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6.xml" ContentType="application/vnd.openxmlformats-officedocument.spreadsheetml.worksheet+xml"/>
  <Override PartName="/xl/worksheets/sheet62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4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0.xml" ContentType="application/vnd.openxmlformats-officedocument.spreadsheetml.worksheet+xml"/>
  <Override PartName="/xl/worksheets/sheet43.xml" ContentType="application/vnd.openxmlformats-officedocument.spreadsheetml.worksheet+xml"/>
  <Override PartName="/xl/worksheets/sheet58.xml" ContentType="application/vnd.openxmlformats-officedocument.spreadsheetml.worksheet+xml"/>
  <Override PartName="/xl/worksheets/sheet41.xml" ContentType="application/vnd.openxmlformats-officedocument.spreadsheetml.worksheet+xml"/>
  <Override PartName="/xl/worksheets/sheet38.xml" ContentType="application/vnd.openxmlformats-officedocument.spreadsheetml.worksheet+xml"/>
  <Override PartName="/xl/worksheets/sheet36.xml" ContentType="application/vnd.openxmlformats-officedocument.spreadsheetml.worksheet+xml"/>
  <Override PartName="/xl/worksheets/sheet6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xl/worksheets/sheet35.xml" ContentType="application/vnd.openxmlformats-officedocument.spreadsheetml.worksheet+xml"/>
  <Override PartName="/xl/worksheets/sheet52.xml" ContentType="application/vnd.openxmlformats-officedocument.spreadsheetml.worksheet+xml"/>
  <Override PartName="/xl/worksheets/sheet5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48.xml" ContentType="application/vnd.openxmlformats-officedocument.spreadsheetml.worksheet+xml"/>
  <Override PartName="/xl/worksheets/sheet4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4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7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64.xml" ContentType="application/vnd.openxmlformats-officedocument.spreadsheetml.worksheet+xml"/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51.xml" ContentType="application/vnd.openxmlformats-officedocument.spreadsheetml.worksheet+xml"/>
  <Override PartName="/xl/worksheets/sheet6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Param" sheetId="1" state="visible" r:id="rId2"/>
    <sheet name="Ecoul" sheetId="2" state="visible" r:id="rId3"/>
    <sheet name="Ecoulement" sheetId="3" state="visible" r:id="rId4"/>
    <sheet name="B1-S1" sheetId="4" state="visible" r:id="rId5"/>
    <sheet name="B1-S2" sheetId="5" state="visible" r:id="rId6"/>
    <sheet name="B1-S3" sheetId="6" state="visible" r:id="rId7"/>
    <sheet name="B1-S4" sheetId="7" state="visible" r:id="rId8"/>
    <sheet name="B1-S5" sheetId="8" state="visible" r:id="rId9"/>
    <sheet name="B1-S6" sheetId="9" state="visible" r:id="rId10"/>
    <sheet name="B1-S7" sheetId="10" state="visible" r:id="rId11"/>
    <sheet name="B2-S1" sheetId="11" state="visible" r:id="rId12"/>
    <sheet name="B2-S2" sheetId="12" state="visible" r:id="rId13"/>
    <sheet name="B2-S3" sheetId="13" state="visible" r:id="rId14"/>
    <sheet name="B2-S4" sheetId="14" state="visible" r:id="rId15"/>
    <sheet name="B2-S5" sheetId="15" state="visible" r:id="rId16"/>
    <sheet name="B2-S6" sheetId="16" state="visible" r:id="rId17"/>
    <sheet name="B2-S7" sheetId="17" state="visible" r:id="rId18"/>
    <sheet name="B3-S1" sheetId="18" state="visible" r:id="rId19"/>
    <sheet name="B3-S2" sheetId="19" state="visible" r:id="rId20"/>
    <sheet name="B3-S3" sheetId="20" state="visible" r:id="rId21"/>
    <sheet name="B3-S4" sheetId="21" state="visible" r:id="rId22"/>
    <sheet name="B3-S5" sheetId="22" state="visible" r:id="rId23"/>
    <sheet name="B3-S6" sheetId="23" state="visible" r:id="rId24"/>
    <sheet name="B3-S7" sheetId="24" state="visible" r:id="rId25"/>
    <sheet name="B4-S1" sheetId="25" state="visible" r:id="rId26"/>
    <sheet name="B4-S2" sheetId="26" state="visible" r:id="rId27"/>
    <sheet name="B4-S3" sheetId="27" state="visible" r:id="rId28"/>
    <sheet name="B4-S4" sheetId="28" state="visible" r:id="rId29"/>
    <sheet name="B4-S5" sheetId="29" state="visible" r:id="rId30"/>
    <sheet name="B4-S6" sheetId="30" state="visible" r:id="rId31"/>
    <sheet name="B4-S7" sheetId="31" state="visible" r:id="rId32"/>
    <sheet name="B5-S1" sheetId="32" state="visible" r:id="rId33"/>
    <sheet name="B5-S2" sheetId="33" state="visible" r:id="rId34"/>
    <sheet name="B5-S3" sheetId="34" state="visible" r:id="rId35"/>
    <sheet name="B5-S4" sheetId="35" state="visible" r:id="rId36"/>
    <sheet name="B5-S5" sheetId="36" state="visible" r:id="rId37"/>
    <sheet name="B5-S6" sheetId="37" state="visible" r:id="rId38"/>
    <sheet name="B5-S7" sheetId="38" state="visible" r:id="rId39"/>
    <sheet name="B6-S1" sheetId="39" state="visible" r:id="rId40"/>
    <sheet name="B6-S2" sheetId="40" state="visible" r:id="rId41"/>
    <sheet name="B6-S3" sheetId="41" state="visible" r:id="rId42"/>
    <sheet name="B6-S4" sheetId="42" state="visible" r:id="rId43"/>
    <sheet name="B6-S5" sheetId="43" state="visible" r:id="rId44"/>
    <sheet name="B6-S6" sheetId="44" state="visible" r:id="rId45"/>
    <sheet name="B6-S7" sheetId="45" state="visible" r:id="rId46"/>
    <sheet name="B7-S1" sheetId="46" state="visible" r:id="rId47"/>
    <sheet name="B7-S2" sheetId="47" state="visible" r:id="rId48"/>
    <sheet name="B7-S3" sheetId="48" state="visible" r:id="rId49"/>
    <sheet name="B7-S4" sheetId="49" state="visible" r:id="rId50"/>
    <sheet name="B7-S5" sheetId="50" state="visible" r:id="rId51"/>
    <sheet name="B7-S6" sheetId="51" state="visible" r:id="rId52"/>
    <sheet name="B7-S7" sheetId="52" state="visible" r:id="rId53"/>
    <sheet name="B8-S1" sheetId="53" state="visible" r:id="rId54"/>
    <sheet name="B8-S2" sheetId="54" state="visible" r:id="rId55"/>
    <sheet name="B8-S3" sheetId="55" state="visible" r:id="rId56"/>
    <sheet name="B8-S4" sheetId="56" state="visible" r:id="rId57"/>
    <sheet name="B8-S5" sheetId="57" state="visible" r:id="rId58"/>
    <sheet name="B8-S6" sheetId="58" state="visible" r:id="rId59"/>
    <sheet name="B8-S7" sheetId="59" state="visible" r:id="rId60"/>
    <sheet name="B9-S1" sheetId="60" state="visible" r:id="rId61"/>
    <sheet name="B9-S2" sheetId="61" state="visible" r:id="rId62"/>
    <sheet name="B9-S3" sheetId="62" state="visible" r:id="rId63"/>
    <sheet name="B9-S4" sheetId="63" state="visible" r:id="rId64"/>
    <sheet name="B9-S5" sheetId="64" state="visible" r:id="rId65"/>
    <sheet name="B9-S6" sheetId="65" state="visible" r:id="rId66"/>
    <sheet name="B9-S7" sheetId="66" state="visible" r:id="rId67"/>
  </sheets>
  <definedNames>
    <definedName function="false" hidden="false" name="DM_1" vbProcedure="false">Param!$C$22:$K$22</definedName>
    <definedName function="false" hidden="false" name="DM_2" vbProcedure="false">Param!$C$23:$K$23</definedName>
    <definedName function="false" hidden="false" name="DM_3" vbProcedure="false">Param!$C$24:$K$24</definedName>
    <definedName function="false" hidden="false" name="DM_4" vbProcedure="false">Param!$C$25:$K$25</definedName>
    <definedName function="false" hidden="false" name="DM_5" vbProcedure="false">Param!$C$26:$K$26</definedName>
    <definedName function="false" hidden="false" name="E1_T" vbProcedure="false">#ref!</definedName>
    <definedName function="false" hidden="false" name="EC_1cc" vbProcedure="false">Ecoul!$C$14:$K$20</definedName>
    <definedName function="false" hidden="false" name="EC_2cc" vbProcedure="false">Ecoul!$C$23:$K$29</definedName>
    <definedName function="false" hidden="false" name="EC_2ccF" vbProcedure="false">Ecoul!$C$50:$K$56</definedName>
    <definedName function="false" hidden="false" name="EC_3CC" vbProcedure="false">Ecoul!$C$32:$K$38</definedName>
    <definedName function="false" hidden="false" name="EC_3ccF" vbProcedure="false">Ecoul!$C$59:$K$65</definedName>
    <definedName function="false" hidden="false" name="EC_P" vbProcedure="false">Ecoul!$C$41:$K$47</definedName>
    <definedName function="false" hidden="false" name="EC_Studio" vbProcedure="false">Ecoul!$C$5:$K$11</definedName>
    <definedName function="false" hidden="false" name="EN_1" vbProcedure="false">Param!$C$19:$K$19</definedName>
    <definedName function="false" hidden="false" name="EQ_F_1" vbProcedure="false">Param!$C$6:$K$6</definedName>
    <definedName function="false" hidden="false" name="EQ_F_2" vbProcedure="false">Param!$C$5:$K$5</definedName>
    <definedName function="false" hidden="false" name="EQ_Prev" vbProcedure="false">Param!$C$8:$K$8</definedName>
    <definedName function="false" hidden="false" name="EQ_T" vbProcedure="false">Param!$C$7:$K$7</definedName>
    <definedName function="false" hidden="false" name="PREV_1" vbProcedure="false">Param!$C$16:$K$16</definedName>
    <definedName function="false" hidden="false" name="PREV_2" vbProcedure="false">Param!$C$17:$K$17</definedName>
    <definedName function="false" hidden="false" name="PREV_3" vbProcedure="false">Param!$C$18:$K$18</definedName>
    <definedName function="false" hidden="false" name="Taxes_1" vbProcedure="false">Param!$C$30:$K$30</definedName>
    <definedName function="false" hidden="false" name="Taxes_2" vbProcedure="false">Param!$C$31:$K$31</definedName>
    <definedName function="false" hidden="false" name="TI_1" vbProcedure="false">Param!$C$11:$K$11</definedName>
    <definedName function="false" hidden="false" name="TI_2" vbProcedure="false">Param!$C$12:$K$12</definedName>
    <definedName function="false" hidden="false" name="TI_3" vbProcedure="false">Param!$C$13:$K$13</definedName>
    <definedName function="false" hidden="false" name="TI_4" vbProcedure="false">Param!$C$14:$K$14</definedName>
    <definedName function="false" hidden="false" name="TI_5" vbProcedure="false">Param!$C$15:$K$15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<sst xmlns="http://schemas.openxmlformats.org/spreadsheetml/2006/main" count="384" uniqueCount="166">
  <si>
    <t>Financement et viabilité</t>
  </si>
  <si>
    <t>Structure de financement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</si>
  <si>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</si>
  <si>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</si>
  <si>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</si>
  <si>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</si>
  <si>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</si>
  <si>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</si>
  <si>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</si>
  <si>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</si>
  <si>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</si>
  <si>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 Financement de construction</t>
  </si>
  <si>
    <t>Dépôt-client (% du coût total de projet)</t>
  </si>
  <si>
    <t>N/A</t>
  </si>
  <si>
    <t>Mise de fonds (% du coût total de projet) (équité des avoirs du promoteur)</t>
  </si>
  <si>
    <t>Équité terrain (provenant des avoirs du promoteur)</t>
  </si>
  <si>
    <t>Proportion du prix de vente, lors de la prévente, qui va en dépôt</t>
  </si>
  <si>
    <t>Simplifié - les dépôts tournent autour de 20% mais pour le modele on retient 15% car en moyenne quand la construction débute on peut utiliser les dépots  ca commence a 15 %.</t>
  </si>
  <si>
    <t>un peu optimiste au depart, un peu pessimiste a la fin mais en moyenne ca va etre correct</t>
  </si>
  <si>
    <t>CONDO</t>
  </si>
  <si>
    <t>Prime rate</t>
  </si>
  <si>
    <r>
      <t>Financement projet - Taux d'intérêt (</t>
    </r>
    <r>
      <rPr>
        <sz val="10"/>
        <rFont val="Wingdings 3"/>
        <family val="1"/>
        <charset val="2"/>
      </rPr>
      <t>r</t>
    </r>
    <r>
      <rPr>
        <sz val="10"/>
        <rFont val="Calibri"/>
        <family val="2"/>
        <charset val="1"/>
      </rPr>
      <t> / prime rate)</t>
    </r>
  </si>
  <si>
    <t>Financement terrain - Taux d'intérêt (Var / taux d'intérêt financement projet - à suivre)</t>
  </si>
  <si>
    <t>Taux intérêt terrain</t>
  </si>
  <si>
    <t>Taux intérêt projet</t>
  </si>
  <si>
    <t>Niveau minimum de préventes (% vente avant début de la construction)</t>
  </si>
  <si>
    <t>Niveau minimum de préventes (% vente avant le 1er débours financement)</t>
  </si>
  <si>
    <t>Niveau de vente pendant la période de construction</t>
  </si>
  <si>
    <t>Frais d'engagement de la Banque</t>
  </si>
  <si>
    <t>Durées en mois</t>
  </si>
  <si>
    <t>Durée moyenne entre l'achat du terrain et le début de la prévente</t>
  </si>
  <si>
    <t>Durée moyenne de prédéveloppement (avant construction) suivant l'acquisition du terrain </t>
  </si>
  <si>
    <t>Durée moyenne d'obtention du permis (une fois le CCU passé) selon arrondissement</t>
  </si>
  <si>
    <t>Durée moyenne de la période de construction</t>
  </si>
  <si>
    <t>Durée totale jusqu'à la livraison</t>
  </si>
  <si>
    <t>Délais post construction pour finaliser les ventes</t>
  </si>
  <si>
    <t>Autres frais de détention / mensuels (à suivre)</t>
  </si>
  <si>
    <t>Taxes foncières 1</t>
  </si>
  <si>
    <t>Taxes foncières 2</t>
  </si>
  <si>
    <t>Données originales</t>
  </si>
  <si>
    <t>25 - 50 pb </t>
  </si>
  <si>
    <t>Taux de rendement minimal exigé (Historique) - Développement  généralement retrouvé sur le marché</t>
  </si>
  <si>
    <t>20%-24%</t>
  </si>
  <si>
    <t>40 pb</t>
  </si>
  <si>
    <t>50 pb</t>
  </si>
  <si>
    <t>50pb</t>
  </si>
  <si>
    <t>3-6 mois</t>
  </si>
  <si>
    <t>Unités vendues par mois (proviendra de la formule d'écoulement)</t>
  </si>
  <si>
    <t>Studios</t>
  </si>
  <si>
    <t>Secteur 1</t>
  </si>
  <si>
    <t>Secteur 2</t>
  </si>
  <si>
    <t>Secteur 3</t>
  </si>
  <si>
    <t>Secteur 4</t>
  </si>
  <si>
    <t>Secteur 5</t>
  </si>
  <si>
    <t>Secteur 6</t>
  </si>
  <si>
    <t>Secteur 7</t>
  </si>
  <si>
    <t>1cc</t>
  </si>
  <si>
    <t>2cc</t>
  </si>
  <si>
    <t>3cc</t>
  </si>
  <si>
    <t>Penthouse</t>
  </si>
  <si>
    <t>2cc - fam</t>
  </si>
  <si>
    <t>3cc - fam</t>
  </si>
  <si>
    <t>Écoulement trimestriel : Trois premiers mois - Proportion du nombre d'unités totales dans le projet</t>
  </si>
  <si>
    <t>Écoulement trimestriel : Mois suivants -  Proportion du nombre d'unités restantes dans le projet</t>
  </si>
  <si>
    <t>Type de projet</t>
  </si>
  <si>
    <t>Résultats</t>
  </si>
  <si>
    <t>Unités</t>
  </si>
  <si>
    <t>Nb</t>
  </si>
  <si>
    <t>Mois vente</t>
  </si>
  <si>
    <t>Autres données</t>
  </si>
  <si>
    <t>B</t>
  </si>
  <si>
    <t>TRI</t>
  </si>
  <si>
    <t>Total coût sans intérêt</t>
  </si>
  <si>
    <t>S</t>
  </si>
  <si>
    <t>Profit net</t>
  </si>
  <si>
    <t>Total coût (avec intérêts)</t>
  </si>
  <si>
    <t>E</t>
  </si>
  <si>
    <t>Total intérêts terrain</t>
  </si>
  <si>
    <t>Coût terrain</t>
  </si>
  <si>
    <t>Total intérêts projet</t>
  </si>
  <si>
    <t>Soft costs</t>
  </si>
  <si>
    <t>Financement projet (avec intérêts)</t>
  </si>
  <si>
    <t>Hard costs</t>
  </si>
  <si>
    <t>2cc Fam</t>
  </si>
  <si>
    <t>Financement projet (ne compte pas intérêts du financement projet)</t>
  </si>
  <si>
    <t>Coût du projet</t>
  </si>
  <si>
    <t>3cc Fam</t>
  </si>
  <si>
    <t>Équité dans le projet</t>
  </si>
  <si>
    <t>Coût du projet + intérêts</t>
  </si>
  <si>
    <t>Total</t>
  </si>
  <si>
    <t>Maximum équité fin - préventes</t>
  </si>
  <si>
    <t>Revenus totaux</t>
  </si>
  <si>
    <t>Timeline</t>
  </si>
  <si>
    <t>Entrées de fonds</t>
  </si>
  <si>
    <t>Sorties de fonds</t>
  </si>
  <si>
    <t>Financement</t>
  </si>
  <si>
    <t>Cash flow</t>
  </si>
  <si>
    <t>Ventes (écoulement)</t>
  </si>
  <si>
    <t>Ventes (revenus bruts)</t>
  </si>
  <si>
    <t>Autres dépenses</t>
  </si>
  <si>
    <t>Total autres dépenses</t>
  </si>
  <si>
    <t>Pour calculs</t>
  </si>
  <si>
    <t>Date</t>
  </si>
  <si>
    <t>Période de pré-développement et construction</t>
  </si>
  <si>
    <t>Projet livré</t>
  </si>
  <si>
    <t>Taxes foncières invendus</t>
  </si>
  <si>
    <t>Taxes terrain</t>
  </si>
  <si>
    <t>Autres frais de détention : frais communs de copropriété, assurances responsabilité civile et autres, énergie</t>
  </si>
  <si>
    <t>soft costs</t>
  </si>
  <si>
    <t>hard costs</t>
  </si>
  <si>
    <t>Moment du prêt projet</t>
  </si>
  <si>
    <t>Moment du prêt projet 2</t>
  </si>
  <si>
    <t>toutes les unités vendues et immeuble livré</t>
  </si>
  <si>
    <t>Année</t>
  </si>
  <si>
    <t>Mois</t>
  </si>
  <si>
    <t>Achat du terrain</t>
  </si>
  <si>
    <t>Début des ventes</t>
  </si>
  <si>
    <t>50 % des unités vendues - début construction</t>
  </si>
  <si>
    <t>Livraison de l'immeuble</t>
  </si>
  <si>
    <t>Toutes les unités vendues (formule provenant de l'écoulement)</t>
  </si>
  <si>
    <t>Dépôts de prévente - Pour calcul</t>
  </si>
  <si>
    <t>Dépôts de prévente - total - Pour calcul</t>
  </si>
  <si>
    <t>Dépôts des préventes  - Pour remboursemetn de l'équité du promoteur (maximum 10 à 15 % du fin) et cashflow </t>
  </si>
  <si>
    <t>Dépôts prévente - pour solde financement et calcul</t>
  </si>
  <si>
    <t>Reste des revenus des préventes - pour calcul</t>
  </si>
  <si>
    <t>Reste des revenus des préventes (à la livraison du projet) - pour calcul</t>
  </si>
  <si>
    <t>Ventes (après livraison de l'immeuble) - pour calcul</t>
  </si>
  <si>
    <t>Total revenus après livraison
Pour diminution du solde financement et cashflow</t>
  </si>
  <si>
    <t>Terrain
Pour cashflow</t>
  </si>
  <si>
    <t>Soft costs
Pour cashflow</t>
  </si>
  <si>
    <t>Hard costs
Pour cashflow</t>
  </si>
  <si>
    <t>Q+R+S-Z</t>
  </si>
  <si>
    <t>équité Q+R+S-Z</t>
  </si>
  <si>
    <t>Q+R+S+Z 
Coûts restants à financer</t>
  </si>
  <si>
    <t>Égal à 25 % du coût du projet?</t>
  </si>
  <si>
    <t>Remboursement prêt terrain
Pour cashflow</t>
  </si>
  <si>
    <t>Remboursement du prêt pour calcul</t>
  </si>
  <si>
    <t>Remboursement du prêt 2 pour calcul</t>
  </si>
  <si>
    <t>Remboursement du prêt projet
Pour cashflow</t>
  </si>
  <si>
    <t>Prêt Terrain
Pour cashflow</t>
  </si>
  <si>
    <t>Solde financement terrain</t>
  </si>
  <si>
    <t>Intérêts terrain</t>
  </si>
  <si>
    <t>Intérêts terrain 2 pour calcul</t>
  </si>
  <si>
    <t>Prêt Projet
Pour cashflow</t>
  </si>
  <si>
    <t>Solde financement projet - 1</t>
  </si>
  <si>
    <t>Solde financement projet - 2</t>
  </si>
  <si>
    <t>Intérêts projet</t>
  </si>
  <si>
    <t>Intérêts projet 2 pour calcul</t>
  </si>
  <si>
    <t>Remboursement du prêt s'il reste un solde quand toutes les unités sont vendues
Pour cashflow</t>
  </si>
  <si>
    <t>Nombre d'unités vendues - Studios</t>
  </si>
  <si>
    <t>Nombre d'unités vendues - 1cc</t>
  </si>
  <si>
    <t>Nombre d'unités vendues - 2cc</t>
  </si>
  <si>
    <t>Nombre d'unités vendues - 3cc</t>
  </si>
  <si>
    <t>Nombre d'unités vendues - Penthouse</t>
  </si>
  <si>
    <t>Nombre d'unités vendues - 2cc Familiales</t>
  </si>
  <si>
    <t>Nombre d'unités vendues - 3cc Familiales</t>
  </si>
  <si>
    <t>Nombre de stationnements vendus (avec les unités, proportion)</t>
  </si>
  <si>
    <t>Nombre d'unités vendues</t>
  </si>
  <si>
    <t>Cumul</t>
  </si>
  <si>
    <t>2ccF</t>
  </si>
  <si>
    <t>3ccF</t>
  </si>
  <si>
    <t>Stat</t>
  </si>
  <si>
    <t>2ccf</t>
  </si>
  <si>
    <t>3ccf</t>
  </si>
  <si>
    <t>Taxes foncières - avant la fin de la construction</t>
  </si>
  <si>
    <t>B8-S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</si>
</sst>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%"/>
    <numFmt numFmtId="166" formatCode="0.00%"/>
    <numFmt numFmtId="167" formatCode="0.000%"/>
    <numFmt numFmtId="168" formatCode="0&quot;pb&quot;"/>
    <numFmt numFmtId="169" formatCode="0&quot; mois&quot;"/>
    <numFmt numFmtId="170" formatCode="_ * #,##0.00_)&quot; $&quot;_ ;_ * \(#,##0.00&quot;) $&quot;_ ;_ * \-??_)&quot; $&quot;_ ;_ @_ "/>
    <numFmt numFmtId="171" formatCode="_ * #,##0_)&quot; $&quot;_ ;_ * \(#,##0&quot;) $&quot;_ ;_ * \-??_)&quot; $&quot;_ ;_ @_ "/>
    <numFmt numFmtId="172" formatCode="0.0%"/>
    <numFmt numFmtId="173" formatCode="#,##0&quot; $&quot;_);\(#,##0,&quot;$)&quot;"/>
    <numFmt numFmtId="174" formatCode="#,##0_);\(#,##0\)"/>
    <numFmt numFmtId="175" formatCode="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FFFFFF"/>
      <name val="Arial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Wingdings 3"/>
      <family val="1"/>
      <charset val="2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FBFBF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sz val="10"/>
      <color rgb="FFFFFFFF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000000"/>
        <bgColor rgb="FF003300"/>
      </patternFill>
    </fill>
    <fill>
      <patternFill patternType="solid">
        <fgColor rgb="FFB9CDE5"/>
        <bgColor rgb="FFB7DEE8"/>
      </patternFill>
    </fill>
    <fill>
      <patternFill patternType="solid">
        <fgColor rgb="FF93CDDD"/>
        <bgColor rgb="FF95B3D7"/>
      </patternFill>
    </fill>
    <fill>
      <patternFill patternType="solid">
        <fgColor rgb="FFD7E4BD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FAC090"/>
        <bgColor rgb="FFE6B9B8"/>
      </patternFill>
    </fill>
    <fill>
      <patternFill patternType="solid">
        <fgColor rgb="FFC3D69B"/>
        <bgColor rgb="FFD7E4BD"/>
      </patternFill>
    </fill>
    <fill>
      <patternFill patternType="solid">
        <fgColor rgb="FFD99694"/>
        <bgColor rgb="FFB3A2C7"/>
      </patternFill>
    </fill>
    <fill>
      <patternFill patternType="solid">
        <fgColor rgb="FFCCC1DA"/>
        <bgColor rgb="FFBFBFBF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E6B9B8"/>
        <bgColor rgb="FFFAC090"/>
      </patternFill>
    </fill>
    <fill>
      <patternFill patternType="solid">
        <fgColor rgb="FFD9D9D9"/>
        <bgColor rgb="FFE6E0EC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/>
      <top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/>
      <top/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4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9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4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6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7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7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2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19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23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2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2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19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23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1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D9D9D9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E6E0EC"/>
      <rgbColor rgb="FFFF6600"/>
      <rgbColor rgb="FF666699"/>
      <rgbColor rgb="FFCCC1D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4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0" width="3.42914979757085"/>
    <col collapsed="false" hidden="false" max="2" min="2" style="0" width="81.1376518218624"/>
    <col collapsed="false" hidden="false" max="10" min="3" style="0" width="11.4251012145749"/>
    <col collapsed="false" hidden="true" max="11" min="11" style="0" width="0"/>
    <col collapsed="false" hidden="false" max="1025" min="12" style="0" width="11.4251012145749"/>
  </cols>
  <sheetData>
    <row r="2" customFormat="false" ht="21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4" t="s">
        <v>9</v>
      </c>
      <c r="K3" s="4" t="s">
        <v>10</v>
      </c>
    </row>
    <row r="4" customFormat="false" ht="15" hidden="false" customHeight="false" outlineLevel="0" collapsed="false">
      <c r="B4" s="6" t="s">
        <v>11</v>
      </c>
      <c r="C4" s="7" t="n">
        <v>0.75</v>
      </c>
      <c r="D4" s="8" t="n">
        <v>0.75</v>
      </c>
      <c r="E4" s="8" t="n">
        <v>0.75</v>
      </c>
      <c r="F4" s="8" t="n">
        <v>0.75</v>
      </c>
      <c r="G4" s="8" t="n">
        <v>0.75</v>
      </c>
      <c r="H4" s="8" t="n">
        <v>0.75</v>
      </c>
      <c r="I4" s="8" t="n">
        <v>0.75</v>
      </c>
      <c r="J4" s="8" t="n">
        <v>0.75</v>
      </c>
      <c r="K4" s="9" t="n">
        <v>0.75</v>
      </c>
      <c r="L4" s="6"/>
      <c r="M4" s="6"/>
    </row>
    <row r="5" customFormat="false" ht="15" hidden="false" customHeight="false" outlineLevel="0" collapsed="false">
      <c r="B5" s="6" t="s">
        <v>12</v>
      </c>
      <c r="C5" s="7" t="n">
        <v>0.15</v>
      </c>
      <c r="D5" s="8" t="n">
        <v>0.15</v>
      </c>
      <c r="E5" s="8" t="n">
        <v>0.1</v>
      </c>
      <c r="F5" s="8" t="n">
        <v>0.1</v>
      </c>
      <c r="G5" s="8" t="n">
        <v>0.1</v>
      </c>
      <c r="H5" s="8" t="n">
        <v>0.1</v>
      </c>
      <c r="I5" s="8" t="n">
        <v>0.1</v>
      </c>
      <c r="J5" s="8" t="n">
        <v>0.1</v>
      </c>
      <c r="K5" s="9" t="s">
        <v>13</v>
      </c>
    </row>
    <row r="6" customFormat="false" ht="15" hidden="false" customHeight="false" outlineLevel="0" collapsed="false">
      <c r="B6" s="6" t="s">
        <v>14</v>
      </c>
      <c r="C6" s="7" t="n">
        <v>0.1</v>
      </c>
      <c r="D6" s="8" t="n">
        <v>0.1</v>
      </c>
      <c r="E6" s="8" t="n">
        <v>0.15</v>
      </c>
      <c r="F6" s="8" t="n">
        <v>0.15</v>
      </c>
      <c r="G6" s="8" t="n">
        <v>0.15</v>
      </c>
      <c r="H6" s="8" t="n">
        <v>0.15</v>
      </c>
      <c r="I6" s="8" t="n">
        <v>0.15</v>
      </c>
      <c r="J6" s="8" t="n">
        <v>0.15</v>
      </c>
      <c r="K6" s="9" t="s">
        <v>13</v>
      </c>
    </row>
    <row r="7" customFormat="false" ht="15" hidden="false" customHeight="false" outlineLevel="0" collapsed="false">
      <c r="B7" s="6" t="s">
        <v>15</v>
      </c>
      <c r="C7" s="7" t="n">
        <v>0.5</v>
      </c>
      <c r="D7" s="7" t="n">
        <v>0.5</v>
      </c>
      <c r="E7" s="7" t="n">
        <v>0.5</v>
      </c>
      <c r="F7" s="7" t="n">
        <v>0.5</v>
      </c>
      <c r="G7" s="7" t="n">
        <v>0.5</v>
      </c>
      <c r="H7" s="7" t="n">
        <v>0.5</v>
      </c>
      <c r="I7" s="7" t="n">
        <v>0.5</v>
      </c>
      <c r="J7" s="7" t="n">
        <v>0.5</v>
      </c>
      <c r="K7" s="7" t="n">
        <v>0.5</v>
      </c>
    </row>
    <row r="8" customFormat="false" ht="15" hidden="false" customHeight="false" outlineLevel="0" collapsed="false">
      <c r="B8" s="6" t="s">
        <v>16</v>
      </c>
      <c r="C8" s="7" t="n">
        <v>0.15</v>
      </c>
      <c r="D8" s="7" t="n">
        <v>0.15</v>
      </c>
      <c r="E8" s="7" t="n">
        <v>0.15</v>
      </c>
      <c r="F8" s="7" t="n">
        <v>0.15</v>
      </c>
      <c r="G8" s="7" t="n">
        <v>0.15</v>
      </c>
      <c r="H8" s="7" t="n">
        <v>0.15</v>
      </c>
      <c r="I8" s="7" t="n">
        <v>0.15</v>
      </c>
      <c r="J8" s="7" t="n">
        <v>0.15</v>
      </c>
      <c r="K8" s="7" t="n">
        <v>0.15</v>
      </c>
      <c r="M8" s="10" t="s">
        <v>17</v>
      </c>
    </row>
    <row r="9" customFormat="false" ht="15" hidden="false" customHeight="false" outlineLevel="0" collapsed="false">
      <c r="M9" s="10" t="s">
        <v>18</v>
      </c>
    </row>
    <row r="10" customFormat="false" ht="15" hidden="false" customHeight="false" outlineLevel="0" collapsed="false">
      <c r="B10" s="11" t="s">
        <v>19</v>
      </c>
      <c r="C10" s="12"/>
      <c r="D10" s="12"/>
      <c r="E10" s="12"/>
      <c r="F10" s="12"/>
      <c r="G10" s="12"/>
      <c r="H10" s="12"/>
      <c r="I10" s="12"/>
      <c r="J10" s="12"/>
      <c r="K10" s="12"/>
      <c r="L10" s="6"/>
    </row>
    <row r="11" customFormat="false" ht="15" hidden="false" customHeight="false" outlineLevel="0" collapsed="false">
      <c r="B11" s="10" t="s">
        <v>20</v>
      </c>
      <c r="C11" s="13" t="n">
        <v>0.04</v>
      </c>
      <c r="D11" s="13" t="n">
        <v>0.04</v>
      </c>
      <c r="E11" s="13" t="n">
        <v>0.04</v>
      </c>
      <c r="F11" s="13" t="n">
        <v>0.04</v>
      </c>
      <c r="G11" s="13" t="n">
        <v>0.04</v>
      </c>
      <c r="H11" s="13" t="n">
        <v>0.04</v>
      </c>
      <c r="I11" s="13" t="n">
        <v>0.04</v>
      </c>
      <c r="J11" s="13" t="n">
        <v>0.04</v>
      </c>
      <c r="K11" s="13" t="n">
        <v>0.04</v>
      </c>
      <c r="L11" s="6"/>
    </row>
    <row r="12" customFormat="false" ht="15" hidden="false" customHeight="false" outlineLevel="0" collapsed="false">
      <c r="B12" s="6" t="s">
        <v>21</v>
      </c>
      <c r="C12" s="13" t="n">
        <v>0.01</v>
      </c>
      <c r="D12" s="13" t="n">
        <v>0.01</v>
      </c>
      <c r="E12" s="13" t="n">
        <v>0.01</v>
      </c>
      <c r="F12" s="13" t="n">
        <v>0.01</v>
      </c>
      <c r="G12" s="13" t="n">
        <v>0.01</v>
      </c>
      <c r="H12" s="13" t="n">
        <v>0.01</v>
      </c>
      <c r="I12" s="13" t="n">
        <v>0.01</v>
      </c>
      <c r="J12" s="13" t="n">
        <v>0.01</v>
      </c>
      <c r="K12" s="13" t="n">
        <v>0.01</v>
      </c>
      <c r="M12" s="6"/>
    </row>
    <row r="13" customFormat="false" ht="15" hidden="false" customHeight="false" outlineLevel="0" collapsed="false">
      <c r="B13" s="14" t="s">
        <v>22</v>
      </c>
      <c r="C13" s="15" t="n">
        <v>0.00375</v>
      </c>
      <c r="D13" s="15" t="n">
        <v>0.00375</v>
      </c>
      <c r="E13" s="15" t="n">
        <v>0.00375</v>
      </c>
      <c r="F13" s="15" t="n">
        <v>0.00375</v>
      </c>
      <c r="G13" s="15" t="n">
        <v>0.00375</v>
      </c>
      <c r="H13" s="15" t="n">
        <v>0.00375</v>
      </c>
      <c r="I13" s="15" t="n">
        <v>0.00375</v>
      </c>
      <c r="J13" s="15" t="n">
        <v>0.00375</v>
      </c>
      <c r="K13" s="15" t="n">
        <v>0.00375</v>
      </c>
      <c r="M13" s="6"/>
    </row>
    <row r="14" customFormat="false" ht="15" hidden="false" customHeight="false" outlineLevel="0" collapsed="false">
      <c r="B14" s="14" t="s">
        <v>23</v>
      </c>
      <c r="C14" s="15" t="n">
        <f aca="false">C11+C12+C13</f>
        <v>0.05375</v>
      </c>
      <c r="D14" s="15" t="n">
        <f aca="false">D11+D12+D13</f>
        <v>0.05375</v>
      </c>
      <c r="E14" s="15" t="n">
        <f aca="false">E11+E12+E13</f>
        <v>0.05375</v>
      </c>
      <c r="F14" s="15" t="n">
        <f aca="false">F11+F12+F13</f>
        <v>0.05375</v>
      </c>
      <c r="G14" s="15" t="n">
        <f aca="false">G11+G12+G13</f>
        <v>0.05375</v>
      </c>
      <c r="H14" s="15" t="n">
        <f aca="false">H11+H12+H13</f>
        <v>0.05375</v>
      </c>
      <c r="I14" s="15" t="n">
        <f aca="false">I11+I12+I13</f>
        <v>0.05375</v>
      </c>
      <c r="J14" s="15" t="n">
        <f aca="false">J11+J12+J13</f>
        <v>0.05375</v>
      </c>
      <c r="K14" s="15" t="n">
        <f aca="false">K11+K12+K13</f>
        <v>0.05375</v>
      </c>
      <c r="M14" s="6"/>
    </row>
    <row r="15" customFormat="false" ht="15" hidden="false" customHeight="false" outlineLevel="0" collapsed="false">
      <c r="B15" s="14" t="s">
        <v>24</v>
      </c>
      <c r="C15" s="15" t="n">
        <f aca="false">C11+C12</f>
        <v>0.05</v>
      </c>
      <c r="D15" s="15" t="n">
        <f aca="false">D11+D12</f>
        <v>0.05</v>
      </c>
      <c r="E15" s="15" t="n">
        <f aca="false">E11+E12</f>
        <v>0.05</v>
      </c>
      <c r="F15" s="15" t="n">
        <f aca="false">F11+F12</f>
        <v>0.05</v>
      </c>
      <c r="G15" s="15" t="n">
        <f aca="false">G11+G12</f>
        <v>0.05</v>
      </c>
      <c r="H15" s="15" t="n">
        <f aca="false">H11+H12</f>
        <v>0.05</v>
      </c>
      <c r="I15" s="15" t="n">
        <f aca="false">I11+I12</f>
        <v>0.05</v>
      </c>
      <c r="J15" s="15" t="n">
        <f aca="false">J11+J12</f>
        <v>0.05</v>
      </c>
      <c r="K15" s="15" t="n">
        <f aca="false">K11+K12</f>
        <v>0.05</v>
      </c>
      <c r="M15" s="6"/>
    </row>
    <row r="16" customFormat="false" ht="15" hidden="false" customHeight="false" outlineLevel="0" collapsed="false">
      <c r="B16" s="16" t="s">
        <v>25</v>
      </c>
      <c r="C16" s="17" t="n">
        <v>1</v>
      </c>
      <c r="D16" s="17" t="n">
        <v>0.5</v>
      </c>
      <c r="E16" s="17" t="n">
        <v>0.5</v>
      </c>
      <c r="F16" s="17" t="n">
        <v>0.5</v>
      </c>
      <c r="G16" s="17" t="n">
        <v>0.5</v>
      </c>
      <c r="H16" s="17" t="n">
        <v>0.5</v>
      </c>
      <c r="I16" s="17" t="n">
        <v>0.4</v>
      </c>
      <c r="J16" s="17" t="n">
        <v>0.4</v>
      </c>
      <c r="K16" s="13" t="s">
        <v>13</v>
      </c>
    </row>
    <row r="17" customFormat="false" ht="15" hidden="false" customHeight="false" outlineLevel="0" collapsed="false">
      <c r="B17" s="16" t="s">
        <v>26</v>
      </c>
      <c r="C17" s="17" t="n">
        <v>1</v>
      </c>
      <c r="D17" s="17" t="n">
        <v>0.5</v>
      </c>
      <c r="E17" s="17" t="n">
        <v>0.5</v>
      </c>
      <c r="F17" s="17" t="n">
        <v>0.5</v>
      </c>
      <c r="G17" s="17" t="n">
        <v>0.5</v>
      </c>
      <c r="H17" s="17" t="n">
        <v>0.5</v>
      </c>
      <c r="I17" s="17" t="n">
        <v>0.5</v>
      </c>
      <c r="J17" s="17" t="n">
        <v>0.5</v>
      </c>
      <c r="K17" s="13" t="s">
        <v>13</v>
      </c>
    </row>
    <row r="18" customFormat="false" ht="15" hidden="false" customHeight="false" outlineLevel="0" collapsed="false">
      <c r="B18" s="6" t="s">
        <v>27</v>
      </c>
      <c r="C18" s="17" t="n">
        <v>0</v>
      </c>
      <c r="D18" s="17" t="n">
        <v>0.4</v>
      </c>
      <c r="E18" s="17" t="n">
        <v>0.35</v>
      </c>
      <c r="F18" s="17" t="n">
        <v>0.35</v>
      </c>
      <c r="G18" s="17" t="n">
        <v>0.35</v>
      </c>
      <c r="H18" s="17" t="n">
        <v>0.35</v>
      </c>
      <c r="I18" s="17" t="n">
        <v>0.4</v>
      </c>
      <c r="J18" s="17" t="n">
        <v>0.4</v>
      </c>
      <c r="K18" s="13" t="s">
        <v>13</v>
      </c>
    </row>
    <row r="19" customFormat="false" ht="15" hidden="false" customHeight="false" outlineLevel="0" collapsed="false">
      <c r="B19" s="6" t="s">
        <v>28</v>
      </c>
      <c r="C19" s="18" t="n">
        <v>0.004</v>
      </c>
      <c r="D19" s="18" t="n">
        <v>0.005</v>
      </c>
      <c r="E19" s="18" t="n">
        <v>0.005</v>
      </c>
      <c r="F19" s="18" t="n">
        <v>0.005</v>
      </c>
      <c r="G19" s="18" t="n">
        <v>0.005</v>
      </c>
      <c r="H19" s="18" t="n">
        <v>0.005</v>
      </c>
      <c r="I19" s="18" t="n">
        <v>0.004</v>
      </c>
      <c r="J19" s="18" t="n">
        <v>0.0035</v>
      </c>
      <c r="K19" s="18" t="n">
        <v>0.004</v>
      </c>
    </row>
    <row r="21" customFormat="false" ht="15" hidden="false" customHeight="false" outlineLevel="0" collapsed="false">
      <c r="B21" s="2" t="s">
        <v>29</v>
      </c>
    </row>
    <row r="22" customFormat="false" ht="15" hidden="false" customHeight="false" outlineLevel="0" collapsed="false">
      <c r="B22" s="19" t="s">
        <v>30</v>
      </c>
      <c r="C22" s="20" t="n">
        <v>12</v>
      </c>
      <c r="D22" s="20" t="n">
        <v>3</v>
      </c>
      <c r="E22" s="20" t="n">
        <v>3</v>
      </c>
      <c r="F22" s="20" t="n">
        <v>6</v>
      </c>
      <c r="G22" s="20" t="n">
        <v>6</v>
      </c>
      <c r="H22" s="20" t="n">
        <v>6</v>
      </c>
      <c r="I22" s="20" t="n">
        <v>6</v>
      </c>
      <c r="J22" s="20" t="n">
        <v>6</v>
      </c>
      <c r="K22" s="20" t="s">
        <v>13</v>
      </c>
    </row>
    <row r="23" customFormat="false" ht="15" hidden="false" customHeight="false" outlineLevel="0" collapsed="false">
      <c r="B23" s="19" t="s">
        <v>31</v>
      </c>
      <c r="C23" s="20" t="n">
        <v>15</v>
      </c>
      <c r="D23" s="20" t="n">
        <v>6</v>
      </c>
      <c r="E23" s="20" t="n">
        <v>6</v>
      </c>
      <c r="F23" s="20" t="n">
        <v>9</v>
      </c>
      <c r="G23" s="20" t="n">
        <v>12</v>
      </c>
      <c r="H23" s="20" t="n">
        <v>12</v>
      </c>
      <c r="I23" s="20" t="n">
        <v>15</v>
      </c>
      <c r="J23" s="20" t="n">
        <v>15</v>
      </c>
      <c r="K23" s="20" t="s">
        <v>13</v>
      </c>
    </row>
    <row r="24" customFormat="false" ht="15" hidden="false" customHeight="false" outlineLevel="0" collapsed="false">
      <c r="B24" s="19" t="s">
        <v>32</v>
      </c>
      <c r="C24" s="20" t="n">
        <v>4.5</v>
      </c>
      <c r="D24" s="20" t="n">
        <v>4.5</v>
      </c>
      <c r="E24" s="20" t="n">
        <v>4.5</v>
      </c>
      <c r="F24" s="20" t="n">
        <v>4.5</v>
      </c>
      <c r="G24" s="20" t="n">
        <v>4.5</v>
      </c>
      <c r="H24" s="20" t="n">
        <v>4.5</v>
      </c>
      <c r="I24" s="20" t="n">
        <v>4.5</v>
      </c>
      <c r="J24" s="20" t="n">
        <v>4.5</v>
      </c>
      <c r="K24" s="20" t="n">
        <v>4.5</v>
      </c>
    </row>
    <row r="25" customFormat="false" ht="15" hidden="false" customHeight="false" outlineLevel="0" collapsed="false">
      <c r="B25" s="19" t="s">
        <v>33</v>
      </c>
      <c r="C25" s="20" t="n">
        <v>6</v>
      </c>
      <c r="D25" s="20" t="n">
        <v>6</v>
      </c>
      <c r="E25" s="20" t="n">
        <v>8</v>
      </c>
      <c r="F25" s="20" t="n">
        <v>10</v>
      </c>
      <c r="G25" s="20" t="n">
        <v>12</v>
      </c>
      <c r="H25" s="20" t="n">
        <v>14</v>
      </c>
      <c r="I25" s="20" t="n">
        <v>20</v>
      </c>
      <c r="J25" s="20" t="n">
        <v>25</v>
      </c>
      <c r="K25" s="20" t="n">
        <v>22</v>
      </c>
    </row>
    <row r="26" customFormat="false" ht="15" hidden="false" customHeight="false" outlineLevel="0" collapsed="false">
      <c r="B26" s="19" t="s">
        <v>34</v>
      </c>
      <c r="C26" s="20" t="n">
        <f aca="false">C25+C22</f>
        <v>18</v>
      </c>
      <c r="D26" s="20" t="n">
        <f aca="false">D25+D22</f>
        <v>9</v>
      </c>
      <c r="E26" s="20" t="n">
        <f aca="false">E25+E22</f>
        <v>11</v>
      </c>
      <c r="F26" s="20" t="n">
        <f aca="false">F25+F22</f>
        <v>16</v>
      </c>
      <c r="G26" s="20" t="n">
        <f aca="false">G25+G22</f>
        <v>18</v>
      </c>
      <c r="H26" s="20" t="n">
        <f aca="false">H25+H22</f>
        <v>20</v>
      </c>
      <c r="I26" s="20" t="n">
        <f aca="false">I25+I22</f>
        <v>26</v>
      </c>
      <c r="J26" s="20" t="n">
        <f aca="false">J25+J22</f>
        <v>31</v>
      </c>
      <c r="K26" s="20" t="e">
        <f aca="false">K25+K22</f>
        <v>#VALUE!</v>
      </c>
    </row>
    <row r="27" customFormat="false" ht="15" hidden="false" customHeight="false" outlineLevel="0" collapsed="false">
      <c r="B27" s="19" t="s">
        <v>35</v>
      </c>
      <c r="C27" s="21" t="n">
        <v>0</v>
      </c>
      <c r="D27" s="22" t="n">
        <v>3</v>
      </c>
      <c r="E27" s="22" t="n">
        <v>6</v>
      </c>
      <c r="F27" s="22" t="n">
        <v>6</v>
      </c>
      <c r="G27" s="22" t="n">
        <v>6</v>
      </c>
      <c r="H27" s="22" t="n">
        <v>6</v>
      </c>
      <c r="I27" s="22" t="n">
        <v>9</v>
      </c>
      <c r="J27" s="22" t="n">
        <v>9</v>
      </c>
      <c r="K27" s="22" t="s">
        <v>13</v>
      </c>
    </row>
    <row r="28" customFormat="false" ht="15" hidden="false" customHeight="false" outlineLevel="0" collapsed="false">
      <c r="B28" s="19" t="s">
        <v>36</v>
      </c>
      <c r="C28" s="23"/>
      <c r="D28" s="24"/>
      <c r="E28" s="24"/>
      <c r="F28" s="24"/>
      <c r="G28" s="24"/>
      <c r="H28" s="24"/>
      <c r="I28" s="24"/>
      <c r="J28" s="24"/>
      <c r="K28" s="25"/>
    </row>
    <row r="30" customFormat="false" ht="15" hidden="false" customHeight="false" outlineLevel="0" collapsed="false">
      <c r="B30" s="10" t="s">
        <v>37</v>
      </c>
      <c r="C30" s="20" t="n">
        <v>0.006</v>
      </c>
      <c r="D30" s="20" t="n">
        <v>0.006</v>
      </c>
      <c r="E30" s="20" t="n">
        <v>0.006</v>
      </c>
      <c r="F30" s="20" t="n">
        <v>0.006</v>
      </c>
      <c r="G30" s="20" t="n">
        <v>0.006</v>
      </c>
      <c r="H30" s="20" t="n">
        <v>0.006</v>
      </c>
      <c r="I30" s="20" t="n">
        <v>0.006</v>
      </c>
      <c r="J30" s="20" t="n">
        <v>0.006</v>
      </c>
      <c r="K30" s="20" t="n">
        <v>0.006</v>
      </c>
    </row>
    <row r="31" customFormat="false" ht="15" hidden="false" customHeight="false" outlineLevel="0" collapsed="false">
      <c r="B31" s="10" t="s">
        <v>38</v>
      </c>
      <c r="C31" s="20" t="n">
        <v>0.006</v>
      </c>
      <c r="D31" s="20" t="n">
        <v>0.006</v>
      </c>
      <c r="E31" s="20" t="n">
        <v>0.006</v>
      </c>
      <c r="F31" s="20" t="n">
        <v>0.006</v>
      </c>
      <c r="G31" s="20" t="n">
        <v>0.006</v>
      </c>
      <c r="H31" s="20" t="n">
        <v>0.006</v>
      </c>
      <c r="I31" s="20" t="n">
        <v>0.006</v>
      </c>
      <c r="J31" s="20" t="n">
        <v>0.006</v>
      </c>
      <c r="K31" s="20" t="n">
        <v>0.006</v>
      </c>
    </row>
    <row r="34" customFormat="false" ht="15" hidden="false" customHeight="false" outlineLevel="0" collapsed="false">
      <c r="B34" s="10" t="s">
        <v>39</v>
      </c>
    </row>
    <row r="35" customFormat="false" ht="15" hidden="false" customHeight="false" outlineLevel="0" collapsed="false">
      <c r="B35" s="11" t="s">
        <v>19</v>
      </c>
      <c r="C35" s="12"/>
      <c r="D35" s="12"/>
      <c r="E35" s="12"/>
      <c r="F35" s="12"/>
      <c r="G35" s="12"/>
      <c r="H35" s="12"/>
      <c r="I35" s="12"/>
      <c r="J35" s="12"/>
      <c r="K35" s="12"/>
    </row>
    <row r="36" customFormat="false" ht="15" hidden="false" customHeight="false" outlineLevel="0" collapsed="false">
      <c r="B36" s="10" t="s">
        <v>20</v>
      </c>
      <c r="C36" s="26" t="n">
        <v>0.04</v>
      </c>
      <c r="D36" s="26" t="n">
        <v>0.04</v>
      </c>
      <c r="E36" s="26" t="n">
        <v>0.04</v>
      </c>
      <c r="F36" s="26" t="n">
        <v>0.04</v>
      </c>
      <c r="G36" s="26" t="n">
        <v>0.04</v>
      </c>
      <c r="H36" s="26" t="n">
        <v>0.04</v>
      </c>
      <c r="I36" s="26" t="n">
        <v>0.04</v>
      </c>
      <c r="J36" s="26" t="n">
        <v>0.04</v>
      </c>
      <c r="K36" s="26" t="n">
        <v>0.04</v>
      </c>
    </row>
    <row r="37" customFormat="false" ht="15" hidden="false" customHeight="false" outlineLevel="0" collapsed="false">
      <c r="B37" s="6" t="s">
        <v>21</v>
      </c>
      <c r="C37" s="27" t="n">
        <v>100</v>
      </c>
      <c r="D37" s="27" t="n">
        <v>100</v>
      </c>
      <c r="E37" s="27" t="n">
        <v>100</v>
      </c>
      <c r="F37" s="27" t="n">
        <v>100</v>
      </c>
      <c r="G37" s="27" t="n">
        <v>75</v>
      </c>
      <c r="H37" s="27" t="n">
        <v>75</v>
      </c>
      <c r="I37" s="27" t="n">
        <v>75</v>
      </c>
      <c r="J37" s="27" t="n">
        <v>50</v>
      </c>
      <c r="K37" s="27" t="n">
        <v>100</v>
      </c>
    </row>
    <row r="38" customFormat="false" ht="15" hidden="false" customHeight="false" outlineLevel="0" collapsed="false">
      <c r="B38" s="14" t="s">
        <v>22</v>
      </c>
      <c r="C38" s="28" t="s">
        <v>40</v>
      </c>
      <c r="D38" s="28" t="s">
        <v>40</v>
      </c>
      <c r="E38" s="28" t="s">
        <v>40</v>
      </c>
      <c r="F38" s="28" t="s">
        <v>40</v>
      </c>
      <c r="G38" s="28" t="s">
        <v>40</v>
      </c>
      <c r="H38" s="28" t="s">
        <v>40</v>
      </c>
      <c r="I38" s="28" t="s">
        <v>40</v>
      </c>
      <c r="J38" s="28" t="s">
        <v>40</v>
      </c>
      <c r="K38" s="28" t="s">
        <v>40</v>
      </c>
    </row>
    <row r="39" customFormat="false" ht="15" hidden="false" customHeight="false" outlineLevel="0" collapsed="false">
      <c r="B39" s="16" t="s">
        <v>25</v>
      </c>
      <c r="C39" s="29" t="n">
        <v>1</v>
      </c>
      <c r="D39" s="29" t="n">
        <v>0.5</v>
      </c>
      <c r="E39" s="29" t="n">
        <v>0.5</v>
      </c>
      <c r="F39" s="29" t="n">
        <v>0.5</v>
      </c>
      <c r="G39" s="29" t="n">
        <v>0.5</v>
      </c>
      <c r="H39" s="29" t="n">
        <v>0.5</v>
      </c>
      <c r="I39" s="29" t="n">
        <v>0.4</v>
      </c>
      <c r="J39" s="29" t="n">
        <v>0.4</v>
      </c>
      <c r="K39" s="29" t="s">
        <v>13</v>
      </c>
    </row>
    <row r="40" customFormat="false" ht="15" hidden="false" customHeight="false" outlineLevel="0" collapsed="false">
      <c r="B40" s="16" t="s">
        <v>26</v>
      </c>
      <c r="C40" s="29" t="n">
        <v>1</v>
      </c>
      <c r="D40" s="29" t="n">
        <v>0.5</v>
      </c>
      <c r="E40" s="29" t="n">
        <v>0.5</v>
      </c>
      <c r="F40" s="29" t="n">
        <v>0.5</v>
      </c>
      <c r="G40" s="29" t="n">
        <v>0.5</v>
      </c>
      <c r="H40" s="29" t="n">
        <v>0.5</v>
      </c>
      <c r="I40" s="29" t="n">
        <v>0.5</v>
      </c>
      <c r="J40" s="29" t="n">
        <v>0.5</v>
      </c>
      <c r="K40" s="29" t="s">
        <v>13</v>
      </c>
    </row>
    <row r="41" customFormat="false" ht="15" hidden="false" customHeight="false" outlineLevel="0" collapsed="false">
      <c r="B41" s="6" t="s">
        <v>27</v>
      </c>
      <c r="C41" s="29" t="n">
        <v>0</v>
      </c>
      <c r="D41" s="29" t="n">
        <v>0.4</v>
      </c>
      <c r="E41" s="29" t="n">
        <v>0.35</v>
      </c>
      <c r="F41" s="29" t="n">
        <v>0.35</v>
      </c>
      <c r="G41" s="29" t="n">
        <v>0.35</v>
      </c>
      <c r="H41" s="29" t="n">
        <v>0.35</v>
      </c>
      <c r="I41" s="29" t="n">
        <v>0.4</v>
      </c>
      <c r="J41" s="29" t="n">
        <v>0.4</v>
      </c>
      <c r="K41" s="29" t="s">
        <v>13</v>
      </c>
    </row>
    <row r="42" customFormat="false" ht="15" hidden="false" customHeight="false" outlineLevel="0" collapsed="false">
      <c r="B42" s="6" t="s">
        <v>35</v>
      </c>
      <c r="C42" s="30" t="n">
        <v>0</v>
      </c>
      <c r="D42" s="30" t="n">
        <v>3</v>
      </c>
      <c r="E42" s="30" t="n">
        <v>6</v>
      </c>
      <c r="F42" s="30" t="n">
        <v>6</v>
      </c>
      <c r="G42" s="30" t="n">
        <v>6</v>
      </c>
      <c r="H42" s="30" t="n">
        <v>6</v>
      </c>
      <c r="I42" s="30" t="n">
        <v>9</v>
      </c>
      <c r="J42" s="30" t="n">
        <v>9</v>
      </c>
      <c r="K42" s="30" t="s">
        <v>13</v>
      </c>
    </row>
    <row r="43" customFormat="false" ht="15" hidden="false" customHeight="false" outlineLevel="0" collapsed="false">
      <c r="B43" s="6" t="s">
        <v>41</v>
      </c>
      <c r="C43" s="22" t="s">
        <v>13</v>
      </c>
      <c r="D43" s="22" t="s">
        <v>13</v>
      </c>
      <c r="E43" s="22" t="s">
        <v>42</v>
      </c>
      <c r="F43" s="22" t="s">
        <v>42</v>
      </c>
      <c r="G43" s="22" t="s">
        <v>42</v>
      </c>
      <c r="H43" s="22" t="s">
        <v>42</v>
      </c>
      <c r="I43" s="22" t="s">
        <v>42</v>
      </c>
      <c r="J43" s="22" t="s">
        <v>42</v>
      </c>
      <c r="K43" s="30" t="s">
        <v>13</v>
      </c>
    </row>
    <row r="44" customFormat="false" ht="15" hidden="false" customHeight="false" outlineLevel="0" collapsed="false">
      <c r="B44" s="6" t="s">
        <v>28</v>
      </c>
      <c r="C44" s="31" t="s">
        <v>43</v>
      </c>
      <c r="D44" s="31" t="s">
        <v>44</v>
      </c>
      <c r="E44" s="31" t="s">
        <v>44</v>
      </c>
      <c r="F44" s="31" t="s">
        <v>45</v>
      </c>
      <c r="G44" s="31" t="s">
        <v>45</v>
      </c>
      <c r="H44" s="31" t="s">
        <v>45</v>
      </c>
      <c r="I44" s="31" t="s">
        <v>43</v>
      </c>
      <c r="J44" s="31" t="n">
        <v>35</v>
      </c>
      <c r="K44" s="31" t="n">
        <v>40</v>
      </c>
    </row>
    <row r="46" customFormat="false" ht="15" hidden="false" customHeight="false" outlineLevel="0" collapsed="false">
      <c r="B46" s="6" t="s">
        <v>32</v>
      </c>
      <c r="C46" s="20" t="s">
        <v>46</v>
      </c>
      <c r="D46" s="20" t="s">
        <v>46</v>
      </c>
      <c r="E46" s="20" t="s">
        <v>46</v>
      </c>
      <c r="F46" s="20" t="s">
        <v>46</v>
      </c>
      <c r="G46" s="20" t="s">
        <v>46</v>
      </c>
      <c r="H46" s="20" t="s">
        <v>46</v>
      </c>
      <c r="I46" s="20" t="s">
        <v>46</v>
      </c>
      <c r="J46" s="20" t="s">
        <v>46</v>
      </c>
      <c r="K46" s="20" t="s">
        <v>46</v>
      </c>
    </row>
    <row r="49" customFormat="false" ht="15" hidden="false" customHeight="false" outlineLevel="0" collapsed="false">
      <c r="B49" s="6" t="s">
        <v>41</v>
      </c>
      <c r="C49" s="22" t="s">
        <v>13</v>
      </c>
      <c r="D49" s="22" t="s">
        <v>13</v>
      </c>
      <c r="E49" s="22" t="s">
        <v>42</v>
      </c>
      <c r="F49" s="22" t="s">
        <v>42</v>
      </c>
      <c r="G49" s="22" t="s">
        <v>42</v>
      </c>
      <c r="H49" s="22" t="s">
        <v>42</v>
      </c>
      <c r="I49" s="22" t="s">
        <v>42</v>
      </c>
      <c r="J49" s="22" t="s">
        <v>42</v>
      </c>
      <c r="K49" s="3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5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I66" activeCellId="0" sqref="I66"/>
    </sheetView>
  </sheetViews>
  <sheetFormatPr defaultRowHeight="15"/>
  <cols>
    <col collapsed="false" hidden="false" max="1" min="1" style="0" width="3.42914979757085"/>
    <col collapsed="false" hidden="false" max="1025" min="2" style="0" width="11.4251012145749"/>
  </cols>
  <sheetData>
    <row r="2" customFormat="false" ht="21" hidden="false" customHeight="false" outlineLevel="0" collapsed="false">
      <c r="B2" s="32" t="s">
        <v>47</v>
      </c>
      <c r="C2" s="33"/>
      <c r="D2" s="33"/>
      <c r="E2" s="33"/>
      <c r="F2" s="33"/>
      <c r="G2" s="33"/>
      <c r="H2" s="33"/>
      <c r="I2" s="33"/>
      <c r="J2" s="33"/>
      <c r="K2" s="33"/>
    </row>
    <row r="4" customFormat="false" ht="15" hidden="false" customHeight="false" outlineLevel="0" collapsed="false">
      <c r="B4" s="34" t="s">
        <v>48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5" t="s">
        <v>8</v>
      </c>
      <c r="J4" s="4" t="s">
        <v>9</v>
      </c>
      <c r="K4" s="4" t="s">
        <v>10</v>
      </c>
    </row>
    <row r="5" customFormat="false" ht="15" hidden="false" customHeight="false" outlineLevel="0" collapsed="false">
      <c r="B5" s="35" t="s">
        <v>49</v>
      </c>
      <c r="C5" s="36" t="n">
        <v>0.5</v>
      </c>
      <c r="D5" s="36" t="n">
        <v>0.5</v>
      </c>
      <c r="E5" s="36" t="n">
        <v>0.5</v>
      </c>
      <c r="F5" s="36" t="n">
        <v>0.5</v>
      </c>
      <c r="G5" s="36" t="n">
        <v>0.5</v>
      </c>
      <c r="H5" s="36" t="n">
        <v>0.5</v>
      </c>
      <c r="I5" s="36" t="n">
        <v>2</v>
      </c>
      <c r="J5" s="36" t="n">
        <v>4</v>
      </c>
      <c r="K5" s="36" t="n">
        <v>0.5</v>
      </c>
    </row>
    <row r="6" customFormat="false" ht="15" hidden="false" customHeight="false" outlineLevel="0" collapsed="false">
      <c r="B6" s="37" t="s">
        <v>50</v>
      </c>
      <c r="C6" s="36" t="n">
        <v>0.5</v>
      </c>
      <c r="D6" s="36" t="n">
        <v>0.5</v>
      </c>
      <c r="E6" s="36" t="n">
        <v>0.5</v>
      </c>
      <c r="F6" s="36" t="n">
        <v>0.5</v>
      </c>
      <c r="G6" s="36" t="n">
        <v>0.5</v>
      </c>
      <c r="H6" s="36" t="n">
        <v>0.5</v>
      </c>
      <c r="I6" s="36" t="n">
        <v>2</v>
      </c>
      <c r="J6" s="36" t="n">
        <v>4</v>
      </c>
      <c r="K6" s="36" t="n">
        <v>0.5</v>
      </c>
    </row>
    <row r="7" customFormat="false" ht="15" hidden="false" customHeight="false" outlineLevel="0" collapsed="false">
      <c r="B7" s="37" t="s">
        <v>51</v>
      </c>
      <c r="C7" s="36" t="n">
        <v>0.5</v>
      </c>
      <c r="D7" s="36" t="n">
        <v>0.5</v>
      </c>
      <c r="E7" s="36" t="n">
        <v>0.5</v>
      </c>
      <c r="F7" s="36" t="n">
        <v>0.5</v>
      </c>
      <c r="G7" s="36" t="n">
        <v>0.5</v>
      </c>
      <c r="H7" s="36" t="n">
        <v>0.5</v>
      </c>
      <c r="I7" s="36" t="n">
        <v>2</v>
      </c>
      <c r="J7" s="36" t="n">
        <v>4</v>
      </c>
      <c r="K7" s="36" t="n">
        <v>0.5</v>
      </c>
    </row>
    <row r="8" customFormat="false" ht="15" hidden="false" customHeight="false" outlineLevel="0" collapsed="false">
      <c r="B8" s="37" t="s">
        <v>52</v>
      </c>
      <c r="C8" s="36" t="n">
        <v>0.5</v>
      </c>
      <c r="D8" s="36" t="n">
        <v>0.5</v>
      </c>
      <c r="E8" s="36" t="n">
        <v>0.5</v>
      </c>
      <c r="F8" s="36" t="n">
        <v>0.5</v>
      </c>
      <c r="G8" s="36" t="n">
        <v>0.5</v>
      </c>
      <c r="H8" s="36" t="n">
        <v>0.5</v>
      </c>
      <c r="I8" s="36" t="n">
        <v>2</v>
      </c>
      <c r="J8" s="36" t="n">
        <v>4</v>
      </c>
      <c r="K8" s="36" t="n">
        <v>0.5</v>
      </c>
    </row>
    <row r="9" customFormat="false" ht="15" hidden="false" customHeight="false" outlineLevel="0" collapsed="false">
      <c r="B9" s="37" t="s">
        <v>53</v>
      </c>
      <c r="C9" s="36" t="n">
        <v>0.5</v>
      </c>
      <c r="D9" s="36" t="n">
        <v>0.5</v>
      </c>
      <c r="E9" s="36" t="n">
        <v>0.5</v>
      </c>
      <c r="F9" s="36" t="n">
        <v>0.5</v>
      </c>
      <c r="G9" s="36" t="n">
        <v>0.5</v>
      </c>
      <c r="H9" s="36" t="n">
        <v>0.5</v>
      </c>
      <c r="I9" s="36" t="n">
        <v>2</v>
      </c>
      <c r="J9" s="36" t="n">
        <v>4</v>
      </c>
      <c r="K9" s="36" t="n">
        <v>0.5</v>
      </c>
    </row>
    <row r="10" customFormat="false" ht="15" hidden="false" customHeight="false" outlineLevel="0" collapsed="false">
      <c r="B10" s="37" t="s">
        <v>54</v>
      </c>
      <c r="C10" s="36" t="n">
        <v>0.5</v>
      </c>
      <c r="D10" s="36" t="n">
        <v>0.5</v>
      </c>
      <c r="E10" s="36" t="n">
        <v>0.5</v>
      </c>
      <c r="F10" s="36" t="n">
        <v>0.5</v>
      </c>
      <c r="G10" s="36" t="n">
        <v>0.5</v>
      </c>
      <c r="H10" s="36" t="n">
        <v>0.5</v>
      </c>
      <c r="I10" s="36" t="n">
        <v>2</v>
      </c>
      <c r="J10" s="36" t="n">
        <v>2</v>
      </c>
      <c r="K10" s="36" t="n">
        <v>0.5</v>
      </c>
    </row>
    <row r="11" customFormat="false" ht="15" hidden="false" customHeight="false" outlineLevel="0" collapsed="false">
      <c r="B11" s="37" t="s">
        <v>55</v>
      </c>
      <c r="C11" s="36" t="n">
        <v>0.5</v>
      </c>
      <c r="D11" s="36" t="n">
        <v>0.5</v>
      </c>
      <c r="E11" s="36" t="n">
        <v>0.5</v>
      </c>
      <c r="F11" s="36" t="n">
        <v>0.5</v>
      </c>
      <c r="G11" s="36" t="n">
        <v>0.5</v>
      </c>
      <c r="H11" s="36" t="n">
        <v>0.5</v>
      </c>
      <c r="I11" s="36" t="n">
        <v>2</v>
      </c>
      <c r="J11" s="36" t="n">
        <v>4</v>
      </c>
      <c r="K11" s="36" t="n">
        <v>0.5</v>
      </c>
    </row>
    <row r="13" customFormat="false" ht="15" hidden="false" customHeight="false" outlineLevel="0" collapsed="false">
      <c r="B13" s="34" t="s">
        <v>56</v>
      </c>
      <c r="C13" s="3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5" t="s">
        <v>8</v>
      </c>
      <c r="J13" s="4" t="s">
        <v>9</v>
      </c>
      <c r="K13" s="4" t="s">
        <v>10</v>
      </c>
    </row>
    <row r="14" customFormat="false" ht="15" hidden="false" customHeight="false" outlineLevel="0" collapsed="false">
      <c r="B14" s="35" t="s">
        <v>49</v>
      </c>
      <c r="C14" s="36" t="n">
        <v>0.5</v>
      </c>
      <c r="D14" s="36" t="n">
        <v>0.5</v>
      </c>
      <c r="E14" s="36" t="n">
        <v>0.5</v>
      </c>
      <c r="F14" s="36" t="n">
        <v>0.5</v>
      </c>
      <c r="G14" s="36" t="n">
        <v>0.5</v>
      </c>
      <c r="H14" s="36" t="n">
        <v>0.5</v>
      </c>
      <c r="I14" s="36" t="n">
        <v>2</v>
      </c>
      <c r="J14" s="36" t="n">
        <v>4</v>
      </c>
      <c r="K14" s="36" t="n">
        <v>0.5</v>
      </c>
    </row>
    <row r="15" customFormat="false" ht="15" hidden="false" customHeight="false" outlineLevel="0" collapsed="false">
      <c r="B15" s="37" t="s">
        <v>50</v>
      </c>
      <c r="C15" s="36" t="n">
        <v>0.5</v>
      </c>
      <c r="D15" s="36" t="n">
        <v>0.5</v>
      </c>
      <c r="E15" s="36" t="n">
        <v>0.5</v>
      </c>
      <c r="F15" s="36" t="n">
        <v>0.5</v>
      </c>
      <c r="G15" s="36" t="n">
        <v>0.5</v>
      </c>
      <c r="H15" s="36" t="n">
        <v>0.5</v>
      </c>
      <c r="I15" s="36" t="n">
        <v>2</v>
      </c>
      <c r="J15" s="36" t="n">
        <v>4</v>
      </c>
      <c r="K15" s="36" t="n">
        <v>0.5</v>
      </c>
    </row>
    <row r="16" customFormat="false" ht="15" hidden="false" customHeight="false" outlineLevel="0" collapsed="false">
      <c r="B16" s="37" t="s">
        <v>51</v>
      </c>
      <c r="C16" s="36" t="n">
        <v>0.5</v>
      </c>
      <c r="D16" s="36" t="n">
        <v>0.5</v>
      </c>
      <c r="E16" s="36" t="n">
        <v>0.5</v>
      </c>
      <c r="F16" s="36" t="n">
        <v>0.5</v>
      </c>
      <c r="G16" s="36" t="n">
        <v>0.5</v>
      </c>
      <c r="H16" s="36" t="n">
        <v>0.5</v>
      </c>
      <c r="I16" s="36" t="n">
        <v>2</v>
      </c>
      <c r="J16" s="36" t="n">
        <v>4</v>
      </c>
      <c r="K16" s="36" t="n">
        <v>0.5</v>
      </c>
    </row>
    <row r="17" customFormat="false" ht="15" hidden="false" customHeight="false" outlineLevel="0" collapsed="false">
      <c r="B17" s="37" t="s">
        <v>52</v>
      </c>
      <c r="C17" s="36" t="n">
        <v>0.5</v>
      </c>
      <c r="D17" s="36" t="n">
        <v>0.5</v>
      </c>
      <c r="E17" s="36" t="n">
        <v>0.5</v>
      </c>
      <c r="F17" s="36" t="n">
        <v>0.5</v>
      </c>
      <c r="G17" s="36" t="n">
        <v>0.5</v>
      </c>
      <c r="H17" s="36" t="n">
        <v>0.5</v>
      </c>
      <c r="I17" s="36" t="n">
        <v>2</v>
      </c>
      <c r="J17" s="36" t="n">
        <v>4</v>
      </c>
      <c r="K17" s="36" t="n">
        <v>0.5</v>
      </c>
    </row>
    <row r="18" customFormat="false" ht="15" hidden="false" customHeight="false" outlineLevel="0" collapsed="false">
      <c r="B18" s="37" t="s">
        <v>53</v>
      </c>
      <c r="C18" s="36" t="n">
        <v>0.5</v>
      </c>
      <c r="D18" s="36" t="n">
        <v>0.5</v>
      </c>
      <c r="E18" s="36" t="n">
        <v>0.5</v>
      </c>
      <c r="F18" s="36" t="n">
        <v>0.5</v>
      </c>
      <c r="G18" s="36" t="n">
        <v>0.5</v>
      </c>
      <c r="H18" s="36" t="n">
        <v>0.5</v>
      </c>
      <c r="I18" s="36" t="n">
        <v>2</v>
      </c>
      <c r="J18" s="36" t="n">
        <v>4</v>
      </c>
      <c r="K18" s="36" t="n">
        <v>0.5</v>
      </c>
    </row>
    <row r="19" customFormat="false" ht="15" hidden="false" customHeight="false" outlineLevel="0" collapsed="false">
      <c r="B19" s="37" t="s">
        <v>54</v>
      </c>
      <c r="C19" s="36" t="n">
        <v>0.5</v>
      </c>
      <c r="D19" s="36" t="n">
        <v>0.5</v>
      </c>
      <c r="E19" s="36" t="n">
        <v>0.5</v>
      </c>
      <c r="F19" s="36" t="n">
        <v>0.5</v>
      </c>
      <c r="G19" s="36" t="n">
        <v>0.5</v>
      </c>
      <c r="H19" s="36" t="n">
        <v>0.5</v>
      </c>
      <c r="I19" s="36" t="n">
        <v>2</v>
      </c>
      <c r="J19" s="36" t="n">
        <v>4</v>
      </c>
      <c r="K19" s="36" t="n">
        <v>0.5</v>
      </c>
    </row>
    <row r="20" customFormat="false" ht="15" hidden="false" customHeight="false" outlineLevel="0" collapsed="false">
      <c r="B20" s="37" t="s">
        <v>55</v>
      </c>
      <c r="C20" s="36" t="n">
        <v>0.5</v>
      </c>
      <c r="D20" s="36" t="n">
        <v>0.5</v>
      </c>
      <c r="E20" s="36" t="n">
        <v>0.5</v>
      </c>
      <c r="F20" s="36" t="n">
        <v>0.5</v>
      </c>
      <c r="G20" s="36" t="n">
        <v>0.5</v>
      </c>
      <c r="H20" s="36" t="n">
        <v>0.5</v>
      </c>
      <c r="I20" s="36" t="n">
        <v>2</v>
      </c>
      <c r="J20" s="36" t="n">
        <v>4</v>
      </c>
      <c r="K20" s="36" t="n">
        <v>0.5</v>
      </c>
    </row>
    <row r="22" customFormat="false" ht="15" hidden="false" customHeight="false" outlineLevel="0" collapsed="false">
      <c r="B22" s="34" t="s">
        <v>57</v>
      </c>
      <c r="C22" s="3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5" t="s">
        <v>8</v>
      </c>
      <c r="J22" s="4" t="s">
        <v>9</v>
      </c>
      <c r="K22" s="4" t="s">
        <v>10</v>
      </c>
    </row>
    <row r="23" customFormat="false" ht="15" hidden="false" customHeight="false" outlineLevel="0" collapsed="false">
      <c r="B23" s="35" t="s">
        <v>49</v>
      </c>
      <c r="C23" s="36" t="n">
        <v>0.5</v>
      </c>
      <c r="D23" s="36" t="n">
        <v>0.5</v>
      </c>
      <c r="E23" s="36" t="n">
        <v>0.5</v>
      </c>
      <c r="F23" s="36" t="n">
        <v>0.5</v>
      </c>
      <c r="G23" s="36" t="n">
        <v>0.5</v>
      </c>
      <c r="H23" s="36" t="n">
        <v>0.5</v>
      </c>
      <c r="I23" s="36" t="n">
        <v>1</v>
      </c>
      <c r="J23" s="36" t="n">
        <v>3</v>
      </c>
      <c r="K23" s="36" t="n">
        <v>0.5</v>
      </c>
    </row>
    <row r="24" customFormat="false" ht="15" hidden="false" customHeight="false" outlineLevel="0" collapsed="false">
      <c r="B24" s="37" t="s">
        <v>50</v>
      </c>
      <c r="C24" s="36" t="n">
        <v>0.5</v>
      </c>
      <c r="D24" s="36" t="n">
        <v>0.5</v>
      </c>
      <c r="E24" s="36" t="n">
        <v>0.5</v>
      </c>
      <c r="F24" s="36" t="n">
        <v>0.5</v>
      </c>
      <c r="G24" s="36" t="n">
        <v>0.5</v>
      </c>
      <c r="H24" s="36" t="n">
        <v>0.5</v>
      </c>
      <c r="I24" s="36" t="n">
        <v>1</v>
      </c>
      <c r="J24" s="36" t="n">
        <v>3</v>
      </c>
      <c r="K24" s="36" t="n">
        <v>0.5</v>
      </c>
    </row>
    <row r="25" customFormat="false" ht="15" hidden="false" customHeight="false" outlineLevel="0" collapsed="false">
      <c r="B25" s="37" t="s">
        <v>51</v>
      </c>
      <c r="C25" s="36" t="n">
        <v>0.5</v>
      </c>
      <c r="D25" s="36" t="n">
        <v>0.5</v>
      </c>
      <c r="E25" s="36" t="n">
        <v>0.5</v>
      </c>
      <c r="F25" s="36" t="n">
        <v>0.5</v>
      </c>
      <c r="G25" s="36" t="n">
        <v>0.5</v>
      </c>
      <c r="H25" s="36" t="n">
        <v>0.5</v>
      </c>
      <c r="I25" s="36" t="n">
        <v>1</v>
      </c>
      <c r="J25" s="36" t="n">
        <v>3</v>
      </c>
      <c r="K25" s="36" t="n">
        <v>0.5</v>
      </c>
    </row>
    <row r="26" customFormat="false" ht="15" hidden="false" customHeight="false" outlineLevel="0" collapsed="false">
      <c r="B26" s="37" t="s">
        <v>52</v>
      </c>
      <c r="C26" s="36" t="n">
        <v>0.5</v>
      </c>
      <c r="D26" s="36" t="n">
        <v>0.5</v>
      </c>
      <c r="E26" s="36" t="n">
        <v>0.5</v>
      </c>
      <c r="F26" s="36" t="n">
        <v>0.5</v>
      </c>
      <c r="G26" s="36" t="n">
        <v>0.5</v>
      </c>
      <c r="H26" s="36" t="n">
        <v>0.5</v>
      </c>
      <c r="I26" s="36" t="n">
        <v>1</v>
      </c>
      <c r="J26" s="36" t="n">
        <v>3</v>
      </c>
      <c r="K26" s="36" t="n">
        <v>0.5</v>
      </c>
    </row>
    <row r="27" customFormat="false" ht="15" hidden="false" customHeight="false" outlineLevel="0" collapsed="false">
      <c r="B27" s="37" t="s">
        <v>53</v>
      </c>
      <c r="C27" s="36" t="n">
        <v>0.5</v>
      </c>
      <c r="D27" s="36" t="n">
        <v>0.5</v>
      </c>
      <c r="E27" s="36" t="n">
        <v>0.5</v>
      </c>
      <c r="F27" s="36" t="n">
        <v>0.5</v>
      </c>
      <c r="G27" s="36" t="n">
        <v>0.5</v>
      </c>
      <c r="H27" s="36" t="n">
        <v>0.5</v>
      </c>
      <c r="I27" s="36" t="n">
        <v>1</v>
      </c>
      <c r="J27" s="36" t="n">
        <v>3</v>
      </c>
      <c r="K27" s="36" t="n">
        <v>0.5</v>
      </c>
    </row>
    <row r="28" customFormat="false" ht="15" hidden="false" customHeight="false" outlineLevel="0" collapsed="false">
      <c r="B28" s="37" t="s">
        <v>54</v>
      </c>
      <c r="C28" s="36" t="n">
        <v>0.5</v>
      </c>
      <c r="D28" s="36" t="n">
        <v>0.5</v>
      </c>
      <c r="E28" s="36" t="n">
        <v>0.5</v>
      </c>
      <c r="F28" s="36" t="n">
        <v>0.5</v>
      </c>
      <c r="G28" s="36" t="n">
        <v>0.5</v>
      </c>
      <c r="H28" s="36" t="n">
        <v>0.5</v>
      </c>
      <c r="I28" s="36" t="n">
        <v>1</v>
      </c>
      <c r="J28" s="36" t="n">
        <v>3</v>
      </c>
      <c r="K28" s="36" t="n">
        <v>0.5</v>
      </c>
    </row>
    <row r="29" customFormat="false" ht="15" hidden="false" customHeight="false" outlineLevel="0" collapsed="false">
      <c r="B29" s="37" t="s">
        <v>55</v>
      </c>
      <c r="C29" s="36" t="n">
        <v>0.5</v>
      </c>
      <c r="D29" s="36" t="n">
        <v>0.5</v>
      </c>
      <c r="E29" s="36" t="n">
        <v>0.5</v>
      </c>
      <c r="F29" s="36" t="n">
        <v>0.5</v>
      </c>
      <c r="G29" s="36" t="n">
        <v>0.5</v>
      </c>
      <c r="H29" s="36" t="n">
        <v>0.5</v>
      </c>
      <c r="I29" s="36" t="n">
        <v>1</v>
      </c>
      <c r="J29" s="36" t="n">
        <v>3</v>
      </c>
      <c r="K29" s="36" t="n">
        <v>0.5</v>
      </c>
    </row>
    <row r="31" customFormat="false" ht="15" hidden="false" customHeight="false" outlineLevel="0" collapsed="false">
      <c r="B31" s="34" t="s">
        <v>58</v>
      </c>
      <c r="C31" s="3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5" t="s">
        <v>8</v>
      </c>
      <c r="J31" s="4" t="s">
        <v>9</v>
      </c>
      <c r="K31" s="4" t="s">
        <v>10</v>
      </c>
    </row>
    <row r="32" customFormat="false" ht="15" hidden="false" customHeight="false" outlineLevel="0" collapsed="false">
      <c r="B32" s="35" t="s">
        <v>49</v>
      </c>
      <c r="C32" s="36" t="n">
        <v>0.25</v>
      </c>
      <c r="D32" s="36" t="n">
        <v>0.25</v>
      </c>
      <c r="E32" s="36" t="n">
        <v>0.25</v>
      </c>
      <c r="F32" s="36" t="n">
        <v>0.25</v>
      </c>
      <c r="G32" s="36" t="n">
        <v>0.25</v>
      </c>
      <c r="H32" s="36" t="n">
        <v>0.25</v>
      </c>
      <c r="I32" s="36" t="n">
        <v>0.5</v>
      </c>
      <c r="J32" s="36" t="n">
        <v>2</v>
      </c>
      <c r="K32" s="36" t="n">
        <v>0.25</v>
      </c>
    </row>
    <row r="33" customFormat="false" ht="15" hidden="false" customHeight="false" outlineLevel="0" collapsed="false">
      <c r="B33" s="37" t="s">
        <v>50</v>
      </c>
      <c r="C33" s="36" t="n">
        <v>0.25</v>
      </c>
      <c r="D33" s="36" t="n">
        <v>0.25</v>
      </c>
      <c r="E33" s="36" t="n">
        <v>0.25</v>
      </c>
      <c r="F33" s="36" t="n">
        <v>0.25</v>
      </c>
      <c r="G33" s="36" t="n">
        <v>0.25</v>
      </c>
      <c r="H33" s="36" t="n">
        <v>0.25</v>
      </c>
      <c r="I33" s="36" t="n">
        <v>0.5</v>
      </c>
      <c r="J33" s="36" t="n">
        <v>2</v>
      </c>
      <c r="K33" s="36" t="n">
        <v>0.25</v>
      </c>
    </row>
    <row r="34" customFormat="false" ht="15" hidden="false" customHeight="false" outlineLevel="0" collapsed="false">
      <c r="B34" s="37" t="s">
        <v>51</v>
      </c>
      <c r="C34" s="36" t="n">
        <v>0.25</v>
      </c>
      <c r="D34" s="36" t="n">
        <v>0.25</v>
      </c>
      <c r="E34" s="36" t="n">
        <v>0.25</v>
      </c>
      <c r="F34" s="36" t="n">
        <v>0.25</v>
      </c>
      <c r="G34" s="36" t="n">
        <v>0.25</v>
      </c>
      <c r="H34" s="36" t="n">
        <v>0.25</v>
      </c>
      <c r="I34" s="36" t="n">
        <v>0.5</v>
      </c>
      <c r="J34" s="36" t="n">
        <v>2</v>
      </c>
      <c r="K34" s="36" t="n">
        <v>0.25</v>
      </c>
    </row>
    <row r="35" customFormat="false" ht="15" hidden="false" customHeight="false" outlineLevel="0" collapsed="false">
      <c r="B35" s="37" t="s">
        <v>52</v>
      </c>
      <c r="C35" s="36" t="n">
        <v>0.25</v>
      </c>
      <c r="D35" s="36" t="n">
        <v>0.25</v>
      </c>
      <c r="E35" s="36" t="n">
        <v>0.25</v>
      </c>
      <c r="F35" s="36" t="n">
        <v>0.25</v>
      </c>
      <c r="G35" s="36" t="n">
        <v>0.25</v>
      </c>
      <c r="H35" s="36" t="n">
        <v>0.25</v>
      </c>
      <c r="I35" s="36" t="n">
        <v>0.5</v>
      </c>
      <c r="J35" s="36" t="n">
        <v>2</v>
      </c>
      <c r="K35" s="36" t="n">
        <v>0.25</v>
      </c>
    </row>
    <row r="36" customFormat="false" ht="15" hidden="false" customHeight="false" outlineLevel="0" collapsed="false">
      <c r="B36" s="37" t="s">
        <v>53</v>
      </c>
      <c r="C36" s="36" t="n">
        <v>0.25</v>
      </c>
      <c r="D36" s="36" t="n">
        <v>0.25</v>
      </c>
      <c r="E36" s="36" t="n">
        <v>0.25</v>
      </c>
      <c r="F36" s="36" t="n">
        <v>0.25</v>
      </c>
      <c r="G36" s="36" t="n">
        <v>0.25</v>
      </c>
      <c r="H36" s="36" t="n">
        <v>0.25</v>
      </c>
      <c r="I36" s="36" t="n">
        <v>0.5</v>
      </c>
      <c r="J36" s="36" t="n">
        <v>2</v>
      </c>
      <c r="K36" s="36" t="n">
        <v>0.25</v>
      </c>
    </row>
    <row r="37" customFormat="false" ht="15" hidden="false" customHeight="false" outlineLevel="0" collapsed="false">
      <c r="B37" s="37" t="s">
        <v>54</v>
      </c>
      <c r="C37" s="36" t="n">
        <v>0.25</v>
      </c>
      <c r="D37" s="36" t="n">
        <v>0.25</v>
      </c>
      <c r="E37" s="36" t="n">
        <v>0.25</v>
      </c>
      <c r="F37" s="36" t="n">
        <v>0.25</v>
      </c>
      <c r="G37" s="36" t="n">
        <v>0.25</v>
      </c>
      <c r="H37" s="36" t="n">
        <v>0.25</v>
      </c>
      <c r="I37" s="36" t="n">
        <v>0.5</v>
      </c>
      <c r="J37" s="36" t="n">
        <v>2</v>
      </c>
      <c r="K37" s="36" t="n">
        <v>0.25</v>
      </c>
    </row>
    <row r="38" customFormat="false" ht="15" hidden="false" customHeight="false" outlineLevel="0" collapsed="false">
      <c r="B38" s="37" t="s">
        <v>55</v>
      </c>
      <c r="C38" s="36" t="n">
        <v>0.25</v>
      </c>
      <c r="D38" s="36" t="n">
        <v>0.25</v>
      </c>
      <c r="E38" s="36" t="n">
        <v>0.25</v>
      </c>
      <c r="F38" s="36" t="n">
        <v>0.25</v>
      </c>
      <c r="G38" s="36" t="n">
        <v>0.25</v>
      </c>
      <c r="H38" s="36" t="n">
        <v>0.25</v>
      </c>
      <c r="I38" s="36" t="n">
        <v>0.5</v>
      </c>
      <c r="J38" s="36" t="n">
        <v>2</v>
      </c>
      <c r="K38" s="36" t="n">
        <v>0.25</v>
      </c>
    </row>
    <row r="40" customFormat="false" ht="15" hidden="false" customHeight="false" outlineLevel="0" collapsed="false">
      <c r="B40" s="34" t="s">
        <v>59</v>
      </c>
      <c r="C40" s="3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5" t="s">
        <v>8</v>
      </c>
      <c r="J40" s="4" t="s">
        <v>9</v>
      </c>
      <c r="K40" s="4" t="s">
        <v>10</v>
      </c>
    </row>
    <row r="41" customFormat="false" ht="15" hidden="false" customHeight="false" outlineLevel="0" collapsed="false">
      <c r="B41" s="35" t="s">
        <v>49</v>
      </c>
      <c r="C41" s="36" t="n">
        <v>0.25</v>
      </c>
      <c r="D41" s="36" t="n">
        <v>0.25</v>
      </c>
      <c r="E41" s="36" t="n">
        <v>0.25</v>
      </c>
      <c r="F41" s="36" t="n">
        <v>0.25</v>
      </c>
      <c r="G41" s="36" t="n">
        <v>0.25</v>
      </c>
      <c r="H41" s="36" t="n">
        <v>0.25</v>
      </c>
      <c r="I41" s="36" t="n">
        <v>0.25</v>
      </c>
      <c r="J41" s="36" t="n">
        <v>1</v>
      </c>
      <c r="K41" s="36" t="n">
        <v>0.25</v>
      </c>
    </row>
    <row r="42" customFormat="false" ht="15" hidden="false" customHeight="false" outlineLevel="0" collapsed="false">
      <c r="B42" s="37" t="s">
        <v>50</v>
      </c>
      <c r="C42" s="36" t="n">
        <v>0.25</v>
      </c>
      <c r="D42" s="36" t="n">
        <v>0.25</v>
      </c>
      <c r="E42" s="36" t="n">
        <v>0.25</v>
      </c>
      <c r="F42" s="36" t="n">
        <v>0.25</v>
      </c>
      <c r="G42" s="36" t="n">
        <v>0.25</v>
      </c>
      <c r="H42" s="36" t="n">
        <v>0.25</v>
      </c>
      <c r="I42" s="36" t="n">
        <v>0.25</v>
      </c>
      <c r="J42" s="36" t="n">
        <v>1</v>
      </c>
      <c r="K42" s="36" t="n">
        <v>0.25</v>
      </c>
    </row>
    <row r="43" customFormat="false" ht="15" hidden="false" customHeight="false" outlineLevel="0" collapsed="false">
      <c r="B43" s="37" t="s">
        <v>51</v>
      </c>
      <c r="C43" s="36" t="n">
        <v>0.25</v>
      </c>
      <c r="D43" s="36" t="n">
        <v>0.25</v>
      </c>
      <c r="E43" s="36" t="n">
        <v>0.25</v>
      </c>
      <c r="F43" s="36" t="n">
        <v>0.25</v>
      </c>
      <c r="G43" s="36" t="n">
        <v>0.25</v>
      </c>
      <c r="H43" s="36" t="n">
        <v>0.25</v>
      </c>
      <c r="I43" s="36" t="n">
        <v>0.25</v>
      </c>
      <c r="J43" s="36" t="n">
        <v>1</v>
      </c>
      <c r="K43" s="36" t="n">
        <v>0.25</v>
      </c>
    </row>
    <row r="44" customFormat="false" ht="15" hidden="false" customHeight="false" outlineLevel="0" collapsed="false">
      <c r="B44" s="37" t="s">
        <v>52</v>
      </c>
      <c r="C44" s="36" t="n">
        <v>0.25</v>
      </c>
      <c r="D44" s="36" t="n">
        <v>0.25</v>
      </c>
      <c r="E44" s="36" t="n">
        <v>0.25</v>
      </c>
      <c r="F44" s="36" t="n">
        <v>0.25</v>
      </c>
      <c r="G44" s="36" t="n">
        <v>0.25</v>
      </c>
      <c r="H44" s="36" t="n">
        <v>0.25</v>
      </c>
      <c r="I44" s="36" t="n">
        <v>0.25</v>
      </c>
      <c r="J44" s="36" t="n">
        <v>1</v>
      </c>
      <c r="K44" s="36" t="n">
        <v>0.25</v>
      </c>
    </row>
    <row r="45" customFormat="false" ht="15" hidden="false" customHeight="false" outlineLevel="0" collapsed="false">
      <c r="B45" s="37" t="s">
        <v>53</v>
      </c>
      <c r="C45" s="36" t="n">
        <v>0.25</v>
      </c>
      <c r="D45" s="36" t="n">
        <v>0.25</v>
      </c>
      <c r="E45" s="36" t="n">
        <v>0.25</v>
      </c>
      <c r="F45" s="36" t="n">
        <v>0.25</v>
      </c>
      <c r="G45" s="36" t="n">
        <v>0.25</v>
      </c>
      <c r="H45" s="36" t="n">
        <v>0.25</v>
      </c>
      <c r="I45" s="36" t="n">
        <v>0.25</v>
      </c>
      <c r="J45" s="36" t="n">
        <v>1</v>
      </c>
      <c r="K45" s="36" t="n">
        <v>0.25</v>
      </c>
    </row>
    <row r="46" customFormat="false" ht="15" hidden="false" customHeight="false" outlineLevel="0" collapsed="false">
      <c r="B46" s="37" t="s">
        <v>54</v>
      </c>
      <c r="C46" s="36" t="n">
        <v>0.25</v>
      </c>
      <c r="D46" s="36" t="n">
        <v>0.25</v>
      </c>
      <c r="E46" s="36" t="n">
        <v>0.25</v>
      </c>
      <c r="F46" s="36" t="n">
        <v>0.25</v>
      </c>
      <c r="G46" s="36" t="n">
        <v>0.25</v>
      </c>
      <c r="H46" s="36" t="n">
        <v>0.25</v>
      </c>
      <c r="I46" s="36" t="n">
        <v>0.25</v>
      </c>
      <c r="J46" s="36" t="n">
        <v>1</v>
      </c>
      <c r="K46" s="36" t="n">
        <v>0.25</v>
      </c>
    </row>
    <row r="47" customFormat="false" ht="15" hidden="false" customHeight="false" outlineLevel="0" collapsed="false">
      <c r="B47" s="37" t="s">
        <v>55</v>
      </c>
      <c r="C47" s="36" t="n">
        <v>0.25</v>
      </c>
      <c r="D47" s="36" t="n">
        <v>0.25</v>
      </c>
      <c r="E47" s="36" t="n">
        <v>0.25</v>
      </c>
      <c r="F47" s="36" t="n">
        <v>0.25</v>
      </c>
      <c r="G47" s="36" t="n">
        <v>0.25</v>
      </c>
      <c r="H47" s="36" t="n">
        <v>0.25</v>
      </c>
      <c r="I47" s="36" t="n">
        <v>0.25</v>
      </c>
      <c r="J47" s="36" t="n">
        <v>1</v>
      </c>
      <c r="K47" s="36" t="n">
        <v>0.25</v>
      </c>
    </row>
    <row r="49" customFormat="false" ht="15" hidden="false" customHeight="false" outlineLevel="0" collapsed="false">
      <c r="B49" s="34" t="s">
        <v>60</v>
      </c>
      <c r="C49" s="3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5" t="s">
        <v>8</v>
      </c>
      <c r="J49" s="4" t="s">
        <v>9</v>
      </c>
      <c r="K49" s="4" t="s">
        <v>10</v>
      </c>
    </row>
    <row r="50" customFormat="false" ht="15" hidden="false" customHeight="false" outlineLevel="0" collapsed="false">
      <c r="B50" s="35" t="s">
        <v>49</v>
      </c>
      <c r="C50" s="36" t="n">
        <v>0.75</v>
      </c>
      <c r="D50" s="36" t="n">
        <v>0.75</v>
      </c>
      <c r="E50" s="36" t="n">
        <v>0.75</v>
      </c>
      <c r="F50" s="36" t="n">
        <v>0.75</v>
      </c>
      <c r="G50" s="36" t="n">
        <v>0.75</v>
      </c>
      <c r="H50" s="36" t="n">
        <v>0.75</v>
      </c>
      <c r="I50" s="36" t="n">
        <v>0.75</v>
      </c>
      <c r="J50" s="36" t="n">
        <v>0.75</v>
      </c>
      <c r="K50" s="36" t="n">
        <v>0.75</v>
      </c>
    </row>
    <row r="51" customFormat="false" ht="15" hidden="false" customHeight="false" outlineLevel="0" collapsed="false">
      <c r="B51" s="37" t="s">
        <v>50</v>
      </c>
      <c r="C51" s="36" t="n">
        <v>0.75</v>
      </c>
      <c r="D51" s="36" t="n">
        <v>0.75</v>
      </c>
      <c r="E51" s="36" t="n">
        <v>0.75</v>
      </c>
      <c r="F51" s="36" t="n">
        <v>0.75</v>
      </c>
      <c r="G51" s="36" t="n">
        <v>0.75</v>
      </c>
      <c r="H51" s="36" t="n">
        <v>0.75</v>
      </c>
      <c r="I51" s="36" t="n">
        <v>0.75</v>
      </c>
      <c r="J51" s="36" t="n">
        <v>0.75</v>
      </c>
      <c r="K51" s="36" t="n">
        <v>0.75</v>
      </c>
    </row>
    <row r="52" customFormat="false" ht="15" hidden="false" customHeight="false" outlineLevel="0" collapsed="false">
      <c r="B52" s="37" t="s">
        <v>51</v>
      </c>
      <c r="C52" s="36" t="n">
        <v>0.75</v>
      </c>
      <c r="D52" s="36" t="n">
        <v>0.75</v>
      </c>
      <c r="E52" s="36" t="n">
        <v>0.75</v>
      </c>
      <c r="F52" s="36" t="n">
        <v>0.75</v>
      </c>
      <c r="G52" s="36" t="n">
        <v>0.75</v>
      </c>
      <c r="H52" s="36" t="n">
        <v>0.75</v>
      </c>
      <c r="I52" s="36" t="n">
        <v>0.75</v>
      </c>
      <c r="J52" s="36" t="n">
        <v>0.75</v>
      </c>
      <c r="K52" s="36" t="n">
        <v>0.75</v>
      </c>
    </row>
    <row r="53" customFormat="false" ht="15" hidden="false" customHeight="false" outlineLevel="0" collapsed="false">
      <c r="B53" s="37" t="s">
        <v>52</v>
      </c>
      <c r="C53" s="36" t="n">
        <v>0.75</v>
      </c>
      <c r="D53" s="36" t="n">
        <v>0.75</v>
      </c>
      <c r="E53" s="36" t="n">
        <v>0.75</v>
      </c>
      <c r="F53" s="36" t="n">
        <v>0.75</v>
      </c>
      <c r="G53" s="36" t="n">
        <v>0.75</v>
      </c>
      <c r="H53" s="36" t="n">
        <v>0.75</v>
      </c>
      <c r="I53" s="36" t="n">
        <v>0.75</v>
      </c>
      <c r="J53" s="36" t="n">
        <v>0.75</v>
      </c>
      <c r="K53" s="36" t="n">
        <v>0.75</v>
      </c>
    </row>
    <row r="54" customFormat="false" ht="15" hidden="false" customHeight="false" outlineLevel="0" collapsed="false">
      <c r="B54" s="37" t="s">
        <v>53</v>
      </c>
      <c r="C54" s="36" t="n">
        <v>0.75</v>
      </c>
      <c r="D54" s="36" t="n">
        <v>0.75</v>
      </c>
      <c r="E54" s="36" t="n">
        <v>0.75</v>
      </c>
      <c r="F54" s="36" t="n">
        <v>0.75</v>
      </c>
      <c r="G54" s="36" t="n">
        <v>0.75</v>
      </c>
      <c r="H54" s="36" t="n">
        <v>0.75</v>
      </c>
      <c r="I54" s="36" t="n">
        <v>0.75</v>
      </c>
      <c r="J54" s="36" t="n">
        <v>0.75</v>
      </c>
      <c r="K54" s="36" t="n">
        <v>0.75</v>
      </c>
    </row>
    <row r="55" customFormat="false" ht="15" hidden="false" customHeight="false" outlineLevel="0" collapsed="false">
      <c r="B55" s="37" t="s">
        <v>54</v>
      </c>
      <c r="C55" s="36" t="n">
        <v>0.75</v>
      </c>
      <c r="D55" s="36" t="n">
        <v>0.75</v>
      </c>
      <c r="E55" s="36" t="n">
        <v>0.75</v>
      </c>
      <c r="F55" s="36" t="n">
        <v>0.75</v>
      </c>
      <c r="G55" s="36" t="n">
        <v>0.75</v>
      </c>
      <c r="H55" s="36" t="n">
        <v>0.75</v>
      </c>
      <c r="I55" s="36" t="n">
        <v>0.75</v>
      </c>
      <c r="J55" s="36" t="n">
        <v>0.75</v>
      </c>
      <c r="K55" s="36" t="n">
        <v>0.75</v>
      </c>
    </row>
    <row r="56" customFormat="false" ht="15" hidden="false" customHeight="false" outlineLevel="0" collapsed="false">
      <c r="B56" s="37" t="s">
        <v>55</v>
      </c>
      <c r="C56" s="36" t="n">
        <v>0.75</v>
      </c>
      <c r="D56" s="36" t="n">
        <v>0.75</v>
      </c>
      <c r="E56" s="36" t="n">
        <v>0.75</v>
      </c>
      <c r="F56" s="36" t="n">
        <v>0.75</v>
      </c>
      <c r="G56" s="36" t="n">
        <v>0.75</v>
      </c>
      <c r="H56" s="36" t="n">
        <v>0.75</v>
      </c>
      <c r="I56" s="36" t="n">
        <v>0.75</v>
      </c>
      <c r="J56" s="36" t="n">
        <v>0.75</v>
      </c>
      <c r="K56" s="36" t="n">
        <v>0.75</v>
      </c>
    </row>
    <row r="58" customFormat="false" ht="15" hidden="false" customHeight="false" outlineLevel="0" collapsed="false">
      <c r="B58" s="34" t="s">
        <v>61</v>
      </c>
      <c r="C58" s="3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5" t="s">
        <v>8</v>
      </c>
      <c r="J58" s="4" t="s">
        <v>9</v>
      </c>
      <c r="K58" s="4" t="s">
        <v>10</v>
      </c>
    </row>
    <row r="59" customFormat="false" ht="15" hidden="false" customHeight="false" outlineLevel="0" collapsed="false">
      <c r="B59" s="35" t="s">
        <v>49</v>
      </c>
      <c r="C59" s="36" t="n">
        <v>0.75</v>
      </c>
      <c r="D59" s="36" t="n">
        <v>0.75</v>
      </c>
      <c r="E59" s="36" t="n">
        <v>0.75</v>
      </c>
      <c r="F59" s="36" t="n">
        <v>0.75</v>
      </c>
      <c r="G59" s="36" t="n">
        <v>0.75</v>
      </c>
      <c r="H59" s="36" t="n">
        <v>0.75</v>
      </c>
      <c r="I59" s="36" t="n">
        <v>0.5</v>
      </c>
      <c r="J59" s="36" t="n">
        <v>0.75</v>
      </c>
      <c r="K59" s="36" t="n">
        <v>0.75</v>
      </c>
    </row>
    <row r="60" customFormat="false" ht="15" hidden="false" customHeight="false" outlineLevel="0" collapsed="false">
      <c r="B60" s="37" t="s">
        <v>50</v>
      </c>
      <c r="C60" s="36" t="n">
        <v>0.75</v>
      </c>
      <c r="D60" s="36" t="n">
        <v>0.75</v>
      </c>
      <c r="E60" s="36" t="n">
        <v>0.75</v>
      </c>
      <c r="F60" s="36" t="n">
        <v>0.75</v>
      </c>
      <c r="G60" s="36" t="n">
        <v>0.75</v>
      </c>
      <c r="H60" s="36" t="n">
        <v>0.75</v>
      </c>
      <c r="I60" s="36" t="n">
        <v>0.5</v>
      </c>
      <c r="J60" s="36" t="n">
        <v>0.75</v>
      </c>
      <c r="K60" s="36" t="n">
        <v>0.75</v>
      </c>
    </row>
    <row r="61" customFormat="false" ht="15" hidden="false" customHeight="false" outlineLevel="0" collapsed="false">
      <c r="B61" s="37" t="s">
        <v>51</v>
      </c>
      <c r="C61" s="36" t="n">
        <v>0.75</v>
      </c>
      <c r="D61" s="36" t="n">
        <v>0.75</v>
      </c>
      <c r="E61" s="36" t="n">
        <v>0.75</v>
      </c>
      <c r="F61" s="36" t="n">
        <v>0.75</v>
      </c>
      <c r="G61" s="36" t="n">
        <v>0.75</v>
      </c>
      <c r="H61" s="36" t="n">
        <v>0.75</v>
      </c>
      <c r="I61" s="36" t="n">
        <v>0.5</v>
      </c>
      <c r="J61" s="36" t="n">
        <v>0.75</v>
      </c>
      <c r="K61" s="36" t="n">
        <v>0.75</v>
      </c>
    </row>
    <row r="62" customFormat="false" ht="15" hidden="false" customHeight="false" outlineLevel="0" collapsed="false">
      <c r="B62" s="37" t="s">
        <v>52</v>
      </c>
      <c r="C62" s="36" t="n">
        <v>0.75</v>
      </c>
      <c r="D62" s="36" t="n">
        <v>0.75</v>
      </c>
      <c r="E62" s="36" t="n">
        <v>0.75</v>
      </c>
      <c r="F62" s="36" t="n">
        <v>0.75</v>
      </c>
      <c r="G62" s="36" t="n">
        <v>0.75</v>
      </c>
      <c r="H62" s="36" t="n">
        <v>0.75</v>
      </c>
      <c r="I62" s="36" t="n">
        <v>0.5</v>
      </c>
      <c r="J62" s="36" t="n">
        <v>0.75</v>
      </c>
      <c r="K62" s="36" t="n">
        <v>0.75</v>
      </c>
    </row>
    <row r="63" customFormat="false" ht="15" hidden="false" customHeight="false" outlineLevel="0" collapsed="false">
      <c r="B63" s="37" t="s">
        <v>53</v>
      </c>
      <c r="C63" s="36" t="n">
        <v>0.75</v>
      </c>
      <c r="D63" s="36" t="n">
        <v>0.75</v>
      </c>
      <c r="E63" s="36" t="n">
        <v>0.75</v>
      </c>
      <c r="F63" s="36" t="n">
        <v>0.75</v>
      </c>
      <c r="G63" s="36" t="n">
        <v>0.75</v>
      </c>
      <c r="H63" s="36" t="n">
        <v>0.75</v>
      </c>
      <c r="I63" s="36" t="n">
        <v>0.5</v>
      </c>
      <c r="J63" s="36" t="n">
        <v>0.75</v>
      </c>
      <c r="K63" s="36" t="n">
        <v>0.75</v>
      </c>
    </row>
    <row r="64" customFormat="false" ht="15" hidden="false" customHeight="false" outlineLevel="0" collapsed="false">
      <c r="B64" s="37" t="s">
        <v>54</v>
      </c>
      <c r="C64" s="36" t="n">
        <v>0.75</v>
      </c>
      <c r="D64" s="36" t="n">
        <v>0.75</v>
      </c>
      <c r="E64" s="36" t="n">
        <v>0.75</v>
      </c>
      <c r="F64" s="36" t="n">
        <v>0.75</v>
      </c>
      <c r="G64" s="36" t="n">
        <v>0.75</v>
      </c>
      <c r="H64" s="36" t="n">
        <v>0.75</v>
      </c>
      <c r="I64" s="36" t="n">
        <v>0.5</v>
      </c>
      <c r="J64" s="36" t="n">
        <v>0.75</v>
      </c>
      <c r="K64" s="36" t="n">
        <v>0.75</v>
      </c>
    </row>
    <row r="65" customFormat="false" ht="15" hidden="false" customHeight="false" outlineLevel="0" collapsed="false">
      <c r="B65" s="37" t="s">
        <v>55</v>
      </c>
      <c r="C65" s="36" t="n">
        <v>0.75</v>
      </c>
      <c r="D65" s="36" t="n">
        <v>0.75</v>
      </c>
      <c r="E65" s="36" t="n">
        <v>0.75</v>
      </c>
      <c r="F65" s="36" t="n">
        <v>0.75</v>
      </c>
      <c r="G65" s="36" t="n">
        <v>0.75</v>
      </c>
      <c r="H65" s="36" t="n">
        <v>0.75</v>
      </c>
      <c r="I65" s="36" t="n">
        <v>0.5</v>
      </c>
      <c r="J65" s="36" t="n">
        <v>0.75</v>
      </c>
      <c r="K65" s="36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2.8"/>
  <cols>
    <col collapsed="false" hidden="false" max="10" min="1" style="0" width="13.1133603238866"/>
    <col collapsed="false" hidden="false" max="1025" min="11" style="0" width="9.1417004048583"/>
  </cols>
  <sheetData>
    <row r="1" customFormat="false" ht="13.8" hidden="false" customHeight="false" outlineLevel="0" collapsed="false">
      <c r="A1" s="10"/>
    </row>
    <row r="2" customFormat="false" ht="13.8" hidden="false" customHeight="false" outlineLevel="0" collapsed="false">
      <c r="A2" s="10"/>
      <c r="B2" s="38" t="s">
        <v>62</v>
      </c>
      <c r="C2" s="39"/>
      <c r="D2" s="39"/>
      <c r="E2" s="39"/>
      <c r="F2" s="39"/>
      <c r="G2" s="39"/>
      <c r="H2" s="39"/>
      <c r="I2" s="39"/>
      <c r="J2" s="40"/>
    </row>
    <row r="3" customFormat="false" ht="13.8" hidden="false" customHeight="false" outlineLevel="0" collapsed="false">
      <c r="A3" s="10"/>
      <c r="B3" s="41"/>
      <c r="C3" s="42"/>
      <c r="D3" s="42"/>
      <c r="E3" s="42"/>
      <c r="F3" s="42"/>
      <c r="G3" s="42"/>
      <c r="H3" s="42"/>
      <c r="I3" s="42"/>
      <c r="J3" s="43"/>
    </row>
    <row r="4" customFormat="false" ht="13.8" hidden="false" customHeight="false" outlineLevel="0" collapsed="false">
      <c r="A4" s="10"/>
      <c r="B4" s="41"/>
      <c r="C4" s="44" t="s">
        <v>2</v>
      </c>
      <c r="D4" s="44" t="s">
        <v>3</v>
      </c>
      <c r="E4" s="44" t="s">
        <v>4</v>
      </c>
      <c r="F4" s="44" t="s">
        <v>5</v>
      </c>
      <c r="G4" s="44" t="s">
        <v>6</v>
      </c>
      <c r="H4" s="44" t="s">
        <v>7</v>
      </c>
      <c r="I4" s="44" t="s">
        <v>8</v>
      </c>
      <c r="J4" s="45" t="s">
        <v>9</v>
      </c>
    </row>
    <row r="5" customFormat="false" ht="13.8" hidden="false" customHeight="false" outlineLevel="0" collapsed="false">
      <c r="A5" s="10"/>
      <c r="B5" s="46" t="s">
        <v>49</v>
      </c>
      <c r="C5" s="47" t="n">
        <v>0.41</v>
      </c>
      <c r="D5" s="48" t="n">
        <v>0.41</v>
      </c>
      <c r="E5" s="48" t="n">
        <v>0.41</v>
      </c>
      <c r="F5" s="48" t="n">
        <v>0.46</v>
      </c>
      <c r="G5" s="48" t="n">
        <v>0.46</v>
      </c>
      <c r="H5" s="48" t="n">
        <v>0.46</v>
      </c>
      <c r="I5" s="47" t="n">
        <v>0.41</v>
      </c>
      <c r="J5" s="49" t="n">
        <v>0.41</v>
      </c>
    </row>
    <row r="6" customFormat="false" ht="13.8" hidden="false" customHeight="false" outlineLevel="0" collapsed="false">
      <c r="A6" s="10"/>
      <c r="B6" s="46" t="s">
        <v>50</v>
      </c>
      <c r="C6" s="47" t="n">
        <v>0.41</v>
      </c>
      <c r="D6" s="48" t="n">
        <v>0.41</v>
      </c>
      <c r="E6" s="48" t="n">
        <v>0.41</v>
      </c>
      <c r="F6" s="48" t="n">
        <v>0.46</v>
      </c>
      <c r="G6" s="48" t="n">
        <v>0.46</v>
      </c>
      <c r="H6" s="48" t="n">
        <v>0.46</v>
      </c>
      <c r="I6" s="47" t="n">
        <v>0.41</v>
      </c>
      <c r="J6" s="49" t="n">
        <v>0.41</v>
      </c>
    </row>
    <row r="7" customFormat="false" ht="13.8" hidden="false" customHeight="false" outlineLevel="0" collapsed="false">
      <c r="A7" s="10"/>
      <c r="B7" s="46" t="s">
        <v>51</v>
      </c>
      <c r="C7" s="47" t="n">
        <v>0.43</v>
      </c>
      <c r="D7" s="48" t="n">
        <v>0.43</v>
      </c>
      <c r="E7" s="48" t="n">
        <v>0.43</v>
      </c>
      <c r="F7" s="48" t="n">
        <v>0.49</v>
      </c>
      <c r="G7" s="48" t="n">
        <v>0.49</v>
      </c>
      <c r="H7" s="48" t="n">
        <v>0.49</v>
      </c>
      <c r="I7" s="48" t="n">
        <v>0.41</v>
      </c>
      <c r="J7" s="50" t="n">
        <v>0.41</v>
      </c>
    </row>
    <row r="8" customFormat="false" ht="13.8" hidden="false" customHeight="false" outlineLevel="0" collapsed="false">
      <c r="A8" s="10"/>
      <c r="B8" s="46" t="s">
        <v>52</v>
      </c>
      <c r="C8" s="47" t="n">
        <v>0.43</v>
      </c>
      <c r="D8" s="48" t="n">
        <v>0.43</v>
      </c>
      <c r="E8" s="48" t="n">
        <v>0.43</v>
      </c>
      <c r="F8" s="48" t="n">
        <v>0.49</v>
      </c>
      <c r="G8" s="48" t="n">
        <v>0.49</v>
      </c>
      <c r="H8" s="48" t="n">
        <v>0.49</v>
      </c>
      <c r="I8" s="48" t="n">
        <v>0.41</v>
      </c>
      <c r="J8" s="50" t="n">
        <v>0.41</v>
      </c>
    </row>
    <row r="9" customFormat="false" ht="13.8" hidden="false" customHeight="false" outlineLevel="0" collapsed="false">
      <c r="A9" s="10"/>
      <c r="B9" s="46" t="s">
        <v>53</v>
      </c>
      <c r="C9" s="47" t="n">
        <v>0.43</v>
      </c>
      <c r="D9" s="48" t="n">
        <v>0.43</v>
      </c>
      <c r="E9" s="48" t="n">
        <v>0.43</v>
      </c>
      <c r="F9" s="48" t="n">
        <v>0.49</v>
      </c>
      <c r="G9" s="48" t="n">
        <v>0.49</v>
      </c>
      <c r="H9" s="48" t="n">
        <v>0.49</v>
      </c>
      <c r="I9" s="48" t="n">
        <v>0.41</v>
      </c>
      <c r="J9" s="50" t="n">
        <v>0.41</v>
      </c>
    </row>
    <row r="10" customFormat="false" ht="13.8" hidden="false" customHeight="false" outlineLevel="0" collapsed="false">
      <c r="A10" s="10"/>
      <c r="B10" s="46" t="s">
        <v>54</v>
      </c>
      <c r="C10" s="47" t="n">
        <v>0.43</v>
      </c>
      <c r="D10" s="48" t="n">
        <v>0.43</v>
      </c>
      <c r="E10" s="48" t="n">
        <v>0.43</v>
      </c>
      <c r="F10" s="48" t="n">
        <v>0.49</v>
      </c>
      <c r="G10" s="48" t="n">
        <v>0.49</v>
      </c>
      <c r="H10" s="48" t="n">
        <v>0.49</v>
      </c>
      <c r="I10" s="48" t="n">
        <v>0.41</v>
      </c>
      <c r="J10" s="50" t="n">
        <v>0.41</v>
      </c>
    </row>
    <row r="11" customFormat="false" ht="13.8" hidden="false" customHeight="false" outlineLevel="0" collapsed="false">
      <c r="A11" s="10"/>
      <c r="B11" s="51" t="s">
        <v>55</v>
      </c>
      <c r="C11" s="52" t="n">
        <v>0.56</v>
      </c>
      <c r="D11" s="52" t="n">
        <v>0.56</v>
      </c>
      <c r="E11" s="52" t="n">
        <v>0.56</v>
      </c>
      <c r="F11" s="53" t="n">
        <v>0.56</v>
      </c>
      <c r="G11" s="53" t="n">
        <v>0.56</v>
      </c>
      <c r="H11" s="53" t="n">
        <v>0.56</v>
      </c>
      <c r="I11" s="53" t="n">
        <v>0.53</v>
      </c>
      <c r="J11" s="54" t="n">
        <v>0.53</v>
      </c>
    </row>
    <row r="12" customFormat="false" ht="13.8" hidden="false" customHeight="false" outlineLevel="0" collapsed="false">
      <c r="A12" s="10"/>
    </row>
    <row r="13" customFormat="false" ht="13.8" hidden="false" customHeight="false" outlineLevel="0" collapsed="false">
      <c r="A13" s="10"/>
      <c r="B13" s="38" t="s">
        <v>63</v>
      </c>
      <c r="C13" s="55"/>
      <c r="D13" s="55"/>
      <c r="E13" s="55"/>
      <c r="F13" s="55"/>
      <c r="G13" s="55"/>
      <c r="H13" s="55"/>
      <c r="I13" s="55"/>
      <c r="J13" s="56"/>
    </row>
    <row r="14" customFormat="false" ht="13.8" hidden="false" customHeight="false" outlineLevel="0" collapsed="false">
      <c r="A14" s="10"/>
      <c r="B14" s="41"/>
      <c r="C14" s="42"/>
      <c r="D14" s="42"/>
      <c r="E14" s="42"/>
      <c r="F14" s="42"/>
      <c r="G14" s="42"/>
      <c r="H14" s="42"/>
      <c r="I14" s="42"/>
      <c r="J14" s="43"/>
    </row>
    <row r="15" customFormat="false" ht="13.8" hidden="false" customHeight="false" outlineLevel="0" collapsed="false">
      <c r="A15" s="10"/>
      <c r="B15" s="41"/>
      <c r="C15" s="44" t="s">
        <v>2</v>
      </c>
      <c r="D15" s="44" t="s">
        <v>3</v>
      </c>
      <c r="E15" s="44" t="s">
        <v>4</v>
      </c>
      <c r="F15" s="44" t="s">
        <v>5</v>
      </c>
      <c r="G15" s="44" t="s">
        <v>6</v>
      </c>
      <c r="H15" s="44" t="s">
        <v>7</v>
      </c>
      <c r="I15" s="44" t="s">
        <v>8</v>
      </c>
      <c r="J15" s="45" t="s">
        <v>9</v>
      </c>
    </row>
    <row r="16" customFormat="false" ht="13.8" hidden="false" customHeight="false" outlineLevel="0" collapsed="false">
      <c r="A16" s="10"/>
      <c r="B16" s="46" t="s">
        <v>49</v>
      </c>
      <c r="C16" s="47" t="n">
        <v>0.19</v>
      </c>
      <c r="D16" s="48" t="n">
        <v>0.19</v>
      </c>
      <c r="E16" s="48" t="n">
        <v>0.19</v>
      </c>
      <c r="F16" s="47" t="n">
        <v>0.19</v>
      </c>
      <c r="G16" s="47" t="n">
        <v>0.19</v>
      </c>
      <c r="H16" s="47" t="n">
        <v>0.19</v>
      </c>
      <c r="I16" s="47" t="n">
        <v>0.19</v>
      </c>
      <c r="J16" s="49" t="n">
        <v>0.19</v>
      </c>
    </row>
    <row r="17" customFormat="false" ht="13.8" hidden="false" customHeight="false" outlineLevel="0" collapsed="false">
      <c r="A17" s="10"/>
      <c r="B17" s="46" t="s">
        <v>50</v>
      </c>
      <c r="C17" s="47" t="n">
        <v>0.19</v>
      </c>
      <c r="D17" s="48" t="n">
        <v>0.19</v>
      </c>
      <c r="E17" s="48" t="n">
        <v>0.19</v>
      </c>
      <c r="F17" s="47" t="n">
        <v>0.19</v>
      </c>
      <c r="G17" s="47" t="n">
        <v>0.19</v>
      </c>
      <c r="H17" s="47" t="n">
        <v>0.19</v>
      </c>
      <c r="I17" s="47" t="n">
        <v>0.19</v>
      </c>
      <c r="J17" s="49" t="n">
        <v>0.19</v>
      </c>
    </row>
    <row r="18" customFormat="false" ht="13.8" hidden="false" customHeight="false" outlineLevel="0" collapsed="false">
      <c r="A18" s="10"/>
      <c r="B18" s="46" t="s">
        <v>51</v>
      </c>
      <c r="C18" s="47" t="n">
        <v>0.15</v>
      </c>
      <c r="D18" s="48" t="n">
        <v>0.15</v>
      </c>
      <c r="E18" s="48" t="n">
        <v>0.15</v>
      </c>
      <c r="F18" s="48" t="n">
        <v>0.15</v>
      </c>
      <c r="G18" s="48" t="n">
        <v>0.15</v>
      </c>
      <c r="H18" s="48" t="n">
        <v>0.15</v>
      </c>
      <c r="I18" s="48" t="n">
        <v>0.27</v>
      </c>
      <c r="J18" s="50" t="n">
        <v>0.27</v>
      </c>
    </row>
    <row r="19" customFormat="false" ht="13.8" hidden="false" customHeight="false" outlineLevel="0" collapsed="false">
      <c r="A19" s="10"/>
      <c r="B19" s="46" t="s">
        <v>52</v>
      </c>
      <c r="C19" s="47" t="n">
        <v>0.15</v>
      </c>
      <c r="D19" s="48" t="n">
        <v>0.15</v>
      </c>
      <c r="E19" s="48" t="n">
        <v>0.15</v>
      </c>
      <c r="F19" s="48" t="n">
        <v>0.15</v>
      </c>
      <c r="G19" s="48" t="n">
        <v>0.15</v>
      </c>
      <c r="H19" s="48" t="n">
        <v>0.15</v>
      </c>
      <c r="I19" s="48" t="n">
        <v>0.27</v>
      </c>
      <c r="J19" s="50" t="n">
        <v>0.27</v>
      </c>
    </row>
    <row r="20" customFormat="false" ht="13.8" hidden="false" customHeight="false" outlineLevel="0" collapsed="false">
      <c r="A20" s="10"/>
      <c r="B20" s="46" t="s">
        <v>53</v>
      </c>
      <c r="C20" s="47" t="n">
        <v>0.15</v>
      </c>
      <c r="D20" s="48" t="n">
        <v>0.15</v>
      </c>
      <c r="E20" s="48" t="n">
        <v>0.15</v>
      </c>
      <c r="F20" s="48" t="n">
        <v>0.15</v>
      </c>
      <c r="G20" s="48" t="n">
        <v>0.15</v>
      </c>
      <c r="H20" s="48" t="n">
        <v>0.15</v>
      </c>
      <c r="I20" s="48" t="n">
        <v>0.27</v>
      </c>
      <c r="J20" s="50" t="n">
        <v>0.27</v>
      </c>
    </row>
    <row r="21" customFormat="false" ht="13.8" hidden="false" customHeight="false" outlineLevel="0" collapsed="false">
      <c r="A21" s="10"/>
      <c r="B21" s="46" t="s">
        <v>54</v>
      </c>
      <c r="C21" s="47" t="n">
        <v>0.15</v>
      </c>
      <c r="D21" s="48" t="n">
        <v>0.15</v>
      </c>
      <c r="E21" s="48" t="n">
        <v>0.15</v>
      </c>
      <c r="F21" s="48" t="n">
        <v>0.15</v>
      </c>
      <c r="G21" s="48" t="n">
        <v>0.15</v>
      </c>
      <c r="H21" s="48" t="n">
        <v>0.15</v>
      </c>
      <c r="I21" s="48" t="n">
        <v>0.27</v>
      </c>
      <c r="J21" s="50" t="n">
        <v>0.27</v>
      </c>
    </row>
    <row r="22" customFormat="false" ht="13.8" hidden="false" customHeight="false" outlineLevel="0" collapsed="false">
      <c r="A22" s="10"/>
      <c r="B22" s="51" t="s">
        <v>55</v>
      </c>
      <c r="C22" s="52" t="n">
        <v>0.19</v>
      </c>
      <c r="D22" s="53" t="n">
        <v>0.19</v>
      </c>
      <c r="E22" s="53" t="n">
        <v>0.19</v>
      </c>
      <c r="F22" s="53" t="n">
        <v>0.28</v>
      </c>
      <c r="G22" s="53" t="n">
        <v>0.28</v>
      </c>
      <c r="H22" s="53" t="n">
        <v>0.28</v>
      </c>
      <c r="I22" s="53" t="n">
        <v>0.28</v>
      </c>
      <c r="J22" s="54" t="n">
        <v>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A137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H41" activeCellId="0" sqref="H41"/>
    </sheetView>
  </sheetViews>
  <sheetFormatPr defaultRowHeight="12.75"/>
  <cols>
    <col collapsed="false" hidden="false" max="1" min="1" style="57" width="4.2834008097166"/>
    <col collapsed="false" hidden="false" max="3" min="2" style="57" width="12.4251012145749"/>
    <col collapsed="false" hidden="false" max="4" min="4" style="57" width="12.995951417004"/>
    <col collapsed="false" hidden="false" max="8" min="5" style="57" width="18.1376518218623"/>
    <col collapsed="false" hidden="false" max="9" min="9" style="58" width="18.1376518218623"/>
    <col collapsed="false" hidden="false" max="10" min="10" style="58" width="19.1376518218624"/>
    <col collapsed="false" hidden="false" max="11" min="11" style="58" width="19.8542510121458"/>
    <col collapsed="false" hidden="false" max="15" min="12" style="58" width="18.1376518218623"/>
    <col collapsed="false" hidden="false" max="16" min="16" style="59" width="18.1376518218623"/>
    <col collapsed="false" hidden="false" max="57" min="17" style="57" width="18.1376518218623"/>
    <col collapsed="false" hidden="true" max="73" min="58" style="57" width="0"/>
    <col collapsed="false" hidden="false" max="74" min="74" style="57" width="3.1417004048583"/>
    <col collapsed="false" hidden="false" max="1025" min="75" style="57" width="11.4251012145749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60"/>
      <c r="K1" s="60"/>
      <c r="L1" s="60"/>
      <c r="M1" s="60"/>
      <c r="N1" s="60"/>
      <c r="O1" s="0"/>
      <c r="P1" s="16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</row>
    <row r="2" customFormat="false" ht="21" hidden="false" customHeight="false" outlineLevel="0" collapsed="false">
      <c r="B2" s="61" t="s">
        <v>64</v>
      </c>
      <c r="C2" s="62"/>
      <c r="D2" s="0"/>
      <c r="E2" s="63" t="s">
        <v>65</v>
      </c>
      <c r="F2" s="64"/>
      <c r="G2" s="64"/>
      <c r="H2" s="0"/>
      <c r="I2" s="61" t="s">
        <v>66</v>
      </c>
      <c r="J2" s="65" t="s">
        <v>67</v>
      </c>
      <c r="K2" s="66" t="s">
        <v>68</v>
      </c>
      <c r="L2" s="67"/>
      <c r="M2" s="68" t="s">
        <v>69</v>
      </c>
      <c r="N2" s="69"/>
      <c r="O2" s="70"/>
      <c r="P2" s="71"/>
      <c r="Q2" s="0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</row>
    <row r="3" customFormat="false" ht="21" hidden="false" customHeight="false" outlineLevel="0" collapsed="false">
      <c r="B3" s="73" t="s">
        <v>70</v>
      </c>
      <c r="C3" s="74" t="n">
        <v>3</v>
      </c>
      <c r="D3" s="0"/>
      <c r="E3" s="75" t="s">
        <v>71</v>
      </c>
      <c r="F3" s="76"/>
      <c r="G3" s="77" t="e">
        <f aca="false">IRR(AL17:AL136)</f>
        <v>#NAME?</v>
      </c>
      <c r="H3" s="0"/>
      <c r="I3" s="78" t="s">
        <v>48</v>
      </c>
      <c r="J3" s="79" t="e">
        <f aca="false">(INDEX([1]!nb_studios,$C$4,$C$3))</f>
        <v>#NAME?</v>
      </c>
      <c r="K3" s="80" t="e">
        <f aca="false">ROUNDUP(J3/INDEX(EC_Studio,$C$4,$C$3),0)</f>
        <v>#NAME?</v>
      </c>
      <c r="L3" s="67"/>
      <c r="M3" s="81" t="s">
        <v>72</v>
      </c>
      <c r="N3" s="82" t="e">
        <f aca="false">G6+G7+G8</f>
        <v>#NAME?</v>
      </c>
      <c r="O3" s="70"/>
      <c r="P3" s="83"/>
      <c r="Q3" s="0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</row>
    <row r="4" customFormat="false" ht="21" hidden="false" customHeight="false" outlineLevel="0" collapsed="false">
      <c r="B4" s="73" t="s">
        <v>73</v>
      </c>
      <c r="C4" s="74" t="n">
        <v>7</v>
      </c>
      <c r="D4" s="0"/>
      <c r="E4" s="75" t="s">
        <v>74</v>
      </c>
      <c r="F4" s="76"/>
      <c r="G4" s="85" t="n">
        <f aca="false">N12</f>
        <v>12</v>
      </c>
      <c r="H4" s="86" t="e">
        <f aca="false">ROUND(N11-N12,10)</f>
        <v>#NAME?</v>
      </c>
      <c r="I4" s="87" t="s">
        <v>56</v>
      </c>
      <c r="J4" s="88" t="e">
        <f aca="false">INDEX([1]!nb_1cc,$C$4,$C$3)</f>
        <v>#NAME?</v>
      </c>
      <c r="K4" s="89" t="e">
        <f aca="false">ROUNDUP(J4/INDEX(EC_1cc,$C$4,$C$3),0)</f>
        <v>#NAME?</v>
      </c>
      <c r="L4" s="67"/>
      <c r="M4" s="90" t="s">
        <v>75</v>
      </c>
      <c r="N4" s="91" t="e">
        <f aca="false">G6+G7+G8+N5+N6</f>
        <v>#NAME?</v>
      </c>
      <c r="O4" s="70"/>
      <c r="P4" s="0"/>
      <c r="Q4" s="0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</row>
    <row r="5" customFormat="false" ht="18.75" hidden="false" customHeight="false" outlineLevel="0" collapsed="false">
      <c r="B5" s="92" t="s">
        <v>76</v>
      </c>
      <c r="C5" s="93" t="n">
        <v>1</v>
      </c>
      <c r="D5" s="0"/>
      <c r="E5" s="94"/>
      <c r="F5" s="0"/>
      <c r="G5" s="95"/>
      <c r="H5" s="96"/>
      <c r="I5" s="87" t="s">
        <v>57</v>
      </c>
      <c r="J5" s="88" t="e">
        <f aca="false">INDEX([1]!nb_2cc,$C$4,$C$3)</f>
        <v>#NAME?</v>
      </c>
      <c r="K5" s="89" t="e">
        <f aca="false">ROUNDUP(J5/INDEX(EC_2cc,$C$4,$C$3),0)</f>
        <v>#NAME?</v>
      </c>
      <c r="L5" s="67"/>
      <c r="M5" s="90" t="s">
        <v>77</v>
      </c>
      <c r="N5" s="97" t="e">
        <f aca="false">SUM(AE17:AE136)</f>
        <v>#NAME?</v>
      </c>
      <c r="O5" s="70"/>
      <c r="P5" s="0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</row>
    <row r="6" customFormat="false" ht="21" hidden="false" customHeight="false" outlineLevel="0" collapsed="false">
      <c r="B6" s="0"/>
      <c r="C6" s="0"/>
      <c r="D6" s="0"/>
      <c r="E6" s="98" t="s">
        <v>78</v>
      </c>
      <c r="F6" s="76"/>
      <c r="G6" s="85" t="e">
        <f aca="false">INDEX([1]!e1_t,$C$4,$C$3)</f>
        <v>#NAME?</v>
      </c>
      <c r="H6" s="99"/>
      <c r="I6" s="87" t="s">
        <v>58</v>
      </c>
      <c r="J6" s="88" t="e">
        <f aca="false">INDEX([1]!nb_3cc,$C$4,$C$3)</f>
        <v>#NAME?</v>
      </c>
      <c r="K6" s="89" t="e">
        <f aca="false">ROUNDUP(J6/INDEX(EC_3CC,$C$4,$C$3),0)</f>
        <v>#NAME?</v>
      </c>
      <c r="L6" s="67"/>
      <c r="M6" s="90" t="s">
        <v>79</v>
      </c>
      <c r="N6" s="97" t="e">
        <f aca="false">SUM(AJ17:AJ136)</f>
        <v>#NAME?</v>
      </c>
      <c r="O6" s="70"/>
      <c r="P6" s="0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</row>
    <row r="7" customFormat="false" ht="21" hidden="false" customHeight="false" outlineLevel="0" collapsed="false">
      <c r="B7" s="0"/>
      <c r="C7" s="0"/>
      <c r="D7" s="0"/>
      <c r="E7" s="98" t="s">
        <v>80</v>
      </c>
      <c r="F7" s="76"/>
      <c r="G7" s="85" t="e">
        <f aca="false">INDEX([1]!et_sc,$C$4,$C$3)</f>
        <v>#NAME?</v>
      </c>
      <c r="H7" s="100" t="e">
        <f aca="false">MAX(BW17:BW136)-1</f>
        <v>#NAME?</v>
      </c>
      <c r="I7" s="101" t="s">
        <v>59</v>
      </c>
      <c r="J7" s="102" t="e">
        <f aca="false">INDEX([1]!nb_pent,$C$4,$C$3)</f>
        <v>#NAME?</v>
      </c>
      <c r="K7" s="103" t="e">
        <f aca="false">ROUNDUP(J7/INDEX(EC_P,$C$4,$C$3),0)</f>
        <v>#NAME?</v>
      </c>
      <c r="L7" s="67"/>
      <c r="M7" s="90" t="s">
        <v>81</v>
      </c>
      <c r="N7" s="91" t="e">
        <f aca="false">SUM(AF17:AF136)+SUM(AI17:AI136)</f>
        <v>#NAME?</v>
      </c>
      <c r="O7" s="70"/>
      <c r="P7" s="104" t="e">
        <f aca="false">N7/N4</f>
        <v>#NAME?</v>
      </c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</row>
    <row r="8" customFormat="false" ht="21" hidden="false" customHeight="false" outlineLevel="0" collapsed="false">
      <c r="B8" s="0"/>
      <c r="C8" s="0"/>
      <c r="D8" s="0"/>
      <c r="E8" s="98" t="s">
        <v>82</v>
      </c>
      <c r="F8" s="76"/>
      <c r="G8" s="85" t="e">
        <f aca="false">INDEX([1]!et_hc,$C$4,$C$3)</f>
        <v>#NAME?</v>
      </c>
      <c r="H8" s="100" t="e">
        <f aca="false">-SUM(G17:G136)+SUM(F17:F136)</f>
        <v>#NAME?</v>
      </c>
      <c r="I8" s="87" t="s">
        <v>83</v>
      </c>
      <c r="J8" s="88" t="e">
        <f aca="false">INDEX([1]!nb_2ccf,$C$4,$C$3)</f>
        <v>#NAME?</v>
      </c>
      <c r="K8" s="89" t="e">
        <f aca="false">ROUNDUP(J8/INDEX(EC_2ccF,$C$4,$C$3),0)</f>
        <v>#NAME?</v>
      </c>
      <c r="L8" s="67"/>
      <c r="M8" s="105" t="s">
        <v>84</v>
      </c>
      <c r="N8" s="106" t="e">
        <f aca="false">G8+G7+G6+SUM(AD17:AD136)</f>
        <v>#NAME?</v>
      </c>
      <c r="O8" s="70"/>
      <c r="P8" s="0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</row>
    <row r="9" customFormat="false" ht="21" hidden="false" customHeight="false" outlineLevel="0" collapsed="false">
      <c r="B9" s="0"/>
      <c r="C9" s="0"/>
      <c r="D9" s="0"/>
      <c r="E9" s="75" t="s">
        <v>85</v>
      </c>
      <c r="F9" s="76"/>
      <c r="G9" s="85" t="e">
        <f aca="false">G8+G7+G6</f>
        <v>#NAME?</v>
      </c>
      <c r="H9" s="0"/>
      <c r="I9" s="101" t="s">
        <v>86</v>
      </c>
      <c r="J9" s="102" t="e">
        <f aca="false">INDEX([1]!nb_3ccf,$C$4,$C$3)</f>
        <v>#NAME?</v>
      </c>
      <c r="K9" s="103" t="e">
        <f aca="false">ROUNDUP(J9/INDEX(EC_3ccF,$C$4,$C$3),0)</f>
        <v>#NAME?</v>
      </c>
      <c r="L9" s="67"/>
      <c r="M9" s="105" t="s">
        <v>87</v>
      </c>
      <c r="N9" s="106" t="e">
        <f aca="false">-SUM(U17:U136)</f>
        <v>#NAME?</v>
      </c>
      <c r="O9" s="70"/>
      <c r="P9" s="0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107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</row>
    <row r="10" customFormat="false" ht="21" hidden="false" customHeight="false" outlineLevel="0" collapsed="false">
      <c r="B10" s="0"/>
      <c r="C10" s="0"/>
      <c r="D10" s="0"/>
      <c r="E10" s="75" t="s">
        <v>88</v>
      </c>
      <c r="F10" s="76"/>
      <c r="G10" s="85" t="e">
        <f aca="false">G9+N5+N6</f>
        <v>#NAME?</v>
      </c>
      <c r="H10" s="0"/>
      <c r="I10" s="108" t="s">
        <v>89</v>
      </c>
      <c r="J10" s="109" t="e">
        <f aca="false">SUM(J3:J9)</f>
        <v>#NAME?</v>
      </c>
      <c r="K10" s="103" t="e">
        <f aca="false">MAX(K3:K9)</f>
        <v>#NAME?</v>
      </c>
      <c r="L10" s="67"/>
      <c r="M10" s="105" t="s">
        <v>90</v>
      </c>
      <c r="N10" s="106" t="e">
        <f aca="false">$N$8*INDEX(EQ_F_2,1,$C$3)</f>
        <v>#NAME?</v>
      </c>
      <c r="O10" s="70"/>
      <c r="P10" s="16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0"/>
      <c r="AI10" s="84"/>
      <c r="AJ10" s="84"/>
      <c r="AK10" s="84"/>
      <c r="AL10" s="84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</row>
    <row r="11" customFormat="false" ht="21" hidden="false" customHeight="false" outlineLevel="0" collapsed="false">
      <c r="B11" s="0"/>
      <c r="C11" s="0"/>
      <c r="D11" s="0"/>
      <c r="E11" s="75" t="s">
        <v>91</v>
      </c>
      <c r="F11" s="76"/>
      <c r="G11" s="85" t="e">
        <f aca="false">SUM(K17:K136)+SUM(P17:P136)</f>
        <v>#NAME?</v>
      </c>
      <c r="H11" s="0"/>
      <c r="I11" s="0"/>
      <c r="J11" s="110"/>
      <c r="K11" s="110"/>
      <c r="L11" s="84"/>
      <c r="M11" s="90" t="s">
        <v>74</v>
      </c>
      <c r="N11" s="111" t="e">
        <f aca="false">G11-N4</f>
        <v>#NAME?</v>
      </c>
      <c r="O11" s="70"/>
      <c r="P11" s="16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112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</row>
    <row r="12" customFormat="false" ht="13.8" hidden="false" customHeight="false" outlineLevel="0" collapsed="false">
      <c r="B12" s="0"/>
      <c r="C12" s="113" t="n">
        <v>1</v>
      </c>
      <c r="D12" s="113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n">
        <v>13</v>
      </c>
      <c r="P12" s="0" t="n">
        <v>14</v>
      </c>
      <c r="Q12" s="0" t="n">
        <v>15</v>
      </c>
      <c r="R12" s="0" t="n">
        <v>16</v>
      </c>
      <c r="S12" s="0" t="n">
        <v>17</v>
      </c>
      <c r="T12" s="0" t="n">
        <v>18</v>
      </c>
      <c r="U12" s="0" t="n">
        <v>19</v>
      </c>
      <c r="V12" s="0" t="n">
        <v>20</v>
      </c>
      <c r="W12" s="0" t="n">
        <v>21</v>
      </c>
      <c r="X12" s="0" t="n">
        <v>22</v>
      </c>
      <c r="Y12" s="0" t="n">
        <v>23</v>
      </c>
      <c r="Z12" s="0" t="n">
        <v>24</v>
      </c>
      <c r="AA12" s="0" t="n">
        <v>25</v>
      </c>
      <c r="AB12" s="0" t="n">
        <v>26</v>
      </c>
      <c r="AC12" s="0" t="n">
        <v>27</v>
      </c>
      <c r="AD12" s="0" t="n">
        <v>28</v>
      </c>
      <c r="AE12" s="0" t="n">
        <v>29</v>
      </c>
      <c r="AF12" s="0" t="n">
        <v>30</v>
      </c>
      <c r="AG12" s="0" t="n">
        <v>31</v>
      </c>
      <c r="AH12" s="0" t="n">
        <v>32</v>
      </c>
      <c r="AI12" s="0" t="n">
        <v>33</v>
      </c>
      <c r="AJ12" s="0" t="n">
        <v>34</v>
      </c>
      <c r="AK12" s="0" t="n">
        <v>35</v>
      </c>
      <c r="AL12" s="0" t="n">
        <v>36</v>
      </c>
      <c r="AM12" s="0" t="n">
        <v>37</v>
      </c>
      <c r="AN12" s="0" t="n">
        <v>38</v>
      </c>
      <c r="AO12" s="0" t="n">
        <v>39</v>
      </c>
      <c r="AP12" s="0" t="n">
        <v>40</v>
      </c>
      <c r="AQ12" s="0" t="n">
        <v>41</v>
      </c>
      <c r="AR12" s="0" t="n">
        <v>42</v>
      </c>
      <c r="AS12" s="0" t="n">
        <v>43</v>
      </c>
      <c r="AT12" s="0" t="n">
        <v>44</v>
      </c>
      <c r="AU12" s="0" t="n">
        <v>45</v>
      </c>
      <c r="AV12" s="0" t="n">
        <v>46</v>
      </c>
      <c r="AW12" s="0" t="n">
        <v>47</v>
      </c>
      <c r="AX12" s="0" t="n">
        <v>48</v>
      </c>
      <c r="AY12" s="0" t="n">
        <v>49</v>
      </c>
      <c r="AZ12" s="0" t="n">
        <v>50</v>
      </c>
      <c r="BA12" s="0" t="n">
        <v>51</v>
      </c>
      <c r="BB12" s="0" t="n">
        <v>52</v>
      </c>
      <c r="BC12" s="0" t="n">
        <v>53</v>
      </c>
      <c r="BD12" s="0" t="n">
        <v>54</v>
      </c>
      <c r="BE12" s="0" t="n">
        <v>55</v>
      </c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 t="n">
        <v>56</v>
      </c>
      <c r="BW12" s="0" t="n">
        <v>57</v>
      </c>
      <c r="BX12" s="0" t="n">
        <v>58</v>
      </c>
      <c r="BY12" s="0" t="n">
        <v>59</v>
      </c>
      <c r="BZ12" s="0" t="n">
        <v>60</v>
      </c>
      <c r="CA12" s="0" t="n">
        <v>61</v>
      </c>
    </row>
    <row r="13" customFormat="false" ht="12.75" hidden="false" customHeight="false" outlineLevel="0" collapsed="false">
      <c r="B13" s="114"/>
      <c r="C13" s="114"/>
      <c r="D13" s="0"/>
      <c r="E13" s="0"/>
      <c r="F13" s="0"/>
      <c r="G13" s="0"/>
      <c r="H13" s="0"/>
      <c r="I13" s="16"/>
      <c r="J13" s="16"/>
      <c r="K13" s="16"/>
      <c r="L13" s="16"/>
      <c r="M13" s="16"/>
      <c r="N13" s="16"/>
      <c r="O13" s="16"/>
      <c r="P13" s="16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112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W13" s="0"/>
      <c r="BX13" s="0"/>
      <c r="BY13" s="0"/>
      <c r="BZ13" s="0"/>
      <c r="CA13" s="0"/>
    </row>
    <row r="14" customFormat="false" ht="23.25" hidden="false" customHeight="false" outlineLevel="0" collapsed="false">
      <c r="B14" s="0"/>
      <c r="C14" s="0"/>
      <c r="D14" s="115" t="s">
        <v>92</v>
      </c>
      <c r="E14" s="116"/>
      <c r="F14" s="116"/>
      <c r="G14" s="116"/>
      <c r="H14" s="116"/>
      <c r="I14" s="117" t="s">
        <v>93</v>
      </c>
      <c r="J14" s="118"/>
      <c r="K14" s="118"/>
      <c r="L14" s="118"/>
      <c r="M14" s="118"/>
      <c r="N14" s="118"/>
      <c r="O14" s="118"/>
      <c r="P14" s="119"/>
      <c r="Q14" s="120" t="s">
        <v>94</v>
      </c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15" t="s">
        <v>95</v>
      </c>
      <c r="AC14" s="116"/>
      <c r="AD14" s="116"/>
      <c r="AE14" s="116"/>
      <c r="AF14" s="116"/>
      <c r="AG14" s="116"/>
      <c r="AH14" s="116"/>
      <c r="AI14" s="116"/>
      <c r="AJ14" s="116"/>
      <c r="AK14" s="122"/>
      <c r="AL14" s="123" t="s">
        <v>96</v>
      </c>
      <c r="AM14" s="124" t="s">
        <v>97</v>
      </c>
      <c r="AN14" s="125"/>
      <c r="AO14" s="125"/>
      <c r="AP14" s="125"/>
      <c r="AQ14" s="125"/>
      <c r="AR14" s="125"/>
      <c r="AS14" s="125"/>
      <c r="AT14" s="125"/>
      <c r="AU14" s="125"/>
      <c r="AV14" s="125"/>
      <c r="AW14" s="126" t="s">
        <v>98</v>
      </c>
      <c r="AX14" s="127"/>
      <c r="AY14" s="127"/>
      <c r="AZ14" s="127"/>
      <c r="BA14" s="127"/>
      <c r="BB14" s="127"/>
      <c r="BC14" s="127"/>
      <c r="BD14" s="127"/>
      <c r="BE14" s="127"/>
      <c r="BF14" s="128" t="s">
        <v>99</v>
      </c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 t="s">
        <v>100</v>
      </c>
      <c r="BW14" s="130" t="s">
        <v>101</v>
      </c>
      <c r="BX14" s="131"/>
      <c r="BY14" s="131"/>
      <c r="BZ14" s="131"/>
      <c r="CA14" s="132"/>
    </row>
    <row r="15" customFormat="false" ht="12.75" hidden="false" customHeight="false" outlineLevel="0" collapsed="false">
      <c r="B15" s="133" t="s">
        <v>102</v>
      </c>
      <c r="C15" s="134"/>
      <c r="D15" s="135" t="s">
        <v>103</v>
      </c>
      <c r="E15" s="135"/>
      <c r="F15" s="135"/>
      <c r="G15" s="136" t="s">
        <v>104</v>
      </c>
      <c r="H15" s="137"/>
      <c r="I15" s="138"/>
      <c r="J15" s="139"/>
      <c r="K15" s="139"/>
      <c r="L15" s="139"/>
      <c r="M15" s="139"/>
      <c r="N15" s="139"/>
      <c r="O15" s="139"/>
      <c r="P15" s="140"/>
      <c r="Q15" s="141"/>
      <c r="R15" s="142"/>
      <c r="S15" s="142"/>
      <c r="T15" s="142"/>
      <c r="U15" s="142"/>
      <c r="V15" s="142"/>
      <c r="W15" s="142"/>
      <c r="X15" s="142"/>
      <c r="Y15" s="142"/>
      <c r="Z15" s="142"/>
      <c r="AA15" s="143"/>
      <c r="AB15" s="144"/>
      <c r="AC15" s="145"/>
      <c r="AD15" s="146"/>
      <c r="AE15" s="146"/>
      <c r="AF15" s="146"/>
      <c r="AG15" s="146"/>
      <c r="AH15" s="146"/>
      <c r="AI15" s="146"/>
      <c r="AJ15" s="146"/>
      <c r="AK15" s="147"/>
      <c r="AL15" s="148"/>
      <c r="AM15" s="149"/>
      <c r="AN15" s="150"/>
      <c r="AO15" s="150"/>
      <c r="AP15" s="150"/>
      <c r="AQ15" s="150"/>
      <c r="AR15" s="150"/>
      <c r="AS15" s="150"/>
      <c r="AT15" s="150"/>
      <c r="AU15" s="150"/>
      <c r="AV15" s="150"/>
      <c r="AW15" s="151"/>
      <c r="AX15" s="152"/>
      <c r="AY15" s="152"/>
      <c r="AZ15" s="152"/>
      <c r="BA15" s="152"/>
      <c r="BB15" s="152"/>
      <c r="BC15" s="152"/>
      <c r="BD15" s="152"/>
      <c r="BE15" s="152"/>
      <c r="BF15" s="148" t="s">
        <v>105</v>
      </c>
      <c r="BG15" s="153"/>
      <c r="BH15" s="154"/>
      <c r="BI15" s="154"/>
      <c r="BJ15" s="155"/>
      <c r="BK15" s="156"/>
      <c r="BL15" s="156"/>
      <c r="BM15" s="157" t="s">
        <v>106</v>
      </c>
      <c r="BN15" s="158" t="s">
        <v>107</v>
      </c>
      <c r="BO15" s="159"/>
      <c r="BP15" s="159"/>
      <c r="BQ15" s="159"/>
      <c r="BR15" s="159"/>
      <c r="BS15" s="159"/>
      <c r="BT15" s="159"/>
      <c r="BU15" s="160"/>
      <c r="BW15" s="161" t="s">
        <v>108</v>
      </c>
      <c r="BX15" s="161" t="s">
        <v>109</v>
      </c>
      <c r="BY15" s="161" t="s">
        <v>110</v>
      </c>
      <c r="BZ15" s="161" t="s">
        <v>111</v>
      </c>
      <c r="CA15" s="161" t="s">
        <v>112</v>
      </c>
    </row>
    <row r="16" customFormat="false" ht="76.5" hidden="false" customHeight="false" outlineLevel="0" collapsed="false">
      <c r="B16" s="162" t="s">
        <v>113</v>
      </c>
      <c r="C16" s="162" t="s">
        <v>114</v>
      </c>
      <c r="D16" s="163" t="s">
        <v>115</v>
      </c>
      <c r="E16" s="163" t="s">
        <v>116</v>
      </c>
      <c r="F16" s="163" t="s">
        <v>117</v>
      </c>
      <c r="G16" s="163" t="s">
        <v>118</v>
      </c>
      <c r="H16" s="164" t="s">
        <v>119</v>
      </c>
      <c r="I16" s="165" t="s">
        <v>120</v>
      </c>
      <c r="J16" s="165" t="s">
        <v>121</v>
      </c>
      <c r="K16" s="166" t="s">
        <v>122</v>
      </c>
      <c r="L16" s="165" t="s">
        <v>123</v>
      </c>
      <c r="M16" s="165" t="s">
        <v>124</v>
      </c>
      <c r="N16" s="165" t="s">
        <v>125</v>
      </c>
      <c r="O16" s="165" t="s">
        <v>126</v>
      </c>
      <c r="P16" s="167" t="s">
        <v>127</v>
      </c>
      <c r="Q16" s="168" t="s">
        <v>128</v>
      </c>
      <c r="R16" s="169" t="s">
        <v>129</v>
      </c>
      <c r="S16" s="169" t="s">
        <v>130</v>
      </c>
      <c r="T16" s="170" t="s">
        <v>131</v>
      </c>
      <c r="U16" s="170" t="s">
        <v>132</v>
      </c>
      <c r="V16" s="170" t="s">
        <v>133</v>
      </c>
      <c r="W16" s="169" t="s">
        <v>134</v>
      </c>
      <c r="X16" s="169" t="s">
        <v>135</v>
      </c>
      <c r="Y16" s="170" t="s">
        <v>136</v>
      </c>
      <c r="Z16" s="170" t="s">
        <v>137</v>
      </c>
      <c r="AA16" s="169" t="s">
        <v>138</v>
      </c>
      <c r="AB16" s="163" t="s">
        <v>139</v>
      </c>
      <c r="AC16" s="170" t="s">
        <v>140</v>
      </c>
      <c r="AD16" s="170" t="s">
        <v>141</v>
      </c>
      <c r="AE16" s="170" t="s">
        <v>142</v>
      </c>
      <c r="AF16" s="163" t="s">
        <v>143</v>
      </c>
      <c r="AG16" s="170" t="s">
        <v>144</v>
      </c>
      <c r="AH16" s="170" t="s">
        <v>145</v>
      </c>
      <c r="AI16" s="170" t="s">
        <v>146</v>
      </c>
      <c r="AJ16" s="170" t="s">
        <v>147</v>
      </c>
      <c r="AK16" s="163" t="s">
        <v>148</v>
      </c>
      <c r="AL16" s="159"/>
      <c r="AM16" s="171" t="s">
        <v>149</v>
      </c>
      <c r="AN16" s="171" t="s">
        <v>150</v>
      </c>
      <c r="AO16" s="171" t="s">
        <v>151</v>
      </c>
      <c r="AP16" s="171" t="s">
        <v>152</v>
      </c>
      <c r="AQ16" s="171" t="s">
        <v>153</v>
      </c>
      <c r="AR16" s="171" t="s">
        <v>154</v>
      </c>
      <c r="AS16" s="171" t="s">
        <v>155</v>
      </c>
      <c r="AT16" s="171" t="s">
        <v>156</v>
      </c>
      <c r="AU16" s="171" t="s">
        <v>157</v>
      </c>
      <c r="AV16" s="171" t="s">
        <v>158</v>
      </c>
      <c r="AW16" s="172" t="s">
        <v>48</v>
      </c>
      <c r="AX16" s="172" t="s">
        <v>56</v>
      </c>
      <c r="AY16" s="172" t="s">
        <v>57</v>
      </c>
      <c r="AZ16" s="172" t="s">
        <v>58</v>
      </c>
      <c r="BA16" s="172" t="s">
        <v>59</v>
      </c>
      <c r="BB16" s="172" t="s">
        <v>159</v>
      </c>
      <c r="BC16" s="172" t="s">
        <v>160</v>
      </c>
      <c r="BD16" s="172" t="s">
        <v>89</v>
      </c>
      <c r="BE16" s="172" t="s">
        <v>161</v>
      </c>
      <c r="BF16" s="159" t="s">
        <v>48</v>
      </c>
      <c r="BG16" s="159" t="s">
        <v>56</v>
      </c>
      <c r="BH16" s="159" t="s">
        <v>57</v>
      </c>
      <c r="BI16" s="159" t="s">
        <v>58</v>
      </c>
      <c r="BJ16" s="159" t="s">
        <v>59</v>
      </c>
      <c r="BK16" s="159" t="s">
        <v>162</v>
      </c>
      <c r="BL16" s="159" t="s">
        <v>163</v>
      </c>
      <c r="BM16" s="159" t="s">
        <v>164</v>
      </c>
      <c r="BN16" s="159" t="s">
        <v>48</v>
      </c>
      <c r="BO16" s="159" t="s">
        <v>56</v>
      </c>
      <c r="BP16" s="159" t="s">
        <v>57</v>
      </c>
      <c r="BQ16" s="159" t="s">
        <v>58</v>
      </c>
      <c r="BR16" s="159" t="s">
        <v>59</v>
      </c>
      <c r="BS16" s="159" t="s">
        <v>162</v>
      </c>
      <c r="BT16" s="159" t="s">
        <v>163</v>
      </c>
      <c r="BU16" s="160"/>
      <c r="BW16" s="173"/>
      <c r="BX16" s="173"/>
      <c r="BY16" s="173"/>
      <c r="BZ16" s="173"/>
      <c r="CA16" s="173"/>
    </row>
    <row r="17" customFormat="false" ht="12.75" hidden="false" customHeight="false" outlineLevel="0" collapsed="false">
      <c r="B17" s="174" t="n">
        <v>1</v>
      </c>
      <c r="C17" s="175" t="n">
        <v>1</v>
      </c>
      <c r="D17" s="176" t="n">
        <v>1</v>
      </c>
      <c r="E17" s="176" t="n">
        <f aca="false">IF(INDEX(DM_1,1,$C$3)&gt;C17,0,1)</f>
        <v>0</v>
      </c>
      <c r="F17" s="176" t="e">
        <f aca="false">IF(AV17/$J$10&gt;=INDEX(PREV_2,1,$C$3),1,0)</f>
        <v>#NAME?</v>
      </c>
      <c r="G17" s="176" t="e">
        <f aca="false">IF(F17=0,0,IF(SUM(F$17:F17)-INDEX(DM_4,1,$C$3)&lt;0,0,1))</f>
        <v>#NAME?</v>
      </c>
      <c r="H17" s="177" t="e">
        <f aca="false">IF(AV17&lt;$J$10,0,1)</f>
        <v>#NAME?</v>
      </c>
      <c r="I17" s="178" t="e">
        <f aca="false">IF(G17=0,BD17*INDEX(EQ_Prev,1,$C$3),0)</f>
        <v>#NAME?</v>
      </c>
      <c r="J17" s="178" t="e">
        <f aca="false">IF(F17=1,IF(F16=0,SUM(I$17:I17),I17),0)</f>
        <v>#NAME?</v>
      </c>
      <c r="K17" s="178" t="e">
        <f aca="false">IF(F17=1,IF(F16=0,IF(SUM(I$17:I17)&lt;=$N$10,SUM(I$17:I17),$N$10),0),0)</f>
        <v>#NAME?</v>
      </c>
      <c r="L17" s="178" t="e">
        <f aca="false">J17-K17</f>
        <v>#NAME?</v>
      </c>
      <c r="M17" s="178" t="e">
        <f aca="false">IF(G17=0,BD17*(1-INDEX(EQ_Prev,1,$C$3)),0)</f>
        <v>#NAME?</v>
      </c>
      <c r="N17" s="178" t="e">
        <f aca="false">IF(G17=1,IF(G16=0,SUM(M$17:M17),0),0)</f>
        <v>#NAME?</v>
      </c>
      <c r="O17" s="178" t="e">
        <f aca="false">IF(G17=1,BD17,0)</f>
        <v>#NAME?</v>
      </c>
      <c r="P17" s="179" t="e">
        <f aca="false">O17+N17+L17</f>
        <v>#NAME?</v>
      </c>
      <c r="Q17" s="180" t="e">
        <f aca="false">-G6</f>
        <v>#NAME?</v>
      </c>
      <c r="R17" s="181" t="e">
        <f aca="false">-IF(G17=0,($G$7/$H$7),0)</f>
        <v>#NAME?</v>
      </c>
      <c r="S17" s="181" t="e">
        <f aca="false">-IF(F17=1,IF(G17=0,$G$8/$H$8,0),0)</f>
        <v>#NAME?</v>
      </c>
      <c r="T17" s="181" t="e">
        <f aca="false">Q17+R17+S17+AB17</f>
        <v>#NAME?</v>
      </c>
      <c r="U17" s="181" t="e">
        <f aca="false">IF(W16=1,0,T17)</f>
        <v>#NAME?</v>
      </c>
      <c r="V17" s="181" t="e">
        <f aca="false">IF(U17=0,T17,0)</f>
        <v>#NAME?</v>
      </c>
      <c r="W17" s="182" t="e">
        <f aca="false">IF(-SUM(T$17:T17)&gt;=0.25*(SUM($G$6+$G$7+$G$8)),1,0)</f>
        <v>#NAME?</v>
      </c>
      <c r="X17" s="181" t="e">
        <f aca="false">-IF(BZ17=1,IF(BZ16=0,AC17,0),0)</f>
        <v>#NAME?</v>
      </c>
      <c r="Y17" s="181" t="e">
        <f aca="false">-IF(BZ17=1,IF(BZ16=0,(SUM(P$17:P17)),IF(AG17&gt;0,P17,0)),0)</f>
        <v>#NAME?</v>
      </c>
      <c r="Z17" s="181" t="e">
        <f aca="false">IF(AG16&gt;0,IF(AG17&lt;0,-AG16,0),0)</f>
        <v>#NAME?</v>
      </c>
      <c r="AA17" s="181" t="e">
        <f aca="false">IF(Z17=0,Y17,Z17)</f>
        <v>#NAME?</v>
      </c>
      <c r="AB17" s="183" t="e">
        <f aca="false">$G$6*INDEX(EQ_T,1,$C$3)</f>
        <v>#NAME?</v>
      </c>
      <c r="AC17" s="183" t="e">
        <f aca="false">AB17</f>
        <v>#NAME?</v>
      </c>
      <c r="AD17" s="183" t="e">
        <f aca="false">AC17*((((1+(INDEX(TI_4,1,$C$3)/2))^2)^(1/12))-1)</f>
        <v>#NAME?</v>
      </c>
      <c r="AE17" s="183" t="e">
        <f aca="false">IF(AD18=0,0,AD17)</f>
        <v>#NAME?</v>
      </c>
      <c r="AF17" s="183" t="e">
        <f aca="false">IF(BZ17=1,IF(BZ16=0,AC17-SUM(T18:T$136),0),0)</f>
        <v>#NAME?</v>
      </c>
      <c r="AG17" s="183" t="e">
        <f aca="false">IF(BZ17=1,IF(BZ16=0,AF17-SUM(P$17:P17),AG16+AI16-P17),0)</f>
        <v>#NAME?</v>
      </c>
      <c r="AH17" s="183" t="e">
        <f aca="false">IF(AG17&lt;=0,0,AG17)</f>
        <v>#NAME?</v>
      </c>
      <c r="AI17" s="183" t="e">
        <f aca="false">AH17*((((1+(INDEX(TI_5,1,$C$3)/2))^2)^(1/12))-1)</f>
        <v>#NAME?</v>
      </c>
      <c r="AJ17" s="183" t="e">
        <f aca="false">IF(AI18=0,0,AI17)</f>
        <v>#NAME?</v>
      </c>
      <c r="AK17" s="183" t="e">
        <f aca="false">IF(AH17&gt;0,IF(CA16=1,-AH17,0),0)</f>
        <v>#NAME?</v>
      </c>
      <c r="AL17" s="184" t="e">
        <f aca="false">K17+P17+Q17+R17+S17+X17+AA17+AB17+AF17+AK17</f>
        <v>#NAME?</v>
      </c>
      <c r="AM17" s="185" t="n">
        <f aca="false">IF($E17=0,0,IF($C17-INDEX(DM_1,1,$C$3)&gt;=$K$3,0,INDEX(EC_Studio,$C$4,$C$3)))</f>
        <v>0</v>
      </c>
      <c r="AN17" s="185" t="n">
        <f aca="false">IF($E17=0,0,IF($C17-INDEX(DM_1,1,$C$3)&gt;=$K$4,0,INDEX(EC_1cc,$C$4,$C$3)))</f>
        <v>0</v>
      </c>
      <c r="AO17" s="185" t="n">
        <f aca="false">IF($E17=0,0,IF($C17-INDEX(DM_1,1,$C$3)&gt;=$K$5,0,INDEX(EC_2cc,$C$4,$C$3)))</f>
        <v>0</v>
      </c>
      <c r="AP17" s="185" t="n">
        <f aca="false">IF($E17=0,0,IF($C17-INDEX(DM_1,1,$C$3)&gt;=$K$6,0,INDEX(EC_3CC,$C$4,$C$3)))</f>
        <v>0</v>
      </c>
      <c r="AQ17" s="185" t="n">
        <f aca="false">IF($E17=0,0,IF($C17-INDEX(DM_1,1,$C$3)&gt;=$K$7,0,INDEX(EC_P,$C$4,$C$3)))</f>
        <v>0</v>
      </c>
      <c r="AR17" s="185" t="n">
        <f aca="false">IF($E17=0,0,IF($C17-INDEX(DM_1,1,$C$3)&gt;=$K$8,0,INDEX(EC_2ccF,$C$4,$C$3)))</f>
        <v>0</v>
      </c>
      <c r="AS17" s="185" t="n">
        <f aca="false">IF($E17=0,0,IF($C17-INDEX(DM_1,1,$C$3)&gt;=$K$9,0,INDEX(EC_3ccF,$C$4,$C$3)))</f>
        <v>0</v>
      </c>
      <c r="AT17" s="185" t="e">
        <f aca="false">(AM17+AN17+AO17+AP17+AQ17+AR17+AS17)*INDEX([1]!stat,1,$C$3)</f>
        <v>#NAME?</v>
      </c>
      <c r="AU17" s="185" t="n">
        <f aca="false">SUM(AM17:AS17)</f>
        <v>0</v>
      </c>
      <c r="AV17" s="185" t="n">
        <f aca="false">SUM(AU$17:AU17)</f>
        <v>0</v>
      </c>
      <c r="AW17" s="186" t="e">
        <f aca="false">AM17*INDEX([1]!prix_studio,$C$4,$C$3)</f>
        <v>#NAME?</v>
      </c>
      <c r="AX17" s="186" t="e">
        <f aca="false">AN17*INDEX([1]!prix_1cc,$C$4,$C$3)</f>
        <v>#NAME?</v>
      </c>
      <c r="AY17" s="186" t="e">
        <f aca="false">AO17*INDEX([1]!prix_2cc,$C$4,$C$3)</f>
        <v>#NAME?</v>
      </c>
      <c r="AZ17" s="186" t="e">
        <f aca="false">AP17*INDEX([1]!prix_3cc,$C$4,$C$3)</f>
        <v>#NAME?</v>
      </c>
      <c r="BA17" s="186" t="e">
        <f aca="false">AQ17*INDEX([1]!prix_pent,$C$4,$C$3)</f>
        <v>#NAME?</v>
      </c>
      <c r="BB17" s="186" t="e">
        <f aca="false">AR17*INDEX([1]!prix_2ccf,$C$4,$C$3)</f>
        <v>#NAME?</v>
      </c>
      <c r="BC17" s="186" t="e">
        <f aca="false">AS17*INDEX([1]!prix_3ccf,$C$4,$C$3)</f>
        <v>#NAME?</v>
      </c>
      <c r="BD17" s="186" t="e">
        <f aca="false">SUM(AW17:BC17)</f>
        <v>#NAME?</v>
      </c>
      <c r="BE17" s="186"/>
      <c r="BF17" s="187" t="e">
        <f aca="false">IF($G17=0,0,IF(SUM(AM$17:AM17)&lt;$J$3,0,INDEX(Taxes_2,1,$C$3)*INDEX([1]!prix_studio,$C$4,$C$3))*($J$3-SUM(AM$17:AM17))/12)</f>
        <v>#NAME?</v>
      </c>
      <c r="BG17" s="187" t="e">
        <f aca="false">IF($G17=0,0,IF(SUM(AN$17:AN17)&lt;$J$4,0,INDEX(Taxes_2,1,$C$3)*INDEX([1]!prix_1cc,$C$4,$C$3))*($J$4-SUM(AN$17:AN17))/12)</f>
        <v>#NAME?</v>
      </c>
      <c r="BH17" s="187" t="e">
        <f aca="false">IF($G17=0,0,IF(SUM(AO$17:AO17)&lt;$J$5,0,INDEX(Taxes_2,1,$C$3)*INDEX([1]!prix_2cc,$C$4,$C$3))*($J$5-SUM(AO$17:AO17))/12)</f>
        <v>#NAME?</v>
      </c>
      <c r="BI17" s="187" t="e">
        <f aca="false">IF($G17=0,0,IF(SUM(AP$17:AP17)&lt;$J$6,0,INDEX(Taxes_2,1,$C$3)*INDEX([1]!prix_3cc,$C$4,$C$3))*($J$6-SUM(AP$17:AP17))/12)</f>
        <v>#NAME?</v>
      </c>
      <c r="BJ17" s="187" t="e">
        <f aca="false">IF($G17=0,0,IF(SUM(AQ$17:AQ17)&lt;$J$7,0,INDEX(Taxes_2,1,$C$3)*INDEX([1]!prix_pent,$C$4,$C$3))*($J$7-SUM(AQ$17:AQ17))/12)</f>
        <v>#NAME?</v>
      </c>
      <c r="BK17" s="187" t="e">
        <f aca="false">IF($G17=0,0,IF(SUM(AR$17:AR17)&lt;$J$8,0,INDEX(Taxes_2,1,$C$3)*INDEX([1]!prix_2ccf,$C$4,$C$3))*($J$8-SUM(AR$17:AR17))/12)</f>
        <v>#NAME?</v>
      </c>
      <c r="BL17" s="187" t="e">
        <f aca="false">IF($G17=0,0,IF(SUM(AS$17:AS17)&lt;$J$9,0,INDEX(Taxes_2,1,$C$3)*INDEX([1]!prix_3ccf,$C$4,$C$3))*($J$9-SUM(AS$17:AS17))/12)</f>
        <v>#NAME?</v>
      </c>
      <c r="BM17" s="188" t="e">
        <f aca="false">IF(G17=0,INDEX(Taxes_1,1,$C$3)*INDEX([1]!v_terrain,1,1)/12,0)</f>
        <v>#NAME?</v>
      </c>
      <c r="BN17" s="187"/>
      <c r="BO17" s="187"/>
      <c r="BP17" s="187"/>
      <c r="BQ17" s="187"/>
      <c r="BR17" s="187"/>
      <c r="BS17" s="187"/>
      <c r="BT17" s="187"/>
      <c r="BU17" s="189" t="e">
        <f aca="false">BF17+BG17+BH17+BI17+BJ17+BK17+BL17+BM17+BN17+BO17+BP17+BQ17+BR17+BS17+BT17</f>
        <v>#NAME?</v>
      </c>
      <c r="BW17" s="190" t="e">
        <f aca="false">IF(G17=1,IF(G16=0,C17,0),0)</f>
        <v>#NAME?</v>
      </c>
      <c r="BX17" s="190" t="e">
        <f aca="false">IF(G17=1,IF(G16=0,C17,0),0)</f>
        <v>#NAME?</v>
      </c>
      <c r="BY17" s="190" t="e">
        <f aca="false">F17+W17</f>
        <v>#NAME?</v>
      </c>
      <c r="BZ17" s="190" t="e">
        <f aca="false">IF(BY17=2,1,0)</f>
        <v>#NAME?</v>
      </c>
      <c r="CA17" s="190" t="e">
        <f aca="false">IF(G17+H17=2,1,0)</f>
        <v>#NAME?</v>
      </c>
    </row>
    <row r="18" customFormat="false" ht="12.75" hidden="false" customHeight="false" outlineLevel="0" collapsed="false">
      <c r="B18" s="174"/>
      <c r="C18" s="191" t="n">
        <v>2</v>
      </c>
      <c r="D18" s="176" t="n">
        <v>1</v>
      </c>
      <c r="E18" s="176" t="n">
        <f aca="false">IF(INDEX(DM_1,1,$C$3)&gt;C18,0,1)</f>
        <v>0</v>
      </c>
      <c r="F18" s="176" t="e">
        <f aca="false">IF(AV18/$J$10&gt;=INDEX(PREV_2,1,$C$3),1,0)</f>
        <v>#NAME?</v>
      </c>
      <c r="G18" s="176" t="e">
        <f aca="false">IF(F18=0,0,IF(SUM(F$17:F18)-INDEX(DM_4,1,$C$3)&lt;0,0,1))</f>
        <v>#NAME?</v>
      </c>
      <c r="H18" s="177" t="e">
        <f aca="false">IF(AV18&lt;$J$10,0,1)</f>
        <v>#NAME?</v>
      </c>
      <c r="I18" s="178" t="e">
        <f aca="false">IF(G18=0,BD18*INDEX(EQ_Prev,1,$C$3),0)</f>
        <v>#NAME?</v>
      </c>
      <c r="J18" s="178" t="e">
        <f aca="false">IF(F18=1,IF(F17=0,SUM(I$17:I18),I18),0)</f>
        <v>#NAME?</v>
      </c>
      <c r="K18" s="178" t="e">
        <f aca="false">IF(F18=1,IF(F17=0,IF(SUM(I$17:I18)&lt;=$N$10,SUM(I$17:I18),$N$10),0),0)</f>
        <v>#NAME?</v>
      </c>
      <c r="L18" s="178" t="e">
        <f aca="false">J18-K18</f>
        <v>#NAME?</v>
      </c>
      <c r="M18" s="178" t="e">
        <f aca="false">IF(G18=0,BD18*(1-INDEX(EQ_Prev,1,$C$3)),0)</f>
        <v>#NAME?</v>
      </c>
      <c r="N18" s="178" t="e">
        <f aca="false">IF(G18=1,IF(G17=0,SUM(M$17:M18),0),0)</f>
        <v>#NAME?</v>
      </c>
      <c r="O18" s="178" t="e">
        <f aca="false">IF(G18=1,BD18,0)</f>
        <v>#NAME?</v>
      </c>
      <c r="P18" s="179" t="e">
        <f aca="false">O18+N18+L18</f>
        <v>#NAME?</v>
      </c>
      <c r="Q18" s="192" t="n">
        <v>0</v>
      </c>
      <c r="R18" s="181" t="e">
        <f aca="false">-IF(G18=0,($G$7/$H$7),0)</f>
        <v>#NAME?</v>
      </c>
      <c r="S18" s="181" t="e">
        <f aca="false">-IF(F18=1,IF(G18=0,$G$8/$H$8,0),0)</f>
        <v>#NAME?</v>
      </c>
      <c r="T18" s="181" t="e">
        <f aca="false">Q18+R18+S18+AB18</f>
        <v>#NAME?</v>
      </c>
      <c r="U18" s="181" t="e">
        <f aca="false">IF(W17=1,0,T18)</f>
        <v>#NAME?</v>
      </c>
      <c r="V18" s="181" t="e">
        <f aca="false">IF(U18=0,T18,0)</f>
        <v>#NAME?</v>
      </c>
      <c r="W18" s="182" t="e">
        <f aca="false">IF(-SUM(T$17:T18)&gt;=0.25*(SUM($G$6+$G$7+$G$8)),1,0)</f>
        <v>#NAME?</v>
      </c>
      <c r="X18" s="181" t="e">
        <f aca="false">-IF(BZ18=1,IF(BZ17=0,AC18,0),0)</f>
        <v>#NAME?</v>
      </c>
      <c r="Y18" s="181" t="e">
        <f aca="false">-IF(BZ18=1,IF(BZ17=0,(SUM(P$17:P18)),IF(AG18&gt;0,P18,0)),0)</f>
        <v>#NAME?</v>
      </c>
      <c r="Z18" s="181" t="e">
        <f aca="false">IF(AG17&gt;0,IF(AG18&lt;0,-AG17,0),0)</f>
        <v>#NAME?</v>
      </c>
      <c r="AA18" s="181" t="e">
        <f aca="false">IF(Z18=0,Y18,Z18)</f>
        <v>#NAME?</v>
      </c>
      <c r="AB18" s="193" t="n">
        <v>0</v>
      </c>
      <c r="AC18" s="183" t="e">
        <f aca="false">IF(BY17&lt;2,AC17+AD17,0)</f>
        <v>#NAME?</v>
      </c>
      <c r="AD18" s="183" t="e">
        <f aca="false">AC18*((((1+(INDEX(TI_4,1,$C$3)/2))^2)^(1/12))-1)</f>
        <v>#NAME?</v>
      </c>
      <c r="AE18" s="183" t="e">
        <f aca="false">IF(AD19=0,0,AD18)</f>
        <v>#NAME?</v>
      </c>
      <c r="AF18" s="183" t="e">
        <f aca="false">IF(BZ18=1,IF(BZ17=0,AC18-SUM(T19:T$136),0),0)</f>
        <v>#NAME?</v>
      </c>
      <c r="AG18" s="183" t="e">
        <f aca="false">IF(BZ18=1,IF(BZ17=0,AF18-SUM(P$17:P18),AG17+AI17-P18),0)</f>
        <v>#NAME?</v>
      </c>
      <c r="AH18" s="183" t="e">
        <f aca="false">IF(AG18&lt;=0,0,AG18)</f>
        <v>#NAME?</v>
      </c>
      <c r="AI18" s="183" t="e">
        <f aca="false">AH18*((((1+(INDEX(TI_5,1,$C$3)/2))^2)^(1/12))-1)</f>
        <v>#NAME?</v>
      </c>
      <c r="AJ18" s="183" t="e">
        <f aca="false">IF(AI19=0,0,AI18)</f>
        <v>#NAME?</v>
      </c>
      <c r="AK18" s="183" t="e">
        <f aca="false">IF(AH18&gt;0,IF(CA17=1,-AH18,0),0)</f>
        <v>#NAME?</v>
      </c>
      <c r="AL18" s="184" t="e">
        <f aca="false">K18+P18+Q18+R18+S18+X18+AA18+AB18+AF18+AK18</f>
        <v>#NAME?</v>
      </c>
      <c r="AM18" s="185" t="n">
        <f aca="false">IF($E18=0,0,IF($C18-INDEX(DM_1,1,$C$3)&gt;=$K$3,0,INDEX(EC_Studio,$C$4,$C$3)))</f>
        <v>0</v>
      </c>
      <c r="AN18" s="185" t="n">
        <f aca="false">IF($E18=0,0,IF($C18-INDEX(DM_1,1,$C$3)&gt;=$K$4,0,INDEX(EC_1cc,$C$4,$C$3)))</f>
        <v>0</v>
      </c>
      <c r="AO18" s="185" t="n">
        <f aca="false">IF($E18=0,0,IF($C18-INDEX(DM_1,1,$C$3)&gt;=$K$5,0,INDEX(EC_2cc,$C$4,$C$3)))</f>
        <v>0</v>
      </c>
      <c r="AP18" s="185" t="n">
        <f aca="false">IF($E18=0,0,IF($C18-INDEX(DM_1,1,$C$3)&gt;=$K$6,0,INDEX(EC_3CC,$C$4,$C$3)))</f>
        <v>0</v>
      </c>
      <c r="AQ18" s="185" t="n">
        <f aca="false">IF($E18=0,0,IF($C18-INDEX(DM_1,1,$C$3)&gt;=$K$7,0,INDEX(EC_P,$C$4,$C$3)))</f>
        <v>0</v>
      </c>
      <c r="AR18" s="185" t="n">
        <f aca="false">IF($E18=0,0,IF($C18-INDEX(DM_1,1,$C$3)&gt;=$K$8,0,INDEX(EC_2ccF,$C$4,$C$3)))</f>
        <v>0</v>
      </c>
      <c r="AS18" s="185" t="n">
        <f aca="false">IF($E18=0,0,IF($C18-INDEX(DM_1,1,$C$3)&gt;=$K$9,0,INDEX(EC_3ccF,$C$4,$C$3)))</f>
        <v>0</v>
      </c>
      <c r="AT18" s="185" t="e">
        <f aca="false">(AM18+AN18+AO18+AP18+AQ18+AR18+AS18)*INDEX([1]!stat,1,$C$3)</f>
        <v>#NAME?</v>
      </c>
      <c r="AU18" s="185" t="n">
        <f aca="false">SUM(AM18:AS18)</f>
        <v>0</v>
      </c>
      <c r="AV18" s="185" t="n">
        <f aca="false">SUM(AU$17:AU18)</f>
        <v>0</v>
      </c>
      <c r="AW18" s="186" t="e">
        <f aca="false">AM18*INDEX([1]!prix_studio,$C$4,$C$3)</f>
        <v>#NAME?</v>
      </c>
      <c r="AX18" s="186" t="e">
        <f aca="false">AN18*INDEX([1]!prix_1cc,$C$4,$C$3)</f>
        <v>#NAME?</v>
      </c>
      <c r="AY18" s="186" t="e">
        <f aca="false">AO18*INDEX([1]!prix_2cc,$C$4,$C$3)</f>
        <v>#NAME?</v>
      </c>
      <c r="AZ18" s="186" t="e">
        <f aca="false">AP18*INDEX([1]!prix_3cc,$C$4,$C$3)</f>
        <v>#NAME?</v>
      </c>
      <c r="BA18" s="186" t="e">
        <f aca="false">AQ18*INDEX([1]!prix_pent,$C$4,$C$3)</f>
        <v>#NAME?</v>
      </c>
      <c r="BB18" s="186" t="e">
        <f aca="false">AR18*INDEX([1]!prix_2ccf,$C$4,$C$3)</f>
        <v>#NAME?</v>
      </c>
      <c r="BC18" s="186" t="e">
        <f aca="false">AS18*INDEX([1]!prix_3ccf,$C$4,$C$3)</f>
        <v>#NAME?</v>
      </c>
      <c r="BD18" s="186" t="e">
        <f aca="false">SUM(AW18:BC18)</f>
        <v>#NAME?</v>
      </c>
      <c r="BE18" s="186"/>
      <c r="BF18" s="187" t="e">
        <f aca="false">IF($G18=0,0,IF(SUM(AM$17:AM18)&lt;$J$3,0,INDEX(Taxes_2,1,$C$3)*INDEX([1]!prix_studio,$C$4,$C$3))*($J$3-SUM(AM$17:AM18))/12)</f>
        <v>#NAME?</v>
      </c>
      <c r="BG18" s="187" t="e">
        <f aca="false">IF($G18=0,0,IF(SUM(AN$17:AN18)&lt;$J$4,0,INDEX(Taxes_2,1,$C$3)*INDEX([1]!prix_1cc,$C$4,$C$3))*($J$4-SUM(AN$17:AN18))/12)</f>
        <v>#NAME?</v>
      </c>
      <c r="BH18" s="187" t="e">
        <f aca="false">IF($G18=0,0,IF(SUM(AO$17:AO18)&lt;$J$5,0,INDEX(Taxes_2,1,$C$3)*INDEX([1]!prix_2cc,$C$4,$C$3))*($J$5-SUM(AO$17:AO18))/12)</f>
        <v>#NAME?</v>
      </c>
      <c r="BI18" s="187" t="e">
        <f aca="false">IF($G18=0,0,IF(SUM(AP$17:AP18)&lt;$J$6,0,INDEX(Taxes_2,1,$C$3)*INDEX([1]!prix_3cc,$C$4,$C$3))*($J$6-SUM(AP$17:AP18))/12)</f>
        <v>#NAME?</v>
      </c>
      <c r="BJ18" s="187" t="e">
        <f aca="false">IF($G18=0,0,IF(SUM(AQ$17:AQ18)&lt;$J$7,0,INDEX(Taxes_2,1,$C$3)*INDEX([1]!prix_pent,$C$4,$C$3))*($J$7-SUM(AQ$17:AQ18))/12)</f>
        <v>#NAME?</v>
      </c>
      <c r="BK18" s="187" t="e">
        <f aca="false">IF($G18=0,0,IF(SUM(AR$17:AR18)&lt;$J$8,0,INDEX(Taxes_2,1,$C$3)*INDEX([1]!prix_2ccf,$C$4,$C$3))*($J$8-SUM(AR$17:AR18))/12)</f>
        <v>#NAME?</v>
      </c>
      <c r="BL18" s="187" t="e">
        <f aca="false">IF($G18=0,0,IF(SUM(AS$17:AS18)&lt;$J$9,0,INDEX(Taxes_2,1,$C$3)*INDEX([1]!prix_3ccf,$C$4,$C$3))*($J$9-SUM(AS$17:AS18))/12)</f>
        <v>#NAME?</v>
      </c>
      <c r="BM18" s="188" t="e">
        <f aca="false">IF(G18=0,INDEX(Taxes_1,1,$C$3)*INDEX([1]!v_terrain,1,1)/12,0)</f>
        <v>#NAME?</v>
      </c>
      <c r="BN18" s="187"/>
      <c r="BO18" s="187"/>
      <c r="BP18" s="187"/>
      <c r="BQ18" s="187"/>
      <c r="BR18" s="187"/>
      <c r="BS18" s="187"/>
      <c r="BT18" s="187"/>
      <c r="BU18" s="189" t="e">
        <f aca="false">BF18+BG18+BH18+BI18+BJ18+BK18+BL18+BM18+BN18+BO18+BP18+BQ18+BR18+BS18+BT18</f>
        <v>#NAME?</v>
      </c>
      <c r="BW18" s="190" t="e">
        <f aca="false">IF(G18=1,IF(G17=0,C18,0),0)</f>
        <v>#NAME?</v>
      </c>
      <c r="BX18" s="190" t="e">
        <f aca="false">IF(G18=1,IF(G17=0,C18,0),0)</f>
        <v>#NAME?</v>
      </c>
      <c r="BY18" s="190" t="e">
        <f aca="false">F18+W18</f>
        <v>#NAME?</v>
      </c>
      <c r="BZ18" s="190" t="e">
        <f aca="false">IF(BY18=2,1,0)</f>
        <v>#NAME?</v>
      </c>
      <c r="CA18" s="190" t="e">
        <f aca="false">IF(G18+H18=2,1,0)</f>
        <v>#NAME?</v>
      </c>
    </row>
    <row r="19" customFormat="false" ht="12.75" hidden="false" customHeight="false" outlineLevel="0" collapsed="false">
      <c r="B19" s="174"/>
      <c r="C19" s="191" t="n">
        <v>3</v>
      </c>
      <c r="D19" s="176" t="n">
        <v>1</v>
      </c>
      <c r="E19" s="176" t="n">
        <f aca="false">IF(INDEX(DM_1,1,$C$3)&gt;C19,0,1)</f>
        <v>1</v>
      </c>
      <c r="F19" s="176" t="e">
        <f aca="false">IF(AV19/$J$10&gt;=INDEX(PREV_2,1,$C$3),1,0)</f>
        <v>#NAME?</v>
      </c>
      <c r="G19" s="176" t="e">
        <f aca="false">IF(F19=0,0,IF(SUM(F$17:F19)-INDEX(DM_4,1,$C$3)&lt;0,0,1))</f>
        <v>#NAME?</v>
      </c>
      <c r="H19" s="177" t="e">
        <f aca="false">IF(AV19&lt;$J$10,0,1)</f>
        <v>#NAME?</v>
      </c>
      <c r="I19" s="178" t="e">
        <f aca="false">IF(G19=0,BD19*INDEX(EQ_Prev,1,$C$3),0)</f>
        <v>#NAME?</v>
      </c>
      <c r="J19" s="178" t="e">
        <f aca="false">IF(F19=1,IF(F18=0,SUM(I$17:I19),I19),0)</f>
        <v>#NAME?</v>
      </c>
      <c r="K19" s="178" t="e">
        <f aca="false">IF(F19=1,IF(F18=0,IF(SUM(I$17:I19)&lt;=$N$10,SUM(I$17:I19),$N$10),0),0)</f>
        <v>#NAME?</v>
      </c>
      <c r="L19" s="178" t="e">
        <f aca="false">J19-K19</f>
        <v>#NAME?</v>
      </c>
      <c r="M19" s="178" t="e">
        <f aca="false">IF(G19=0,BD19*(1-INDEX(EQ_Prev,1,$C$3)),0)</f>
        <v>#NAME?</v>
      </c>
      <c r="N19" s="178" t="e">
        <f aca="false">IF(G19=1,IF(G18=0,SUM(M$17:M19),0),0)</f>
        <v>#NAME?</v>
      </c>
      <c r="O19" s="178" t="e">
        <f aca="false">IF(G19=1,BD19,0)</f>
        <v>#NAME?</v>
      </c>
      <c r="P19" s="179" t="e">
        <f aca="false">O19+N19+L19</f>
        <v>#NAME?</v>
      </c>
      <c r="Q19" s="192" t="n">
        <v>0</v>
      </c>
      <c r="R19" s="181" t="e">
        <f aca="false">-IF(G19=0,($G$7/$H$7),0)</f>
        <v>#NAME?</v>
      </c>
      <c r="S19" s="181" t="e">
        <f aca="false">-IF(F19=1,IF(G19=0,$G$8/$H$8,0),0)</f>
        <v>#NAME?</v>
      </c>
      <c r="T19" s="181" t="e">
        <f aca="false">Q19+R19+S19+AB19</f>
        <v>#NAME?</v>
      </c>
      <c r="U19" s="181" t="e">
        <f aca="false">IF(W18=1,0,T19)</f>
        <v>#NAME?</v>
      </c>
      <c r="V19" s="181" t="e">
        <f aca="false">IF(U19=0,T19,0)</f>
        <v>#NAME?</v>
      </c>
      <c r="W19" s="182" t="e">
        <f aca="false">IF(-SUM(T$17:T19)&gt;=0.25*(SUM($G$6+$G$7+$G$8)),1,0)</f>
        <v>#NAME?</v>
      </c>
      <c r="X19" s="181" t="e">
        <f aca="false">-IF(BZ19=1,IF(BZ18=0,AC19,0),0)</f>
        <v>#NAME?</v>
      </c>
      <c r="Y19" s="181" t="e">
        <f aca="false">-IF(BZ19=1,IF(BZ18=0,(SUM(P$17:P19)),IF(AG19&gt;0,P19,0)),0)</f>
        <v>#NAME?</v>
      </c>
      <c r="Z19" s="181" t="e">
        <f aca="false">IF(AG18&gt;0,IF(AG19&lt;0,-AG18,0),0)</f>
        <v>#NAME?</v>
      </c>
      <c r="AA19" s="181" t="e">
        <f aca="false">IF(Z19=0,Y19,Z19)</f>
        <v>#NAME?</v>
      </c>
      <c r="AB19" s="193" t="n">
        <v>0</v>
      </c>
      <c r="AC19" s="183" t="e">
        <f aca="false">IF(BY18&lt;2,AC18+AD18,0)</f>
        <v>#NAME?</v>
      </c>
      <c r="AD19" s="183" t="e">
        <f aca="false">AC19*((((1+(INDEX(TI_4,1,$C$3)/2))^2)^(1/12))-1)</f>
        <v>#NAME?</v>
      </c>
      <c r="AE19" s="183" t="e">
        <f aca="false">IF(AD20=0,0,AD19)</f>
        <v>#NAME?</v>
      </c>
      <c r="AF19" s="183" t="e">
        <f aca="false">IF(BZ19=1,IF(BZ18=0,AC19-SUM(T20:T$136),0),0)</f>
        <v>#NAME?</v>
      </c>
      <c r="AG19" s="183" t="e">
        <f aca="false">IF(BZ19=1,IF(BZ18=0,AF19-SUM(P$17:P19),AG18+AI18-P19),0)</f>
        <v>#NAME?</v>
      </c>
      <c r="AH19" s="183" t="e">
        <f aca="false">IF(AG19&lt;=0,0,AG19)</f>
        <v>#NAME?</v>
      </c>
      <c r="AI19" s="183" t="e">
        <f aca="false">AH19*((((1+(INDEX(TI_5,1,$C$3)/2))^2)^(1/12))-1)</f>
        <v>#NAME?</v>
      </c>
      <c r="AJ19" s="183" t="e">
        <f aca="false">IF(AI20=0,0,AI19)</f>
        <v>#NAME?</v>
      </c>
      <c r="AK19" s="183" t="e">
        <f aca="false">IF(AH19&gt;0,IF(CA18=1,-AH19,0),0)</f>
        <v>#NAME?</v>
      </c>
      <c r="AL19" s="184" t="e">
        <f aca="false">K19+P19+Q19+R19+S19+X19+AA19+AB19+AF19+AK19</f>
        <v>#NAME?</v>
      </c>
      <c r="AM19" s="185" t="e">
        <f aca="false">IF($E19=0,0,IF($C19-INDEX(DM_1,1,$C$3)&gt;=$K$3,0,INDEX(EC_Studio,$C$4,$C$3)))</f>
        <v>#NAME?</v>
      </c>
      <c r="AN19" s="185" t="e">
        <f aca="false">IF($E19=0,0,IF($C19-INDEX(DM_1,1,$C$3)&gt;=$K$4,0,INDEX(EC_1cc,$C$4,$C$3)))</f>
        <v>#NAME?</v>
      </c>
      <c r="AO19" s="185" t="e">
        <f aca="false">IF($E19=0,0,IF($C19-INDEX(DM_1,1,$C$3)&gt;=$K$5,0,INDEX(EC_2cc,$C$4,$C$3)))</f>
        <v>#NAME?</v>
      </c>
      <c r="AP19" s="185" t="e">
        <f aca="false">IF($E19=0,0,IF($C19-INDEX(DM_1,1,$C$3)&gt;=$K$6,0,INDEX(EC_3CC,$C$4,$C$3)))</f>
        <v>#NAME?</v>
      </c>
      <c r="AQ19" s="185" t="e">
        <f aca="false">IF($E19=0,0,IF($C19-INDEX(DM_1,1,$C$3)&gt;=$K$7,0,INDEX(EC_P,$C$4,$C$3)))</f>
        <v>#NAME?</v>
      </c>
      <c r="AR19" s="185" t="e">
        <f aca="false">IF($E19=0,0,IF($C19-INDEX(DM_1,1,$C$3)&gt;=$K$8,0,INDEX(EC_2ccF,$C$4,$C$3)))</f>
        <v>#NAME?</v>
      </c>
      <c r="AS19" s="185" t="e">
        <f aca="false">IF($E19=0,0,IF($C19-INDEX(DM_1,1,$C$3)&gt;=$K$9,0,INDEX(EC_3ccF,$C$4,$C$3)))</f>
        <v>#NAME?</v>
      </c>
      <c r="AT19" s="185" t="e">
        <f aca="false">(AM19+AN19+AO19+AP19+AQ19+AR19+AS19)*INDEX([1]!stat,1,$C$3)</f>
        <v>#NAME?</v>
      </c>
      <c r="AU19" s="185" t="e">
        <f aca="false">SUM(AM19:AS19)</f>
        <v>#NAME?</v>
      </c>
      <c r="AV19" s="185" t="e">
        <f aca="false">SUM(AU$17:AU19)</f>
        <v>#NAME?</v>
      </c>
      <c r="AW19" s="186" t="e">
        <f aca="false">AM19*INDEX([1]!prix_studio,$C$4,$C$3)</f>
        <v>#NAME?</v>
      </c>
      <c r="AX19" s="186" t="e">
        <f aca="false">AN19*INDEX([1]!prix_1cc,$C$4,$C$3)</f>
        <v>#NAME?</v>
      </c>
      <c r="AY19" s="186" t="e">
        <f aca="false">AO19*INDEX([1]!prix_2cc,$C$4,$C$3)</f>
        <v>#NAME?</v>
      </c>
      <c r="AZ19" s="186" t="e">
        <f aca="false">AP19*INDEX([1]!prix_3cc,$C$4,$C$3)</f>
        <v>#NAME?</v>
      </c>
      <c r="BA19" s="186" t="e">
        <f aca="false">AQ19*INDEX([1]!prix_pent,$C$4,$C$3)</f>
        <v>#NAME?</v>
      </c>
      <c r="BB19" s="186" t="e">
        <f aca="false">AR19*INDEX([1]!prix_2ccf,$C$4,$C$3)</f>
        <v>#NAME?</v>
      </c>
      <c r="BC19" s="186" t="e">
        <f aca="false">AS19*INDEX([1]!prix_3ccf,$C$4,$C$3)</f>
        <v>#NAME?</v>
      </c>
      <c r="BD19" s="186" t="e">
        <f aca="false">SUM(AW19:BC19)</f>
        <v>#NAME?</v>
      </c>
      <c r="BE19" s="186"/>
      <c r="BF19" s="187" t="e">
        <f aca="false">IF($G19=0,0,IF(SUM(AM$17:AM19)&lt;$J$3,0,INDEX(Taxes_2,1,$C$3)*INDEX([1]!prix_studio,$C$4,$C$3))*($J$3-SUM(AM$17:AM19))/12)</f>
        <v>#NAME?</v>
      </c>
      <c r="BG19" s="187" t="e">
        <f aca="false">IF($G19=0,0,IF(SUM(AN$17:AN19)&lt;$J$4,0,INDEX(Taxes_2,1,$C$3)*INDEX([1]!prix_1cc,$C$4,$C$3))*($J$4-SUM(AN$17:AN19))/12)</f>
        <v>#NAME?</v>
      </c>
      <c r="BH19" s="187" t="e">
        <f aca="false">IF($G19=0,0,IF(SUM(AO$17:AO19)&lt;$J$5,0,INDEX(Taxes_2,1,$C$3)*INDEX([1]!prix_2cc,$C$4,$C$3))*($J$5-SUM(AO$17:AO19))/12)</f>
        <v>#NAME?</v>
      </c>
      <c r="BI19" s="187" t="e">
        <f aca="false">IF($G19=0,0,IF(SUM(AP$17:AP19)&lt;$J$6,0,INDEX(Taxes_2,1,$C$3)*INDEX([1]!prix_3cc,$C$4,$C$3))*($J$6-SUM(AP$17:AP19))/12)</f>
        <v>#NAME?</v>
      </c>
      <c r="BJ19" s="187" t="e">
        <f aca="false">IF($G19=0,0,IF(SUM(AQ$17:AQ19)&lt;$J$7,0,INDEX(Taxes_2,1,$C$3)*INDEX([1]!prix_pent,$C$4,$C$3))*($J$7-SUM(AQ$17:AQ19))/12)</f>
        <v>#NAME?</v>
      </c>
      <c r="BK19" s="187" t="e">
        <f aca="false">IF($G19=0,0,IF(SUM(AR$17:AR19)&lt;$J$8,0,INDEX(Taxes_2,1,$C$3)*INDEX([1]!prix_2ccf,$C$4,$C$3))*($J$8-SUM(AR$17:AR19))/12)</f>
        <v>#NAME?</v>
      </c>
      <c r="BL19" s="187" t="e">
        <f aca="false">IF($G19=0,0,IF(SUM(AS$17:AS19)&lt;$J$9,0,INDEX(Taxes_2,1,$C$3)*INDEX([1]!prix_3ccf,$C$4,$C$3))*($J$9-SUM(AS$17:AS19))/12)</f>
        <v>#NAME?</v>
      </c>
      <c r="BM19" s="188" t="e">
        <f aca="false">IF(G19=0,INDEX(Taxes_1,1,$C$3)*INDEX([1]!v_terrain,1,1)/12,0)</f>
        <v>#NAME?</v>
      </c>
      <c r="BN19" s="187"/>
      <c r="BO19" s="187"/>
      <c r="BP19" s="187"/>
      <c r="BQ19" s="187"/>
      <c r="BR19" s="187"/>
      <c r="BS19" s="187"/>
      <c r="BT19" s="187"/>
      <c r="BU19" s="189" t="e">
        <f aca="false">BF19+BG19+BH19+BI19+BJ19+BK19+BL19+BM19+BN19+BO19+BP19+BQ19+BR19+BS19+BT19</f>
        <v>#NAME?</v>
      </c>
      <c r="BW19" s="190" t="e">
        <f aca="false">IF(G19=1,IF(G18=0,C19,0),0)</f>
        <v>#NAME?</v>
      </c>
      <c r="BX19" s="190" t="e">
        <f aca="false">IF(G19=1,IF(G18=0,C19,0),0)</f>
        <v>#NAME?</v>
      </c>
      <c r="BY19" s="190" t="e">
        <f aca="false">F19+W19</f>
        <v>#NAME?</v>
      </c>
      <c r="BZ19" s="190" t="e">
        <f aca="false">IF(BY19=2,1,0)</f>
        <v>#NAME?</v>
      </c>
      <c r="CA19" s="190" t="e">
        <f aca="false">IF(G19+H19=2,1,0)</f>
        <v>#NAME?</v>
      </c>
    </row>
    <row r="20" customFormat="false" ht="12.75" hidden="false" customHeight="false" outlineLevel="0" collapsed="false">
      <c r="B20" s="174"/>
      <c r="C20" s="191" t="n">
        <v>4</v>
      </c>
      <c r="D20" s="176" t="n">
        <v>1</v>
      </c>
      <c r="E20" s="176" t="n">
        <f aca="false">IF(INDEX(DM_1,1,$C$3)&gt;C20,0,1)</f>
        <v>1</v>
      </c>
      <c r="F20" s="176" t="e">
        <f aca="false">IF(AV20/$J$10&gt;=INDEX(PREV_2,1,$C$3),1,0)</f>
        <v>#NAME?</v>
      </c>
      <c r="G20" s="176" t="e">
        <f aca="false">IF(F20=0,0,IF(SUM(F$17:F20)-INDEX(DM_4,1,$C$3)&lt;0,0,1))</f>
        <v>#NAME?</v>
      </c>
      <c r="H20" s="177" t="e">
        <f aca="false">IF(AV20&lt;$J$10,0,1)</f>
        <v>#NAME?</v>
      </c>
      <c r="I20" s="178" t="e">
        <f aca="false">IF(G20=0,BD20*INDEX(EQ_Prev,1,$C$3),0)</f>
        <v>#NAME?</v>
      </c>
      <c r="J20" s="178" t="e">
        <f aca="false">IF(F20=1,IF(F19=0,SUM(I$17:I20),I20),0)</f>
        <v>#NAME?</v>
      </c>
      <c r="K20" s="178" t="e">
        <f aca="false">IF(F20=1,IF(F19=0,IF(SUM(I$17:I20)&lt;=$N$10,SUM(I$17:I20),$N$10),0),0)</f>
        <v>#NAME?</v>
      </c>
      <c r="L20" s="178" t="e">
        <f aca="false">J20-K20</f>
        <v>#NAME?</v>
      </c>
      <c r="M20" s="178" t="e">
        <f aca="false">IF(G20=0,BD20*(1-INDEX(EQ_Prev,1,$C$3)),0)</f>
        <v>#NAME?</v>
      </c>
      <c r="N20" s="178" t="e">
        <f aca="false">IF(G20=1,IF(G19=0,SUM(M$17:M20),0),0)</f>
        <v>#NAME?</v>
      </c>
      <c r="O20" s="178" t="e">
        <f aca="false">IF(G20=1,BD20,0)</f>
        <v>#NAME?</v>
      </c>
      <c r="P20" s="179" t="e">
        <f aca="false">O20+N20+L20</f>
        <v>#NAME?</v>
      </c>
      <c r="Q20" s="192" t="n">
        <v>0</v>
      </c>
      <c r="R20" s="181" t="e">
        <f aca="false">-IF(G20=0,($G$7/$H$7),0)</f>
        <v>#NAME?</v>
      </c>
      <c r="S20" s="181" t="e">
        <f aca="false">-IF(F20=1,IF(G20=0,$G$8/$H$8,0),0)</f>
        <v>#NAME?</v>
      </c>
      <c r="T20" s="181" t="e">
        <f aca="false">Q20+R20+S20+AB20</f>
        <v>#NAME?</v>
      </c>
      <c r="U20" s="181" t="e">
        <f aca="false">IF(W19=1,0,T20)</f>
        <v>#NAME?</v>
      </c>
      <c r="V20" s="181" t="e">
        <f aca="false">IF(U20=0,T20,0)</f>
        <v>#NAME?</v>
      </c>
      <c r="W20" s="182" t="e">
        <f aca="false">IF(-SUM(T$17:T20)&gt;=0.25*(SUM($G$6+$G$7+$G$8)),1,0)</f>
        <v>#NAME?</v>
      </c>
      <c r="X20" s="181" t="e">
        <f aca="false">-IF(BZ20=1,IF(BZ19=0,AC20,0),0)</f>
        <v>#NAME?</v>
      </c>
      <c r="Y20" s="181" t="e">
        <f aca="false">-IF(BZ20=1,IF(BZ19=0,(SUM(P$17:P20)),IF(AG20&gt;0,P20,0)),0)</f>
        <v>#NAME?</v>
      </c>
      <c r="Z20" s="181" t="e">
        <f aca="false">IF(AG19&gt;0,IF(AG20&lt;0,-AG19,0),0)</f>
        <v>#NAME?</v>
      </c>
      <c r="AA20" s="181" t="e">
        <f aca="false">IF(Z20=0,Y20,Z20)</f>
        <v>#NAME?</v>
      </c>
      <c r="AB20" s="193" t="n">
        <v>0</v>
      </c>
      <c r="AC20" s="183" t="e">
        <f aca="false">IF(BY19&lt;2,AC19+AD19,0)</f>
        <v>#NAME?</v>
      </c>
      <c r="AD20" s="183" t="e">
        <f aca="false">AC20*((((1+(INDEX(TI_4,1,$C$3)/2))^2)^(1/12))-1)</f>
        <v>#NAME?</v>
      </c>
      <c r="AE20" s="183" t="e">
        <f aca="false">IF(AD21=0,0,AD20)</f>
        <v>#NAME?</v>
      </c>
      <c r="AF20" s="183" t="e">
        <f aca="false">IF(BZ20=1,IF(BZ19=0,AC20-SUM(T21:T$136),0),0)</f>
        <v>#NAME?</v>
      </c>
      <c r="AG20" s="183" t="e">
        <f aca="false">IF(BZ20=1,IF(BZ19=0,AF20-SUM(P$17:P20),AG19+AI19-P20),0)</f>
        <v>#NAME?</v>
      </c>
      <c r="AH20" s="183" t="e">
        <f aca="false">IF(AG20&lt;=0,0,AG20)</f>
        <v>#NAME?</v>
      </c>
      <c r="AI20" s="183" t="e">
        <f aca="false">AH20*((((1+(INDEX(TI_5,1,$C$3)/2))^2)^(1/12))-1)</f>
        <v>#NAME?</v>
      </c>
      <c r="AJ20" s="183" t="e">
        <f aca="false">IF(AI21=0,0,AI20)</f>
        <v>#NAME?</v>
      </c>
      <c r="AK20" s="183" t="e">
        <f aca="false">IF(AH20&gt;0,IF(CA19=1,-AH20,0),0)</f>
        <v>#NAME?</v>
      </c>
      <c r="AL20" s="184" t="e">
        <f aca="false">K20+P20+Q20+R20+S20+X20+AA20+AB20+AF20+AK20</f>
        <v>#NAME?</v>
      </c>
      <c r="AM20" s="185" t="e">
        <f aca="false">IF($E20=0,0,IF($C20-INDEX(DM_1,1,$C$3)&gt;=$K$3,0,INDEX(EC_Studio,$C$4,$C$3)))</f>
        <v>#NAME?</v>
      </c>
      <c r="AN20" s="185" t="e">
        <f aca="false">IF($E20=0,0,IF($C20-INDEX(DM_1,1,$C$3)&gt;=$K$4,0,INDEX(EC_1cc,$C$4,$C$3)))</f>
        <v>#NAME?</v>
      </c>
      <c r="AO20" s="185" t="e">
        <f aca="false">IF($E20=0,0,IF($C20-INDEX(DM_1,1,$C$3)&gt;=$K$5,0,INDEX(EC_2cc,$C$4,$C$3)))</f>
        <v>#NAME?</v>
      </c>
      <c r="AP20" s="185" t="e">
        <f aca="false">IF($E20=0,0,IF($C20-INDEX(DM_1,1,$C$3)&gt;=$K$6,0,INDEX(EC_3CC,$C$4,$C$3)))</f>
        <v>#NAME?</v>
      </c>
      <c r="AQ20" s="185" t="e">
        <f aca="false">IF($E20=0,0,IF($C20-INDEX(DM_1,1,$C$3)&gt;=$K$7,0,INDEX(EC_P,$C$4,$C$3)))</f>
        <v>#NAME?</v>
      </c>
      <c r="AR20" s="185" t="e">
        <f aca="false">IF($E20=0,0,IF($C20-INDEX(DM_1,1,$C$3)&gt;=$K$8,0,INDEX(EC_2ccF,$C$4,$C$3)))</f>
        <v>#NAME?</v>
      </c>
      <c r="AS20" s="185" t="e">
        <f aca="false">IF($E20=0,0,IF($C20-INDEX(DM_1,1,$C$3)&gt;=$K$9,0,INDEX(EC_3ccF,$C$4,$C$3)))</f>
        <v>#NAME?</v>
      </c>
      <c r="AT20" s="185" t="e">
        <f aca="false">(AM20+AN20+AO20+AP20+AQ20+AR20+AS20)*INDEX([1]!stat,1,$C$3)</f>
        <v>#NAME?</v>
      </c>
      <c r="AU20" s="185" t="e">
        <f aca="false">SUM(AM20:AS20)</f>
        <v>#NAME?</v>
      </c>
      <c r="AV20" s="185" t="e">
        <f aca="false">SUM(AU$17:AU20)</f>
        <v>#NAME?</v>
      </c>
      <c r="AW20" s="186" t="e">
        <f aca="false">AM20*INDEX([1]!prix_studio,$C$4,$C$3)</f>
        <v>#NAME?</v>
      </c>
      <c r="AX20" s="186" t="e">
        <f aca="false">AN20*INDEX([1]!prix_1cc,$C$4,$C$3)</f>
        <v>#NAME?</v>
      </c>
      <c r="AY20" s="186" t="e">
        <f aca="false">AO20*INDEX([1]!prix_2cc,$C$4,$C$3)</f>
        <v>#NAME?</v>
      </c>
      <c r="AZ20" s="186" t="e">
        <f aca="false">AP20*INDEX([1]!prix_3cc,$C$4,$C$3)</f>
        <v>#NAME?</v>
      </c>
      <c r="BA20" s="186" t="e">
        <f aca="false">AQ20*INDEX([1]!prix_pent,$C$4,$C$3)</f>
        <v>#NAME?</v>
      </c>
      <c r="BB20" s="186" t="e">
        <f aca="false">AR20*INDEX([1]!prix_2ccf,$C$4,$C$3)</f>
        <v>#NAME?</v>
      </c>
      <c r="BC20" s="186" t="e">
        <f aca="false">AS20*INDEX([1]!prix_3ccf,$C$4,$C$3)</f>
        <v>#NAME?</v>
      </c>
      <c r="BD20" s="186" t="e">
        <f aca="false">SUM(AW20:BC20)</f>
        <v>#NAME?</v>
      </c>
      <c r="BE20" s="186"/>
      <c r="BF20" s="187" t="e">
        <f aca="false">IF($G20=0,0,IF(SUM(AM$17:AM20)&lt;$J$3,0,INDEX(Taxes_2,1,$C$3)*INDEX([1]!prix_studio,$C$4,$C$3))*($J$3-SUM(AM$17:AM20))/12)</f>
        <v>#NAME?</v>
      </c>
      <c r="BG20" s="187" t="e">
        <f aca="false">IF($G20=0,0,IF(SUM(AN$17:AN20)&lt;$J$4,0,INDEX(Taxes_2,1,$C$3)*INDEX([1]!prix_1cc,$C$4,$C$3))*($J$4-SUM(AN$17:AN20))/12)</f>
        <v>#NAME?</v>
      </c>
      <c r="BH20" s="187" t="e">
        <f aca="false">IF($G20=0,0,IF(SUM(AO$17:AO20)&lt;$J$5,0,INDEX(Taxes_2,1,$C$3)*INDEX([1]!prix_2cc,$C$4,$C$3))*($J$5-SUM(AO$17:AO20))/12)</f>
        <v>#NAME?</v>
      </c>
      <c r="BI20" s="187" t="e">
        <f aca="false">IF($G20=0,0,IF(SUM(AP$17:AP20)&lt;$J$6,0,INDEX(Taxes_2,1,$C$3)*INDEX([1]!prix_3cc,$C$4,$C$3))*($J$6-SUM(AP$17:AP20))/12)</f>
        <v>#NAME?</v>
      </c>
      <c r="BJ20" s="187" t="e">
        <f aca="false">IF($G20=0,0,IF(SUM(AQ$17:AQ20)&lt;$J$7,0,INDEX(Taxes_2,1,$C$3)*INDEX([1]!prix_pent,$C$4,$C$3))*($J$7-SUM(AQ$17:AQ20))/12)</f>
        <v>#NAME?</v>
      </c>
      <c r="BK20" s="187" t="e">
        <f aca="false">IF($G20=0,0,IF(SUM(AR$17:AR20)&lt;$J$8,0,INDEX(Taxes_2,1,$C$3)*INDEX([1]!prix_2ccf,$C$4,$C$3))*($J$8-SUM(AR$17:AR20))/12)</f>
        <v>#NAME?</v>
      </c>
      <c r="BL20" s="187" t="e">
        <f aca="false">IF($G20=0,0,IF(SUM(AS$17:AS20)&lt;$J$9,0,INDEX(Taxes_2,1,$C$3)*INDEX([1]!prix_3ccf,$C$4,$C$3))*($J$9-SUM(AS$17:AS20))/12)</f>
        <v>#NAME?</v>
      </c>
      <c r="BM20" s="188" t="e">
        <f aca="false">IF(G20=0,INDEX(Taxes_1,1,$C$3)*INDEX([1]!v_terrain,1,1)/12,0)</f>
        <v>#NAME?</v>
      </c>
      <c r="BN20" s="187"/>
      <c r="BO20" s="187"/>
      <c r="BP20" s="187"/>
      <c r="BQ20" s="187"/>
      <c r="BR20" s="187"/>
      <c r="BS20" s="187"/>
      <c r="BT20" s="187"/>
      <c r="BU20" s="189" t="e">
        <f aca="false">BF20+BG20+BH20+BI20+BJ20+BK20+BL20+BM20+BN20+BO20+BP20+BQ20+BR20+BS20+BT20</f>
        <v>#NAME?</v>
      </c>
      <c r="BW20" s="190" t="e">
        <f aca="false">IF(G20=1,IF(G19=0,C20,0),0)</f>
        <v>#NAME?</v>
      </c>
      <c r="BX20" s="190" t="e">
        <f aca="false">IF(G20=1,IF(G19=0,C20,0),0)</f>
        <v>#NAME?</v>
      </c>
      <c r="BY20" s="190" t="e">
        <f aca="false">F20+W20</f>
        <v>#NAME?</v>
      </c>
      <c r="BZ20" s="190" t="e">
        <f aca="false">IF(BY20=2,1,0)</f>
        <v>#NAME?</v>
      </c>
      <c r="CA20" s="190" t="e">
        <f aca="false">IF(G20+H20=2,1,0)</f>
        <v>#NAME?</v>
      </c>
    </row>
    <row r="21" customFormat="false" ht="12.75" hidden="false" customHeight="false" outlineLevel="0" collapsed="false">
      <c r="B21" s="174"/>
      <c r="C21" s="191" t="n">
        <v>5</v>
      </c>
      <c r="D21" s="176" t="n">
        <v>1</v>
      </c>
      <c r="E21" s="176" t="n">
        <f aca="false">IF(INDEX(DM_1,1,$C$3)&gt;C21,0,1)</f>
        <v>1</v>
      </c>
      <c r="F21" s="176" t="e">
        <f aca="false">IF(AV21/$J$10&gt;=INDEX(PREV_2,1,$C$3),1,0)</f>
        <v>#NAME?</v>
      </c>
      <c r="G21" s="176" t="e">
        <f aca="false">IF(F21=0,0,IF(SUM(F$17:F21)-INDEX(DM_4,1,$C$3)&lt;0,0,1))</f>
        <v>#NAME?</v>
      </c>
      <c r="H21" s="177" t="e">
        <f aca="false">IF(AV21&lt;$J$10,0,1)</f>
        <v>#NAME?</v>
      </c>
      <c r="I21" s="178" t="e">
        <f aca="false">IF(G21=0,BD21*INDEX(EQ_Prev,1,$C$3),0)</f>
        <v>#NAME?</v>
      </c>
      <c r="J21" s="178" t="e">
        <f aca="false">IF(F21=1,IF(F20=0,SUM(I$17:I21),I21),0)</f>
        <v>#NAME?</v>
      </c>
      <c r="K21" s="178" t="e">
        <f aca="false">IF(F21=1,IF(F20=0,IF(SUM(I$17:I21)&lt;=$N$10,SUM(I$17:I21),$N$10),0),0)</f>
        <v>#NAME?</v>
      </c>
      <c r="L21" s="178" t="e">
        <f aca="false">J21-K21</f>
        <v>#NAME?</v>
      </c>
      <c r="M21" s="178" t="e">
        <f aca="false">IF(G21=0,BD21*(1-INDEX(EQ_Prev,1,$C$3)),0)</f>
        <v>#NAME?</v>
      </c>
      <c r="N21" s="178" t="e">
        <f aca="false">IF(G21=1,IF(G20=0,SUM(M$17:M21),0),0)</f>
        <v>#NAME?</v>
      </c>
      <c r="O21" s="178" t="e">
        <f aca="false">IF(G21=1,BD21,0)</f>
        <v>#NAME?</v>
      </c>
      <c r="P21" s="179" t="e">
        <f aca="false">O21+N21+L21</f>
        <v>#NAME?</v>
      </c>
      <c r="Q21" s="192" t="n">
        <v>0</v>
      </c>
      <c r="R21" s="181" t="e">
        <f aca="false">-IF(G21=0,($G$7/$H$7),0)</f>
        <v>#NAME?</v>
      </c>
      <c r="S21" s="181" t="e">
        <f aca="false">-IF(F21=1,IF(G21=0,$G$8/$H$8,0),0)</f>
        <v>#NAME?</v>
      </c>
      <c r="T21" s="181" t="e">
        <f aca="false">Q21+R21+S21+AB21</f>
        <v>#NAME?</v>
      </c>
      <c r="U21" s="181" t="e">
        <f aca="false">IF(W20=1,0,T21)</f>
        <v>#NAME?</v>
      </c>
      <c r="V21" s="181" t="e">
        <f aca="false">IF(U21=0,T21,0)</f>
        <v>#NAME?</v>
      </c>
      <c r="W21" s="182" t="e">
        <f aca="false">IF(-SUM(T$17:T21)&gt;=0.25*(SUM($G$6+$G$7+$G$8)),1,0)</f>
        <v>#NAME?</v>
      </c>
      <c r="X21" s="181" t="e">
        <f aca="false">-IF(BZ21=1,IF(BZ20=0,AC21,0),0)</f>
        <v>#NAME?</v>
      </c>
      <c r="Y21" s="181" t="e">
        <f aca="false">-IF(BZ21=1,IF(BZ20=0,(SUM(P$17:P21)),IF(AG21&gt;0,P21,0)),0)</f>
        <v>#NAME?</v>
      </c>
      <c r="Z21" s="181" t="e">
        <f aca="false">IF(AG20&gt;0,IF(AG21&lt;0,-AG20,0),0)</f>
        <v>#NAME?</v>
      </c>
      <c r="AA21" s="181" t="e">
        <f aca="false">IF(Z21=0,Y21,Z21)</f>
        <v>#NAME?</v>
      </c>
      <c r="AB21" s="193" t="n">
        <v>0</v>
      </c>
      <c r="AC21" s="183" t="e">
        <f aca="false">IF(BY20&lt;2,AC20+AD20,0)</f>
        <v>#NAME?</v>
      </c>
      <c r="AD21" s="183" t="e">
        <f aca="false">AC21*((((1+(INDEX(TI_4,1,$C$3)/2))^2)^(1/12))-1)</f>
        <v>#NAME?</v>
      </c>
      <c r="AE21" s="183" t="e">
        <f aca="false">IF(AD22=0,0,AD21)</f>
        <v>#NAME?</v>
      </c>
      <c r="AF21" s="183" t="e">
        <f aca="false">IF(BZ21=1,IF(BZ20=0,AC21-SUM(T22:T$136),0),0)</f>
        <v>#NAME?</v>
      </c>
      <c r="AG21" s="183" t="e">
        <f aca="false">IF(BZ21=1,IF(BZ20=0,AF21-SUM(P$17:P21),AG20+AI20-P21),0)</f>
        <v>#NAME?</v>
      </c>
      <c r="AH21" s="183" t="e">
        <f aca="false">IF(AG21&lt;=0,0,AG21)</f>
        <v>#NAME?</v>
      </c>
      <c r="AI21" s="183" t="e">
        <f aca="false">AH21*((((1+(INDEX(TI_5,1,$C$3)/2))^2)^(1/12))-1)</f>
        <v>#NAME?</v>
      </c>
      <c r="AJ21" s="183" t="e">
        <f aca="false">IF(AI22=0,0,AI21)</f>
        <v>#NAME?</v>
      </c>
      <c r="AK21" s="183" t="e">
        <f aca="false">IF(AH21&gt;0,IF(CA20=1,-AH21,0),0)</f>
        <v>#NAME?</v>
      </c>
      <c r="AL21" s="184" t="e">
        <f aca="false">K21+P21+Q21+R21+S21+X21+AA21+AB21+AF21+AK21</f>
        <v>#NAME?</v>
      </c>
      <c r="AM21" s="185" t="e">
        <f aca="false">IF($E21=0,0,IF($C21-INDEX(DM_1,1,$C$3)&gt;=$K$3,0,INDEX(EC_Studio,$C$4,$C$3)))</f>
        <v>#NAME?</v>
      </c>
      <c r="AN21" s="185" t="e">
        <f aca="false">IF($E21=0,0,IF($C21-INDEX(DM_1,1,$C$3)&gt;=$K$4,0,INDEX(EC_1cc,$C$4,$C$3)))</f>
        <v>#NAME?</v>
      </c>
      <c r="AO21" s="185" t="e">
        <f aca="false">IF($E21=0,0,IF($C21-INDEX(DM_1,1,$C$3)&gt;=$K$5,0,INDEX(EC_2cc,$C$4,$C$3)))</f>
        <v>#NAME?</v>
      </c>
      <c r="AP21" s="185" t="e">
        <f aca="false">IF($E21=0,0,IF($C21-INDEX(DM_1,1,$C$3)&gt;=$K$6,0,INDEX(EC_3CC,$C$4,$C$3)))</f>
        <v>#NAME?</v>
      </c>
      <c r="AQ21" s="185" t="e">
        <f aca="false">IF($E21=0,0,IF($C21-INDEX(DM_1,1,$C$3)&gt;=$K$7,0,INDEX(EC_P,$C$4,$C$3)))</f>
        <v>#NAME?</v>
      </c>
      <c r="AR21" s="185" t="e">
        <f aca="false">IF($E21=0,0,IF($C21-INDEX(DM_1,1,$C$3)&gt;=$K$8,0,INDEX(EC_2ccF,$C$4,$C$3)))</f>
        <v>#NAME?</v>
      </c>
      <c r="AS21" s="185" t="e">
        <f aca="false">IF($E21=0,0,IF($C21-INDEX(DM_1,1,$C$3)&gt;=$K$9,0,INDEX(EC_3ccF,$C$4,$C$3)))</f>
        <v>#NAME?</v>
      </c>
      <c r="AT21" s="185" t="e">
        <f aca="false">(AM21+AN21+AO21+AP21+AQ21+AR21+AS21)*INDEX([1]!stat,1,$C$3)</f>
        <v>#NAME?</v>
      </c>
      <c r="AU21" s="185" t="e">
        <f aca="false">SUM(AM21:AS21)</f>
        <v>#NAME?</v>
      </c>
      <c r="AV21" s="185" t="e">
        <f aca="false">SUM(AU$17:AU21)</f>
        <v>#NAME?</v>
      </c>
      <c r="AW21" s="186" t="e">
        <f aca="false">AM21*INDEX([1]!prix_studio,$C$4,$C$3)</f>
        <v>#NAME?</v>
      </c>
      <c r="AX21" s="186" t="e">
        <f aca="false">AN21*INDEX([1]!prix_1cc,$C$4,$C$3)</f>
        <v>#NAME?</v>
      </c>
      <c r="AY21" s="186" t="e">
        <f aca="false">AO21*INDEX([1]!prix_2cc,$C$4,$C$3)</f>
        <v>#NAME?</v>
      </c>
      <c r="AZ21" s="186" t="e">
        <f aca="false">AP21*INDEX([1]!prix_3cc,$C$4,$C$3)</f>
        <v>#NAME?</v>
      </c>
      <c r="BA21" s="186" t="e">
        <f aca="false">AQ21*INDEX([1]!prix_pent,$C$4,$C$3)</f>
        <v>#NAME?</v>
      </c>
      <c r="BB21" s="186" t="e">
        <f aca="false">AR21*INDEX([1]!prix_2ccf,$C$4,$C$3)</f>
        <v>#NAME?</v>
      </c>
      <c r="BC21" s="186" t="e">
        <f aca="false">AS21*INDEX([1]!prix_3ccf,$C$4,$C$3)</f>
        <v>#NAME?</v>
      </c>
      <c r="BD21" s="186" t="e">
        <f aca="false">SUM(AW21:BC21)</f>
        <v>#NAME?</v>
      </c>
      <c r="BE21" s="186"/>
      <c r="BF21" s="187" t="e">
        <f aca="false">IF($G21=0,0,IF(SUM(AM$17:AM21)&lt;$J$3,0,INDEX(Taxes_2,1,$C$3)*INDEX([1]!prix_studio,$C$4,$C$3))*($J$3-SUM(AM$17:AM21))/12)</f>
        <v>#NAME?</v>
      </c>
      <c r="BG21" s="187" t="e">
        <f aca="false">IF($G21=0,0,IF(SUM(AN$17:AN21)&lt;$J$4,0,INDEX(Taxes_2,1,$C$3)*INDEX([1]!prix_1cc,$C$4,$C$3))*($J$4-SUM(AN$17:AN21))/12)</f>
        <v>#NAME?</v>
      </c>
      <c r="BH21" s="187" t="e">
        <f aca="false">IF($G21=0,0,IF(SUM(AO$17:AO21)&lt;$J$5,0,INDEX(Taxes_2,1,$C$3)*INDEX([1]!prix_2cc,$C$4,$C$3))*($J$5-SUM(AO$17:AO21))/12)</f>
        <v>#NAME?</v>
      </c>
      <c r="BI21" s="187" t="e">
        <f aca="false">IF($G21=0,0,IF(SUM(AP$17:AP21)&lt;$J$6,0,INDEX(Taxes_2,1,$C$3)*INDEX([1]!prix_3cc,$C$4,$C$3))*($J$6-SUM(AP$17:AP21))/12)</f>
        <v>#NAME?</v>
      </c>
      <c r="BJ21" s="187" t="e">
        <f aca="false">IF($G21=0,0,IF(SUM(AQ$17:AQ21)&lt;$J$7,0,INDEX(Taxes_2,1,$C$3)*INDEX([1]!prix_pent,$C$4,$C$3))*($J$7-SUM(AQ$17:AQ21))/12)</f>
        <v>#NAME?</v>
      </c>
      <c r="BK21" s="187" t="e">
        <f aca="false">IF($G21=0,0,IF(SUM(AR$17:AR21)&lt;$J$8,0,INDEX(Taxes_2,1,$C$3)*INDEX([1]!prix_2ccf,$C$4,$C$3))*($J$8-SUM(AR$17:AR21))/12)</f>
        <v>#NAME?</v>
      </c>
      <c r="BL21" s="187" t="e">
        <f aca="false">IF($G21=0,0,IF(SUM(AS$17:AS21)&lt;$J$9,0,INDEX(Taxes_2,1,$C$3)*INDEX([1]!prix_3ccf,$C$4,$C$3))*($J$9-SUM(AS$17:AS21))/12)</f>
        <v>#NAME?</v>
      </c>
      <c r="BM21" s="188" t="e">
        <f aca="false">IF(G21=0,INDEX(Taxes_1,1,$C$3)*INDEX([1]!v_terrain,1,1)/12,0)</f>
        <v>#NAME?</v>
      </c>
      <c r="BN21" s="187"/>
      <c r="BO21" s="187"/>
      <c r="BP21" s="187"/>
      <c r="BQ21" s="187"/>
      <c r="BR21" s="187"/>
      <c r="BS21" s="187"/>
      <c r="BT21" s="187"/>
      <c r="BU21" s="189" t="e">
        <f aca="false">BF21+BG21+BH21+BI21+BJ21+BK21+BL21+BM21+BN21+BO21+BP21+BQ21+BR21+BS21+BT21</f>
        <v>#NAME?</v>
      </c>
      <c r="BW21" s="190" t="e">
        <f aca="false">IF(G21=1,IF(G20=0,C21,0),0)</f>
        <v>#NAME?</v>
      </c>
      <c r="BX21" s="190" t="e">
        <f aca="false">IF(G21=1,IF(G20=0,C21,0),0)</f>
        <v>#NAME?</v>
      </c>
      <c r="BY21" s="190" t="e">
        <f aca="false">F21+W21</f>
        <v>#NAME?</v>
      </c>
      <c r="BZ21" s="190" t="e">
        <f aca="false">IF(BY21=2,1,0)</f>
        <v>#NAME?</v>
      </c>
      <c r="CA21" s="190" t="e">
        <f aca="false">IF(G21+H21=2,1,0)</f>
        <v>#NAME?</v>
      </c>
    </row>
    <row r="22" customFormat="false" ht="12.75" hidden="false" customHeight="false" outlineLevel="0" collapsed="false">
      <c r="B22" s="174"/>
      <c r="C22" s="191" t="n">
        <v>6</v>
      </c>
      <c r="D22" s="176" t="n">
        <v>1</v>
      </c>
      <c r="E22" s="176" t="n">
        <f aca="false">IF(INDEX(DM_1,1,$C$3)&gt;C22,0,1)</f>
        <v>1</v>
      </c>
      <c r="F22" s="176" t="e">
        <f aca="false">IF(AV22/$J$10&gt;=INDEX(PREV_2,1,$C$3),1,0)</f>
        <v>#NAME?</v>
      </c>
      <c r="G22" s="176" t="e">
        <f aca="false">IF(F22=0,0,IF(SUM(F$17:F22)-INDEX(DM_4,1,$C$3)&lt;0,0,1))</f>
        <v>#NAME?</v>
      </c>
      <c r="H22" s="177" t="e">
        <f aca="false">IF(AV22&lt;$J$10,0,1)</f>
        <v>#NAME?</v>
      </c>
      <c r="I22" s="178" t="e">
        <f aca="false">IF(G22=0,BD22*INDEX(EQ_Prev,1,$C$3),0)</f>
        <v>#NAME?</v>
      </c>
      <c r="J22" s="178" t="e">
        <f aca="false">IF(F22=1,IF(F21=0,SUM(I$17:I22),I22),0)</f>
        <v>#NAME?</v>
      </c>
      <c r="K22" s="178" t="e">
        <f aca="false">IF(F22=1,IF(F21=0,IF(SUM(I$17:I22)&lt;=$N$10,SUM(I$17:I22),$N$10),0),0)</f>
        <v>#NAME?</v>
      </c>
      <c r="L22" s="178" t="e">
        <f aca="false">J22-K22</f>
        <v>#NAME?</v>
      </c>
      <c r="M22" s="178" t="e">
        <f aca="false">IF(G22=0,BD22*(1-INDEX(EQ_Prev,1,$C$3)),0)</f>
        <v>#NAME?</v>
      </c>
      <c r="N22" s="178" t="e">
        <f aca="false">IF(G22=1,IF(G21=0,SUM(M$17:M22),0),0)</f>
        <v>#NAME?</v>
      </c>
      <c r="O22" s="178" t="e">
        <f aca="false">IF(G22=1,BD22,0)</f>
        <v>#NAME?</v>
      </c>
      <c r="P22" s="179" t="e">
        <f aca="false">O22+N22+L22</f>
        <v>#NAME?</v>
      </c>
      <c r="Q22" s="192" t="n">
        <v>0</v>
      </c>
      <c r="R22" s="181" t="e">
        <f aca="false">-IF(G22=0,($G$7/$H$7),0)</f>
        <v>#NAME?</v>
      </c>
      <c r="S22" s="181" t="e">
        <f aca="false">-IF(F22=1,IF(G22=0,$G$8/$H$8,0),0)</f>
        <v>#NAME?</v>
      </c>
      <c r="T22" s="181" t="e">
        <f aca="false">Q22+R22+S22+AB22</f>
        <v>#NAME?</v>
      </c>
      <c r="U22" s="181" t="e">
        <f aca="false">IF(W21=1,0,T22)</f>
        <v>#NAME?</v>
      </c>
      <c r="V22" s="181" t="e">
        <f aca="false">IF(U22=0,T22,0)</f>
        <v>#NAME?</v>
      </c>
      <c r="W22" s="182" t="e">
        <f aca="false">IF(-SUM(T$17:T22)&gt;=0.25*(SUM($G$6+$G$7+$G$8)),1,0)</f>
        <v>#NAME?</v>
      </c>
      <c r="X22" s="181" t="e">
        <f aca="false">-IF(BZ22=1,IF(BZ21=0,AC22,0),0)</f>
        <v>#NAME?</v>
      </c>
      <c r="Y22" s="181" t="e">
        <f aca="false">-IF(BZ22=1,IF(BZ21=0,(SUM(P$17:P22)),IF(AG22&gt;0,P22,0)),0)</f>
        <v>#NAME?</v>
      </c>
      <c r="Z22" s="181" t="e">
        <f aca="false">IF(AG21&gt;0,IF(AG22&lt;0,-AG21,0),0)</f>
        <v>#NAME?</v>
      </c>
      <c r="AA22" s="181" t="e">
        <f aca="false">IF(Z22=0,Y22,Z22)</f>
        <v>#NAME?</v>
      </c>
      <c r="AB22" s="193" t="n">
        <v>0</v>
      </c>
      <c r="AC22" s="183" t="e">
        <f aca="false">IF(BY21&lt;2,AC21+AD21,0)</f>
        <v>#NAME?</v>
      </c>
      <c r="AD22" s="183" t="e">
        <f aca="false">AC22*((((1+(INDEX(TI_4,1,$C$3)/2))^2)^(1/12))-1)</f>
        <v>#NAME?</v>
      </c>
      <c r="AE22" s="183" t="e">
        <f aca="false">IF(AD23=0,0,AD22)</f>
        <v>#NAME?</v>
      </c>
      <c r="AF22" s="183" t="e">
        <f aca="false">IF(BZ22=1,IF(BZ21=0,AC22-SUM(T23:T$136),0),0)</f>
        <v>#NAME?</v>
      </c>
      <c r="AG22" s="183" t="e">
        <f aca="false">IF(BZ22=1,IF(BZ21=0,AF22-SUM(P$17:P22),AG21+AI21-P22),0)</f>
        <v>#NAME?</v>
      </c>
      <c r="AH22" s="183" t="e">
        <f aca="false">IF(AG22&lt;=0,0,AG22)</f>
        <v>#NAME?</v>
      </c>
      <c r="AI22" s="183" t="e">
        <f aca="false">AH22*((((1+(INDEX(TI_5,1,$C$3)/2))^2)^(1/12))-1)</f>
        <v>#NAME?</v>
      </c>
      <c r="AJ22" s="183" t="e">
        <f aca="false">IF(AI23=0,0,AI22)</f>
        <v>#NAME?</v>
      </c>
      <c r="AK22" s="183" t="e">
        <f aca="false">IF(AH22&gt;0,IF(CA21=1,-AH22,0),0)</f>
        <v>#NAME?</v>
      </c>
      <c r="AL22" s="184" t="e">
        <f aca="false">K22+P22+Q22+R22+S22+X22+AA22+AB22+AF22+AK22</f>
        <v>#NAME?</v>
      </c>
      <c r="AM22" s="185" t="e">
        <f aca="false">IF($E22=0,0,IF($C22-INDEX(DM_1,1,$C$3)&gt;=$K$3,0,INDEX(EC_Studio,$C$4,$C$3)))</f>
        <v>#NAME?</v>
      </c>
      <c r="AN22" s="185" t="e">
        <f aca="false">IF($E22=0,0,IF($C22-INDEX(DM_1,1,$C$3)&gt;=$K$4,0,INDEX(EC_1cc,$C$4,$C$3)))</f>
        <v>#NAME?</v>
      </c>
      <c r="AO22" s="185" t="e">
        <f aca="false">IF($E22=0,0,IF($C22-INDEX(DM_1,1,$C$3)&gt;=$K$5,0,INDEX(EC_2cc,$C$4,$C$3)))</f>
        <v>#NAME?</v>
      </c>
      <c r="AP22" s="185" t="e">
        <f aca="false">IF($E22=0,0,IF($C22-INDEX(DM_1,1,$C$3)&gt;=$K$6,0,INDEX(EC_3CC,$C$4,$C$3)))</f>
        <v>#NAME?</v>
      </c>
      <c r="AQ22" s="185" t="e">
        <f aca="false">IF($E22=0,0,IF($C22-INDEX(DM_1,1,$C$3)&gt;=$K$7,0,INDEX(EC_P,$C$4,$C$3)))</f>
        <v>#NAME?</v>
      </c>
      <c r="AR22" s="185" t="e">
        <f aca="false">IF($E22=0,0,IF($C22-INDEX(DM_1,1,$C$3)&gt;=$K$8,0,INDEX(EC_2ccF,$C$4,$C$3)))</f>
        <v>#NAME?</v>
      </c>
      <c r="AS22" s="185" t="e">
        <f aca="false">IF($E22=0,0,IF($C22-INDEX(DM_1,1,$C$3)&gt;=$K$9,0,INDEX(EC_3ccF,$C$4,$C$3)))</f>
        <v>#NAME?</v>
      </c>
      <c r="AT22" s="185" t="e">
        <f aca="false">(AM22+AN22+AO22+AP22+AQ22+AR22+AS22)*INDEX([1]!stat,1,$C$3)</f>
        <v>#NAME?</v>
      </c>
      <c r="AU22" s="185" t="e">
        <f aca="false">SUM(AM22:AS22)</f>
        <v>#NAME?</v>
      </c>
      <c r="AV22" s="185" t="e">
        <f aca="false">SUM(AU$17:AU22)</f>
        <v>#NAME?</v>
      </c>
      <c r="AW22" s="186" t="e">
        <f aca="false">AM22*INDEX([1]!prix_studio,$C$4,$C$3)</f>
        <v>#NAME?</v>
      </c>
      <c r="AX22" s="186" t="e">
        <f aca="false">AN22*INDEX([1]!prix_1cc,$C$4,$C$3)</f>
        <v>#NAME?</v>
      </c>
      <c r="AY22" s="186" t="e">
        <f aca="false">AO22*INDEX([1]!prix_2cc,$C$4,$C$3)</f>
        <v>#NAME?</v>
      </c>
      <c r="AZ22" s="186" t="e">
        <f aca="false">AP22*INDEX([1]!prix_3cc,$C$4,$C$3)</f>
        <v>#NAME?</v>
      </c>
      <c r="BA22" s="186" t="e">
        <f aca="false">AQ22*INDEX([1]!prix_pent,$C$4,$C$3)</f>
        <v>#NAME?</v>
      </c>
      <c r="BB22" s="186" t="e">
        <f aca="false">AR22*INDEX([1]!prix_2ccf,$C$4,$C$3)</f>
        <v>#NAME?</v>
      </c>
      <c r="BC22" s="186" t="e">
        <f aca="false">AS22*INDEX([1]!prix_3ccf,$C$4,$C$3)</f>
        <v>#NAME?</v>
      </c>
      <c r="BD22" s="186" t="e">
        <f aca="false">SUM(AW22:BC22)</f>
        <v>#NAME?</v>
      </c>
      <c r="BE22" s="186"/>
      <c r="BF22" s="187" t="e">
        <f aca="false">IF($G22=0,0,IF(SUM(AM$17:AM22)&lt;$J$3,0,INDEX(Taxes_2,1,$C$3)*INDEX([1]!prix_studio,$C$4,$C$3))*($J$3-SUM(AM$17:AM22))/12)</f>
        <v>#NAME?</v>
      </c>
      <c r="BG22" s="187" t="e">
        <f aca="false">IF($G22=0,0,IF(SUM(AN$17:AN22)&lt;$J$4,0,INDEX(Taxes_2,1,$C$3)*INDEX([1]!prix_1cc,$C$4,$C$3))*($J$4-SUM(AN$17:AN22))/12)</f>
        <v>#NAME?</v>
      </c>
      <c r="BH22" s="187" t="e">
        <f aca="false">IF($G22=0,0,IF(SUM(AO$17:AO22)&lt;$J$5,0,INDEX(Taxes_2,1,$C$3)*INDEX([1]!prix_2cc,$C$4,$C$3))*($J$5-SUM(AO$17:AO22))/12)</f>
        <v>#NAME?</v>
      </c>
      <c r="BI22" s="187" t="e">
        <f aca="false">IF($G22=0,0,IF(SUM(AP$17:AP22)&lt;$J$6,0,INDEX(Taxes_2,1,$C$3)*INDEX([1]!prix_3cc,$C$4,$C$3))*($J$6-SUM(AP$17:AP22))/12)</f>
        <v>#NAME?</v>
      </c>
      <c r="BJ22" s="187" t="e">
        <f aca="false">IF($G22=0,0,IF(SUM(AQ$17:AQ22)&lt;$J$7,0,INDEX(Taxes_2,1,$C$3)*INDEX([1]!prix_pent,$C$4,$C$3))*($J$7-SUM(AQ$17:AQ22))/12)</f>
        <v>#NAME?</v>
      </c>
      <c r="BK22" s="187" t="e">
        <f aca="false">IF($G22=0,0,IF(SUM(AR$17:AR22)&lt;$J$8,0,INDEX(Taxes_2,1,$C$3)*INDEX([1]!prix_2ccf,$C$4,$C$3))*($J$8-SUM(AR$17:AR22))/12)</f>
        <v>#NAME?</v>
      </c>
      <c r="BL22" s="187" t="e">
        <f aca="false">IF($G22=0,0,IF(SUM(AS$17:AS22)&lt;$J$9,0,INDEX(Taxes_2,1,$C$3)*INDEX([1]!prix_3ccf,$C$4,$C$3))*($J$9-SUM(AS$17:AS22))/12)</f>
        <v>#NAME?</v>
      </c>
      <c r="BM22" s="188" t="e">
        <f aca="false">IF(G22=0,INDEX(Taxes_1,1,$C$3)*INDEX([1]!v_terrain,1,1)/12,0)</f>
        <v>#NAME?</v>
      </c>
      <c r="BN22" s="187"/>
      <c r="BO22" s="187"/>
      <c r="BP22" s="187"/>
      <c r="BQ22" s="187"/>
      <c r="BR22" s="187"/>
      <c r="BS22" s="187"/>
      <c r="BT22" s="187"/>
      <c r="BU22" s="189" t="e">
        <f aca="false">BF22+BG22+BH22+BI22+BJ22+BK22+BL22+BM22+BN22+BO22+BP22+BQ22+BR22+BS22+BT22</f>
        <v>#NAME?</v>
      </c>
      <c r="BW22" s="190" t="e">
        <f aca="false">IF(G22=1,IF(G21=0,C22,0),0)</f>
        <v>#NAME?</v>
      </c>
      <c r="BX22" s="190" t="e">
        <f aca="false">IF(G22=1,IF(G21=0,C22,0),0)</f>
        <v>#NAME?</v>
      </c>
      <c r="BY22" s="190" t="e">
        <f aca="false">F22+W22</f>
        <v>#NAME?</v>
      </c>
      <c r="BZ22" s="190" t="e">
        <f aca="false">IF(BY22=2,1,0)</f>
        <v>#NAME?</v>
      </c>
      <c r="CA22" s="190" t="e">
        <f aca="false">IF(G22+H22=2,1,0)</f>
        <v>#NAME?</v>
      </c>
    </row>
    <row r="23" customFormat="false" ht="12.75" hidden="false" customHeight="false" outlineLevel="0" collapsed="false">
      <c r="B23" s="174"/>
      <c r="C23" s="191" t="n">
        <v>7</v>
      </c>
      <c r="D23" s="176" t="n">
        <v>1</v>
      </c>
      <c r="E23" s="176" t="n">
        <f aca="false">IF(INDEX(DM_1,1,$C$3)&gt;C23,0,1)</f>
        <v>1</v>
      </c>
      <c r="F23" s="176" t="e">
        <f aca="false">IF(AV23/$J$10&gt;=INDEX(PREV_2,1,$C$3),1,0)</f>
        <v>#NAME?</v>
      </c>
      <c r="G23" s="176" t="e">
        <f aca="false">IF(F23=0,0,IF(SUM(F$17:F23)-INDEX(DM_4,1,$C$3)&lt;0,0,1))</f>
        <v>#NAME?</v>
      </c>
      <c r="H23" s="177" t="e">
        <f aca="false">IF(AV23&lt;$J$10,0,1)</f>
        <v>#NAME?</v>
      </c>
      <c r="I23" s="178" t="e">
        <f aca="false">IF(G23=0,BD23*INDEX(EQ_Prev,1,$C$3),0)</f>
        <v>#NAME?</v>
      </c>
      <c r="J23" s="178" t="e">
        <f aca="false">IF(F23=1,IF(F22=0,SUM(I$17:I23),I23),0)</f>
        <v>#NAME?</v>
      </c>
      <c r="K23" s="178" t="e">
        <f aca="false">IF(F23=1,IF(F22=0,IF(SUM(I$17:I23)&lt;=$N$10,SUM(I$17:I23),$N$10),0),0)</f>
        <v>#NAME?</v>
      </c>
      <c r="L23" s="178" t="e">
        <f aca="false">J23-K23</f>
        <v>#NAME?</v>
      </c>
      <c r="M23" s="178" t="e">
        <f aca="false">IF(G23=0,BD23*(1-INDEX(EQ_Prev,1,$C$3)),0)</f>
        <v>#NAME?</v>
      </c>
      <c r="N23" s="178" t="e">
        <f aca="false">IF(G23=1,IF(G22=0,SUM(M$17:M23),0),0)</f>
        <v>#NAME?</v>
      </c>
      <c r="O23" s="178" t="e">
        <f aca="false">IF(G23=1,BD23,0)</f>
        <v>#NAME?</v>
      </c>
      <c r="P23" s="179" t="e">
        <f aca="false">O23+N23+L23</f>
        <v>#NAME?</v>
      </c>
      <c r="Q23" s="192" t="n">
        <v>0</v>
      </c>
      <c r="R23" s="181" t="e">
        <f aca="false">-IF(G23=0,($G$7/$H$7),0)</f>
        <v>#NAME?</v>
      </c>
      <c r="S23" s="181" t="e">
        <f aca="false">-IF(F23=1,IF(G23=0,$G$8/$H$8,0),0)</f>
        <v>#NAME?</v>
      </c>
      <c r="T23" s="181" t="e">
        <f aca="false">Q23+R23+S23+AB23</f>
        <v>#NAME?</v>
      </c>
      <c r="U23" s="181" t="e">
        <f aca="false">IF(W22=1,0,T23)</f>
        <v>#NAME?</v>
      </c>
      <c r="V23" s="181" t="e">
        <f aca="false">IF(U23=0,T23,0)</f>
        <v>#NAME?</v>
      </c>
      <c r="W23" s="182" t="e">
        <f aca="false">IF(-SUM(T$17:T23)&gt;=0.25*(SUM($G$6+$G$7+$G$8)),1,0)</f>
        <v>#NAME?</v>
      </c>
      <c r="X23" s="181" t="e">
        <f aca="false">-IF(BZ23=1,IF(BZ22=0,AC23,0),0)</f>
        <v>#NAME?</v>
      </c>
      <c r="Y23" s="181" t="e">
        <f aca="false">-IF(BZ23=1,IF(BZ22=0,(SUM(P$17:P23)),IF(AG23&gt;0,P23,0)),0)</f>
        <v>#NAME?</v>
      </c>
      <c r="Z23" s="181" t="e">
        <f aca="false">IF(AG22&gt;0,IF(AG23&lt;0,-AG22,0),0)</f>
        <v>#NAME?</v>
      </c>
      <c r="AA23" s="181" t="e">
        <f aca="false">IF(Z23=0,Y23,Z23)</f>
        <v>#NAME?</v>
      </c>
      <c r="AB23" s="193" t="n">
        <v>0</v>
      </c>
      <c r="AC23" s="183" t="e">
        <f aca="false">IF(BY22&lt;2,AC22+AD22,0)</f>
        <v>#NAME?</v>
      </c>
      <c r="AD23" s="183" t="e">
        <f aca="false">AC23*((((1+(INDEX(TI_4,1,$C$3)/2))^2)^(1/12))-1)</f>
        <v>#NAME?</v>
      </c>
      <c r="AE23" s="183" t="e">
        <f aca="false">IF(AD24=0,0,AD23)</f>
        <v>#NAME?</v>
      </c>
      <c r="AF23" s="183" t="e">
        <f aca="false">IF(BZ23=1,IF(BZ22=0,AC23-SUM(T24:T$136),0),0)</f>
        <v>#NAME?</v>
      </c>
      <c r="AG23" s="183" t="e">
        <f aca="false">IF(BZ23=1,IF(BZ22=0,AF23-SUM(P$17:P23),AG22+AI22-P23),0)</f>
        <v>#NAME?</v>
      </c>
      <c r="AH23" s="183" t="e">
        <f aca="false">IF(AG23&lt;=0,0,AG23)</f>
        <v>#NAME?</v>
      </c>
      <c r="AI23" s="183" t="e">
        <f aca="false">AH23*((((1+(INDEX(TI_5,1,$C$3)/2))^2)^(1/12))-1)</f>
        <v>#NAME?</v>
      </c>
      <c r="AJ23" s="183" t="e">
        <f aca="false">IF(AI24=0,0,AI23)</f>
        <v>#NAME?</v>
      </c>
      <c r="AK23" s="183" t="e">
        <f aca="false">IF(AH23&gt;0,IF(CA22=1,-AH23,0),0)</f>
        <v>#NAME?</v>
      </c>
      <c r="AL23" s="184" t="e">
        <f aca="false">K23+P23+Q23+R23+S23+X23+AA23+AB23+AF23+AK23</f>
        <v>#NAME?</v>
      </c>
      <c r="AM23" s="185" t="e">
        <f aca="false">IF($E23=0,0,IF($C23-INDEX(DM_1,1,$C$3)&gt;=$K$3,0,INDEX(EC_Studio,$C$4,$C$3)))</f>
        <v>#NAME?</v>
      </c>
      <c r="AN23" s="185" t="e">
        <f aca="false">IF($E23=0,0,IF($C23-INDEX(DM_1,1,$C$3)&gt;=$K$4,0,INDEX(EC_1cc,$C$4,$C$3)))</f>
        <v>#NAME?</v>
      </c>
      <c r="AO23" s="185" t="e">
        <f aca="false">IF($E23=0,0,IF($C23-INDEX(DM_1,1,$C$3)&gt;=$K$5,0,INDEX(EC_2cc,$C$4,$C$3)))</f>
        <v>#NAME?</v>
      </c>
      <c r="AP23" s="185" t="e">
        <f aca="false">IF($E23=0,0,IF($C23-INDEX(DM_1,1,$C$3)&gt;=$K$6,0,INDEX(EC_3CC,$C$4,$C$3)))</f>
        <v>#NAME?</v>
      </c>
      <c r="AQ23" s="185" t="e">
        <f aca="false">IF($E23=0,0,IF($C23-INDEX(DM_1,1,$C$3)&gt;=$K$7,0,INDEX(EC_P,$C$4,$C$3)))</f>
        <v>#NAME?</v>
      </c>
      <c r="AR23" s="185" t="e">
        <f aca="false">IF($E23=0,0,IF($C23-INDEX(DM_1,1,$C$3)&gt;=$K$8,0,INDEX(EC_2ccF,$C$4,$C$3)))</f>
        <v>#NAME?</v>
      </c>
      <c r="AS23" s="185" t="e">
        <f aca="false">IF($E23=0,0,IF($C23-INDEX(DM_1,1,$C$3)&gt;=$K$9,0,INDEX(EC_3ccF,$C$4,$C$3)))</f>
        <v>#NAME?</v>
      </c>
      <c r="AT23" s="185" t="e">
        <f aca="false">(AM23+AN23+AO23+AP23+AQ23+AR23+AS23)*INDEX([1]!stat,1,$C$3)</f>
        <v>#NAME?</v>
      </c>
      <c r="AU23" s="185" t="e">
        <f aca="false">SUM(AM23:AS23)</f>
        <v>#NAME?</v>
      </c>
      <c r="AV23" s="185" t="e">
        <f aca="false">SUM(AU$17:AU23)</f>
        <v>#NAME?</v>
      </c>
      <c r="AW23" s="186" t="e">
        <f aca="false">AM23*INDEX([1]!prix_studio,$C$4,$C$3)</f>
        <v>#NAME?</v>
      </c>
      <c r="AX23" s="186" t="e">
        <f aca="false">AN23*INDEX([1]!prix_1cc,$C$4,$C$3)</f>
        <v>#NAME?</v>
      </c>
      <c r="AY23" s="186" t="e">
        <f aca="false">AO23*INDEX([1]!prix_2cc,$C$4,$C$3)</f>
        <v>#NAME?</v>
      </c>
      <c r="AZ23" s="186" t="e">
        <f aca="false">AP23*INDEX([1]!prix_3cc,$C$4,$C$3)</f>
        <v>#NAME?</v>
      </c>
      <c r="BA23" s="186" t="e">
        <f aca="false">AQ23*INDEX([1]!prix_pent,$C$4,$C$3)</f>
        <v>#NAME?</v>
      </c>
      <c r="BB23" s="186" t="e">
        <f aca="false">AR23*INDEX([1]!prix_2ccf,$C$4,$C$3)</f>
        <v>#NAME?</v>
      </c>
      <c r="BC23" s="186" t="e">
        <f aca="false">AS23*INDEX([1]!prix_3ccf,$C$4,$C$3)</f>
        <v>#NAME?</v>
      </c>
      <c r="BD23" s="186" t="e">
        <f aca="false">SUM(AW23:BC23)</f>
        <v>#NAME?</v>
      </c>
      <c r="BE23" s="186"/>
      <c r="BF23" s="187" t="e">
        <f aca="false">IF($G23=0,0,IF(SUM(AM$17:AM23)&lt;$J$3,0,INDEX(Taxes_2,1,$C$3)*INDEX([1]!prix_studio,$C$4,$C$3))*($J$3-SUM(AM$17:AM23))/12)</f>
        <v>#NAME?</v>
      </c>
      <c r="BG23" s="187" t="e">
        <f aca="false">IF($G23=0,0,IF(SUM(AN$17:AN23)&lt;$J$4,0,INDEX(Taxes_2,1,$C$3)*INDEX([1]!prix_1cc,$C$4,$C$3))*($J$4-SUM(AN$17:AN23))/12)</f>
        <v>#NAME?</v>
      </c>
      <c r="BH23" s="187" t="e">
        <f aca="false">IF($G23=0,0,IF(SUM(AO$17:AO23)&lt;$J$5,0,INDEX(Taxes_2,1,$C$3)*INDEX([1]!prix_2cc,$C$4,$C$3))*($J$5-SUM(AO$17:AO23))/12)</f>
        <v>#NAME?</v>
      </c>
      <c r="BI23" s="187" t="e">
        <f aca="false">IF($G23=0,0,IF(SUM(AP$17:AP23)&lt;$J$6,0,INDEX(Taxes_2,1,$C$3)*INDEX([1]!prix_3cc,$C$4,$C$3))*($J$6-SUM(AP$17:AP23))/12)</f>
        <v>#NAME?</v>
      </c>
      <c r="BJ23" s="187" t="e">
        <f aca="false">IF($G23=0,0,IF(SUM(AQ$17:AQ23)&lt;$J$7,0,INDEX(Taxes_2,1,$C$3)*INDEX([1]!prix_pent,$C$4,$C$3))*($J$7-SUM(AQ$17:AQ23))/12)</f>
        <v>#NAME?</v>
      </c>
      <c r="BK23" s="187" t="e">
        <f aca="false">IF($G23=0,0,IF(SUM(AR$17:AR23)&lt;$J$8,0,INDEX(Taxes_2,1,$C$3)*INDEX([1]!prix_2ccf,$C$4,$C$3))*($J$8-SUM(AR$17:AR23))/12)</f>
        <v>#NAME?</v>
      </c>
      <c r="BL23" s="187" t="e">
        <f aca="false">IF($G23=0,0,IF(SUM(AS$17:AS23)&lt;$J$9,0,INDEX(Taxes_2,1,$C$3)*INDEX([1]!prix_3ccf,$C$4,$C$3))*($J$9-SUM(AS$17:AS23))/12)</f>
        <v>#NAME?</v>
      </c>
      <c r="BM23" s="188" t="e">
        <f aca="false">IF(G23=0,INDEX(Taxes_1,1,$C$3)*INDEX([1]!v_terrain,1,1)/12,0)</f>
        <v>#NAME?</v>
      </c>
      <c r="BN23" s="187"/>
      <c r="BO23" s="187"/>
      <c r="BP23" s="187"/>
      <c r="BQ23" s="187"/>
      <c r="BR23" s="187"/>
      <c r="BS23" s="187"/>
      <c r="BT23" s="187"/>
      <c r="BU23" s="189" t="e">
        <f aca="false">BF23+BG23+BH23+BI23+BJ23+BK23+BL23+BM23+BN23+BO23+BP23+BQ23+BR23+BS23+BT23</f>
        <v>#NAME?</v>
      </c>
      <c r="BW23" s="190" t="e">
        <f aca="false">IF(G23=1,IF(G22=0,C23,0),0)</f>
        <v>#NAME?</v>
      </c>
      <c r="BX23" s="190" t="e">
        <f aca="false">IF(G23=1,IF(G22=0,C23,0),0)</f>
        <v>#NAME?</v>
      </c>
      <c r="BY23" s="190" t="e">
        <f aca="false">F23+W23</f>
        <v>#NAME?</v>
      </c>
      <c r="BZ23" s="190" t="e">
        <f aca="false">IF(BY23=2,1,0)</f>
        <v>#NAME?</v>
      </c>
      <c r="CA23" s="190" t="e">
        <f aca="false">IF(G23+H23=2,1,0)</f>
        <v>#NAME?</v>
      </c>
    </row>
    <row r="24" customFormat="false" ht="12.75" hidden="false" customHeight="false" outlineLevel="0" collapsed="false">
      <c r="B24" s="174"/>
      <c r="C24" s="191" t="n">
        <v>8</v>
      </c>
      <c r="D24" s="176" t="n">
        <v>1</v>
      </c>
      <c r="E24" s="176" t="n">
        <f aca="false">IF(INDEX(DM_1,1,$C$3)&gt;C24,0,1)</f>
        <v>1</v>
      </c>
      <c r="F24" s="176" t="e">
        <f aca="false">IF(AV24/$J$10&gt;=INDEX(PREV_2,1,$C$3),1,0)</f>
        <v>#NAME?</v>
      </c>
      <c r="G24" s="176" t="e">
        <f aca="false">IF(F24=0,0,IF(SUM(F$17:F24)-INDEX(DM_4,1,$C$3)&lt;0,0,1))</f>
        <v>#NAME?</v>
      </c>
      <c r="H24" s="177" t="e">
        <f aca="false">IF(AV24&lt;$J$10,0,1)</f>
        <v>#NAME?</v>
      </c>
      <c r="I24" s="178" t="e">
        <f aca="false">IF(G24=0,BD24*INDEX(EQ_Prev,1,$C$3),0)</f>
        <v>#NAME?</v>
      </c>
      <c r="J24" s="178" t="e">
        <f aca="false">IF(F24=1,IF(F23=0,SUM(I$17:I24),I24),0)</f>
        <v>#NAME?</v>
      </c>
      <c r="K24" s="178" t="e">
        <f aca="false">IF(F24=1,IF(F23=0,IF(SUM(I$17:I24)&lt;=$N$10,SUM(I$17:I24),$N$10),0),0)</f>
        <v>#NAME?</v>
      </c>
      <c r="L24" s="178" t="e">
        <f aca="false">J24-K24</f>
        <v>#NAME?</v>
      </c>
      <c r="M24" s="178" t="e">
        <f aca="false">IF(G24=0,BD24*(1-INDEX(EQ_Prev,1,$C$3)),0)</f>
        <v>#NAME?</v>
      </c>
      <c r="N24" s="178" t="e">
        <f aca="false">IF(G24=1,IF(G23=0,SUM(M$17:M24),0),0)</f>
        <v>#NAME?</v>
      </c>
      <c r="O24" s="178" t="e">
        <f aca="false">IF(G24=1,BD24,0)</f>
        <v>#NAME?</v>
      </c>
      <c r="P24" s="179" t="e">
        <f aca="false">O24+N24+L24</f>
        <v>#NAME?</v>
      </c>
      <c r="Q24" s="192" t="n">
        <v>0</v>
      </c>
      <c r="R24" s="181" t="e">
        <f aca="false">-IF(G24=0,($G$7/$H$7),0)</f>
        <v>#NAME?</v>
      </c>
      <c r="S24" s="181" t="e">
        <f aca="false">-IF(F24=1,IF(G24=0,$G$8/$H$8,0),0)</f>
        <v>#NAME?</v>
      </c>
      <c r="T24" s="181" t="e">
        <f aca="false">Q24+R24+S24+AB24</f>
        <v>#NAME?</v>
      </c>
      <c r="U24" s="181" t="e">
        <f aca="false">IF(W23=1,0,T24)</f>
        <v>#NAME?</v>
      </c>
      <c r="V24" s="181" t="e">
        <f aca="false">IF(U24=0,T24,0)</f>
        <v>#NAME?</v>
      </c>
      <c r="W24" s="182" t="e">
        <f aca="false">IF(-SUM(T$17:T24)&gt;=0.25*(SUM($G$6+$G$7+$G$8)),1,0)</f>
        <v>#NAME?</v>
      </c>
      <c r="X24" s="181" t="e">
        <f aca="false">-IF(BZ24=1,IF(BZ23=0,AC24,0),0)</f>
        <v>#NAME?</v>
      </c>
      <c r="Y24" s="181" t="e">
        <f aca="false">-IF(BZ24=1,IF(BZ23=0,(SUM(P$17:P24)),IF(AG24&gt;0,P24,0)),0)</f>
        <v>#NAME?</v>
      </c>
      <c r="Z24" s="181" t="e">
        <f aca="false">IF(AG23&gt;0,IF(AG24&lt;0,-AG23,0),0)</f>
        <v>#NAME?</v>
      </c>
      <c r="AA24" s="181" t="e">
        <f aca="false">IF(Z24=0,Y24,Z24)</f>
        <v>#NAME?</v>
      </c>
      <c r="AB24" s="193" t="n">
        <v>0</v>
      </c>
      <c r="AC24" s="183" t="e">
        <f aca="false">IF(BY23&lt;2,AC23+AD23,0)</f>
        <v>#NAME?</v>
      </c>
      <c r="AD24" s="183" t="e">
        <f aca="false">AC24*((((1+(INDEX(TI_4,1,$C$3)/2))^2)^(1/12))-1)</f>
        <v>#NAME?</v>
      </c>
      <c r="AE24" s="183" t="e">
        <f aca="false">IF(AD25=0,0,AD24)</f>
        <v>#NAME?</v>
      </c>
      <c r="AF24" s="183" t="e">
        <f aca="false">IF(BZ24=1,IF(BZ23=0,AC24-SUM(T25:T$136),0),0)</f>
        <v>#NAME?</v>
      </c>
      <c r="AG24" s="183" t="e">
        <f aca="false">IF(BZ24=1,IF(BZ23=0,AF24-SUM(P$17:P24),AG23+AI23-P24),0)</f>
        <v>#NAME?</v>
      </c>
      <c r="AH24" s="183" t="e">
        <f aca="false">IF(AG24&lt;=0,0,AG24)</f>
        <v>#NAME?</v>
      </c>
      <c r="AI24" s="183" t="e">
        <f aca="false">AH24*((((1+(INDEX(TI_5,1,$C$3)/2))^2)^(1/12))-1)</f>
        <v>#NAME?</v>
      </c>
      <c r="AJ24" s="183" t="e">
        <f aca="false">IF(AI25=0,0,AI24)</f>
        <v>#NAME?</v>
      </c>
      <c r="AK24" s="183" t="e">
        <f aca="false">IF(AH24&gt;0,IF(CA23=1,-AH24,0),0)</f>
        <v>#NAME?</v>
      </c>
      <c r="AL24" s="184" t="e">
        <f aca="false">K24+P24+Q24+R24+S24+X24+AA24+AB24+AF24+AK24</f>
        <v>#NAME?</v>
      </c>
      <c r="AM24" s="185" t="e">
        <f aca="false">IF($E24=0,0,IF($C24-INDEX(DM_1,1,$C$3)&gt;=$K$3,0,INDEX(EC_Studio,$C$4,$C$3)))</f>
        <v>#NAME?</v>
      </c>
      <c r="AN24" s="185" t="e">
        <f aca="false">IF($E24=0,0,IF($C24-INDEX(DM_1,1,$C$3)&gt;=$K$4,0,INDEX(EC_1cc,$C$4,$C$3)))</f>
        <v>#NAME?</v>
      </c>
      <c r="AO24" s="185" t="e">
        <f aca="false">IF($E24=0,0,IF($C24-INDEX(DM_1,1,$C$3)&gt;=$K$5,0,INDEX(EC_2cc,$C$4,$C$3)))</f>
        <v>#NAME?</v>
      </c>
      <c r="AP24" s="185" t="e">
        <f aca="false">IF($E24=0,0,IF($C24-INDEX(DM_1,1,$C$3)&gt;=$K$6,0,INDEX(EC_3CC,$C$4,$C$3)))</f>
        <v>#NAME?</v>
      </c>
      <c r="AQ24" s="185" t="e">
        <f aca="false">IF($E24=0,0,IF($C24-INDEX(DM_1,1,$C$3)&gt;=$K$7,0,INDEX(EC_P,$C$4,$C$3)))</f>
        <v>#NAME?</v>
      </c>
      <c r="AR24" s="185" t="e">
        <f aca="false">IF($E24=0,0,IF($C24-INDEX(DM_1,1,$C$3)&gt;=$K$8,0,INDEX(EC_2ccF,$C$4,$C$3)))</f>
        <v>#NAME?</v>
      </c>
      <c r="AS24" s="185" t="e">
        <f aca="false">IF($E24=0,0,IF($C24-INDEX(DM_1,1,$C$3)&gt;=$K$9,0,INDEX(EC_3ccF,$C$4,$C$3)))</f>
        <v>#NAME?</v>
      </c>
      <c r="AT24" s="185" t="e">
        <f aca="false">(AM24+AN24+AO24+AP24+AQ24+AR24+AS24)*INDEX([1]!stat,1,$C$3)</f>
        <v>#NAME?</v>
      </c>
      <c r="AU24" s="185" t="e">
        <f aca="false">SUM(AM24:AS24)</f>
        <v>#NAME?</v>
      </c>
      <c r="AV24" s="185" t="e">
        <f aca="false">SUM(AU$17:AU24)</f>
        <v>#NAME?</v>
      </c>
      <c r="AW24" s="186" t="e">
        <f aca="false">AM24*INDEX([1]!prix_studio,$C$4,$C$3)</f>
        <v>#NAME?</v>
      </c>
      <c r="AX24" s="186" t="e">
        <f aca="false">AN24*INDEX([1]!prix_1cc,$C$4,$C$3)</f>
        <v>#NAME?</v>
      </c>
      <c r="AY24" s="186" t="e">
        <f aca="false">AO24*INDEX([1]!prix_2cc,$C$4,$C$3)</f>
        <v>#NAME?</v>
      </c>
      <c r="AZ24" s="186" t="e">
        <f aca="false">AP24*INDEX([1]!prix_3cc,$C$4,$C$3)</f>
        <v>#NAME?</v>
      </c>
      <c r="BA24" s="186" t="e">
        <f aca="false">AQ24*INDEX([1]!prix_pent,$C$4,$C$3)</f>
        <v>#NAME?</v>
      </c>
      <c r="BB24" s="186" t="e">
        <f aca="false">AR24*INDEX([1]!prix_2ccf,$C$4,$C$3)</f>
        <v>#NAME?</v>
      </c>
      <c r="BC24" s="186" t="e">
        <f aca="false">AS24*INDEX([1]!prix_3ccf,$C$4,$C$3)</f>
        <v>#NAME?</v>
      </c>
      <c r="BD24" s="186" t="e">
        <f aca="false">SUM(AW24:BC24)</f>
        <v>#NAME?</v>
      </c>
      <c r="BE24" s="186"/>
      <c r="BF24" s="187" t="e">
        <f aca="false">IF($G24=0,0,IF(SUM(AM$17:AM24)&lt;$J$3,0,INDEX(Taxes_2,1,$C$3)*INDEX([1]!prix_studio,$C$4,$C$3))*($J$3-SUM(AM$17:AM24))/12)</f>
        <v>#NAME?</v>
      </c>
      <c r="BG24" s="187" t="e">
        <f aca="false">IF($G24=0,0,IF(SUM(AN$17:AN24)&lt;$J$4,0,INDEX(Taxes_2,1,$C$3)*INDEX([1]!prix_1cc,$C$4,$C$3))*($J$4-SUM(AN$17:AN24))/12)</f>
        <v>#NAME?</v>
      </c>
      <c r="BH24" s="187" t="e">
        <f aca="false">IF($G24=0,0,IF(SUM(AO$17:AO24)&lt;$J$5,0,INDEX(Taxes_2,1,$C$3)*INDEX([1]!prix_2cc,$C$4,$C$3))*($J$5-SUM(AO$17:AO24))/12)</f>
        <v>#NAME?</v>
      </c>
      <c r="BI24" s="187" t="e">
        <f aca="false">IF($G24=0,0,IF(SUM(AP$17:AP24)&lt;$J$6,0,INDEX(Taxes_2,1,$C$3)*INDEX([1]!prix_3cc,$C$4,$C$3))*($J$6-SUM(AP$17:AP24))/12)</f>
        <v>#NAME?</v>
      </c>
      <c r="BJ24" s="187" t="e">
        <f aca="false">IF($G24=0,0,IF(SUM(AQ$17:AQ24)&lt;$J$7,0,INDEX(Taxes_2,1,$C$3)*INDEX([1]!prix_pent,$C$4,$C$3))*($J$7-SUM(AQ$17:AQ24))/12)</f>
        <v>#NAME?</v>
      </c>
      <c r="BK24" s="187" t="e">
        <f aca="false">IF($G24=0,0,IF(SUM(AR$17:AR24)&lt;$J$8,0,INDEX(Taxes_2,1,$C$3)*INDEX([1]!prix_2ccf,$C$4,$C$3))*($J$8-SUM(AR$17:AR24))/12)</f>
        <v>#NAME?</v>
      </c>
      <c r="BL24" s="187" t="e">
        <f aca="false">IF($G24=0,0,IF(SUM(AS$17:AS24)&lt;$J$9,0,INDEX(Taxes_2,1,$C$3)*INDEX([1]!prix_3ccf,$C$4,$C$3))*($J$9-SUM(AS$17:AS24))/12)</f>
        <v>#NAME?</v>
      </c>
      <c r="BM24" s="188" t="e">
        <f aca="false">IF(G24=0,INDEX(Taxes_1,1,$C$3)*INDEX([1]!v_terrain,1,1)/12,0)</f>
        <v>#NAME?</v>
      </c>
      <c r="BN24" s="187"/>
      <c r="BO24" s="187"/>
      <c r="BP24" s="187"/>
      <c r="BQ24" s="187"/>
      <c r="BR24" s="187"/>
      <c r="BS24" s="187"/>
      <c r="BT24" s="187"/>
      <c r="BU24" s="189" t="e">
        <f aca="false">BF24+BG24+BH24+BI24+BJ24+BK24+BL24+BM24+BN24+BO24+BP24+BQ24+BR24+BS24+BT24</f>
        <v>#NAME?</v>
      </c>
      <c r="BW24" s="190" t="e">
        <f aca="false">IF(G24=1,IF(G23=0,C24,0),0)</f>
        <v>#NAME?</v>
      </c>
      <c r="BX24" s="190" t="e">
        <f aca="false">IF(G24=1,IF(G23=0,C24,0),0)</f>
        <v>#NAME?</v>
      </c>
      <c r="BY24" s="190" t="e">
        <f aca="false">F24+W24</f>
        <v>#NAME?</v>
      </c>
      <c r="BZ24" s="190" t="e">
        <f aca="false">IF(BY24=2,1,0)</f>
        <v>#NAME?</v>
      </c>
      <c r="CA24" s="190" t="e">
        <f aca="false">IF(G24+H24=2,1,0)</f>
        <v>#NAME?</v>
      </c>
    </row>
    <row r="25" customFormat="false" ht="12.75" hidden="false" customHeight="false" outlineLevel="0" collapsed="false">
      <c r="B25" s="174"/>
      <c r="C25" s="191" t="n">
        <v>9</v>
      </c>
      <c r="D25" s="176" t="n">
        <v>1</v>
      </c>
      <c r="E25" s="176" t="n">
        <f aca="false">IF(INDEX(DM_1,1,$C$3)&gt;C25,0,1)</f>
        <v>1</v>
      </c>
      <c r="F25" s="176" t="e">
        <f aca="false">IF(AV25/$J$10&gt;=INDEX(PREV_2,1,$C$3),1,0)</f>
        <v>#NAME?</v>
      </c>
      <c r="G25" s="176" t="e">
        <f aca="false">IF(F25=0,0,IF(SUM(F$17:F25)-INDEX(DM_4,1,$C$3)&lt;0,0,1))</f>
        <v>#NAME?</v>
      </c>
      <c r="H25" s="177" t="e">
        <f aca="false">IF(AV25&lt;$J$10,0,1)</f>
        <v>#NAME?</v>
      </c>
      <c r="I25" s="178" t="e">
        <f aca="false">IF(G25=0,BD25*INDEX(EQ_Prev,1,$C$3),0)</f>
        <v>#NAME?</v>
      </c>
      <c r="J25" s="178" t="e">
        <f aca="false">IF(F25=1,IF(F24=0,SUM(I$17:I25),I25),0)</f>
        <v>#NAME?</v>
      </c>
      <c r="K25" s="178" t="e">
        <f aca="false">IF(F25=1,IF(F24=0,IF(SUM(I$17:I25)&lt;=$N$10,SUM(I$17:I25),$N$10),0),0)</f>
        <v>#NAME?</v>
      </c>
      <c r="L25" s="178" t="e">
        <f aca="false">J25-K25</f>
        <v>#NAME?</v>
      </c>
      <c r="M25" s="178" t="e">
        <f aca="false">IF(G25=0,BD25*(1-INDEX(EQ_Prev,1,$C$3)),0)</f>
        <v>#NAME?</v>
      </c>
      <c r="N25" s="178" t="e">
        <f aca="false">IF(G25=1,IF(G24=0,SUM(M$17:M25),0),0)</f>
        <v>#NAME?</v>
      </c>
      <c r="O25" s="178" t="e">
        <f aca="false">IF(G25=1,BD25,0)</f>
        <v>#NAME?</v>
      </c>
      <c r="P25" s="179" t="e">
        <f aca="false">O25+N25+L25</f>
        <v>#NAME?</v>
      </c>
      <c r="Q25" s="192" t="n">
        <v>0</v>
      </c>
      <c r="R25" s="181" t="e">
        <f aca="false">-IF(G25=0,($G$7/$H$7),0)</f>
        <v>#NAME?</v>
      </c>
      <c r="S25" s="181" t="e">
        <f aca="false">-IF(F25=1,IF(G25=0,$G$8/$H$8,0),0)</f>
        <v>#NAME?</v>
      </c>
      <c r="T25" s="181" t="e">
        <f aca="false">Q25+R25+S25+AB25</f>
        <v>#NAME?</v>
      </c>
      <c r="U25" s="181" t="e">
        <f aca="false">IF(W24=1,0,T25)</f>
        <v>#NAME?</v>
      </c>
      <c r="V25" s="181" t="e">
        <f aca="false">IF(U25=0,T25,0)</f>
        <v>#NAME?</v>
      </c>
      <c r="W25" s="182" t="e">
        <f aca="false">IF(-SUM(T$17:T25)&gt;=0.25*(SUM($G$6+$G$7+$G$8)),1,0)</f>
        <v>#NAME?</v>
      </c>
      <c r="X25" s="181" t="e">
        <f aca="false">-IF(BZ25=1,IF(BZ24=0,AC25,0),0)</f>
        <v>#NAME?</v>
      </c>
      <c r="Y25" s="181" t="e">
        <f aca="false">-IF(BZ25=1,IF(BZ24=0,(SUM(P$17:P25)),IF(AG25&gt;0,P25,0)),0)</f>
        <v>#NAME?</v>
      </c>
      <c r="Z25" s="181" t="e">
        <f aca="false">IF(AG24&gt;0,IF(AG25&lt;0,-AG24,0),0)</f>
        <v>#NAME?</v>
      </c>
      <c r="AA25" s="181" t="e">
        <f aca="false">IF(Z25=0,Y25,Z25)</f>
        <v>#NAME?</v>
      </c>
      <c r="AB25" s="193" t="n">
        <v>0</v>
      </c>
      <c r="AC25" s="183" t="e">
        <f aca="false">IF(BY24&lt;2,AC24+AD24,0)</f>
        <v>#NAME?</v>
      </c>
      <c r="AD25" s="183" t="e">
        <f aca="false">AC25*((((1+(INDEX(TI_4,1,$C$3)/2))^2)^(1/12))-1)</f>
        <v>#NAME?</v>
      </c>
      <c r="AE25" s="183" t="e">
        <f aca="false">IF(AD26=0,0,AD25)</f>
        <v>#NAME?</v>
      </c>
      <c r="AF25" s="183" t="e">
        <f aca="false">IF(BZ25=1,IF(BZ24=0,AC25-SUM(T26:T$136),0),0)</f>
        <v>#NAME?</v>
      </c>
      <c r="AG25" s="183" t="e">
        <f aca="false">IF(BZ25=1,IF(BZ24=0,AF25-SUM(P$17:P25),AG24+AI24-P25),0)</f>
        <v>#NAME?</v>
      </c>
      <c r="AH25" s="183" t="e">
        <f aca="false">IF(AG25&lt;=0,0,AG25)</f>
        <v>#NAME?</v>
      </c>
      <c r="AI25" s="183" t="e">
        <f aca="false">AH25*((((1+(INDEX(TI_5,1,$C$3)/2))^2)^(1/12))-1)</f>
        <v>#NAME?</v>
      </c>
      <c r="AJ25" s="183" t="e">
        <f aca="false">IF(AI26=0,0,AI25)</f>
        <v>#NAME?</v>
      </c>
      <c r="AK25" s="183" t="e">
        <f aca="false">IF(AH25&gt;0,IF(CA24=1,-AH25,0),0)</f>
        <v>#NAME?</v>
      </c>
      <c r="AL25" s="184" t="e">
        <f aca="false">K25+P25+Q25+R25+S25+X25+AA25+AB25+AF25+AK25</f>
        <v>#NAME?</v>
      </c>
      <c r="AM25" s="185" t="e">
        <f aca="false">IF($E25=0,0,IF($C25-INDEX(DM_1,1,$C$3)&gt;=$K$3,0,INDEX(EC_Studio,$C$4,$C$3)))</f>
        <v>#NAME?</v>
      </c>
      <c r="AN25" s="185" t="e">
        <f aca="false">IF($E25=0,0,IF($C25-INDEX(DM_1,1,$C$3)&gt;=$K$4,0,INDEX(EC_1cc,$C$4,$C$3)))</f>
        <v>#NAME?</v>
      </c>
      <c r="AO25" s="185" t="e">
        <f aca="false">IF($E25=0,0,IF($C25-INDEX(DM_1,1,$C$3)&gt;=$K$5,0,INDEX(EC_2cc,$C$4,$C$3)))</f>
        <v>#NAME?</v>
      </c>
      <c r="AP25" s="185" t="e">
        <f aca="false">IF($E25=0,0,IF($C25-INDEX(DM_1,1,$C$3)&gt;=$K$6,0,INDEX(EC_3CC,$C$4,$C$3)))</f>
        <v>#NAME?</v>
      </c>
      <c r="AQ25" s="185" t="e">
        <f aca="false">IF($E25=0,0,IF($C25-INDEX(DM_1,1,$C$3)&gt;=$K$7,0,INDEX(EC_P,$C$4,$C$3)))</f>
        <v>#NAME?</v>
      </c>
      <c r="AR25" s="185" t="e">
        <f aca="false">IF($E25=0,0,IF($C25-INDEX(DM_1,1,$C$3)&gt;=$K$8,0,INDEX(EC_2ccF,$C$4,$C$3)))</f>
        <v>#NAME?</v>
      </c>
      <c r="AS25" s="185" t="e">
        <f aca="false">IF($E25=0,0,IF($C25-INDEX(DM_1,1,$C$3)&gt;=$K$9,0,INDEX(EC_3ccF,$C$4,$C$3)))</f>
        <v>#NAME?</v>
      </c>
      <c r="AT25" s="185" t="e">
        <f aca="false">(AM25+AN25+AO25+AP25+AQ25+AR25+AS25)*INDEX([1]!stat,1,$C$3)</f>
        <v>#NAME?</v>
      </c>
      <c r="AU25" s="185" t="e">
        <f aca="false">SUM(AM25:AS25)</f>
        <v>#NAME?</v>
      </c>
      <c r="AV25" s="185" t="e">
        <f aca="false">SUM(AU$17:AU25)</f>
        <v>#NAME?</v>
      </c>
      <c r="AW25" s="186" t="e">
        <f aca="false">AM25*INDEX([1]!prix_studio,$C$4,$C$3)</f>
        <v>#NAME?</v>
      </c>
      <c r="AX25" s="186" t="e">
        <f aca="false">AN25*INDEX([1]!prix_1cc,$C$4,$C$3)</f>
        <v>#NAME?</v>
      </c>
      <c r="AY25" s="186" t="e">
        <f aca="false">AO25*INDEX([1]!prix_2cc,$C$4,$C$3)</f>
        <v>#NAME?</v>
      </c>
      <c r="AZ25" s="186" t="e">
        <f aca="false">AP25*INDEX([1]!prix_3cc,$C$4,$C$3)</f>
        <v>#NAME?</v>
      </c>
      <c r="BA25" s="186" t="e">
        <f aca="false">AQ25*INDEX([1]!prix_pent,$C$4,$C$3)</f>
        <v>#NAME?</v>
      </c>
      <c r="BB25" s="186" t="e">
        <f aca="false">AR25*INDEX([1]!prix_2ccf,$C$4,$C$3)</f>
        <v>#NAME?</v>
      </c>
      <c r="BC25" s="186" t="e">
        <f aca="false">AS25*INDEX([1]!prix_3ccf,$C$4,$C$3)</f>
        <v>#NAME?</v>
      </c>
      <c r="BD25" s="186" t="e">
        <f aca="false">SUM(AW25:BC25)</f>
        <v>#NAME?</v>
      </c>
      <c r="BE25" s="186"/>
      <c r="BF25" s="187" t="e">
        <f aca="false">IF($G25=0,0,IF(SUM(AM$17:AM25)&lt;$J$3,0,INDEX(Taxes_2,1,$C$3)*INDEX([1]!prix_studio,$C$4,$C$3))*($J$3-SUM(AM$17:AM25))/12)</f>
        <v>#NAME?</v>
      </c>
      <c r="BG25" s="187" t="e">
        <f aca="false">IF($G25=0,0,IF(SUM(AN$17:AN25)&lt;$J$4,0,INDEX(Taxes_2,1,$C$3)*INDEX([1]!prix_1cc,$C$4,$C$3))*($J$4-SUM(AN$17:AN25))/12)</f>
        <v>#NAME?</v>
      </c>
      <c r="BH25" s="187" t="e">
        <f aca="false">IF($G25=0,0,IF(SUM(AO$17:AO25)&lt;$J$5,0,INDEX(Taxes_2,1,$C$3)*INDEX([1]!prix_2cc,$C$4,$C$3))*($J$5-SUM(AO$17:AO25))/12)</f>
        <v>#NAME?</v>
      </c>
      <c r="BI25" s="187" t="e">
        <f aca="false">IF($G25=0,0,IF(SUM(AP$17:AP25)&lt;$J$6,0,INDEX(Taxes_2,1,$C$3)*INDEX([1]!prix_3cc,$C$4,$C$3))*($J$6-SUM(AP$17:AP25))/12)</f>
        <v>#NAME?</v>
      </c>
      <c r="BJ25" s="187" t="e">
        <f aca="false">IF($G25=0,0,IF(SUM(AQ$17:AQ25)&lt;$J$7,0,INDEX(Taxes_2,1,$C$3)*INDEX([1]!prix_pent,$C$4,$C$3))*($J$7-SUM(AQ$17:AQ25))/12)</f>
        <v>#NAME?</v>
      </c>
      <c r="BK25" s="187" t="e">
        <f aca="false">IF($G25=0,0,IF(SUM(AR$17:AR25)&lt;$J$8,0,INDEX(Taxes_2,1,$C$3)*INDEX([1]!prix_2ccf,$C$4,$C$3))*($J$8-SUM(AR$17:AR25))/12)</f>
        <v>#NAME?</v>
      </c>
      <c r="BL25" s="187" t="e">
        <f aca="false">IF($G25=0,0,IF(SUM(AS$17:AS25)&lt;$J$9,0,INDEX(Taxes_2,1,$C$3)*INDEX([1]!prix_3ccf,$C$4,$C$3))*($J$9-SUM(AS$17:AS25))/12)</f>
        <v>#NAME?</v>
      </c>
      <c r="BM25" s="188" t="e">
        <f aca="false">IF(G25=0,INDEX(Taxes_1,1,$C$3)*INDEX([1]!v_terrain,1,1)/12,0)</f>
        <v>#NAME?</v>
      </c>
      <c r="BN25" s="187"/>
      <c r="BO25" s="187"/>
      <c r="BP25" s="187"/>
      <c r="BQ25" s="187"/>
      <c r="BR25" s="187"/>
      <c r="BS25" s="187"/>
      <c r="BT25" s="187"/>
      <c r="BU25" s="189" t="e">
        <f aca="false">BF25+BG25+BH25+BI25+BJ25+BK25+BL25+BM25+BN25+BO25+BP25+BQ25+BR25+BS25+BT25</f>
        <v>#NAME?</v>
      </c>
      <c r="BW25" s="190" t="e">
        <f aca="false">IF(G25=1,IF(G24=0,C25,0),0)</f>
        <v>#NAME?</v>
      </c>
      <c r="BX25" s="190" t="e">
        <f aca="false">IF(G25=1,IF(G24=0,C25,0),0)</f>
        <v>#NAME?</v>
      </c>
      <c r="BY25" s="190" t="e">
        <f aca="false">F25+W25</f>
        <v>#NAME?</v>
      </c>
      <c r="BZ25" s="190" t="e">
        <f aca="false">IF(BY25=2,1,0)</f>
        <v>#NAME?</v>
      </c>
      <c r="CA25" s="190" t="e">
        <f aca="false">IF(G25+H25=2,1,0)</f>
        <v>#NAME?</v>
      </c>
    </row>
    <row r="26" customFormat="false" ht="12.75" hidden="false" customHeight="false" outlineLevel="0" collapsed="false">
      <c r="B26" s="174"/>
      <c r="C26" s="191" t="n">
        <v>10</v>
      </c>
      <c r="D26" s="176" t="n">
        <v>1</v>
      </c>
      <c r="E26" s="176" t="n">
        <f aca="false">IF(INDEX(DM_1,1,$C$3)&gt;C26,0,1)</f>
        <v>1</v>
      </c>
      <c r="F26" s="176" t="e">
        <f aca="false">IF(AV26/$J$10&gt;=INDEX(PREV_2,1,$C$3),1,0)</f>
        <v>#NAME?</v>
      </c>
      <c r="G26" s="176" t="e">
        <f aca="false">IF(F26=0,0,IF(SUM(F$17:F26)-INDEX(DM_4,1,$C$3)&lt;0,0,1))</f>
        <v>#NAME?</v>
      </c>
      <c r="H26" s="177" t="e">
        <f aca="false">IF(AV26&lt;$J$10,0,1)</f>
        <v>#NAME?</v>
      </c>
      <c r="I26" s="178" t="e">
        <f aca="false">IF(G26=0,BD26*INDEX(EQ_Prev,1,$C$3),0)</f>
        <v>#NAME?</v>
      </c>
      <c r="J26" s="178" t="e">
        <f aca="false">IF(F26=1,IF(F25=0,SUM(I$17:I26),I26),0)</f>
        <v>#NAME?</v>
      </c>
      <c r="K26" s="178" t="e">
        <f aca="false">IF(F26=1,IF(F25=0,IF(SUM(I$17:I26)&lt;=$N$10,SUM(I$17:I26),$N$10),0),0)</f>
        <v>#NAME?</v>
      </c>
      <c r="L26" s="178" t="e">
        <f aca="false">J26-K26</f>
        <v>#NAME?</v>
      </c>
      <c r="M26" s="178" t="e">
        <f aca="false">IF(G26=0,BD26*(1-INDEX(EQ_Prev,1,$C$3)),0)</f>
        <v>#NAME?</v>
      </c>
      <c r="N26" s="178" t="e">
        <f aca="false">IF(G26=1,IF(G25=0,SUM(M$17:M26),0),0)</f>
        <v>#NAME?</v>
      </c>
      <c r="O26" s="178" t="e">
        <f aca="false">IF(G26=1,BD26,0)</f>
        <v>#NAME?</v>
      </c>
      <c r="P26" s="179" t="e">
        <f aca="false">O26+N26+L26</f>
        <v>#NAME?</v>
      </c>
      <c r="Q26" s="192" t="n">
        <v>0</v>
      </c>
      <c r="R26" s="181" t="e">
        <f aca="false">-IF(G26=0,($G$7/$H$7),0)</f>
        <v>#NAME?</v>
      </c>
      <c r="S26" s="181" t="e">
        <f aca="false">-IF(F26=1,IF(G26=0,$G$8/$H$8,0),0)</f>
        <v>#NAME?</v>
      </c>
      <c r="T26" s="181" t="e">
        <f aca="false">Q26+R26+S26+AB26</f>
        <v>#NAME?</v>
      </c>
      <c r="U26" s="181" t="e">
        <f aca="false">IF(W25=1,0,T26)</f>
        <v>#NAME?</v>
      </c>
      <c r="V26" s="181" t="e">
        <f aca="false">IF(U26=0,T26,0)</f>
        <v>#NAME?</v>
      </c>
      <c r="W26" s="182" t="e">
        <f aca="false">IF(-SUM(T$17:T26)&gt;=0.25*(SUM($G$6+$G$7+$G$8)),1,0)</f>
        <v>#NAME?</v>
      </c>
      <c r="X26" s="181" t="e">
        <f aca="false">-IF(BZ26=1,IF(BZ25=0,AC26,0),0)</f>
        <v>#NAME?</v>
      </c>
      <c r="Y26" s="181" t="e">
        <f aca="false">-IF(BZ26=1,IF(BZ25=0,(SUM(P$17:P26)),IF(AG26&gt;0,P26,0)),0)</f>
        <v>#NAME?</v>
      </c>
      <c r="Z26" s="181" t="e">
        <f aca="false">IF(AG25&gt;0,IF(AG26&lt;0,-AG25,0),0)</f>
        <v>#NAME?</v>
      </c>
      <c r="AA26" s="181" t="e">
        <f aca="false">IF(Z26=0,Y26,Z26)</f>
        <v>#NAME?</v>
      </c>
      <c r="AB26" s="193" t="n">
        <v>0</v>
      </c>
      <c r="AC26" s="183" t="e">
        <f aca="false">IF(BY25&lt;2,AC25+AD25,0)</f>
        <v>#NAME?</v>
      </c>
      <c r="AD26" s="183" t="e">
        <f aca="false">AC26*((((1+(INDEX(TI_4,1,$C$3)/2))^2)^(1/12))-1)</f>
        <v>#NAME?</v>
      </c>
      <c r="AE26" s="183" t="e">
        <f aca="false">IF(AD27=0,0,AD26)</f>
        <v>#NAME?</v>
      </c>
      <c r="AF26" s="183" t="e">
        <f aca="false">IF(BZ26=1,IF(BZ25=0,AC26-SUM(T27:T$136),0),0)</f>
        <v>#NAME?</v>
      </c>
      <c r="AG26" s="183" t="e">
        <f aca="false">IF(BZ26=1,IF(BZ25=0,AF26-SUM(P$17:P26),AG25+AI25-P26),0)</f>
        <v>#NAME?</v>
      </c>
      <c r="AH26" s="183" t="e">
        <f aca="false">IF(AG26&lt;=0,0,AG26)</f>
        <v>#NAME?</v>
      </c>
      <c r="AI26" s="183" t="e">
        <f aca="false">AH26*((((1+(INDEX(TI_5,1,$C$3)/2))^2)^(1/12))-1)</f>
        <v>#NAME?</v>
      </c>
      <c r="AJ26" s="183" t="e">
        <f aca="false">IF(AI27=0,0,AI26)</f>
        <v>#NAME?</v>
      </c>
      <c r="AK26" s="183" t="e">
        <f aca="false">IF(AH26&gt;0,IF(CA25=1,-AH26,0),0)</f>
        <v>#NAME?</v>
      </c>
      <c r="AL26" s="184" t="e">
        <f aca="false">K26+P26+Q26+R26+S26+X26+AA26+AB26+AF26+AK26</f>
        <v>#NAME?</v>
      </c>
      <c r="AM26" s="185" t="e">
        <f aca="false">IF($E26=0,0,IF($C26-INDEX(DM_1,1,$C$3)&gt;=$K$3,0,INDEX(EC_Studio,$C$4,$C$3)))</f>
        <v>#NAME?</v>
      </c>
      <c r="AN26" s="185" t="e">
        <f aca="false">IF($E26=0,0,IF($C26-INDEX(DM_1,1,$C$3)&gt;=$K$4,0,INDEX(EC_1cc,$C$4,$C$3)))</f>
        <v>#NAME?</v>
      </c>
      <c r="AO26" s="185" t="e">
        <f aca="false">IF($E26=0,0,IF($C26-INDEX(DM_1,1,$C$3)&gt;=$K$5,0,INDEX(EC_2cc,$C$4,$C$3)))</f>
        <v>#NAME?</v>
      </c>
      <c r="AP26" s="185" t="e">
        <f aca="false">IF($E26=0,0,IF($C26-INDEX(DM_1,1,$C$3)&gt;=$K$6,0,INDEX(EC_3CC,$C$4,$C$3)))</f>
        <v>#NAME?</v>
      </c>
      <c r="AQ26" s="185" t="e">
        <f aca="false">IF($E26=0,0,IF($C26-INDEX(DM_1,1,$C$3)&gt;=$K$7,0,INDEX(EC_P,$C$4,$C$3)))</f>
        <v>#NAME?</v>
      </c>
      <c r="AR26" s="185" t="e">
        <f aca="false">IF($E26=0,0,IF($C26-INDEX(DM_1,1,$C$3)&gt;=$K$8,0,INDEX(EC_2ccF,$C$4,$C$3)))</f>
        <v>#NAME?</v>
      </c>
      <c r="AS26" s="185" t="e">
        <f aca="false">IF($E26=0,0,IF($C26-INDEX(DM_1,1,$C$3)&gt;=$K$9,0,INDEX(EC_3ccF,$C$4,$C$3)))</f>
        <v>#NAME?</v>
      </c>
      <c r="AT26" s="185" t="e">
        <f aca="false">(AM26+AN26+AO26+AP26+AQ26+AR26+AS26)*INDEX([1]!stat,1,$C$3)</f>
        <v>#NAME?</v>
      </c>
      <c r="AU26" s="185" t="e">
        <f aca="false">SUM(AM26:AS26)</f>
        <v>#NAME?</v>
      </c>
      <c r="AV26" s="185" t="e">
        <f aca="false">SUM(AU$17:AU26)</f>
        <v>#NAME?</v>
      </c>
      <c r="AW26" s="186" t="e">
        <f aca="false">AM26*INDEX([1]!prix_studio,$C$4,$C$3)</f>
        <v>#NAME?</v>
      </c>
      <c r="AX26" s="186" t="e">
        <f aca="false">AN26*INDEX([1]!prix_1cc,$C$4,$C$3)</f>
        <v>#NAME?</v>
      </c>
      <c r="AY26" s="186" t="e">
        <f aca="false">AO26*INDEX([1]!prix_2cc,$C$4,$C$3)</f>
        <v>#NAME?</v>
      </c>
      <c r="AZ26" s="186" t="e">
        <f aca="false">AP26*INDEX([1]!prix_3cc,$C$4,$C$3)</f>
        <v>#NAME?</v>
      </c>
      <c r="BA26" s="186" t="e">
        <f aca="false">AQ26*INDEX([1]!prix_pent,$C$4,$C$3)</f>
        <v>#NAME?</v>
      </c>
      <c r="BB26" s="186" t="e">
        <f aca="false">AR26*INDEX([1]!prix_2ccf,$C$4,$C$3)</f>
        <v>#NAME?</v>
      </c>
      <c r="BC26" s="186" t="e">
        <f aca="false">AS26*INDEX([1]!prix_3ccf,$C$4,$C$3)</f>
        <v>#NAME?</v>
      </c>
      <c r="BD26" s="186" t="e">
        <f aca="false">SUM(AW26:BC26)</f>
        <v>#NAME?</v>
      </c>
      <c r="BE26" s="186"/>
      <c r="BF26" s="187" t="e">
        <f aca="false">IF($G26=0,0,IF(SUM(AM$17:AM26)&lt;$J$3,0,INDEX(Taxes_2,1,$C$3)*INDEX([1]!prix_studio,$C$4,$C$3))*($J$3-SUM(AM$17:AM26))/12)</f>
        <v>#NAME?</v>
      </c>
      <c r="BG26" s="187" t="e">
        <f aca="false">IF($G26=0,0,IF(SUM(AN$17:AN26)&lt;$J$4,0,INDEX(Taxes_2,1,$C$3)*INDEX([1]!prix_1cc,$C$4,$C$3))*($J$4-SUM(AN$17:AN26))/12)</f>
        <v>#NAME?</v>
      </c>
      <c r="BH26" s="187" t="e">
        <f aca="false">IF($G26=0,0,IF(SUM(AO$17:AO26)&lt;$J$5,0,INDEX(Taxes_2,1,$C$3)*INDEX([1]!prix_2cc,$C$4,$C$3))*($J$5-SUM(AO$17:AO26))/12)</f>
        <v>#NAME?</v>
      </c>
      <c r="BI26" s="187" t="e">
        <f aca="false">IF($G26=0,0,IF(SUM(AP$17:AP26)&lt;$J$6,0,INDEX(Taxes_2,1,$C$3)*INDEX([1]!prix_3cc,$C$4,$C$3))*($J$6-SUM(AP$17:AP26))/12)</f>
        <v>#NAME?</v>
      </c>
      <c r="BJ26" s="187" t="e">
        <f aca="false">IF($G26=0,0,IF(SUM(AQ$17:AQ26)&lt;$J$7,0,INDEX(Taxes_2,1,$C$3)*INDEX([1]!prix_pent,$C$4,$C$3))*($J$7-SUM(AQ$17:AQ26))/12)</f>
        <v>#NAME?</v>
      </c>
      <c r="BK26" s="187" t="e">
        <f aca="false">IF($G26=0,0,IF(SUM(AR$17:AR26)&lt;$J$8,0,INDEX(Taxes_2,1,$C$3)*INDEX([1]!prix_2ccf,$C$4,$C$3))*($J$8-SUM(AR$17:AR26))/12)</f>
        <v>#NAME?</v>
      </c>
      <c r="BL26" s="187" t="e">
        <f aca="false">IF($G26=0,0,IF(SUM(AS$17:AS26)&lt;$J$9,0,INDEX(Taxes_2,1,$C$3)*INDEX([1]!prix_3ccf,$C$4,$C$3))*($J$9-SUM(AS$17:AS26))/12)</f>
        <v>#NAME?</v>
      </c>
      <c r="BM26" s="188" t="e">
        <f aca="false">IF(G26=0,INDEX(Taxes_1,1,$C$3)*INDEX([1]!v_terrain,1,1)/12,0)</f>
        <v>#NAME?</v>
      </c>
      <c r="BN26" s="187"/>
      <c r="BO26" s="187"/>
      <c r="BP26" s="187"/>
      <c r="BQ26" s="187"/>
      <c r="BR26" s="187"/>
      <c r="BS26" s="187"/>
      <c r="BT26" s="187"/>
      <c r="BU26" s="189" t="e">
        <f aca="false">BF26+BG26+BH26+BI26+BJ26+BK26+BL26+BM26+BN26+BO26+BP26+BQ26+BR26+BS26+BT26</f>
        <v>#NAME?</v>
      </c>
      <c r="BW26" s="190" t="e">
        <f aca="false">IF(G26=1,IF(G25=0,C26,0),0)</f>
        <v>#NAME?</v>
      </c>
      <c r="BX26" s="190" t="e">
        <f aca="false">IF(G26=1,IF(G25=0,C26,0),0)</f>
        <v>#NAME?</v>
      </c>
      <c r="BY26" s="190" t="e">
        <f aca="false">F26+W26</f>
        <v>#NAME?</v>
      </c>
      <c r="BZ26" s="190" t="e">
        <f aca="false">IF(BY26=2,1,0)</f>
        <v>#NAME?</v>
      </c>
      <c r="CA26" s="190" t="e">
        <f aca="false">IF(G26+H26=2,1,0)</f>
        <v>#NAME?</v>
      </c>
    </row>
    <row r="27" customFormat="false" ht="12.75" hidden="false" customHeight="false" outlineLevel="0" collapsed="false">
      <c r="B27" s="174"/>
      <c r="C27" s="191" t="n">
        <v>11</v>
      </c>
      <c r="D27" s="176" t="n">
        <v>1</v>
      </c>
      <c r="E27" s="176" t="n">
        <f aca="false">IF(INDEX(DM_1,1,$C$3)&gt;C27,0,1)</f>
        <v>1</v>
      </c>
      <c r="F27" s="176" t="e">
        <f aca="false">IF(AV27/$J$10&gt;=INDEX(PREV_2,1,$C$3),1,0)</f>
        <v>#NAME?</v>
      </c>
      <c r="G27" s="176" t="e">
        <f aca="false">IF(F27=0,0,IF(SUM(F$17:F27)-INDEX(DM_4,1,$C$3)&lt;0,0,1))</f>
        <v>#NAME?</v>
      </c>
      <c r="H27" s="177" t="e">
        <f aca="false">IF(AV27&lt;$J$10,0,1)</f>
        <v>#NAME?</v>
      </c>
      <c r="I27" s="178" t="e">
        <f aca="false">IF(G27=0,BD27*INDEX(EQ_Prev,1,$C$3),0)</f>
        <v>#NAME?</v>
      </c>
      <c r="J27" s="178" t="e">
        <f aca="false">IF(F27=1,IF(F26=0,SUM(I$17:I27),I27),0)</f>
        <v>#NAME?</v>
      </c>
      <c r="K27" s="178" t="e">
        <f aca="false">IF(F27=1,IF(F26=0,IF(SUM(I$17:I27)&lt;=$N$10,SUM(I$17:I27),$N$10),0),0)</f>
        <v>#NAME?</v>
      </c>
      <c r="L27" s="178" t="e">
        <f aca="false">J27-K27</f>
        <v>#NAME?</v>
      </c>
      <c r="M27" s="178" t="e">
        <f aca="false">IF(G27=0,BD27*(1-INDEX(EQ_Prev,1,$C$3)),0)</f>
        <v>#NAME?</v>
      </c>
      <c r="N27" s="178" t="e">
        <f aca="false">IF(G27=1,IF(G26=0,SUM(M$17:M27),0),0)</f>
        <v>#NAME?</v>
      </c>
      <c r="O27" s="178" t="e">
        <f aca="false">IF(G27=1,BD27,0)</f>
        <v>#NAME?</v>
      </c>
      <c r="P27" s="179" t="e">
        <f aca="false">O27+N27+L27</f>
        <v>#NAME?</v>
      </c>
      <c r="Q27" s="192" t="n">
        <v>0</v>
      </c>
      <c r="R27" s="181" t="e">
        <f aca="false">-IF(G27=0,($G$7/$H$7),0)</f>
        <v>#NAME?</v>
      </c>
      <c r="S27" s="181" t="e">
        <f aca="false">-IF(F27=1,IF(G27=0,$G$8/$H$8,0),0)</f>
        <v>#NAME?</v>
      </c>
      <c r="T27" s="181" t="e">
        <f aca="false">Q27+R27+S27+AB27</f>
        <v>#NAME?</v>
      </c>
      <c r="U27" s="181" t="e">
        <f aca="false">IF(W26=1,0,T27)</f>
        <v>#NAME?</v>
      </c>
      <c r="V27" s="181" t="e">
        <f aca="false">IF(U27=0,T27,0)</f>
        <v>#NAME?</v>
      </c>
      <c r="W27" s="182" t="e">
        <f aca="false">IF(-SUM(T$17:T27)&gt;=0.25*(SUM($G$6+$G$7+$G$8)),1,0)</f>
        <v>#NAME?</v>
      </c>
      <c r="X27" s="181" t="e">
        <f aca="false">-IF(BZ27=1,IF(BZ26=0,AC27,0),0)</f>
        <v>#NAME?</v>
      </c>
      <c r="Y27" s="181" t="e">
        <f aca="false">-IF(BZ27=1,IF(BZ26=0,(SUM(P$17:P27)),IF(AG27&gt;0,P27,0)),0)</f>
        <v>#NAME?</v>
      </c>
      <c r="Z27" s="181" t="e">
        <f aca="false">IF(AG26&gt;0,IF(AG27&lt;0,-AG26,0),0)</f>
        <v>#NAME?</v>
      </c>
      <c r="AA27" s="181" t="e">
        <f aca="false">IF(Z27=0,Y27,Z27)</f>
        <v>#NAME?</v>
      </c>
      <c r="AB27" s="193" t="n">
        <v>0</v>
      </c>
      <c r="AC27" s="183" t="e">
        <f aca="false">IF(BY26&lt;2,AC26+AD26,0)</f>
        <v>#NAME?</v>
      </c>
      <c r="AD27" s="183" t="e">
        <f aca="false">AC27*((((1+(INDEX(TI_4,1,$C$3)/2))^2)^(1/12))-1)</f>
        <v>#NAME?</v>
      </c>
      <c r="AE27" s="183" t="e">
        <f aca="false">IF(AD28=0,0,AD27)</f>
        <v>#NAME?</v>
      </c>
      <c r="AF27" s="183" t="e">
        <f aca="false">IF(BZ27=1,IF(BZ26=0,AC27-SUM(T28:T$136),0),0)</f>
        <v>#NAME?</v>
      </c>
      <c r="AG27" s="183" t="e">
        <f aca="false">IF(BZ27=1,IF(BZ26=0,AF27-SUM(P$17:P27),AG26+AI26-P27),0)</f>
        <v>#NAME?</v>
      </c>
      <c r="AH27" s="183" t="e">
        <f aca="false">IF(AG27&lt;=0,0,AG27)</f>
        <v>#NAME?</v>
      </c>
      <c r="AI27" s="183" t="e">
        <f aca="false">AH27*((((1+(INDEX(TI_5,1,$C$3)/2))^2)^(1/12))-1)</f>
        <v>#NAME?</v>
      </c>
      <c r="AJ27" s="183" t="e">
        <f aca="false">IF(AI28=0,0,AI27)</f>
        <v>#NAME?</v>
      </c>
      <c r="AK27" s="183" t="e">
        <f aca="false">IF(AH27&gt;0,IF(CA26=1,-AH27,0),0)</f>
        <v>#NAME?</v>
      </c>
      <c r="AL27" s="184" t="e">
        <f aca="false">K27+P27+Q27+R27+S27+X27+AA27+AB27+AF27+AK27</f>
        <v>#NAME?</v>
      </c>
      <c r="AM27" s="185" t="e">
        <f aca="false">IF($E27=0,0,IF($C27-INDEX(DM_1,1,$C$3)&gt;=$K$3,0,INDEX(EC_Studio,$C$4,$C$3)))</f>
        <v>#NAME?</v>
      </c>
      <c r="AN27" s="185" t="e">
        <f aca="false">IF($E27=0,0,IF($C27-INDEX(DM_1,1,$C$3)&gt;=$K$4,0,INDEX(EC_1cc,$C$4,$C$3)))</f>
        <v>#NAME?</v>
      </c>
      <c r="AO27" s="185" t="e">
        <f aca="false">IF($E27=0,0,IF($C27-INDEX(DM_1,1,$C$3)&gt;=$K$5,0,INDEX(EC_2cc,$C$4,$C$3)))</f>
        <v>#NAME?</v>
      </c>
      <c r="AP27" s="185" t="e">
        <f aca="false">IF($E27=0,0,IF($C27-INDEX(DM_1,1,$C$3)&gt;=$K$6,0,INDEX(EC_3CC,$C$4,$C$3)))</f>
        <v>#NAME?</v>
      </c>
      <c r="AQ27" s="185" t="e">
        <f aca="false">IF($E27=0,0,IF($C27-INDEX(DM_1,1,$C$3)&gt;=$K$7,0,INDEX(EC_P,$C$4,$C$3)))</f>
        <v>#NAME?</v>
      </c>
      <c r="AR27" s="185" t="e">
        <f aca="false">IF($E27=0,0,IF($C27-INDEX(DM_1,1,$C$3)&gt;=$K$8,0,INDEX(EC_2ccF,$C$4,$C$3)))</f>
        <v>#NAME?</v>
      </c>
      <c r="AS27" s="185" t="e">
        <f aca="false">IF($E27=0,0,IF($C27-INDEX(DM_1,1,$C$3)&gt;=$K$9,0,INDEX(EC_3ccF,$C$4,$C$3)))</f>
        <v>#NAME?</v>
      </c>
      <c r="AT27" s="185" t="e">
        <f aca="false">(AM27+AN27+AO27+AP27+AQ27+AR27+AS27)*INDEX([1]!stat,1,$C$3)</f>
        <v>#NAME?</v>
      </c>
      <c r="AU27" s="185" t="e">
        <f aca="false">SUM(AM27:AS27)</f>
        <v>#NAME?</v>
      </c>
      <c r="AV27" s="185" t="e">
        <f aca="false">SUM(AU$17:AU27)</f>
        <v>#NAME?</v>
      </c>
      <c r="AW27" s="186" t="e">
        <f aca="false">AM27*INDEX([1]!prix_studio,$C$4,$C$3)</f>
        <v>#NAME?</v>
      </c>
      <c r="AX27" s="186" t="e">
        <f aca="false">AN27*INDEX([1]!prix_1cc,$C$4,$C$3)</f>
        <v>#NAME?</v>
      </c>
      <c r="AY27" s="186" t="e">
        <f aca="false">AO27*INDEX([1]!prix_2cc,$C$4,$C$3)</f>
        <v>#NAME?</v>
      </c>
      <c r="AZ27" s="186" t="e">
        <f aca="false">AP27*INDEX([1]!prix_3cc,$C$4,$C$3)</f>
        <v>#NAME?</v>
      </c>
      <c r="BA27" s="186" t="e">
        <f aca="false">AQ27*INDEX([1]!prix_pent,$C$4,$C$3)</f>
        <v>#NAME?</v>
      </c>
      <c r="BB27" s="186" t="e">
        <f aca="false">AR27*INDEX([1]!prix_2ccf,$C$4,$C$3)</f>
        <v>#NAME?</v>
      </c>
      <c r="BC27" s="186" t="e">
        <f aca="false">AS27*INDEX([1]!prix_3ccf,$C$4,$C$3)</f>
        <v>#NAME?</v>
      </c>
      <c r="BD27" s="186" t="e">
        <f aca="false">SUM(AW27:BC27)</f>
        <v>#NAME?</v>
      </c>
      <c r="BE27" s="186"/>
      <c r="BF27" s="187" t="e">
        <f aca="false">IF($G27=0,0,IF(SUM(AM$17:AM27)&lt;$J$3,0,INDEX(Taxes_2,1,$C$3)*INDEX([1]!prix_studio,$C$4,$C$3))*($J$3-SUM(AM$17:AM27))/12)</f>
        <v>#NAME?</v>
      </c>
      <c r="BG27" s="187" t="e">
        <f aca="false">IF($G27=0,0,IF(SUM(AN$17:AN27)&lt;$J$4,0,INDEX(Taxes_2,1,$C$3)*INDEX([1]!prix_1cc,$C$4,$C$3))*($J$4-SUM(AN$17:AN27))/12)</f>
        <v>#NAME?</v>
      </c>
      <c r="BH27" s="187" t="e">
        <f aca="false">IF($G27=0,0,IF(SUM(AO$17:AO27)&lt;$J$5,0,INDEX(Taxes_2,1,$C$3)*INDEX([1]!prix_2cc,$C$4,$C$3))*($J$5-SUM(AO$17:AO27))/12)</f>
        <v>#NAME?</v>
      </c>
      <c r="BI27" s="187" t="e">
        <f aca="false">IF($G27=0,0,IF(SUM(AP$17:AP27)&lt;$J$6,0,INDEX(Taxes_2,1,$C$3)*INDEX([1]!prix_3cc,$C$4,$C$3))*($J$6-SUM(AP$17:AP27))/12)</f>
        <v>#NAME?</v>
      </c>
      <c r="BJ27" s="187" t="e">
        <f aca="false">IF($G27=0,0,IF(SUM(AQ$17:AQ27)&lt;$J$7,0,INDEX(Taxes_2,1,$C$3)*INDEX([1]!prix_pent,$C$4,$C$3))*($J$7-SUM(AQ$17:AQ27))/12)</f>
        <v>#NAME?</v>
      </c>
      <c r="BK27" s="187" t="e">
        <f aca="false">IF($G27=0,0,IF(SUM(AR$17:AR27)&lt;$J$8,0,INDEX(Taxes_2,1,$C$3)*INDEX([1]!prix_2ccf,$C$4,$C$3))*($J$8-SUM(AR$17:AR27))/12)</f>
        <v>#NAME?</v>
      </c>
      <c r="BL27" s="187" t="e">
        <f aca="false">IF($G27=0,0,IF(SUM(AS$17:AS27)&lt;$J$9,0,INDEX(Taxes_2,1,$C$3)*INDEX([1]!prix_3ccf,$C$4,$C$3))*($J$9-SUM(AS$17:AS27))/12)</f>
        <v>#NAME?</v>
      </c>
      <c r="BM27" s="188" t="e">
        <f aca="false">IF(G27=0,INDEX(Taxes_1,1,$C$3)*INDEX([1]!v_terrain,1,1)/12,0)</f>
        <v>#NAME?</v>
      </c>
      <c r="BN27" s="187"/>
      <c r="BO27" s="187"/>
      <c r="BP27" s="187"/>
      <c r="BQ27" s="187"/>
      <c r="BR27" s="187"/>
      <c r="BS27" s="187"/>
      <c r="BT27" s="187"/>
      <c r="BU27" s="189" t="e">
        <f aca="false">BF27+BG27+BH27+BI27+BJ27+BK27+BL27+BM27+BN27+BO27+BP27+BQ27+BR27+BS27+BT27</f>
        <v>#NAME?</v>
      </c>
      <c r="BW27" s="190" t="e">
        <f aca="false">IF(G27=1,IF(G26=0,C27,0),0)</f>
        <v>#NAME?</v>
      </c>
      <c r="BX27" s="190" t="e">
        <f aca="false">IF(G27=1,IF(G26=0,C27,0),0)</f>
        <v>#NAME?</v>
      </c>
      <c r="BY27" s="190" t="e">
        <f aca="false">F27+W27</f>
        <v>#NAME?</v>
      </c>
      <c r="BZ27" s="190" t="e">
        <f aca="false">IF(BY27=2,1,0)</f>
        <v>#NAME?</v>
      </c>
      <c r="CA27" s="190" t="e">
        <f aca="false">IF(G27+H27=2,1,0)</f>
        <v>#NAME?</v>
      </c>
    </row>
    <row r="28" customFormat="false" ht="12.75" hidden="false" customHeight="false" outlineLevel="0" collapsed="false">
      <c r="B28" s="174"/>
      <c r="C28" s="191" t="n">
        <v>12</v>
      </c>
      <c r="D28" s="176" t="n">
        <v>1</v>
      </c>
      <c r="E28" s="176" t="n">
        <f aca="false">IF(INDEX(DM_1,1,$C$3)&gt;C28,0,1)</f>
        <v>1</v>
      </c>
      <c r="F28" s="176" t="e">
        <f aca="false">IF(AV28/$J$10&gt;=INDEX(PREV_2,1,$C$3),1,0)</f>
        <v>#NAME?</v>
      </c>
      <c r="G28" s="176" t="e">
        <f aca="false">IF(F28=0,0,IF(SUM(F$17:F28)-INDEX(DM_4,1,$C$3)&lt;0,0,1))</f>
        <v>#NAME?</v>
      </c>
      <c r="H28" s="177" t="e">
        <f aca="false">IF(AV28&lt;$J$10,0,1)</f>
        <v>#NAME?</v>
      </c>
      <c r="I28" s="178" t="e">
        <f aca="false">IF(G28=0,BD28*INDEX(EQ_Prev,1,$C$3),0)</f>
        <v>#NAME?</v>
      </c>
      <c r="J28" s="178" t="e">
        <f aca="false">IF(F28=1,IF(F27=0,SUM(I$17:I28),I28),0)</f>
        <v>#NAME?</v>
      </c>
      <c r="K28" s="178" t="e">
        <f aca="false">IF(F28=1,IF(F27=0,IF(SUM(I$17:I28)&lt;=$N$10,SUM(I$17:I28),$N$10),0),0)</f>
        <v>#NAME?</v>
      </c>
      <c r="L28" s="178" t="e">
        <f aca="false">J28-K28</f>
        <v>#NAME?</v>
      </c>
      <c r="M28" s="178" t="e">
        <f aca="false">IF(G28=0,BD28*(1-INDEX(EQ_Prev,1,$C$3)),0)</f>
        <v>#NAME?</v>
      </c>
      <c r="N28" s="178" t="e">
        <f aca="false">IF(G28=1,IF(G27=0,SUM(M$17:M28),0),0)</f>
        <v>#NAME?</v>
      </c>
      <c r="O28" s="178" t="e">
        <f aca="false">IF(G28=1,BD28,0)</f>
        <v>#NAME?</v>
      </c>
      <c r="P28" s="179" t="e">
        <f aca="false">O28+N28+L28</f>
        <v>#NAME?</v>
      </c>
      <c r="Q28" s="192" t="n">
        <v>0</v>
      </c>
      <c r="R28" s="181" t="e">
        <f aca="false">-IF(G28=0,($G$7/$H$7),0)</f>
        <v>#NAME?</v>
      </c>
      <c r="S28" s="181" t="e">
        <f aca="false">-IF(F28=1,IF(G28=0,$G$8/$H$8,0),0)</f>
        <v>#NAME?</v>
      </c>
      <c r="T28" s="181" t="e">
        <f aca="false">Q28+R28+S28+AB28</f>
        <v>#NAME?</v>
      </c>
      <c r="U28" s="181" t="e">
        <f aca="false">IF(W27=1,0,T28)</f>
        <v>#NAME?</v>
      </c>
      <c r="V28" s="181" t="e">
        <f aca="false">IF(U28=0,T28,0)</f>
        <v>#NAME?</v>
      </c>
      <c r="W28" s="182" t="e">
        <f aca="false">IF(-SUM(T$17:T28)&gt;=0.25*(SUM($G$6+$G$7+$G$8)),1,0)</f>
        <v>#NAME?</v>
      </c>
      <c r="X28" s="181" t="e">
        <f aca="false">-IF(BZ28=1,IF(BZ27=0,AC28,0),0)</f>
        <v>#NAME?</v>
      </c>
      <c r="Y28" s="181" t="e">
        <f aca="false">-IF(BZ28=1,IF(BZ27=0,(SUM(P$17:P28)),IF(AG28&gt;0,P28,0)),0)</f>
        <v>#NAME?</v>
      </c>
      <c r="Z28" s="181" t="e">
        <f aca="false">IF(AG27&gt;0,IF(AG28&lt;0,-AG27,0),0)</f>
        <v>#NAME?</v>
      </c>
      <c r="AA28" s="181" t="e">
        <f aca="false">IF(Z28=0,Y28,Z28)</f>
        <v>#NAME?</v>
      </c>
      <c r="AB28" s="193" t="n">
        <v>0</v>
      </c>
      <c r="AC28" s="183" t="e">
        <f aca="false">IF(BY27&lt;2,AC27+AD27,0)</f>
        <v>#NAME?</v>
      </c>
      <c r="AD28" s="183" t="e">
        <f aca="false">AC28*((((1+(INDEX(TI_4,1,$C$3)/2))^2)^(1/12))-1)</f>
        <v>#NAME?</v>
      </c>
      <c r="AE28" s="183" t="e">
        <f aca="false">IF(AD29=0,0,AD28)</f>
        <v>#NAME?</v>
      </c>
      <c r="AF28" s="183" t="e">
        <f aca="false">IF(BZ28=1,IF(BZ27=0,AC28-SUM(T29:T$136),0),0)</f>
        <v>#NAME?</v>
      </c>
      <c r="AG28" s="183" t="e">
        <f aca="false">IF(BZ28=1,IF(BZ27=0,AF28-SUM(P$17:P28),AG27+AI27-P28),0)</f>
        <v>#NAME?</v>
      </c>
      <c r="AH28" s="183" t="e">
        <f aca="false">IF(AG28&lt;=0,0,AG28)</f>
        <v>#NAME?</v>
      </c>
      <c r="AI28" s="183" t="e">
        <f aca="false">AH28*((((1+(INDEX(TI_5,1,$C$3)/2))^2)^(1/12))-1)</f>
        <v>#NAME?</v>
      </c>
      <c r="AJ28" s="183" t="e">
        <f aca="false">IF(AI29=0,0,AI28)</f>
        <v>#NAME?</v>
      </c>
      <c r="AK28" s="183" t="e">
        <f aca="false">IF(AH28&gt;0,IF(CA27=1,-AH28,0),0)</f>
        <v>#NAME?</v>
      </c>
      <c r="AL28" s="184" t="e">
        <f aca="false">K28+P28+Q28+R28+S28+X28+AA28+AB28+AF28+AK28</f>
        <v>#NAME?</v>
      </c>
      <c r="AM28" s="185" t="e">
        <f aca="false">IF($E28=0,0,IF($C28-INDEX(DM_1,1,$C$3)&gt;=$K$3,0,INDEX(EC_Studio,$C$4,$C$3)))</f>
        <v>#NAME?</v>
      </c>
      <c r="AN28" s="185" t="e">
        <f aca="false">IF($E28=0,0,IF($C28-INDEX(DM_1,1,$C$3)&gt;=$K$4,0,INDEX(EC_1cc,$C$4,$C$3)))</f>
        <v>#NAME?</v>
      </c>
      <c r="AO28" s="185" t="e">
        <f aca="false">IF($E28=0,0,IF($C28-INDEX(DM_1,1,$C$3)&gt;=$K$5,0,INDEX(EC_2cc,$C$4,$C$3)))</f>
        <v>#NAME?</v>
      </c>
      <c r="AP28" s="185" t="e">
        <f aca="false">IF($E28=0,0,IF($C28-INDEX(DM_1,1,$C$3)&gt;=$K$6,0,INDEX(EC_3CC,$C$4,$C$3)))</f>
        <v>#NAME?</v>
      </c>
      <c r="AQ28" s="185" t="e">
        <f aca="false">IF($E28=0,0,IF($C28-INDEX(DM_1,1,$C$3)&gt;=$K$7,0,INDEX(EC_P,$C$4,$C$3)))</f>
        <v>#NAME?</v>
      </c>
      <c r="AR28" s="185" t="e">
        <f aca="false">IF($E28=0,0,IF($C28-INDEX(DM_1,1,$C$3)&gt;=$K$8,0,INDEX(EC_2ccF,$C$4,$C$3)))</f>
        <v>#NAME?</v>
      </c>
      <c r="AS28" s="185" t="e">
        <f aca="false">IF($E28=0,0,IF($C28-INDEX(DM_1,1,$C$3)&gt;=$K$9,0,INDEX(EC_3ccF,$C$4,$C$3)))</f>
        <v>#NAME?</v>
      </c>
      <c r="AT28" s="185" t="e">
        <f aca="false">(AM28+AN28+AO28+AP28+AQ28+AR28+AS28)*INDEX([1]!stat,1,$C$3)</f>
        <v>#NAME?</v>
      </c>
      <c r="AU28" s="185" t="e">
        <f aca="false">SUM(AM28:AS28)</f>
        <v>#NAME?</v>
      </c>
      <c r="AV28" s="185" t="e">
        <f aca="false">SUM(AU$17:AU28)</f>
        <v>#NAME?</v>
      </c>
      <c r="AW28" s="186" t="e">
        <f aca="false">AM28*INDEX([1]!prix_studio,$C$4,$C$3)</f>
        <v>#NAME?</v>
      </c>
      <c r="AX28" s="186" t="e">
        <f aca="false">AN28*INDEX([1]!prix_1cc,$C$4,$C$3)</f>
        <v>#NAME?</v>
      </c>
      <c r="AY28" s="186" t="e">
        <f aca="false">AO28*INDEX([1]!prix_2cc,$C$4,$C$3)</f>
        <v>#NAME?</v>
      </c>
      <c r="AZ28" s="186" t="e">
        <f aca="false">AP28*INDEX([1]!prix_3cc,$C$4,$C$3)</f>
        <v>#NAME?</v>
      </c>
      <c r="BA28" s="186" t="e">
        <f aca="false">AQ28*INDEX([1]!prix_pent,$C$4,$C$3)</f>
        <v>#NAME?</v>
      </c>
      <c r="BB28" s="186" t="e">
        <f aca="false">AR28*INDEX([1]!prix_2ccf,$C$4,$C$3)</f>
        <v>#NAME?</v>
      </c>
      <c r="BC28" s="186" t="e">
        <f aca="false">AS28*INDEX([1]!prix_3ccf,$C$4,$C$3)</f>
        <v>#NAME?</v>
      </c>
      <c r="BD28" s="186" t="e">
        <f aca="false">SUM(AW28:BC28)</f>
        <v>#NAME?</v>
      </c>
      <c r="BE28" s="186"/>
      <c r="BF28" s="187" t="e">
        <f aca="false">IF($G28=0,0,IF(SUM(AM$17:AM28)&lt;$J$3,0,INDEX(Taxes_2,1,$C$3)*INDEX([1]!prix_studio,$C$4,$C$3))*($J$3-SUM(AM$17:AM28))/12)</f>
        <v>#NAME?</v>
      </c>
      <c r="BG28" s="187" t="e">
        <f aca="false">IF($G28=0,0,IF(SUM(AN$17:AN28)&lt;$J$4,0,INDEX(Taxes_2,1,$C$3)*INDEX([1]!prix_1cc,$C$4,$C$3))*($J$4-SUM(AN$17:AN28))/12)</f>
        <v>#NAME?</v>
      </c>
      <c r="BH28" s="187" t="e">
        <f aca="false">IF($G28=0,0,IF(SUM(AO$17:AO28)&lt;$J$5,0,INDEX(Taxes_2,1,$C$3)*INDEX([1]!prix_2cc,$C$4,$C$3))*($J$5-SUM(AO$17:AO28))/12)</f>
        <v>#NAME?</v>
      </c>
      <c r="BI28" s="187" t="e">
        <f aca="false">IF($G28=0,0,IF(SUM(AP$17:AP28)&lt;$J$6,0,INDEX(Taxes_2,1,$C$3)*INDEX([1]!prix_3cc,$C$4,$C$3))*($J$6-SUM(AP$17:AP28))/12)</f>
        <v>#NAME?</v>
      </c>
      <c r="BJ28" s="187" t="e">
        <f aca="false">IF($G28=0,0,IF(SUM(AQ$17:AQ28)&lt;$J$7,0,INDEX(Taxes_2,1,$C$3)*INDEX([1]!prix_pent,$C$4,$C$3))*($J$7-SUM(AQ$17:AQ28))/12)</f>
        <v>#NAME?</v>
      </c>
      <c r="BK28" s="187" t="e">
        <f aca="false">IF($G28=0,0,IF(SUM(AR$17:AR28)&lt;$J$8,0,INDEX(Taxes_2,1,$C$3)*INDEX([1]!prix_2ccf,$C$4,$C$3))*($J$8-SUM(AR$17:AR28))/12)</f>
        <v>#NAME?</v>
      </c>
      <c r="BL28" s="187" t="e">
        <f aca="false">IF($G28=0,0,IF(SUM(AS$17:AS28)&lt;$J$9,0,INDEX(Taxes_2,1,$C$3)*INDEX([1]!prix_3ccf,$C$4,$C$3))*($J$9-SUM(AS$17:AS28))/12)</f>
        <v>#NAME?</v>
      </c>
      <c r="BM28" s="188" t="e">
        <f aca="false">IF(G28=0,INDEX(Taxes_1,1,$C$3)*INDEX([1]!v_terrain,1,1)/12,0)</f>
        <v>#NAME?</v>
      </c>
      <c r="BN28" s="187"/>
      <c r="BO28" s="187"/>
      <c r="BP28" s="187"/>
      <c r="BQ28" s="187"/>
      <c r="BR28" s="187"/>
      <c r="BS28" s="187"/>
      <c r="BT28" s="187"/>
      <c r="BU28" s="189" t="e">
        <f aca="false">BF28+BG28+BH28+BI28+BJ28+BK28+BL28+BM28+BN28+BO28+BP28+BQ28+BR28+BS28+BT28</f>
        <v>#NAME?</v>
      </c>
      <c r="BW28" s="190" t="e">
        <f aca="false">IF(G28=1,IF(G27=0,C28,0),0)</f>
        <v>#NAME?</v>
      </c>
      <c r="BX28" s="190" t="e">
        <f aca="false">IF(G28=1,IF(G27=0,C28,0),0)</f>
        <v>#NAME?</v>
      </c>
      <c r="BY28" s="190" t="e">
        <f aca="false">F28+W28</f>
        <v>#NAME?</v>
      </c>
      <c r="BZ28" s="190" t="e">
        <f aca="false">IF(BY28=2,1,0)</f>
        <v>#NAME?</v>
      </c>
      <c r="CA28" s="190" t="e">
        <f aca="false">IF(G28+H28=2,1,0)</f>
        <v>#NAME?</v>
      </c>
    </row>
    <row r="29" customFormat="false" ht="12.75" hidden="false" customHeight="false" outlineLevel="0" collapsed="false">
      <c r="B29" s="194" t="n">
        <v>2</v>
      </c>
      <c r="C29" s="191" t="n">
        <v>13</v>
      </c>
      <c r="D29" s="176" t="n">
        <v>1</v>
      </c>
      <c r="E29" s="176" t="n">
        <f aca="false">IF(INDEX(DM_1,1,$C$3)&gt;C29,0,1)</f>
        <v>1</v>
      </c>
      <c r="F29" s="176" t="e">
        <f aca="false">IF(AV29/$J$10&gt;=INDEX(PREV_2,1,$C$3),1,0)</f>
        <v>#NAME?</v>
      </c>
      <c r="G29" s="176" t="e">
        <f aca="false">IF(F29=0,0,IF(SUM(F$17:F29)-INDEX(DM_4,1,$C$3)&lt;0,0,1))</f>
        <v>#NAME?</v>
      </c>
      <c r="H29" s="177" t="e">
        <f aca="false">IF(AV29&lt;$J$10,0,1)</f>
        <v>#NAME?</v>
      </c>
      <c r="I29" s="178" t="e">
        <f aca="false">IF(G29=0,BD29*INDEX(EQ_Prev,1,$C$3),0)</f>
        <v>#NAME?</v>
      </c>
      <c r="J29" s="178" t="e">
        <f aca="false">IF(F29=1,IF(F28=0,SUM(I$17:I29),I29),0)</f>
        <v>#NAME?</v>
      </c>
      <c r="K29" s="178" t="e">
        <f aca="false">IF(F29=1,IF(F28=0,IF(SUM(I$17:I29)&lt;=$N$10,SUM(I$17:I29),$N$10),0),0)</f>
        <v>#NAME?</v>
      </c>
      <c r="L29" s="178" t="e">
        <f aca="false">J29-K29</f>
        <v>#NAME?</v>
      </c>
      <c r="M29" s="178" t="e">
        <f aca="false">IF(G29=0,BD29*(1-INDEX(EQ_Prev,1,$C$3)),0)</f>
        <v>#NAME?</v>
      </c>
      <c r="N29" s="178" t="e">
        <f aca="false">IF(G29=1,IF(G28=0,SUM(M$17:M29),0),0)</f>
        <v>#NAME?</v>
      </c>
      <c r="O29" s="178" t="e">
        <f aca="false">IF(G29=1,BD29,0)</f>
        <v>#NAME?</v>
      </c>
      <c r="P29" s="179" t="e">
        <f aca="false">O29+N29+L29</f>
        <v>#NAME?</v>
      </c>
      <c r="Q29" s="192" t="n">
        <v>0</v>
      </c>
      <c r="R29" s="181" t="e">
        <f aca="false">-IF(G29=0,($G$7/$H$7),0)</f>
        <v>#NAME?</v>
      </c>
      <c r="S29" s="181" t="e">
        <f aca="false">-IF(F29=1,IF(G29=0,$G$8/$H$8,0),0)</f>
        <v>#NAME?</v>
      </c>
      <c r="T29" s="181" t="e">
        <f aca="false">Q29+R29+S29+AB29</f>
        <v>#NAME?</v>
      </c>
      <c r="U29" s="181" t="e">
        <f aca="false">IF(W28=1,0,T29)</f>
        <v>#NAME?</v>
      </c>
      <c r="V29" s="181" t="e">
        <f aca="false">IF(U29=0,T29,0)</f>
        <v>#NAME?</v>
      </c>
      <c r="W29" s="182" t="e">
        <f aca="false">IF(-SUM(T$17:T29)&gt;=0.25*(SUM($G$6+$G$7+$G$8)),1,0)</f>
        <v>#NAME?</v>
      </c>
      <c r="X29" s="181" t="e">
        <f aca="false">-IF(BZ29=1,IF(BZ28=0,AC29,0),0)</f>
        <v>#NAME?</v>
      </c>
      <c r="Y29" s="181" t="e">
        <f aca="false">-IF(BZ29=1,IF(BZ28=0,(SUM(P$17:P29)),IF(AG29&gt;0,P29,0)),0)</f>
        <v>#NAME?</v>
      </c>
      <c r="Z29" s="181" t="e">
        <f aca="false">IF(AG28&gt;0,IF(AG29&lt;0,-AG28,0),0)</f>
        <v>#NAME?</v>
      </c>
      <c r="AA29" s="181" t="e">
        <f aca="false">IF(Z29=0,Y29,Z29)</f>
        <v>#NAME?</v>
      </c>
      <c r="AB29" s="193" t="n">
        <v>0</v>
      </c>
      <c r="AC29" s="183" t="e">
        <f aca="false">IF(BY28&lt;2,AC28+AD28,0)</f>
        <v>#NAME?</v>
      </c>
      <c r="AD29" s="183" t="e">
        <f aca="false">AC29*((((1+(INDEX(TI_4,1,$C$3)/2))^2)^(1/12))-1)</f>
        <v>#NAME?</v>
      </c>
      <c r="AE29" s="183" t="e">
        <f aca="false">IF(AD30=0,0,AD29)</f>
        <v>#NAME?</v>
      </c>
      <c r="AF29" s="183" t="e">
        <f aca="false">IF(BZ29=1,IF(BZ28=0,AC29-SUM(T30:T$136),0),0)</f>
        <v>#NAME?</v>
      </c>
      <c r="AG29" s="183" t="e">
        <f aca="false">IF(BZ29=1,IF(BZ28=0,AF29-SUM(P$17:P29),AG28+AI28-P29),0)</f>
        <v>#NAME?</v>
      </c>
      <c r="AH29" s="183" t="e">
        <f aca="false">IF(AG29&lt;=0,0,AG29)</f>
        <v>#NAME?</v>
      </c>
      <c r="AI29" s="183" t="e">
        <f aca="false">AH29*((((1+(INDEX(TI_5,1,$C$3)/2))^2)^(1/12))-1)</f>
        <v>#NAME?</v>
      </c>
      <c r="AJ29" s="183" t="e">
        <f aca="false">IF(AI30=0,0,AI29)</f>
        <v>#NAME?</v>
      </c>
      <c r="AK29" s="183" t="e">
        <f aca="false">IF(AH29&gt;0,IF(CA28=1,-AH29,0),0)</f>
        <v>#NAME?</v>
      </c>
      <c r="AL29" s="184" t="e">
        <f aca="false">K29+P29+Q29+R29+S29+X29+AA29+AB29+AF29+AK29</f>
        <v>#NAME?</v>
      </c>
      <c r="AM29" s="185" t="e">
        <f aca="false">IF($E29=0,0,IF($C29-INDEX(DM_1,1,$C$3)&gt;=$K$3,0,INDEX(EC_Studio,$C$4,$C$3)))</f>
        <v>#NAME?</v>
      </c>
      <c r="AN29" s="185" t="e">
        <f aca="false">IF($E29=0,0,IF($C29-INDEX(DM_1,1,$C$3)&gt;=$K$4,0,INDEX(EC_1cc,$C$4,$C$3)))</f>
        <v>#NAME?</v>
      </c>
      <c r="AO29" s="185" t="e">
        <f aca="false">IF($E29=0,0,IF($C29-INDEX(DM_1,1,$C$3)&gt;=$K$5,0,INDEX(EC_2cc,$C$4,$C$3)))</f>
        <v>#NAME?</v>
      </c>
      <c r="AP29" s="185" t="e">
        <f aca="false">IF($E29=0,0,IF($C29-INDEX(DM_1,1,$C$3)&gt;=$K$6,0,INDEX(EC_3CC,$C$4,$C$3)))</f>
        <v>#NAME?</v>
      </c>
      <c r="AQ29" s="185" t="e">
        <f aca="false">IF($E29=0,0,IF($C29-INDEX(DM_1,1,$C$3)&gt;=$K$7,0,INDEX(EC_P,$C$4,$C$3)))</f>
        <v>#NAME?</v>
      </c>
      <c r="AR29" s="185" t="e">
        <f aca="false">IF($E29=0,0,IF($C29-INDEX(DM_1,1,$C$3)&gt;=$K$8,0,INDEX(EC_2ccF,$C$4,$C$3)))</f>
        <v>#NAME?</v>
      </c>
      <c r="AS29" s="185" t="e">
        <f aca="false">IF($E29=0,0,IF($C29-INDEX(DM_1,1,$C$3)&gt;=$K$9,0,INDEX(EC_3ccF,$C$4,$C$3)))</f>
        <v>#NAME?</v>
      </c>
      <c r="AT29" s="185" t="e">
        <f aca="false">(AM29+AN29+AO29+AP29+AQ29+AR29+AS29)*INDEX([1]!stat,1,$C$3)</f>
        <v>#NAME?</v>
      </c>
      <c r="AU29" s="185" t="e">
        <f aca="false">SUM(AM29:AS29)</f>
        <v>#NAME?</v>
      </c>
      <c r="AV29" s="185" t="e">
        <f aca="false">SUM(AU$17:AU29)</f>
        <v>#NAME?</v>
      </c>
      <c r="AW29" s="186" t="e">
        <f aca="false">AM29*INDEX([1]!prix_studio,$C$4,$C$3)</f>
        <v>#NAME?</v>
      </c>
      <c r="AX29" s="186" t="e">
        <f aca="false">AN29*INDEX([1]!prix_1cc,$C$4,$C$3)</f>
        <v>#NAME?</v>
      </c>
      <c r="AY29" s="186" t="e">
        <f aca="false">AO29*INDEX([1]!prix_2cc,$C$4,$C$3)</f>
        <v>#NAME?</v>
      </c>
      <c r="AZ29" s="186" t="e">
        <f aca="false">AP29*INDEX([1]!prix_3cc,$C$4,$C$3)</f>
        <v>#NAME?</v>
      </c>
      <c r="BA29" s="186" t="e">
        <f aca="false">AQ29*INDEX([1]!prix_pent,$C$4,$C$3)</f>
        <v>#NAME?</v>
      </c>
      <c r="BB29" s="186" t="e">
        <f aca="false">AR29*INDEX([1]!prix_2ccf,$C$4,$C$3)</f>
        <v>#NAME?</v>
      </c>
      <c r="BC29" s="186" t="e">
        <f aca="false">AS29*INDEX([1]!prix_3ccf,$C$4,$C$3)</f>
        <v>#NAME?</v>
      </c>
      <c r="BD29" s="186" t="e">
        <f aca="false">SUM(AW29:BC29)</f>
        <v>#NAME?</v>
      </c>
      <c r="BE29" s="186"/>
      <c r="BF29" s="187" t="e">
        <f aca="false">IF($G29=0,0,IF(SUM(AM$17:AM29)&lt;$J$3,0,INDEX(Taxes_2,1,$C$3)*INDEX([1]!prix_studio,$C$4,$C$3))*($J$3-SUM(AM$17:AM29))/12)</f>
        <v>#NAME?</v>
      </c>
      <c r="BG29" s="187" t="e">
        <f aca="false">IF($G29=0,0,IF(SUM(AN$17:AN29)&lt;$J$4,0,INDEX(Taxes_2,1,$C$3)*INDEX([1]!prix_1cc,$C$4,$C$3))*($J$4-SUM(AN$17:AN29))/12)</f>
        <v>#NAME?</v>
      </c>
      <c r="BH29" s="187" t="e">
        <f aca="false">IF($G29=0,0,IF(SUM(AO$17:AO29)&lt;$J$5,0,INDEX(Taxes_2,1,$C$3)*INDEX([1]!prix_2cc,$C$4,$C$3))*($J$5-SUM(AO$17:AO29))/12)</f>
        <v>#NAME?</v>
      </c>
      <c r="BI29" s="187" t="e">
        <f aca="false">IF($G29=0,0,IF(SUM(AP$17:AP29)&lt;$J$6,0,INDEX(Taxes_2,1,$C$3)*INDEX([1]!prix_3cc,$C$4,$C$3))*($J$6-SUM(AP$17:AP29))/12)</f>
        <v>#NAME?</v>
      </c>
      <c r="BJ29" s="187" t="e">
        <f aca="false">IF($G29=0,0,IF(SUM(AQ$17:AQ29)&lt;$J$7,0,INDEX(Taxes_2,1,$C$3)*INDEX([1]!prix_pent,$C$4,$C$3))*($J$7-SUM(AQ$17:AQ29))/12)</f>
        <v>#NAME?</v>
      </c>
      <c r="BK29" s="187" t="e">
        <f aca="false">IF($G29=0,0,IF(SUM(AR$17:AR29)&lt;$J$8,0,INDEX(Taxes_2,1,$C$3)*INDEX([1]!prix_2ccf,$C$4,$C$3))*($J$8-SUM(AR$17:AR29))/12)</f>
        <v>#NAME?</v>
      </c>
      <c r="BL29" s="187" t="e">
        <f aca="false">IF($G29=0,0,IF(SUM(AS$17:AS29)&lt;$J$9,0,INDEX(Taxes_2,1,$C$3)*INDEX([1]!prix_3ccf,$C$4,$C$3))*($J$9-SUM(AS$17:AS29))/12)</f>
        <v>#NAME?</v>
      </c>
      <c r="BM29" s="188" t="e">
        <f aca="false">IF(G29=0,INDEX(Taxes_1,1,$C$3)*INDEX([1]!v_terrain,1,1)/12,0)</f>
        <v>#NAME?</v>
      </c>
      <c r="BN29" s="187"/>
      <c r="BO29" s="187"/>
      <c r="BP29" s="187"/>
      <c r="BQ29" s="187"/>
      <c r="BR29" s="187"/>
      <c r="BS29" s="187"/>
      <c r="BT29" s="187"/>
      <c r="BU29" s="189" t="e">
        <f aca="false">BF29+BG29+BH29+BI29+BJ29+BK29+BL29+BM29+BN29+BO29+BP29+BQ29+BR29+BS29+BT29</f>
        <v>#NAME?</v>
      </c>
      <c r="BW29" s="190" t="e">
        <f aca="false">IF(G29=1,IF(G28=0,C29,0),0)</f>
        <v>#NAME?</v>
      </c>
      <c r="BX29" s="190" t="e">
        <f aca="false">IF(G29=1,IF(G28=0,C29,0),0)</f>
        <v>#NAME?</v>
      </c>
      <c r="BY29" s="190" t="e">
        <f aca="false">F29+W29</f>
        <v>#NAME?</v>
      </c>
      <c r="BZ29" s="190" t="e">
        <f aca="false">IF(BY29=2,1,0)</f>
        <v>#NAME?</v>
      </c>
      <c r="CA29" s="190" t="e">
        <f aca="false">IF(G29+H29=2,1,0)</f>
        <v>#NAME?</v>
      </c>
    </row>
    <row r="30" customFormat="false" ht="12.75" hidden="false" customHeight="false" outlineLevel="0" collapsed="false">
      <c r="B30" s="194"/>
      <c r="C30" s="191" t="n">
        <v>14</v>
      </c>
      <c r="D30" s="176" t="n">
        <v>1</v>
      </c>
      <c r="E30" s="176" t="n">
        <f aca="false">IF(INDEX(DM_1,1,$C$3)&gt;C30,0,1)</f>
        <v>1</v>
      </c>
      <c r="F30" s="176" t="e">
        <f aca="false">IF(AV30/$J$10&gt;=INDEX(PREV_2,1,$C$3),1,0)</f>
        <v>#NAME?</v>
      </c>
      <c r="G30" s="176" t="e">
        <f aca="false">IF(F30=0,0,IF(SUM(F$17:F30)-INDEX(DM_4,1,$C$3)&lt;0,0,1))</f>
        <v>#NAME?</v>
      </c>
      <c r="H30" s="177" t="e">
        <f aca="false">IF(AV30&lt;$J$10,0,1)</f>
        <v>#NAME?</v>
      </c>
      <c r="I30" s="178" t="e">
        <f aca="false">IF(G30=0,BD30*INDEX(EQ_Prev,1,$C$3),0)</f>
        <v>#NAME?</v>
      </c>
      <c r="J30" s="178" t="e">
        <f aca="false">IF(F30=1,IF(F29=0,SUM(I$17:I30),I30),0)</f>
        <v>#NAME?</v>
      </c>
      <c r="K30" s="178" t="e">
        <f aca="false">IF(F30=1,IF(F29=0,IF(SUM(I$17:I30)&lt;=$N$10,SUM(I$17:I30),$N$10),0),0)</f>
        <v>#NAME?</v>
      </c>
      <c r="L30" s="178" t="e">
        <f aca="false">J30-K30</f>
        <v>#NAME?</v>
      </c>
      <c r="M30" s="178" t="e">
        <f aca="false">IF(G30=0,BD30*(1-INDEX(EQ_Prev,1,$C$3)),0)</f>
        <v>#NAME?</v>
      </c>
      <c r="N30" s="178" t="e">
        <f aca="false">IF(G30=1,IF(G29=0,SUM(M$17:M30),0),0)</f>
        <v>#NAME?</v>
      </c>
      <c r="O30" s="178" t="e">
        <f aca="false">IF(G30=1,BD30,0)</f>
        <v>#NAME?</v>
      </c>
      <c r="P30" s="179" t="e">
        <f aca="false">O30+N30+L30</f>
        <v>#NAME?</v>
      </c>
      <c r="Q30" s="192" t="n">
        <v>0</v>
      </c>
      <c r="R30" s="181" t="e">
        <f aca="false">-IF(G30=0,($G$7/$H$7),0)</f>
        <v>#NAME?</v>
      </c>
      <c r="S30" s="181" t="e">
        <f aca="false">-IF(F30=1,IF(G30=0,$G$8/$H$8,0),0)</f>
        <v>#NAME?</v>
      </c>
      <c r="T30" s="181" t="e">
        <f aca="false">Q30+R30+S30+AB30</f>
        <v>#NAME?</v>
      </c>
      <c r="U30" s="181" t="e">
        <f aca="false">IF(W29=1,0,T30)</f>
        <v>#NAME?</v>
      </c>
      <c r="V30" s="181" t="e">
        <f aca="false">IF(U30=0,T30,0)</f>
        <v>#NAME?</v>
      </c>
      <c r="W30" s="182" t="e">
        <f aca="false">IF(-SUM(T$17:T30)&gt;=0.25*(SUM($G$6+$G$7+$G$8)),1,0)</f>
        <v>#NAME?</v>
      </c>
      <c r="X30" s="181" t="e">
        <f aca="false">-IF(BZ30=1,IF(BZ29=0,AC30,0),0)</f>
        <v>#NAME?</v>
      </c>
      <c r="Y30" s="181" t="e">
        <f aca="false">-IF(BZ30=1,IF(BZ29=0,(SUM(P$17:P30)),IF(AG30&gt;0,P30,0)),0)</f>
        <v>#NAME?</v>
      </c>
      <c r="Z30" s="181" t="e">
        <f aca="false">IF(AG29&gt;0,IF(AG30&lt;0,-AG29,0),0)</f>
        <v>#NAME?</v>
      </c>
      <c r="AA30" s="181" t="e">
        <f aca="false">IF(Z30=0,Y30,Z30)</f>
        <v>#NAME?</v>
      </c>
      <c r="AB30" s="193" t="n">
        <v>0</v>
      </c>
      <c r="AC30" s="183" t="e">
        <f aca="false">IF(BY29&lt;2,AC29+AD29,0)</f>
        <v>#NAME?</v>
      </c>
      <c r="AD30" s="183" t="e">
        <f aca="false">AC30*((((1+(INDEX(TI_4,1,$C$3)/2))^2)^(1/12))-1)</f>
        <v>#NAME?</v>
      </c>
      <c r="AE30" s="183" t="e">
        <f aca="false">IF(AD31=0,0,AD30)</f>
        <v>#NAME?</v>
      </c>
      <c r="AF30" s="183" t="e">
        <f aca="false">IF(BZ30=1,IF(BZ29=0,AC30-SUM(T31:T$136),0),0)</f>
        <v>#NAME?</v>
      </c>
      <c r="AG30" s="183" t="e">
        <f aca="false">IF(BZ30=1,IF(BZ29=0,AF30-SUM(P$17:P30),AG29+AI29-P30),0)</f>
        <v>#NAME?</v>
      </c>
      <c r="AH30" s="183" t="e">
        <f aca="false">IF(AG30&lt;=0,0,AG30)</f>
        <v>#NAME?</v>
      </c>
      <c r="AI30" s="183" t="e">
        <f aca="false">AH30*((((1+(INDEX(TI_5,1,$C$3)/2))^2)^(1/12))-1)</f>
        <v>#NAME?</v>
      </c>
      <c r="AJ30" s="183" t="e">
        <f aca="false">IF(AI31=0,0,AI30)</f>
        <v>#NAME?</v>
      </c>
      <c r="AK30" s="183" t="e">
        <f aca="false">IF(AH30&gt;0,IF(CA29=1,-AH30,0),0)</f>
        <v>#NAME?</v>
      </c>
      <c r="AL30" s="184" t="e">
        <f aca="false">K30+P30+Q30+R30+S30+X30+AA30+AB30+AF30+AK30</f>
        <v>#NAME?</v>
      </c>
      <c r="AM30" s="185" t="e">
        <f aca="false">IF($E30=0,0,IF($C30-INDEX(DM_1,1,$C$3)&gt;=$K$3,0,INDEX(EC_Studio,$C$4,$C$3)))</f>
        <v>#NAME?</v>
      </c>
      <c r="AN30" s="185" t="e">
        <f aca="false">IF($E30=0,0,IF($C30-INDEX(DM_1,1,$C$3)&gt;=$K$4,0,INDEX(EC_1cc,$C$4,$C$3)))</f>
        <v>#NAME?</v>
      </c>
      <c r="AO30" s="185" t="e">
        <f aca="false">IF($E30=0,0,IF($C30-INDEX(DM_1,1,$C$3)&gt;=$K$5,0,INDEX(EC_2cc,$C$4,$C$3)))</f>
        <v>#NAME?</v>
      </c>
      <c r="AP30" s="185" t="e">
        <f aca="false">IF($E30=0,0,IF($C30-INDEX(DM_1,1,$C$3)&gt;=$K$6,0,INDEX(EC_3CC,$C$4,$C$3)))</f>
        <v>#NAME?</v>
      </c>
      <c r="AQ30" s="185" t="e">
        <f aca="false">IF($E30=0,0,IF($C30-INDEX(DM_1,1,$C$3)&gt;=$K$7,0,INDEX(EC_P,$C$4,$C$3)))</f>
        <v>#NAME?</v>
      </c>
      <c r="AR30" s="185" t="e">
        <f aca="false">IF($E30=0,0,IF($C30-INDEX(DM_1,1,$C$3)&gt;=$K$8,0,INDEX(EC_2ccF,$C$4,$C$3)))</f>
        <v>#NAME?</v>
      </c>
      <c r="AS30" s="185" t="e">
        <f aca="false">IF($E30=0,0,IF($C30-INDEX(DM_1,1,$C$3)&gt;=$K$9,0,INDEX(EC_3ccF,$C$4,$C$3)))</f>
        <v>#NAME?</v>
      </c>
      <c r="AT30" s="185" t="e">
        <f aca="false">(AM30+AN30+AO30+AP30+AQ30+AR30+AS30)*INDEX([1]!stat,1,$C$3)</f>
        <v>#NAME?</v>
      </c>
      <c r="AU30" s="185" t="e">
        <f aca="false">SUM(AM30:AS30)</f>
        <v>#NAME?</v>
      </c>
      <c r="AV30" s="185" t="e">
        <f aca="false">SUM(AU$17:AU30)</f>
        <v>#NAME?</v>
      </c>
      <c r="AW30" s="186" t="e">
        <f aca="false">AM30*INDEX([1]!prix_studio,$C$4,$C$3)</f>
        <v>#NAME?</v>
      </c>
      <c r="AX30" s="186" t="e">
        <f aca="false">AN30*INDEX([1]!prix_1cc,$C$4,$C$3)</f>
        <v>#NAME?</v>
      </c>
      <c r="AY30" s="186" t="e">
        <f aca="false">AO30*INDEX([1]!prix_2cc,$C$4,$C$3)</f>
        <v>#NAME?</v>
      </c>
      <c r="AZ30" s="186" t="e">
        <f aca="false">AP30*INDEX([1]!prix_3cc,$C$4,$C$3)</f>
        <v>#NAME?</v>
      </c>
      <c r="BA30" s="186" t="e">
        <f aca="false">AQ30*INDEX([1]!prix_pent,$C$4,$C$3)</f>
        <v>#NAME?</v>
      </c>
      <c r="BB30" s="186" t="e">
        <f aca="false">AR30*INDEX([1]!prix_2ccf,$C$4,$C$3)</f>
        <v>#NAME?</v>
      </c>
      <c r="BC30" s="186" t="e">
        <f aca="false">AS30*INDEX([1]!prix_3ccf,$C$4,$C$3)</f>
        <v>#NAME?</v>
      </c>
      <c r="BD30" s="186" t="e">
        <f aca="false">SUM(AW30:BC30)</f>
        <v>#NAME?</v>
      </c>
      <c r="BE30" s="186"/>
      <c r="BF30" s="187" t="e">
        <f aca="false">IF($G30=0,0,IF(SUM(AM$17:AM30)&lt;$J$3,0,INDEX(Taxes_2,1,$C$3)*INDEX([1]!prix_studio,$C$4,$C$3))*($J$3-SUM(AM$17:AM30))/12)</f>
        <v>#NAME?</v>
      </c>
      <c r="BG30" s="187" t="e">
        <f aca="false">IF($G30=0,0,IF(SUM(AN$17:AN30)&lt;$J$4,0,INDEX(Taxes_2,1,$C$3)*INDEX([1]!prix_1cc,$C$4,$C$3))*($J$4-SUM(AN$17:AN30))/12)</f>
        <v>#NAME?</v>
      </c>
      <c r="BH30" s="187" t="e">
        <f aca="false">IF($G30=0,0,IF(SUM(AO$17:AO30)&lt;$J$5,0,INDEX(Taxes_2,1,$C$3)*INDEX([1]!prix_2cc,$C$4,$C$3))*($J$5-SUM(AO$17:AO30))/12)</f>
        <v>#NAME?</v>
      </c>
      <c r="BI30" s="187" t="e">
        <f aca="false">IF($G30=0,0,IF(SUM(AP$17:AP30)&lt;$J$6,0,INDEX(Taxes_2,1,$C$3)*INDEX([1]!prix_3cc,$C$4,$C$3))*($J$6-SUM(AP$17:AP30))/12)</f>
        <v>#NAME?</v>
      </c>
      <c r="BJ30" s="187" t="e">
        <f aca="false">IF($G30=0,0,IF(SUM(AQ$17:AQ30)&lt;$J$7,0,INDEX(Taxes_2,1,$C$3)*INDEX([1]!prix_pent,$C$4,$C$3))*($J$7-SUM(AQ$17:AQ30))/12)</f>
        <v>#NAME?</v>
      </c>
      <c r="BK30" s="187" t="e">
        <f aca="false">IF($G30=0,0,IF(SUM(AR$17:AR30)&lt;$J$8,0,INDEX(Taxes_2,1,$C$3)*INDEX([1]!prix_2ccf,$C$4,$C$3))*($J$8-SUM(AR$17:AR30))/12)</f>
        <v>#NAME?</v>
      </c>
      <c r="BL30" s="187" t="e">
        <f aca="false">IF($G30=0,0,IF(SUM(AS$17:AS30)&lt;$J$9,0,INDEX(Taxes_2,1,$C$3)*INDEX([1]!prix_3ccf,$C$4,$C$3))*($J$9-SUM(AS$17:AS30))/12)</f>
        <v>#NAME?</v>
      </c>
      <c r="BM30" s="188" t="e">
        <f aca="false">IF(G30=0,INDEX(Taxes_1,1,$C$3)*INDEX([1]!v_terrain,1,1)/12,0)</f>
        <v>#NAME?</v>
      </c>
      <c r="BN30" s="187"/>
      <c r="BO30" s="187"/>
      <c r="BP30" s="187"/>
      <c r="BQ30" s="187"/>
      <c r="BR30" s="187"/>
      <c r="BS30" s="187"/>
      <c r="BT30" s="187"/>
      <c r="BU30" s="189" t="e">
        <f aca="false">BF30+BG30+BH30+BI30+BJ30+BK30+BL30+BM30+BN30+BO30+BP30+BQ30+BR30+BS30+BT30</f>
        <v>#NAME?</v>
      </c>
      <c r="BW30" s="190" t="e">
        <f aca="false">IF(G30=1,IF(G29=0,C30,0),0)</f>
        <v>#NAME?</v>
      </c>
      <c r="BX30" s="190" t="e">
        <f aca="false">IF(G30=1,IF(G29=0,C30,0),0)</f>
        <v>#NAME?</v>
      </c>
      <c r="BY30" s="190" t="e">
        <f aca="false">F30+W30</f>
        <v>#NAME?</v>
      </c>
      <c r="BZ30" s="190" t="e">
        <f aca="false">IF(BY30=2,1,0)</f>
        <v>#NAME?</v>
      </c>
      <c r="CA30" s="190" t="e">
        <f aca="false">IF(G30+H30=2,1,0)</f>
        <v>#NAME?</v>
      </c>
    </row>
    <row r="31" customFormat="false" ht="12.75" hidden="false" customHeight="false" outlineLevel="0" collapsed="false">
      <c r="B31" s="194"/>
      <c r="C31" s="191" t="n">
        <v>15</v>
      </c>
      <c r="D31" s="176" t="n">
        <v>1</v>
      </c>
      <c r="E31" s="176" t="n">
        <f aca="false">IF(INDEX(DM_1,1,$C$3)&gt;C31,0,1)</f>
        <v>1</v>
      </c>
      <c r="F31" s="176" t="e">
        <f aca="false">IF(AV31/$J$10&gt;=INDEX(PREV_2,1,$C$3),1,0)</f>
        <v>#NAME?</v>
      </c>
      <c r="G31" s="176" t="e">
        <f aca="false">IF(F31=0,0,IF(SUM(F$17:F31)-INDEX(DM_4,1,$C$3)&lt;0,0,1))</f>
        <v>#NAME?</v>
      </c>
      <c r="H31" s="177" t="e">
        <f aca="false">IF(AV31&lt;$J$10,0,1)</f>
        <v>#NAME?</v>
      </c>
      <c r="I31" s="178" t="e">
        <f aca="false">IF(G31=0,BD31*INDEX(EQ_Prev,1,$C$3),0)</f>
        <v>#NAME?</v>
      </c>
      <c r="J31" s="178" t="e">
        <f aca="false">IF(F31=1,IF(F30=0,SUM(I$17:I31),I31),0)</f>
        <v>#NAME?</v>
      </c>
      <c r="K31" s="178" t="e">
        <f aca="false">IF(F31=1,IF(F30=0,IF(SUM(I$17:I31)&lt;=$N$10,SUM(I$17:I31),$N$10),0),0)</f>
        <v>#NAME?</v>
      </c>
      <c r="L31" s="178" t="e">
        <f aca="false">J31-K31</f>
        <v>#NAME?</v>
      </c>
      <c r="M31" s="178" t="e">
        <f aca="false">IF(G31=0,BD31*(1-INDEX(EQ_Prev,1,$C$3)),0)</f>
        <v>#NAME?</v>
      </c>
      <c r="N31" s="178" t="e">
        <f aca="false">IF(G31=1,IF(G30=0,SUM(M$17:M31),0),0)</f>
        <v>#NAME?</v>
      </c>
      <c r="O31" s="178" t="e">
        <f aca="false">IF(G31=1,BD31,0)</f>
        <v>#NAME?</v>
      </c>
      <c r="P31" s="179" t="e">
        <f aca="false">O31+N31+L31</f>
        <v>#NAME?</v>
      </c>
      <c r="Q31" s="192" t="n">
        <v>0</v>
      </c>
      <c r="R31" s="181" t="e">
        <f aca="false">-IF(G31=0,($G$7/$H$7),0)</f>
        <v>#NAME?</v>
      </c>
      <c r="S31" s="181" t="e">
        <f aca="false">-IF(F31=1,IF(G31=0,$G$8/$H$8,0),0)</f>
        <v>#NAME?</v>
      </c>
      <c r="T31" s="181" t="e">
        <f aca="false">Q31+R31+S31+AB31</f>
        <v>#NAME?</v>
      </c>
      <c r="U31" s="181" t="e">
        <f aca="false">IF(W30=1,0,T31)</f>
        <v>#NAME?</v>
      </c>
      <c r="V31" s="181" t="e">
        <f aca="false">IF(U31=0,T31,0)</f>
        <v>#NAME?</v>
      </c>
      <c r="W31" s="182" t="e">
        <f aca="false">IF(-SUM(T$17:T31)&gt;=0.25*(SUM($G$6+$G$7+$G$8)),1,0)</f>
        <v>#NAME?</v>
      </c>
      <c r="X31" s="181" t="e">
        <f aca="false">-IF(BZ31=1,IF(BZ30=0,AC31,0),0)</f>
        <v>#NAME?</v>
      </c>
      <c r="Y31" s="181" t="e">
        <f aca="false">-IF(BZ31=1,IF(BZ30=0,(SUM(P$17:P31)),IF(AG31&gt;0,P31,0)),0)</f>
        <v>#NAME?</v>
      </c>
      <c r="Z31" s="181" t="e">
        <f aca="false">IF(AG30&gt;0,IF(AG31&lt;0,-AG30,0),0)</f>
        <v>#NAME?</v>
      </c>
      <c r="AA31" s="181" t="e">
        <f aca="false">IF(Z31=0,Y31,Z31)</f>
        <v>#NAME?</v>
      </c>
      <c r="AB31" s="193" t="n">
        <v>0</v>
      </c>
      <c r="AC31" s="183" t="e">
        <f aca="false">IF(BY30&lt;2,AC30+AD30,0)</f>
        <v>#NAME?</v>
      </c>
      <c r="AD31" s="183" t="e">
        <f aca="false">AC31*((((1+(INDEX(TI_4,1,$C$3)/2))^2)^(1/12))-1)</f>
        <v>#NAME?</v>
      </c>
      <c r="AE31" s="183" t="e">
        <f aca="false">IF(AD32=0,0,AD31)</f>
        <v>#NAME?</v>
      </c>
      <c r="AF31" s="183" t="e">
        <f aca="false">IF(BZ31=1,IF(BZ30=0,AC31-SUM(T32:T$136),0),0)</f>
        <v>#NAME?</v>
      </c>
      <c r="AG31" s="183" t="e">
        <f aca="false">IF(BZ31=1,IF(BZ30=0,AF31-SUM(P$17:P31),AG30+AI30-P31),0)</f>
        <v>#NAME?</v>
      </c>
      <c r="AH31" s="183" t="e">
        <f aca="false">IF(AG31&lt;=0,0,AG31)</f>
        <v>#NAME?</v>
      </c>
      <c r="AI31" s="183" t="e">
        <f aca="false">AH31*((((1+(INDEX(TI_5,1,$C$3)/2))^2)^(1/12))-1)</f>
        <v>#NAME?</v>
      </c>
      <c r="AJ31" s="183" t="e">
        <f aca="false">IF(AI32=0,0,AI31)</f>
        <v>#NAME?</v>
      </c>
      <c r="AK31" s="183" t="e">
        <f aca="false">IF(AH31&gt;0,IF(CA30=1,-AH31,0),0)</f>
        <v>#NAME?</v>
      </c>
      <c r="AL31" s="184" t="e">
        <f aca="false">K31+P31+Q31+R31+S31+X31+AA31+AB31+AF31+AK31</f>
        <v>#NAME?</v>
      </c>
      <c r="AM31" s="185" t="e">
        <f aca="false">IF($E31=0,0,IF($C31-INDEX(DM_1,1,$C$3)&gt;=$K$3,0,INDEX(EC_Studio,$C$4,$C$3)))</f>
        <v>#NAME?</v>
      </c>
      <c r="AN31" s="185" t="e">
        <f aca="false">IF($E31=0,0,IF($C31-INDEX(DM_1,1,$C$3)&gt;=$K$4,0,INDEX(EC_1cc,$C$4,$C$3)))</f>
        <v>#NAME?</v>
      </c>
      <c r="AO31" s="185" t="e">
        <f aca="false">IF($E31=0,0,IF($C31-INDEX(DM_1,1,$C$3)&gt;=$K$5,0,INDEX(EC_2cc,$C$4,$C$3)))</f>
        <v>#NAME?</v>
      </c>
      <c r="AP31" s="185" t="e">
        <f aca="false">IF($E31=0,0,IF($C31-INDEX(DM_1,1,$C$3)&gt;=$K$6,0,INDEX(EC_3CC,$C$4,$C$3)))</f>
        <v>#NAME?</v>
      </c>
      <c r="AQ31" s="185" t="e">
        <f aca="false">IF($E31=0,0,IF($C31-INDEX(DM_1,1,$C$3)&gt;=$K$7,0,INDEX(EC_P,$C$4,$C$3)))</f>
        <v>#NAME?</v>
      </c>
      <c r="AR31" s="185" t="e">
        <f aca="false">IF($E31=0,0,IF($C31-INDEX(DM_1,1,$C$3)&gt;=$K$8,0,INDEX(EC_2ccF,$C$4,$C$3)))</f>
        <v>#NAME?</v>
      </c>
      <c r="AS31" s="185" t="e">
        <f aca="false">IF($E31=0,0,IF($C31-INDEX(DM_1,1,$C$3)&gt;=$K$9,0,INDEX(EC_3ccF,$C$4,$C$3)))</f>
        <v>#NAME?</v>
      </c>
      <c r="AT31" s="185" t="e">
        <f aca="false">(AM31+AN31+AO31+AP31+AQ31+AR31+AS31)*INDEX([1]!stat,1,$C$3)</f>
        <v>#NAME?</v>
      </c>
      <c r="AU31" s="185" t="e">
        <f aca="false">SUM(AM31:AS31)</f>
        <v>#NAME?</v>
      </c>
      <c r="AV31" s="185" t="e">
        <f aca="false">SUM(AU$17:AU31)</f>
        <v>#NAME?</v>
      </c>
      <c r="AW31" s="186" t="e">
        <f aca="false">AM31*INDEX([1]!prix_studio,$C$4,$C$3)</f>
        <v>#NAME?</v>
      </c>
      <c r="AX31" s="186" t="e">
        <f aca="false">AN31*INDEX([1]!prix_1cc,$C$4,$C$3)</f>
        <v>#NAME?</v>
      </c>
      <c r="AY31" s="186" t="e">
        <f aca="false">AO31*INDEX([1]!prix_2cc,$C$4,$C$3)</f>
        <v>#NAME?</v>
      </c>
      <c r="AZ31" s="186" t="e">
        <f aca="false">AP31*INDEX([1]!prix_3cc,$C$4,$C$3)</f>
        <v>#NAME?</v>
      </c>
      <c r="BA31" s="186" t="e">
        <f aca="false">AQ31*INDEX([1]!prix_pent,$C$4,$C$3)</f>
        <v>#NAME?</v>
      </c>
      <c r="BB31" s="186" t="e">
        <f aca="false">AR31*INDEX([1]!prix_2ccf,$C$4,$C$3)</f>
        <v>#NAME?</v>
      </c>
      <c r="BC31" s="186" t="e">
        <f aca="false">AS31*INDEX([1]!prix_3ccf,$C$4,$C$3)</f>
        <v>#NAME?</v>
      </c>
      <c r="BD31" s="186" t="e">
        <f aca="false">SUM(AW31:BC31)</f>
        <v>#NAME?</v>
      </c>
      <c r="BE31" s="186"/>
      <c r="BF31" s="187" t="e">
        <f aca="false">IF($G31=0,0,IF(SUM(AM$17:AM31)&lt;$J$3,0,INDEX(Taxes_2,1,$C$3)*INDEX([1]!prix_studio,$C$4,$C$3))*($J$3-SUM(AM$17:AM31))/12)</f>
        <v>#NAME?</v>
      </c>
      <c r="BG31" s="187" t="e">
        <f aca="false">IF($G31=0,0,IF(SUM(AN$17:AN31)&lt;$J$4,0,INDEX(Taxes_2,1,$C$3)*INDEX([1]!prix_1cc,$C$4,$C$3))*($J$4-SUM(AN$17:AN31))/12)</f>
        <v>#NAME?</v>
      </c>
      <c r="BH31" s="187" t="e">
        <f aca="false">IF($G31=0,0,IF(SUM(AO$17:AO31)&lt;$J$5,0,INDEX(Taxes_2,1,$C$3)*INDEX([1]!prix_2cc,$C$4,$C$3))*($J$5-SUM(AO$17:AO31))/12)</f>
        <v>#NAME?</v>
      </c>
      <c r="BI31" s="187" t="e">
        <f aca="false">IF($G31=0,0,IF(SUM(AP$17:AP31)&lt;$J$6,0,INDEX(Taxes_2,1,$C$3)*INDEX([1]!prix_3cc,$C$4,$C$3))*($J$6-SUM(AP$17:AP31))/12)</f>
        <v>#NAME?</v>
      </c>
      <c r="BJ31" s="187" t="e">
        <f aca="false">IF($G31=0,0,IF(SUM(AQ$17:AQ31)&lt;$J$7,0,INDEX(Taxes_2,1,$C$3)*INDEX([1]!prix_pent,$C$4,$C$3))*($J$7-SUM(AQ$17:AQ31))/12)</f>
        <v>#NAME?</v>
      </c>
      <c r="BK31" s="187" t="e">
        <f aca="false">IF($G31=0,0,IF(SUM(AR$17:AR31)&lt;$J$8,0,INDEX(Taxes_2,1,$C$3)*INDEX([1]!prix_2ccf,$C$4,$C$3))*($J$8-SUM(AR$17:AR31))/12)</f>
        <v>#NAME?</v>
      </c>
      <c r="BL31" s="187" t="e">
        <f aca="false">IF($G31=0,0,IF(SUM(AS$17:AS31)&lt;$J$9,0,INDEX(Taxes_2,1,$C$3)*INDEX([1]!prix_3ccf,$C$4,$C$3))*($J$9-SUM(AS$17:AS31))/12)</f>
        <v>#NAME?</v>
      </c>
      <c r="BM31" s="188" t="e">
        <f aca="false">IF(G31=0,INDEX(Taxes_1,1,$C$3)*INDEX([1]!v_terrain,1,1)/12,0)</f>
        <v>#NAME?</v>
      </c>
      <c r="BN31" s="187"/>
      <c r="BO31" s="187"/>
      <c r="BP31" s="187"/>
      <c r="BQ31" s="187"/>
      <c r="BR31" s="187"/>
      <c r="BS31" s="187"/>
      <c r="BT31" s="187"/>
      <c r="BU31" s="189" t="e">
        <f aca="false">BF31+BG31+BH31+BI31+BJ31+BK31+BL31+BM31+BN31+BO31+BP31+BQ31+BR31+BS31+BT31</f>
        <v>#NAME?</v>
      </c>
      <c r="BW31" s="190" t="e">
        <f aca="false">IF(G31=1,IF(G30=0,C31,0),0)</f>
        <v>#NAME?</v>
      </c>
      <c r="BX31" s="190" t="e">
        <f aca="false">IF(G31=1,IF(G30=0,C31,0),0)</f>
        <v>#NAME?</v>
      </c>
      <c r="BY31" s="190" t="e">
        <f aca="false">F31+W31</f>
        <v>#NAME?</v>
      </c>
      <c r="BZ31" s="190" t="e">
        <f aca="false">IF(BY31=2,1,0)</f>
        <v>#NAME?</v>
      </c>
      <c r="CA31" s="190" t="e">
        <f aca="false">IF(G31+H31=2,1,0)</f>
        <v>#NAME?</v>
      </c>
    </row>
    <row r="32" customFormat="false" ht="12.75" hidden="false" customHeight="false" outlineLevel="0" collapsed="false">
      <c r="B32" s="194"/>
      <c r="C32" s="191" t="n">
        <v>16</v>
      </c>
      <c r="D32" s="176" t="n">
        <v>1</v>
      </c>
      <c r="E32" s="176" t="n">
        <f aca="false">IF(INDEX(DM_1,1,$C$3)&gt;C32,0,1)</f>
        <v>1</v>
      </c>
      <c r="F32" s="176" t="e">
        <f aca="false">IF(AV32/$J$10&gt;=INDEX(PREV_2,1,$C$3),1,0)</f>
        <v>#NAME?</v>
      </c>
      <c r="G32" s="176" t="e">
        <f aca="false">IF(F32=0,0,IF(SUM(F$17:F32)-INDEX(DM_4,1,$C$3)&lt;0,0,1))</f>
        <v>#NAME?</v>
      </c>
      <c r="H32" s="177" t="e">
        <f aca="false">IF(AV32&lt;$J$10,0,1)</f>
        <v>#NAME?</v>
      </c>
      <c r="I32" s="178" t="e">
        <f aca="false">IF(G32=0,BD32*INDEX(EQ_Prev,1,$C$3),0)</f>
        <v>#NAME?</v>
      </c>
      <c r="J32" s="178" t="e">
        <f aca="false">IF(F32=1,IF(F31=0,SUM(I$17:I32),I32),0)</f>
        <v>#NAME?</v>
      </c>
      <c r="K32" s="178" t="e">
        <f aca="false">IF(F32=1,IF(F31=0,IF(SUM(I$17:I32)&lt;=$N$10,SUM(I$17:I32),$N$10),0),0)</f>
        <v>#NAME?</v>
      </c>
      <c r="L32" s="178" t="e">
        <f aca="false">J32-K32</f>
        <v>#NAME?</v>
      </c>
      <c r="M32" s="178" t="e">
        <f aca="false">IF(G32=0,BD32*(1-INDEX(EQ_Prev,1,$C$3)),0)</f>
        <v>#NAME?</v>
      </c>
      <c r="N32" s="178" t="e">
        <f aca="false">IF(G32=1,IF(G31=0,SUM(M$17:M32),0),0)</f>
        <v>#NAME?</v>
      </c>
      <c r="O32" s="178" t="e">
        <f aca="false">IF(G32=1,BD32,0)</f>
        <v>#NAME?</v>
      </c>
      <c r="P32" s="179" t="e">
        <f aca="false">O32+N32+L32</f>
        <v>#NAME?</v>
      </c>
      <c r="Q32" s="192" t="n">
        <v>0</v>
      </c>
      <c r="R32" s="181" t="e">
        <f aca="false">-IF(G32=0,($G$7/$H$7),0)</f>
        <v>#NAME?</v>
      </c>
      <c r="S32" s="181" t="e">
        <f aca="false">-IF(F32=1,IF(G32=0,$G$8/$H$8,0),0)</f>
        <v>#NAME?</v>
      </c>
      <c r="T32" s="181" t="e">
        <f aca="false">Q32+R32+S32+AB32</f>
        <v>#NAME?</v>
      </c>
      <c r="U32" s="181" t="e">
        <f aca="false">IF(W31=1,0,T32)</f>
        <v>#NAME?</v>
      </c>
      <c r="V32" s="181" t="e">
        <f aca="false">IF(U32=0,T32,0)</f>
        <v>#NAME?</v>
      </c>
      <c r="W32" s="182" t="e">
        <f aca="false">IF(-SUM(T$17:T32)&gt;=0.25*(SUM($G$6+$G$7+$G$8)),1,0)</f>
        <v>#NAME?</v>
      </c>
      <c r="X32" s="181" t="e">
        <f aca="false">-IF(BZ32=1,IF(BZ31=0,AC32,0),0)</f>
        <v>#NAME?</v>
      </c>
      <c r="Y32" s="181" t="e">
        <f aca="false">-IF(BZ32=1,IF(BZ31=0,(SUM(P$17:P32)),IF(AG32&gt;0,P32,0)),0)</f>
        <v>#NAME?</v>
      </c>
      <c r="Z32" s="181" t="e">
        <f aca="false">IF(AG31&gt;0,IF(AG32&lt;0,-AG31,0),0)</f>
        <v>#NAME?</v>
      </c>
      <c r="AA32" s="181" t="e">
        <f aca="false">IF(Z32=0,Y32,Z32)</f>
        <v>#NAME?</v>
      </c>
      <c r="AB32" s="193" t="n">
        <v>0</v>
      </c>
      <c r="AC32" s="183" t="e">
        <f aca="false">IF(BY31&lt;2,AC31+AD31,0)</f>
        <v>#NAME?</v>
      </c>
      <c r="AD32" s="183" t="e">
        <f aca="false">AC32*((((1+(INDEX(TI_4,1,$C$3)/2))^2)^(1/12))-1)</f>
        <v>#NAME?</v>
      </c>
      <c r="AE32" s="183" t="e">
        <f aca="false">IF(AD33=0,0,AD32)</f>
        <v>#NAME?</v>
      </c>
      <c r="AF32" s="183" t="e">
        <f aca="false">IF(BZ32=1,IF(BZ31=0,AC32-SUM(T33:T$136),0),0)</f>
        <v>#NAME?</v>
      </c>
      <c r="AG32" s="183" t="e">
        <f aca="false">IF(BZ32=1,IF(BZ31=0,AF32-SUM(P$17:P32),AG31+AI31-P32),0)</f>
        <v>#NAME?</v>
      </c>
      <c r="AH32" s="183" t="e">
        <f aca="false">IF(AG32&lt;=0,0,AG32)</f>
        <v>#NAME?</v>
      </c>
      <c r="AI32" s="183" t="e">
        <f aca="false">AH32*((((1+(INDEX(TI_5,1,$C$3)/2))^2)^(1/12))-1)</f>
        <v>#NAME?</v>
      </c>
      <c r="AJ32" s="183" t="e">
        <f aca="false">IF(AI33=0,0,AI32)</f>
        <v>#NAME?</v>
      </c>
      <c r="AK32" s="183" t="e">
        <f aca="false">IF(AH32&gt;0,IF(CA31=1,-AH32,0),0)</f>
        <v>#NAME?</v>
      </c>
      <c r="AL32" s="184" t="e">
        <f aca="false">K32+P32+Q32+R32+S32+X32+AA32+AB32+AF32+AK32</f>
        <v>#NAME?</v>
      </c>
      <c r="AM32" s="185" t="e">
        <f aca="false">IF($E32=0,0,IF($C32-INDEX(DM_1,1,$C$3)&gt;=$K$3,0,INDEX(EC_Studio,$C$4,$C$3)))</f>
        <v>#NAME?</v>
      </c>
      <c r="AN32" s="185" t="e">
        <f aca="false">IF($E32=0,0,IF($C32-INDEX(DM_1,1,$C$3)&gt;=$K$4,0,INDEX(EC_1cc,$C$4,$C$3)))</f>
        <v>#NAME?</v>
      </c>
      <c r="AO32" s="185" t="e">
        <f aca="false">IF($E32=0,0,IF($C32-INDEX(DM_1,1,$C$3)&gt;=$K$5,0,INDEX(EC_2cc,$C$4,$C$3)))</f>
        <v>#NAME?</v>
      </c>
      <c r="AP32" s="185" t="e">
        <f aca="false">IF($E32=0,0,IF($C32-INDEX(DM_1,1,$C$3)&gt;=$K$6,0,INDEX(EC_3CC,$C$4,$C$3)))</f>
        <v>#NAME?</v>
      </c>
      <c r="AQ32" s="185" t="e">
        <f aca="false">IF($E32=0,0,IF($C32-INDEX(DM_1,1,$C$3)&gt;=$K$7,0,INDEX(EC_P,$C$4,$C$3)))</f>
        <v>#NAME?</v>
      </c>
      <c r="AR32" s="185" t="e">
        <f aca="false">IF($E32=0,0,IF($C32-INDEX(DM_1,1,$C$3)&gt;=$K$8,0,INDEX(EC_2ccF,$C$4,$C$3)))</f>
        <v>#NAME?</v>
      </c>
      <c r="AS32" s="185" t="e">
        <f aca="false">IF($E32=0,0,IF($C32-INDEX(DM_1,1,$C$3)&gt;=$K$9,0,INDEX(EC_3ccF,$C$4,$C$3)))</f>
        <v>#NAME?</v>
      </c>
      <c r="AT32" s="185" t="e">
        <f aca="false">(AM32+AN32+AO32+AP32+AQ32+AR32+AS32)*INDEX([1]!stat,1,$C$3)</f>
        <v>#NAME?</v>
      </c>
      <c r="AU32" s="185" t="e">
        <f aca="false">SUM(AM32:AS32)</f>
        <v>#NAME?</v>
      </c>
      <c r="AV32" s="185" t="e">
        <f aca="false">SUM(AU$17:AU32)</f>
        <v>#NAME?</v>
      </c>
      <c r="AW32" s="186" t="e">
        <f aca="false">AM32*INDEX([1]!prix_studio,$C$4,$C$3)</f>
        <v>#NAME?</v>
      </c>
      <c r="AX32" s="186" t="e">
        <f aca="false">AN32*INDEX([1]!prix_1cc,$C$4,$C$3)</f>
        <v>#NAME?</v>
      </c>
      <c r="AY32" s="186" t="e">
        <f aca="false">AO32*INDEX([1]!prix_2cc,$C$4,$C$3)</f>
        <v>#NAME?</v>
      </c>
      <c r="AZ32" s="186" t="e">
        <f aca="false">AP32*INDEX([1]!prix_3cc,$C$4,$C$3)</f>
        <v>#NAME?</v>
      </c>
      <c r="BA32" s="186" t="e">
        <f aca="false">AQ32*INDEX([1]!prix_pent,$C$4,$C$3)</f>
        <v>#NAME?</v>
      </c>
      <c r="BB32" s="186" t="e">
        <f aca="false">AR32*INDEX([1]!prix_2ccf,$C$4,$C$3)</f>
        <v>#NAME?</v>
      </c>
      <c r="BC32" s="186" t="e">
        <f aca="false">AS32*INDEX([1]!prix_3ccf,$C$4,$C$3)</f>
        <v>#NAME?</v>
      </c>
      <c r="BD32" s="186" t="e">
        <f aca="false">SUM(AW32:BC32)</f>
        <v>#NAME?</v>
      </c>
      <c r="BE32" s="186"/>
      <c r="BF32" s="187" t="e">
        <f aca="false">IF($G32=0,0,IF(SUM(AM$17:AM32)&lt;$J$3,0,INDEX(Taxes_2,1,$C$3)*INDEX([1]!prix_studio,$C$4,$C$3))*($J$3-SUM(AM$17:AM32))/12)</f>
        <v>#NAME?</v>
      </c>
      <c r="BG32" s="187" t="e">
        <f aca="false">IF($G32=0,0,IF(SUM(AN$17:AN32)&lt;$J$4,0,INDEX(Taxes_2,1,$C$3)*INDEX([1]!prix_1cc,$C$4,$C$3))*($J$4-SUM(AN$17:AN32))/12)</f>
        <v>#NAME?</v>
      </c>
      <c r="BH32" s="187" t="e">
        <f aca="false">IF($G32=0,0,IF(SUM(AO$17:AO32)&lt;$J$5,0,INDEX(Taxes_2,1,$C$3)*INDEX([1]!prix_2cc,$C$4,$C$3))*($J$5-SUM(AO$17:AO32))/12)</f>
        <v>#NAME?</v>
      </c>
      <c r="BI32" s="187" t="e">
        <f aca="false">IF($G32=0,0,IF(SUM(AP$17:AP32)&lt;$J$6,0,INDEX(Taxes_2,1,$C$3)*INDEX([1]!prix_3cc,$C$4,$C$3))*($J$6-SUM(AP$17:AP32))/12)</f>
        <v>#NAME?</v>
      </c>
      <c r="BJ32" s="187" t="e">
        <f aca="false">IF($G32=0,0,IF(SUM(AQ$17:AQ32)&lt;$J$7,0,INDEX(Taxes_2,1,$C$3)*INDEX([1]!prix_pent,$C$4,$C$3))*($J$7-SUM(AQ$17:AQ32))/12)</f>
        <v>#NAME?</v>
      </c>
      <c r="BK32" s="187" t="e">
        <f aca="false">IF($G32=0,0,IF(SUM(AR$17:AR32)&lt;$J$8,0,INDEX(Taxes_2,1,$C$3)*INDEX([1]!prix_2ccf,$C$4,$C$3))*($J$8-SUM(AR$17:AR32))/12)</f>
        <v>#NAME?</v>
      </c>
      <c r="BL32" s="187" t="e">
        <f aca="false">IF($G32=0,0,IF(SUM(AS$17:AS32)&lt;$J$9,0,INDEX(Taxes_2,1,$C$3)*INDEX([1]!prix_3ccf,$C$4,$C$3))*($J$9-SUM(AS$17:AS32))/12)</f>
        <v>#NAME?</v>
      </c>
      <c r="BM32" s="188" t="e">
        <f aca="false">IF(G32=0,INDEX(Taxes_1,1,$C$3)*INDEX([1]!v_terrain,1,1)/12,0)</f>
        <v>#NAME?</v>
      </c>
      <c r="BN32" s="187"/>
      <c r="BO32" s="187"/>
      <c r="BP32" s="187"/>
      <c r="BQ32" s="187"/>
      <c r="BR32" s="187"/>
      <c r="BS32" s="187"/>
      <c r="BT32" s="187"/>
      <c r="BU32" s="189" t="e">
        <f aca="false">BF32+BG32+BH32+BI32+BJ32+BK32+BL32+BM32+BN32+BO32+BP32+BQ32+BR32+BS32+BT32</f>
        <v>#NAME?</v>
      </c>
      <c r="BW32" s="190" t="e">
        <f aca="false">IF(G32=1,IF(G31=0,C32,0),0)</f>
        <v>#NAME?</v>
      </c>
      <c r="BX32" s="190" t="e">
        <f aca="false">IF(G32=1,IF(G31=0,C32,0),0)</f>
        <v>#NAME?</v>
      </c>
      <c r="BY32" s="190" t="e">
        <f aca="false">F32+W32</f>
        <v>#NAME?</v>
      </c>
      <c r="BZ32" s="190" t="e">
        <f aca="false">IF(BY32=2,1,0)</f>
        <v>#NAME?</v>
      </c>
      <c r="CA32" s="190" t="e">
        <f aca="false">IF(G32+H32=2,1,0)</f>
        <v>#NAME?</v>
      </c>
    </row>
    <row r="33" customFormat="false" ht="12.75" hidden="false" customHeight="false" outlineLevel="0" collapsed="false">
      <c r="B33" s="194"/>
      <c r="C33" s="191" t="n">
        <v>17</v>
      </c>
      <c r="D33" s="176" t="n">
        <v>1</v>
      </c>
      <c r="E33" s="176" t="n">
        <f aca="false">IF(INDEX(DM_1,1,$C$3)&gt;C33,0,1)</f>
        <v>1</v>
      </c>
      <c r="F33" s="176" t="e">
        <f aca="false">IF(AV33/$J$10&gt;=INDEX(PREV_2,1,$C$3),1,0)</f>
        <v>#NAME?</v>
      </c>
      <c r="G33" s="176" t="e">
        <f aca="false">IF(F33=0,0,IF(SUM(F$17:F33)-INDEX(DM_4,1,$C$3)&lt;0,0,1))</f>
        <v>#NAME?</v>
      </c>
      <c r="H33" s="177" t="e">
        <f aca="false">IF(AV33&lt;$J$10,0,1)</f>
        <v>#NAME?</v>
      </c>
      <c r="I33" s="178" t="e">
        <f aca="false">IF(G33=0,BD33*INDEX(EQ_Prev,1,$C$3),0)</f>
        <v>#NAME?</v>
      </c>
      <c r="J33" s="178" t="e">
        <f aca="false">IF(F33=1,IF(F32=0,SUM(I$17:I33),I33),0)</f>
        <v>#NAME?</v>
      </c>
      <c r="K33" s="178" t="e">
        <f aca="false">IF(F33=1,IF(F32=0,IF(SUM(I$17:I33)&lt;=$N$10,SUM(I$17:I33),$N$10),0),0)</f>
        <v>#NAME?</v>
      </c>
      <c r="L33" s="178" t="e">
        <f aca="false">J33-K33</f>
        <v>#NAME?</v>
      </c>
      <c r="M33" s="178" t="e">
        <f aca="false">IF(G33=0,BD33*(1-INDEX(EQ_Prev,1,$C$3)),0)</f>
        <v>#NAME?</v>
      </c>
      <c r="N33" s="178" t="e">
        <f aca="false">IF(G33=1,IF(G32=0,SUM(M$17:M33),0),0)</f>
        <v>#NAME?</v>
      </c>
      <c r="O33" s="178" t="e">
        <f aca="false">IF(G33=1,BD33,0)</f>
        <v>#NAME?</v>
      </c>
      <c r="P33" s="179" t="e">
        <f aca="false">O33+N33+L33</f>
        <v>#NAME?</v>
      </c>
      <c r="Q33" s="192" t="n">
        <v>0</v>
      </c>
      <c r="R33" s="181" t="e">
        <f aca="false">-IF(G33=0,($G$7/$H$7),0)</f>
        <v>#NAME?</v>
      </c>
      <c r="S33" s="181" t="e">
        <f aca="false">-IF(F33=1,IF(G33=0,$G$8/$H$8,0),0)</f>
        <v>#NAME?</v>
      </c>
      <c r="T33" s="181" t="e">
        <f aca="false">Q33+R33+S33+AB33</f>
        <v>#NAME?</v>
      </c>
      <c r="U33" s="181" t="e">
        <f aca="false">IF(W32=1,0,T33)</f>
        <v>#NAME?</v>
      </c>
      <c r="V33" s="181" t="e">
        <f aca="false">IF(U33=0,T33,0)</f>
        <v>#NAME?</v>
      </c>
      <c r="W33" s="182" t="e">
        <f aca="false">IF(-SUM(T$17:T33)&gt;=0.25*(SUM($G$6+$G$7+$G$8)),1,0)</f>
        <v>#NAME?</v>
      </c>
      <c r="X33" s="181" t="e">
        <f aca="false">-IF(BZ33=1,IF(BZ32=0,AC33,0),0)</f>
        <v>#NAME?</v>
      </c>
      <c r="Y33" s="181" t="e">
        <f aca="false">-IF(BZ33=1,IF(BZ32=0,(SUM(P$17:P33)),IF(AG33&gt;0,P33,0)),0)</f>
        <v>#NAME?</v>
      </c>
      <c r="Z33" s="181" t="e">
        <f aca="false">IF(AG32&gt;0,IF(AG33&lt;0,-AG32,0),0)</f>
        <v>#NAME?</v>
      </c>
      <c r="AA33" s="181" t="e">
        <f aca="false">IF(Z33=0,Y33,Z33)</f>
        <v>#NAME?</v>
      </c>
      <c r="AB33" s="193" t="n">
        <v>0</v>
      </c>
      <c r="AC33" s="183" t="e">
        <f aca="false">IF(BY32&lt;2,AC32+AD32,0)</f>
        <v>#NAME?</v>
      </c>
      <c r="AD33" s="183" t="e">
        <f aca="false">AC33*((((1+(INDEX(TI_4,1,$C$3)/2))^2)^(1/12))-1)</f>
        <v>#NAME?</v>
      </c>
      <c r="AE33" s="183" t="e">
        <f aca="false">IF(AD34=0,0,AD33)</f>
        <v>#NAME?</v>
      </c>
      <c r="AF33" s="183" t="e">
        <f aca="false">IF(BZ33=1,IF(BZ32=0,AC33-SUM(T34:T$136),0),0)</f>
        <v>#NAME?</v>
      </c>
      <c r="AG33" s="183" t="e">
        <f aca="false">IF(BZ33=1,IF(BZ32=0,AF33-SUM(P$17:P33),AG32+AI32-P33),0)</f>
        <v>#NAME?</v>
      </c>
      <c r="AH33" s="183" t="e">
        <f aca="false">IF(AG33&lt;=0,0,AG33)</f>
        <v>#NAME?</v>
      </c>
      <c r="AI33" s="183" t="e">
        <f aca="false">AH33*((((1+(INDEX(TI_5,1,$C$3)/2))^2)^(1/12))-1)</f>
        <v>#NAME?</v>
      </c>
      <c r="AJ33" s="183" t="e">
        <f aca="false">IF(AI34=0,0,AI33)</f>
        <v>#NAME?</v>
      </c>
      <c r="AK33" s="183" t="e">
        <f aca="false">IF(AH33&gt;0,IF(CA32=1,-AH33,0),0)</f>
        <v>#NAME?</v>
      </c>
      <c r="AL33" s="184" t="e">
        <f aca="false">K33+P33+Q33+R33+S33+X33+AA33+AB33+AF33+AK33</f>
        <v>#NAME?</v>
      </c>
      <c r="AM33" s="185" t="e">
        <f aca="false">IF($E33=0,0,IF($C33-INDEX(DM_1,1,$C$3)&gt;=$K$3,0,INDEX(EC_Studio,$C$4,$C$3)))</f>
        <v>#NAME?</v>
      </c>
      <c r="AN33" s="185" t="e">
        <f aca="false">IF($E33=0,0,IF($C33-INDEX(DM_1,1,$C$3)&gt;=$K$4,0,INDEX(EC_1cc,$C$4,$C$3)))</f>
        <v>#NAME?</v>
      </c>
      <c r="AO33" s="185" t="e">
        <f aca="false">IF($E33=0,0,IF($C33-INDEX(DM_1,1,$C$3)&gt;=$K$5,0,INDEX(EC_2cc,$C$4,$C$3)))</f>
        <v>#NAME?</v>
      </c>
      <c r="AP33" s="185" t="e">
        <f aca="false">IF($E33=0,0,IF($C33-INDEX(DM_1,1,$C$3)&gt;=$K$6,0,INDEX(EC_3CC,$C$4,$C$3)))</f>
        <v>#NAME?</v>
      </c>
      <c r="AQ33" s="185" t="e">
        <f aca="false">IF($E33=0,0,IF($C33-INDEX(DM_1,1,$C$3)&gt;=$K$7,0,INDEX(EC_P,$C$4,$C$3)))</f>
        <v>#NAME?</v>
      </c>
      <c r="AR33" s="185" t="e">
        <f aca="false">IF($E33=0,0,IF($C33-INDEX(DM_1,1,$C$3)&gt;=$K$8,0,INDEX(EC_2ccF,$C$4,$C$3)))</f>
        <v>#NAME?</v>
      </c>
      <c r="AS33" s="185" t="e">
        <f aca="false">IF($E33=0,0,IF($C33-INDEX(DM_1,1,$C$3)&gt;=$K$9,0,INDEX(EC_3ccF,$C$4,$C$3)))</f>
        <v>#NAME?</v>
      </c>
      <c r="AT33" s="185" t="e">
        <f aca="false">(AM33+AN33+AO33+AP33+AQ33+AR33+AS33)*INDEX([1]!stat,1,$C$3)</f>
        <v>#NAME?</v>
      </c>
      <c r="AU33" s="185" t="e">
        <f aca="false">SUM(AM33:AS33)</f>
        <v>#NAME?</v>
      </c>
      <c r="AV33" s="185" t="e">
        <f aca="false">SUM(AU$17:AU33)</f>
        <v>#NAME?</v>
      </c>
      <c r="AW33" s="186" t="e">
        <f aca="false">AM33*INDEX([1]!prix_studio,$C$4,$C$3)</f>
        <v>#NAME?</v>
      </c>
      <c r="AX33" s="186" t="e">
        <f aca="false">AN33*INDEX([1]!prix_1cc,$C$4,$C$3)</f>
        <v>#NAME?</v>
      </c>
      <c r="AY33" s="186" t="e">
        <f aca="false">AO33*INDEX([1]!prix_2cc,$C$4,$C$3)</f>
        <v>#NAME?</v>
      </c>
      <c r="AZ33" s="186" t="e">
        <f aca="false">AP33*INDEX([1]!prix_3cc,$C$4,$C$3)</f>
        <v>#NAME?</v>
      </c>
      <c r="BA33" s="186" t="e">
        <f aca="false">AQ33*INDEX([1]!prix_pent,$C$4,$C$3)</f>
        <v>#NAME?</v>
      </c>
      <c r="BB33" s="186" t="e">
        <f aca="false">AR33*INDEX([1]!prix_2ccf,$C$4,$C$3)</f>
        <v>#NAME?</v>
      </c>
      <c r="BC33" s="186" t="e">
        <f aca="false">AS33*INDEX([1]!prix_3ccf,$C$4,$C$3)</f>
        <v>#NAME?</v>
      </c>
      <c r="BD33" s="186" t="e">
        <f aca="false">SUM(AW33:BC33)</f>
        <v>#NAME?</v>
      </c>
      <c r="BE33" s="186"/>
      <c r="BF33" s="187" t="e">
        <f aca="false">IF($G33=0,0,IF(SUM(AM$17:AM33)&lt;$J$3,0,INDEX(Taxes_2,1,$C$3)*INDEX([1]!prix_studio,$C$4,$C$3))*($J$3-SUM(AM$17:AM33))/12)</f>
        <v>#NAME?</v>
      </c>
      <c r="BG33" s="187" t="e">
        <f aca="false">IF($G33=0,0,IF(SUM(AN$17:AN33)&lt;$J$4,0,INDEX(Taxes_2,1,$C$3)*INDEX([1]!prix_1cc,$C$4,$C$3))*($J$4-SUM(AN$17:AN33))/12)</f>
        <v>#NAME?</v>
      </c>
      <c r="BH33" s="187" t="e">
        <f aca="false">IF($G33=0,0,IF(SUM(AO$17:AO33)&lt;$J$5,0,INDEX(Taxes_2,1,$C$3)*INDEX([1]!prix_2cc,$C$4,$C$3))*($J$5-SUM(AO$17:AO33))/12)</f>
        <v>#NAME?</v>
      </c>
      <c r="BI33" s="187" t="e">
        <f aca="false">IF($G33=0,0,IF(SUM(AP$17:AP33)&lt;$J$6,0,INDEX(Taxes_2,1,$C$3)*INDEX([1]!prix_3cc,$C$4,$C$3))*($J$6-SUM(AP$17:AP33))/12)</f>
        <v>#NAME?</v>
      </c>
      <c r="BJ33" s="187" t="e">
        <f aca="false">IF($G33=0,0,IF(SUM(AQ$17:AQ33)&lt;$J$7,0,INDEX(Taxes_2,1,$C$3)*INDEX([1]!prix_pent,$C$4,$C$3))*($J$7-SUM(AQ$17:AQ33))/12)</f>
        <v>#NAME?</v>
      </c>
      <c r="BK33" s="187" t="e">
        <f aca="false">IF($G33=0,0,IF(SUM(AR$17:AR33)&lt;$J$8,0,INDEX(Taxes_2,1,$C$3)*INDEX([1]!prix_2ccf,$C$4,$C$3))*($J$8-SUM(AR$17:AR33))/12)</f>
        <v>#NAME?</v>
      </c>
      <c r="BL33" s="187" t="e">
        <f aca="false">IF($G33=0,0,IF(SUM(AS$17:AS33)&lt;$J$9,0,INDEX(Taxes_2,1,$C$3)*INDEX([1]!prix_3ccf,$C$4,$C$3))*($J$9-SUM(AS$17:AS33))/12)</f>
        <v>#NAME?</v>
      </c>
      <c r="BM33" s="188" t="e">
        <f aca="false">IF(G33=0,INDEX(Taxes_1,1,$C$3)*INDEX([1]!v_terrain,1,1)/12,0)</f>
        <v>#NAME?</v>
      </c>
      <c r="BN33" s="187"/>
      <c r="BO33" s="187"/>
      <c r="BP33" s="187"/>
      <c r="BQ33" s="187"/>
      <c r="BR33" s="187"/>
      <c r="BS33" s="187"/>
      <c r="BT33" s="187"/>
      <c r="BU33" s="189" t="e">
        <f aca="false">BF33+BG33+BH33+BI33+BJ33+BK33+BL33+BM33+BN33+BO33+BP33+BQ33+BR33+BS33+BT33</f>
        <v>#NAME?</v>
      </c>
      <c r="BW33" s="190" t="e">
        <f aca="false">IF(G33=1,IF(G32=0,C33,0),0)</f>
        <v>#NAME?</v>
      </c>
      <c r="BX33" s="190" t="e">
        <f aca="false">IF(G33=1,IF(G32=0,C33,0),0)</f>
        <v>#NAME?</v>
      </c>
      <c r="BY33" s="190" t="e">
        <f aca="false">F33+W33</f>
        <v>#NAME?</v>
      </c>
      <c r="BZ33" s="190" t="e">
        <f aca="false">IF(BY33=2,1,0)</f>
        <v>#NAME?</v>
      </c>
      <c r="CA33" s="190" t="e">
        <f aca="false">IF(G33+H33=2,1,0)</f>
        <v>#NAME?</v>
      </c>
    </row>
    <row r="34" customFormat="false" ht="12.75" hidden="false" customHeight="false" outlineLevel="0" collapsed="false">
      <c r="B34" s="194"/>
      <c r="C34" s="191" t="n">
        <v>18</v>
      </c>
      <c r="D34" s="176" t="n">
        <v>1</v>
      </c>
      <c r="E34" s="176" t="n">
        <f aca="false">IF(INDEX(DM_1,1,$C$3)&gt;C34,0,1)</f>
        <v>1</v>
      </c>
      <c r="F34" s="176" t="e">
        <f aca="false">IF(AV34/$J$10&gt;=INDEX(PREV_2,1,$C$3),1,0)</f>
        <v>#NAME?</v>
      </c>
      <c r="G34" s="176" t="e">
        <f aca="false">IF(F34=0,0,IF(SUM(F$17:F34)-INDEX(DM_4,1,$C$3)&lt;0,0,1))</f>
        <v>#NAME?</v>
      </c>
      <c r="H34" s="177" t="e">
        <f aca="false">IF(AV34&lt;$J$10,0,1)</f>
        <v>#NAME?</v>
      </c>
      <c r="I34" s="178" t="e">
        <f aca="false">IF(G34=0,BD34*INDEX(EQ_Prev,1,$C$3),0)</f>
        <v>#NAME?</v>
      </c>
      <c r="J34" s="178" t="e">
        <f aca="false">IF(F34=1,IF(F33=0,SUM(I$17:I34),I34),0)</f>
        <v>#NAME?</v>
      </c>
      <c r="K34" s="178" t="e">
        <f aca="false">IF(F34=1,IF(F33=0,IF(SUM(I$17:I34)&lt;=$N$10,SUM(I$17:I34),$N$10),0),0)</f>
        <v>#NAME?</v>
      </c>
      <c r="L34" s="178" t="e">
        <f aca="false">J34-K34</f>
        <v>#NAME?</v>
      </c>
      <c r="M34" s="178" t="e">
        <f aca="false">IF(G34=0,BD34*(1-INDEX(EQ_Prev,1,$C$3)),0)</f>
        <v>#NAME?</v>
      </c>
      <c r="N34" s="178" t="e">
        <f aca="false">IF(G34=1,IF(G33=0,SUM(M$17:M34),0),0)</f>
        <v>#NAME?</v>
      </c>
      <c r="O34" s="178" t="e">
        <f aca="false">IF(G34=1,BD34,0)</f>
        <v>#NAME?</v>
      </c>
      <c r="P34" s="179" t="e">
        <f aca="false">O34+N34+L34</f>
        <v>#NAME?</v>
      </c>
      <c r="Q34" s="192" t="n">
        <v>0</v>
      </c>
      <c r="R34" s="181" t="e">
        <f aca="false">-IF(G34=0,($G$7/$H$7),0)</f>
        <v>#NAME?</v>
      </c>
      <c r="S34" s="181" t="e">
        <f aca="false">-IF(F34=1,IF(G34=0,$G$8/$H$8,0),0)</f>
        <v>#NAME?</v>
      </c>
      <c r="T34" s="181" t="e">
        <f aca="false">Q34+R34+S34+AB34</f>
        <v>#NAME?</v>
      </c>
      <c r="U34" s="181" t="e">
        <f aca="false">IF(W33=1,0,T34)</f>
        <v>#NAME?</v>
      </c>
      <c r="V34" s="181" t="e">
        <f aca="false">IF(U34=0,T34,0)</f>
        <v>#NAME?</v>
      </c>
      <c r="W34" s="182" t="e">
        <f aca="false">IF(-SUM(T$17:T34)&gt;=0.25*(SUM($G$6+$G$7+$G$8)),1,0)</f>
        <v>#NAME?</v>
      </c>
      <c r="X34" s="181" t="e">
        <f aca="false">-IF(BZ34=1,IF(BZ33=0,AC34,0),0)</f>
        <v>#NAME?</v>
      </c>
      <c r="Y34" s="181" t="e">
        <f aca="false">-IF(BZ34=1,IF(BZ33=0,(SUM(P$17:P34)),IF(AG34&gt;0,P34,0)),0)</f>
        <v>#NAME?</v>
      </c>
      <c r="Z34" s="181" t="e">
        <f aca="false">IF(AG33&gt;0,IF(AG34&lt;0,-AG33,0),0)</f>
        <v>#NAME?</v>
      </c>
      <c r="AA34" s="181" t="e">
        <f aca="false">IF(Z34=0,Y34,Z34)</f>
        <v>#NAME?</v>
      </c>
      <c r="AB34" s="193" t="n">
        <v>0</v>
      </c>
      <c r="AC34" s="183" t="e">
        <f aca="false">IF(BY33&lt;2,AC33+AD33,0)</f>
        <v>#NAME?</v>
      </c>
      <c r="AD34" s="183" t="e">
        <f aca="false">AC34*((((1+(INDEX(TI_4,1,$C$3)/2))^2)^(1/12))-1)</f>
        <v>#NAME?</v>
      </c>
      <c r="AE34" s="183" t="e">
        <f aca="false">IF(AD35=0,0,AD34)</f>
        <v>#NAME?</v>
      </c>
      <c r="AF34" s="183" t="e">
        <f aca="false">IF(BZ34=1,IF(BZ33=0,AC34-SUM(T35:T$136),0),0)</f>
        <v>#NAME?</v>
      </c>
      <c r="AG34" s="183" t="e">
        <f aca="false">IF(BZ34=1,IF(BZ33=0,AF34-SUM(P$17:P34),AG33+AI33-P34),0)</f>
        <v>#NAME?</v>
      </c>
      <c r="AH34" s="183" t="e">
        <f aca="false">IF(AG34&lt;=0,0,AG34)</f>
        <v>#NAME?</v>
      </c>
      <c r="AI34" s="183" t="e">
        <f aca="false">AH34*((((1+(INDEX(TI_5,1,$C$3)/2))^2)^(1/12))-1)</f>
        <v>#NAME?</v>
      </c>
      <c r="AJ34" s="183" t="e">
        <f aca="false">IF(AI35=0,0,AI34)</f>
        <v>#NAME?</v>
      </c>
      <c r="AK34" s="183" t="e">
        <f aca="false">IF(AH34&gt;0,IF(CA33=1,-AH34,0),0)</f>
        <v>#NAME?</v>
      </c>
      <c r="AL34" s="184" t="e">
        <f aca="false">K34+P34+Q34+R34+S34+X34+AA34+AB34+AF34+AK34</f>
        <v>#NAME?</v>
      </c>
      <c r="AM34" s="185" t="e">
        <f aca="false">IF($E34=0,0,IF($C34-INDEX(DM_1,1,$C$3)&gt;=$K$3,0,INDEX(EC_Studio,$C$4,$C$3)))</f>
        <v>#NAME?</v>
      </c>
      <c r="AN34" s="185" t="e">
        <f aca="false">IF($E34=0,0,IF($C34-INDEX(DM_1,1,$C$3)&gt;=$K$4,0,INDEX(EC_1cc,$C$4,$C$3)))</f>
        <v>#NAME?</v>
      </c>
      <c r="AO34" s="185" t="e">
        <f aca="false">IF($E34=0,0,IF($C34-INDEX(DM_1,1,$C$3)&gt;=$K$5,0,INDEX(EC_2cc,$C$4,$C$3)))</f>
        <v>#NAME?</v>
      </c>
      <c r="AP34" s="185" t="e">
        <f aca="false">IF($E34=0,0,IF($C34-INDEX(DM_1,1,$C$3)&gt;=$K$6,0,INDEX(EC_3CC,$C$4,$C$3)))</f>
        <v>#NAME?</v>
      </c>
      <c r="AQ34" s="185" t="e">
        <f aca="false">IF($E34=0,0,IF($C34-INDEX(DM_1,1,$C$3)&gt;=$K$7,0,INDEX(EC_P,$C$4,$C$3)))</f>
        <v>#NAME?</v>
      </c>
      <c r="AR34" s="185" t="e">
        <f aca="false">IF($E34=0,0,IF($C34-INDEX(DM_1,1,$C$3)&gt;=$K$8,0,INDEX(EC_2ccF,$C$4,$C$3)))</f>
        <v>#NAME?</v>
      </c>
      <c r="AS34" s="185" t="e">
        <f aca="false">IF($E34=0,0,IF($C34-INDEX(DM_1,1,$C$3)&gt;=$K$9,0,INDEX(EC_3ccF,$C$4,$C$3)))</f>
        <v>#NAME?</v>
      </c>
      <c r="AT34" s="185" t="e">
        <f aca="false">(AM34+AN34+AO34+AP34+AQ34+AR34+AS34)*INDEX([1]!stat,1,$C$3)</f>
        <v>#NAME?</v>
      </c>
      <c r="AU34" s="185" t="e">
        <f aca="false">SUM(AM34:AS34)</f>
        <v>#NAME?</v>
      </c>
      <c r="AV34" s="185" t="e">
        <f aca="false">SUM(AU$17:AU34)</f>
        <v>#NAME?</v>
      </c>
      <c r="AW34" s="186" t="e">
        <f aca="false">AM34*INDEX([1]!prix_studio,$C$4,$C$3)</f>
        <v>#NAME?</v>
      </c>
      <c r="AX34" s="186" t="e">
        <f aca="false">AN34*INDEX([1]!prix_1cc,$C$4,$C$3)</f>
        <v>#NAME?</v>
      </c>
      <c r="AY34" s="186" t="e">
        <f aca="false">AO34*INDEX([1]!prix_2cc,$C$4,$C$3)</f>
        <v>#NAME?</v>
      </c>
      <c r="AZ34" s="186" t="e">
        <f aca="false">AP34*INDEX([1]!prix_3cc,$C$4,$C$3)</f>
        <v>#NAME?</v>
      </c>
      <c r="BA34" s="186" t="e">
        <f aca="false">AQ34*INDEX([1]!prix_pent,$C$4,$C$3)</f>
        <v>#NAME?</v>
      </c>
      <c r="BB34" s="186" t="e">
        <f aca="false">AR34*INDEX([1]!prix_2ccf,$C$4,$C$3)</f>
        <v>#NAME?</v>
      </c>
      <c r="BC34" s="186" t="e">
        <f aca="false">AS34*INDEX([1]!prix_3ccf,$C$4,$C$3)</f>
        <v>#NAME?</v>
      </c>
      <c r="BD34" s="186" t="e">
        <f aca="false">SUM(AW34:BC34)</f>
        <v>#NAME?</v>
      </c>
      <c r="BE34" s="186"/>
      <c r="BF34" s="187" t="e">
        <f aca="false">IF($G34=0,0,IF(SUM(AM$17:AM34)&lt;$J$3,0,INDEX(Taxes_2,1,$C$3)*INDEX([1]!prix_studio,$C$4,$C$3))*($J$3-SUM(AM$17:AM34))/12)</f>
        <v>#NAME?</v>
      </c>
      <c r="BG34" s="187" t="e">
        <f aca="false">IF($G34=0,0,IF(SUM(AN$17:AN34)&lt;$J$4,0,INDEX(Taxes_2,1,$C$3)*INDEX([1]!prix_1cc,$C$4,$C$3))*($J$4-SUM(AN$17:AN34))/12)</f>
        <v>#NAME?</v>
      </c>
      <c r="BH34" s="187" t="e">
        <f aca="false">IF($G34=0,0,IF(SUM(AO$17:AO34)&lt;$J$5,0,INDEX(Taxes_2,1,$C$3)*INDEX([1]!prix_2cc,$C$4,$C$3))*($J$5-SUM(AO$17:AO34))/12)</f>
        <v>#NAME?</v>
      </c>
      <c r="BI34" s="187" t="e">
        <f aca="false">IF($G34=0,0,IF(SUM(AP$17:AP34)&lt;$J$6,0,INDEX(Taxes_2,1,$C$3)*INDEX([1]!prix_3cc,$C$4,$C$3))*($J$6-SUM(AP$17:AP34))/12)</f>
        <v>#NAME?</v>
      </c>
      <c r="BJ34" s="187" t="e">
        <f aca="false">IF($G34=0,0,IF(SUM(AQ$17:AQ34)&lt;$J$7,0,INDEX(Taxes_2,1,$C$3)*INDEX([1]!prix_pent,$C$4,$C$3))*($J$7-SUM(AQ$17:AQ34))/12)</f>
        <v>#NAME?</v>
      </c>
      <c r="BK34" s="187" t="e">
        <f aca="false">IF($G34=0,0,IF(SUM(AR$17:AR34)&lt;$J$8,0,INDEX(Taxes_2,1,$C$3)*INDEX([1]!prix_2ccf,$C$4,$C$3))*($J$8-SUM(AR$17:AR34))/12)</f>
        <v>#NAME?</v>
      </c>
      <c r="BL34" s="187" t="e">
        <f aca="false">IF($G34=0,0,IF(SUM(AS$17:AS34)&lt;$J$9,0,INDEX(Taxes_2,1,$C$3)*INDEX([1]!prix_3ccf,$C$4,$C$3))*($J$9-SUM(AS$17:AS34))/12)</f>
        <v>#NAME?</v>
      </c>
      <c r="BM34" s="188" t="e">
        <f aca="false">IF(G34=0,INDEX(Taxes_1,1,$C$3)*INDEX([1]!v_terrain,1,1)/12,0)</f>
        <v>#NAME?</v>
      </c>
      <c r="BN34" s="187"/>
      <c r="BO34" s="187"/>
      <c r="BP34" s="187"/>
      <c r="BQ34" s="187"/>
      <c r="BR34" s="187"/>
      <c r="BS34" s="187"/>
      <c r="BT34" s="187"/>
      <c r="BU34" s="189" t="e">
        <f aca="false">BF34+BG34+BH34+BI34+BJ34+BK34+BL34+BM34+BN34+BO34+BP34+BQ34+BR34+BS34+BT34</f>
        <v>#NAME?</v>
      </c>
      <c r="BW34" s="190" t="e">
        <f aca="false">IF(G34=1,IF(G33=0,C34,0),0)</f>
        <v>#NAME?</v>
      </c>
      <c r="BX34" s="190" t="e">
        <f aca="false">IF(G34=1,IF(G33=0,C34,0),0)</f>
        <v>#NAME?</v>
      </c>
      <c r="BY34" s="190" t="e">
        <f aca="false">F34+W34</f>
        <v>#NAME?</v>
      </c>
      <c r="BZ34" s="190" t="e">
        <f aca="false">IF(BY34=2,1,0)</f>
        <v>#NAME?</v>
      </c>
      <c r="CA34" s="190" t="e">
        <f aca="false">IF(G34+H34=2,1,0)</f>
        <v>#NAME?</v>
      </c>
    </row>
    <row r="35" customFormat="false" ht="12.75" hidden="false" customHeight="false" outlineLevel="0" collapsed="false">
      <c r="B35" s="194"/>
      <c r="C35" s="191" t="n">
        <v>19</v>
      </c>
      <c r="D35" s="176" t="n">
        <v>1</v>
      </c>
      <c r="E35" s="176" t="n">
        <f aca="false">IF(INDEX(DM_1,1,$C$3)&gt;C35,0,1)</f>
        <v>1</v>
      </c>
      <c r="F35" s="176" t="e">
        <f aca="false">IF(AV35/$J$10&gt;=INDEX(PREV_2,1,$C$3),1,0)</f>
        <v>#NAME?</v>
      </c>
      <c r="G35" s="176" t="e">
        <f aca="false">IF(F35=0,0,IF(SUM(F$17:F35)-INDEX(DM_4,1,$C$3)&lt;0,0,1))</f>
        <v>#NAME?</v>
      </c>
      <c r="H35" s="177" t="e">
        <f aca="false">IF(AV35&lt;$J$10,0,1)</f>
        <v>#NAME?</v>
      </c>
      <c r="I35" s="178" t="e">
        <f aca="false">IF(G35=0,BD35*INDEX(EQ_Prev,1,$C$3),0)</f>
        <v>#NAME?</v>
      </c>
      <c r="J35" s="178" t="e">
        <f aca="false">IF(F35=1,IF(F34=0,SUM(I$17:I35),I35),0)</f>
        <v>#NAME?</v>
      </c>
      <c r="K35" s="178" t="e">
        <f aca="false">IF(F35=1,IF(F34=0,IF(SUM(I$17:I35)&lt;=$N$10,SUM(I$17:I35),$N$10),0),0)</f>
        <v>#NAME?</v>
      </c>
      <c r="L35" s="178" t="e">
        <f aca="false">J35-K35</f>
        <v>#NAME?</v>
      </c>
      <c r="M35" s="178" t="e">
        <f aca="false">IF(G35=0,BD35*(1-INDEX(EQ_Prev,1,$C$3)),0)</f>
        <v>#NAME?</v>
      </c>
      <c r="N35" s="178" t="e">
        <f aca="false">IF(G35=1,IF(G34=0,SUM(M$17:M35),0),0)</f>
        <v>#NAME?</v>
      </c>
      <c r="O35" s="178" t="e">
        <f aca="false">IF(G35=1,BD35,0)</f>
        <v>#NAME?</v>
      </c>
      <c r="P35" s="179" t="e">
        <f aca="false">O35+N35+L35</f>
        <v>#NAME?</v>
      </c>
      <c r="Q35" s="192" t="n">
        <v>0</v>
      </c>
      <c r="R35" s="181" t="e">
        <f aca="false">-IF(G35=0,($G$7/$H$7),0)</f>
        <v>#NAME?</v>
      </c>
      <c r="S35" s="181" t="e">
        <f aca="false">-IF(F35=1,IF(G35=0,$G$8/$H$8,0),0)</f>
        <v>#NAME?</v>
      </c>
      <c r="T35" s="181" t="e">
        <f aca="false">Q35+R35+S35+AB35</f>
        <v>#NAME?</v>
      </c>
      <c r="U35" s="181" t="e">
        <f aca="false">IF(W34=1,0,T35)</f>
        <v>#NAME?</v>
      </c>
      <c r="V35" s="181" t="e">
        <f aca="false">IF(U35=0,T35,0)</f>
        <v>#NAME?</v>
      </c>
      <c r="W35" s="182" t="e">
        <f aca="false">IF(-SUM(T$17:T35)&gt;=0.25*(SUM($G$6+$G$7+$G$8)),1,0)</f>
        <v>#NAME?</v>
      </c>
      <c r="X35" s="181" t="e">
        <f aca="false">-IF(BZ35=1,IF(BZ34=0,AC35,0),0)</f>
        <v>#NAME?</v>
      </c>
      <c r="Y35" s="181" t="e">
        <f aca="false">-IF(BZ35=1,IF(BZ34=0,(SUM(P$17:P35)),IF(AG35&gt;0,P35,0)),0)</f>
        <v>#NAME?</v>
      </c>
      <c r="Z35" s="181" t="e">
        <f aca="false">IF(AG34&gt;0,IF(AG35&lt;0,-AG34,0),0)</f>
        <v>#NAME?</v>
      </c>
      <c r="AA35" s="181" t="e">
        <f aca="false">IF(Z35=0,Y35,Z35)</f>
        <v>#NAME?</v>
      </c>
      <c r="AB35" s="193" t="n">
        <v>0</v>
      </c>
      <c r="AC35" s="183" t="e">
        <f aca="false">IF(BY34&lt;2,AC34+AD34,0)</f>
        <v>#NAME?</v>
      </c>
      <c r="AD35" s="183" t="e">
        <f aca="false">AC35*((((1+(INDEX(TI_4,1,$C$3)/2))^2)^(1/12))-1)</f>
        <v>#NAME?</v>
      </c>
      <c r="AE35" s="183" t="e">
        <f aca="false">IF(AD36=0,0,AD35)</f>
        <v>#NAME?</v>
      </c>
      <c r="AF35" s="183" t="e">
        <f aca="false">IF(BZ35=1,IF(BZ34=0,AC35-SUM(T36:T$136),0),0)</f>
        <v>#NAME?</v>
      </c>
      <c r="AG35" s="183" t="e">
        <f aca="false">IF(BZ35=1,IF(BZ34=0,AF35-SUM(P$17:P35),AG34+AI34-P35),0)</f>
        <v>#NAME?</v>
      </c>
      <c r="AH35" s="183" t="e">
        <f aca="false">IF(AG35&lt;=0,0,AG35)</f>
        <v>#NAME?</v>
      </c>
      <c r="AI35" s="183" t="e">
        <f aca="false">AH35*((((1+(INDEX(TI_5,1,$C$3)/2))^2)^(1/12))-1)</f>
        <v>#NAME?</v>
      </c>
      <c r="AJ35" s="183" t="e">
        <f aca="false">IF(AI36=0,0,AI35)</f>
        <v>#NAME?</v>
      </c>
      <c r="AK35" s="183" t="e">
        <f aca="false">IF(AH35&gt;0,IF(CA34=1,-AH35,0),0)</f>
        <v>#NAME?</v>
      </c>
      <c r="AL35" s="184" t="e">
        <f aca="false">K35+P35+Q35+R35+S35+X35+AA35+AB35+AF35+AK35</f>
        <v>#NAME?</v>
      </c>
      <c r="AM35" s="185" t="e">
        <f aca="false">IF($E35=0,0,IF($C35-INDEX(DM_1,1,$C$3)&gt;=$K$3,0,INDEX(EC_Studio,$C$4,$C$3)))</f>
        <v>#NAME?</v>
      </c>
      <c r="AN35" s="185" t="e">
        <f aca="false">IF($E35=0,0,IF($C35-INDEX(DM_1,1,$C$3)&gt;=$K$4,0,INDEX(EC_1cc,$C$4,$C$3)))</f>
        <v>#NAME?</v>
      </c>
      <c r="AO35" s="185" t="e">
        <f aca="false">IF($E35=0,0,IF($C35-INDEX(DM_1,1,$C$3)&gt;=$K$5,0,INDEX(EC_2cc,$C$4,$C$3)))</f>
        <v>#NAME?</v>
      </c>
      <c r="AP35" s="185" t="e">
        <f aca="false">IF($E35=0,0,IF($C35-INDEX(DM_1,1,$C$3)&gt;=$K$6,0,INDEX(EC_3CC,$C$4,$C$3)))</f>
        <v>#NAME?</v>
      </c>
      <c r="AQ35" s="185" t="e">
        <f aca="false">IF($E35=0,0,IF($C35-INDEX(DM_1,1,$C$3)&gt;=$K$7,0,INDEX(EC_P,$C$4,$C$3)))</f>
        <v>#NAME?</v>
      </c>
      <c r="AR35" s="185" t="e">
        <f aca="false">IF($E35=0,0,IF($C35-INDEX(DM_1,1,$C$3)&gt;=$K$8,0,INDEX(EC_2ccF,$C$4,$C$3)))</f>
        <v>#NAME?</v>
      </c>
      <c r="AS35" s="185" t="e">
        <f aca="false">IF($E35=0,0,IF($C35-INDEX(DM_1,1,$C$3)&gt;=$K$9,0,INDEX(EC_3ccF,$C$4,$C$3)))</f>
        <v>#NAME?</v>
      </c>
      <c r="AT35" s="185" t="e">
        <f aca="false">(AM35+AN35+AO35+AP35+AQ35+AR35+AS35)*INDEX([1]!stat,1,$C$3)</f>
        <v>#NAME?</v>
      </c>
      <c r="AU35" s="185" t="e">
        <f aca="false">SUM(AM35:AS35)</f>
        <v>#NAME?</v>
      </c>
      <c r="AV35" s="185" t="e">
        <f aca="false">SUM(AU$17:AU35)</f>
        <v>#NAME?</v>
      </c>
      <c r="AW35" s="186" t="e">
        <f aca="false">AM35*INDEX([1]!prix_studio,$C$4,$C$3)</f>
        <v>#NAME?</v>
      </c>
      <c r="AX35" s="186" t="e">
        <f aca="false">AN35*INDEX([1]!prix_1cc,$C$4,$C$3)</f>
        <v>#NAME?</v>
      </c>
      <c r="AY35" s="186" t="e">
        <f aca="false">AO35*INDEX([1]!prix_2cc,$C$4,$C$3)</f>
        <v>#NAME?</v>
      </c>
      <c r="AZ35" s="186" t="e">
        <f aca="false">AP35*INDEX([1]!prix_3cc,$C$4,$C$3)</f>
        <v>#NAME?</v>
      </c>
      <c r="BA35" s="186" t="e">
        <f aca="false">AQ35*INDEX([1]!prix_pent,$C$4,$C$3)</f>
        <v>#NAME?</v>
      </c>
      <c r="BB35" s="186" t="e">
        <f aca="false">AR35*INDEX([1]!prix_2ccf,$C$4,$C$3)</f>
        <v>#NAME?</v>
      </c>
      <c r="BC35" s="186" t="e">
        <f aca="false">AS35*INDEX([1]!prix_3ccf,$C$4,$C$3)</f>
        <v>#NAME?</v>
      </c>
      <c r="BD35" s="186" t="e">
        <f aca="false">SUM(AW35:BC35)</f>
        <v>#NAME?</v>
      </c>
      <c r="BE35" s="186"/>
      <c r="BF35" s="187" t="e">
        <f aca="false">IF($G35=0,0,IF(SUM(AM$17:AM35)&lt;$J$3,0,INDEX(Taxes_2,1,$C$3)*INDEX([1]!prix_studio,$C$4,$C$3))*($J$3-SUM(AM$17:AM35))/12)</f>
        <v>#NAME?</v>
      </c>
      <c r="BG35" s="187" t="e">
        <f aca="false">IF($G35=0,0,IF(SUM(AN$17:AN35)&lt;$J$4,0,INDEX(Taxes_2,1,$C$3)*INDEX([1]!prix_1cc,$C$4,$C$3))*($J$4-SUM(AN$17:AN35))/12)</f>
        <v>#NAME?</v>
      </c>
      <c r="BH35" s="187" t="e">
        <f aca="false">IF($G35=0,0,IF(SUM(AO$17:AO35)&lt;$J$5,0,INDEX(Taxes_2,1,$C$3)*INDEX([1]!prix_2cc,$C$4,$C$3))*($J$5-SUM(AO$17:AO35))/12)</f>
        <v>#NAME?</v>
      </c>
      <c r="BI35" s="187" t="e">
        <f aca="false">IF($G35=0,0,IF(SUM(AP$17:AP35)&lt;$J$6,0,INDEX(Taxes_2,1,$C$3)*INDEX([1]!prix_3cc,$C$4,$C$3))*($J$6-SUM(AP$17:AP35))/12)</f>
        <v>#NAME?</v>
      </c>
      <c r="BJ35" s="187" t="e">
        <f aca="false">IF($G35=0,0,IF(SUM(AQ$17:AQ35)&lt;$J$7,0,INDEX(Taxes_2,1,$C$3)*INDEX([1]!prix_pent,$C$4,$C$3))*($J$7-SUM(AQ$17:AQ35))/12)</f>
        <v>#NAME?</v>
      </c>
      <c r="BK35" s="187" t="e">
        <f aca="false">IF($G35=0,0,IF(SUM(AR$17:AR35)&lt;$J$8,0,INDEX(Taxes_2,1,$C$3)*INDEX([1]!prix_2ccf,$C$4,$C$3))*($J$8-SUM(AR$17:AR35))/12)</f>
        <v>#NAME?</v>
      </c>
      <c r="BL35" s="187" t="e">
        <f aca="false">IF($G35=0,0,IF(SUM(AS$17:AS35)&lt;$J$9,0,INDEX(Taxes_2,1,$C$3)*INDEX([1]!prix_3ccf,$C$4,$C$3))*($J$9-SUM(AS$17:AS35))/12)</f>
        <v>#NAME?</v>
      </c>
      <c r="BM35" s="188" t="e">
        <f aca="false">IF(G35=0,INDEX(Taxes_1,1,$C$3)*INDEX([1]!v_terrain,1,1)/12,0)</f>
        <v>#NAME?</v>
      </c>
      <c r="BN35" s="187"/>
      <c r="BO35" s="187"/>
      <c r="BP35" s="187"/>
      <c r="BQ35" s="187"/>
      <c r="BR35" s="187"/>
      <c r="BS35" s="187"/>
      <c r="BT35" s="187"/>
      <c r="BU35" s="189" t="e">
        <f aca="false">BF35+BG35+BH35+BI35+BJ35+BK35+BL35+BM35+BN35+BO35+BP35+BQ35+BR35+BS35+BT35</f>
        <v>#NAME?</v>
      </c>
      <c r="BW35" s="190" t="e">
        <f aca="false">IF(G35=1,IF(G34=0,C35,0),0)</f>
        <v>#NAME?</v>
      </c>
      <c r="BX35" s="190" t="e">
        <f aca="false">IF(G35=1,IF(G34=0,C35,0),0)</f>
        <v>#NAME?</v>
      </c>
      <c r="BY35" s="190" t="e">
        <f aca="false">F35+W35</f>
        <v>#NAME?</v>
      </c>
      <c r="BZ35" s="190" t="e">
        <f aca="false">IF(BY35=2,1,0)</f>
        <v>#NAME?</v>
      </c>
      <c r="CA35" s="190" t="e">
        <f aca="false">IF(G35+H35=2,1,0)</f>
        <v>#NAME?</v>
      </c>
    </row>
    <row r="36" customFormat="false" ht="12.75" hidden="false" customHeight="false" outlineLevel="0" collapsed="false">
      <c r="B36" s="194"/>
      <c r="C36" s="191" t="n">
        <v>20</v>
      </c>
      <c r="D36" s="176" t="n">
        <v>1</v>
      </c>
      <c r="E36" s="176" t="n">
        <f aca="false">IF(INDEX(DM_1,1,$C$3)&gt;C36,0,1)</f>
        <v>1</v>
      </c>
      <c r="F36" s="176" t="e">
        <f aca="false">IF(AV36/$J$10&gt;=INDEX(PREV_2,1,$C$3),1,0)</f>
        <v>#NAME?</v>
      </c>
      <c r="G36" s="176" t="e">
        <f aca="false">IF(F36=0,0,IF(SUM(F$17:F36)-INDEX(DM_4,1,$C$3)&lt;0,0,1))</f>
        <v>#NAME?</v>
      </c>
      <c r="H36" s="177" t="e">
        <f aca="false">IF(AV36&lt;$J$10,0,1)</f>
        <v>#NAME?</v>
      </c>
      <c r="I36" s="178" t="e">
        <f aca="false">IF(G36=0,BD36*INDEX(EQ_Prev,1,$C$3),0)</f>
        <v>#NAME?</v>
      </c>
      <c r="J36" s="178" t="e">
        <f aca="false">IF(F36=1,IF(F35=0,SUM(I$17:I36),I36),0)</f>
        <v>#NAME?</v>
      </c>
      <c r="K36" s="178" t="e">
        <f aca="false">IF(F36=1,IF(F35=0,IF(SUM(I$17:I36)&lt;=$N$10,SUM(I$17:I36),$N$10),0),0)</f>
        <v>#NAME?</v>
      </c>
      <c r="L36" s="178" t="e">
        <f aca="false">J36-K36</f>
        <v>#NAME?</v>
      </c>
      <c r="M36" s="178" t="e">
        <f aca="false">IF(G36=0,BD36*(1-INDEX(EQ_Prev,1,$C$3)),0)</f>
        <v>#NAME?</v>
      </c>
      <c r="N36" s="178" t="e">
        <f aca="false">IF(G36=1,IF(G35=0,SUM(M$17:M36),0),0)</f>
        <v>#NAME?</v>
      </c>
      <c r="O36" s="178" t="e">
        <f aca="false">IF(G36=1,BD36,0)</f>
        <v>#NAME?</v>
      </c>
      <c r="P36" s="179" t="e">
        <f aca="false">O36+N36+L36</f>
        <v>#NAME?</v>
      </c>
      <c r="Q36" s="192" t="n">
        <v>0</v>
      </c>
      <c r="R36" s="181" t="e">
        <f aca="false">-IF(G36=0,($G$7/$H$7),0)</f>
        <v>#NAME?</v>
      </c>
      <c r="S36" s="181" t="e">
        <f aca="false">-IF(F36=1,IF(G36=0,$G$8/$H$8,0),0)</f>
        <v>#NAME?</v>
      </c>
      <c r="T36" s="181" t="e">
        <f aca="false">Q36+R36+S36+AB36</f>
        <v>#NAME?</v>
      </c>
      <c r="U36" s="181" t="e">
        <f aca="false">IF(W35=1,0,T36)</f>
        <v>#NAME?</v>
      </c>
      <c r="V36" s="181" t="e">
        <f aca="false">IF(U36=0,T36,0)</f>
        <v>#NAME?</v>
      </c>
      <c r="W36" s="182" t="e">
        <f aca="false">IF(-SUM(T$17:T36)&gt;=0.25*(SUM($G$6+$G$7+$G$8)),1,0)</f>
        <v>#NAME?</v>
      </c>
      <c r="X36" s="181" t="e">
        <f aca="false">-IF(BZ36=1,IF(BZ35=0,AC36,0),0)</f>
        <v>#NAME?</v>
      </c>
      <c r="Y36" s="181" t="e">
        <f aca="false">-IF(BZ36=1,IF(BZ35=0,(SUM(P$17:P36)),IF(AG36&gt;0,P36,0)),0)</f>
        <v>#NAME?</v>
      </c>
      <c r="Z36" s="181" t="e">
        <f aca="false">IF(AG35&gt;0,IF(AG36&lt;0,-AG35,0),0)</f>
        <v>#NAME?</v>
      </c>
      <c r="AA36" s="181" t="e">
        <f aca="false">IF(Z36=0,Y36,Z36)</f>
        <v>#NAME?</v>
      </c>
      <c r="AB36" s="193" t="n">
        <v>0</v>
      </c>
      <c r="AC36" s="183" t="e">
        <f aca="false">IF(BY35&lt;2,AC35+AD35,0)</f>
        <v>#NAME?</v>
      </c>
      <c r="AD36" s="183" t="e">
        <f aca="false">AC36*((((1+(INDEX(TI_4,1,$C$3)/2))^2)^(1/12))-1)</f>
        <v>#NAME?</v>
      </c>
      <c r="AE36" s="183" t="e">
        <f aca="false">IF(AD37=0,0,AD36)</f>
        <v>#NAME?</v>
      </c>
      <c r="AF36" s="183" t="e">
        <f aca="false">IF(BZ36=1,IF(BZ35=0,AC36-SUM(T37:T$136),0),0)</f>
        <v>#NAME?</v>
      </c>
      <c r="AG36" s="183" t="e">
        <f aca="false">IF(BZ36=1,IF(BZ35=0,AF36-SUM(P$17:P36),AG35+AI35-P36),0)</f>
        <v>#NAME?</v>
      </c>
      <c r="AH36" s="183" t="e">
        <f aca="false">IF(AG36&lt;=0,0,AG36)</f>
        <v>#NAME?</v>
      </c>
      <c r="AI36" s="183" t="e">
        <f aca="false">AH36*((((1+(INDEX(TI_5,1,$C$3)/2))^2)^(1/12))-1)</f>
        <v>#NAME?</v>
      </c>
      <c r="AJ36" s="183" t="e">
        <f aca="false">IF(AI37=0,0,AI36)</f>
        <v>#NAME?</v>
      </c>
      <c r="AK36" s="183" t="e">
        <f aca="false">IF(AH36&gt;0,IF(CA35=1,-AH36,0),0)</f>
        <v>#NAME?</v>
      </c>
      <c r="AL36" s="184" t="e">
        <f aca="false">K36+P36+Q36+R36+S36+X36+AA36+AB36+AF36+AK36</f>
        <v>#NAME?</v>
      </c>
      <c r="AM36" s="185" t="e">
        <f aca="false">IF($E36=0,0,IF($C36-INDEX(DM_1,1,$C$3)&gt;=$K$3,0,INDEX(EC_Studio,$C$4,$C$3)))</f>
        <v>#NAME?</v>
      </c>
      <c r="AN36" s="185" t="e">
        <f aca="false">IF($E36=0,0,IF($C36-INDEX(DM_1,1,$C$3)&gt;=$K$4,0,INDEX(EC_1cc,$C$4,$C$3)))</f>
        <v>#NAME?</v>
      </c>
      <c r="AO36" s="185" t="e">
        <f aca="false">IF($E36=0,0,IF($C36-INDEX(DM_1,1,$C$3)&gt;=$K$5,0,INDEX(EC_2cc,$C$4,$C$3)))</f>
        <v>#NAME?</v>
      </c>
      <c r="AP36" s="185" t="e">
        <f aca="false">IF($E36=0,0,IF($C36-INDEX(DM_1,1,$C$3)&gt;=$K$6,0,INDEX(EC_3CC,$C$4,$C$3)))</f>
        <v>#NAME?</v>
      </c>
      <c r="AQ36" s="185" t="e">
        <f aca="false">IF($E36=0,0,IF($C36-INDEX(DM_1,1,$C$3)&gt;=$K$7,0,INDEX(EC_P,$C$4,$C$3)))</f>
        <v>#NAME?</v>
      </c>
      <c r="AR36" s="185" t="e">
        <f aca="false">IF($E36=0,0,IF($C36-INDEX(DM_1,1,$C$3)&gt;=$K$8,0,INDEX(EC_2ccF,$C$4,$C$3)))</f>
        <v>#NAME?</v>
      </c>
      <c r="AS36" s="185" t="e">
        <f aca="false">IF($E36=0,0,IF($C36-INDEX(DM_1,1,$C$3)&gt;=$K$9,0,INDEX(EC_3ccF,$C$4,$C$3)))</f>
        <v>#NAME?</v>
      </c>
      <c r="AT36" s="185" t="e">
        <f aca="false">(AM36+AN36+AO36+AP36+AQ36+AR36+AS36)*INDEX([1]!stat,1,$C$3)</f>
        <v>#NAME?</v>
      </c>
      <c r="AU36" s="185" t="e">
        <f aca="false">SUM(AM36:AS36)</f>
        <v>#NAME?</v>
      </c>
      <c r="AV36" s="185" t="e">
        <f aca="false">SUM(AU$17:AU36)</f>
        <v>#NAME?</v>
      </c>
      <c r="AW36" s="186" t="e">
        <f aca="false">AM36*INDEX([1]!prix_studio,$C$4,$C$3)</f>
        <v>#NAME?</v>
      </c>
      <c r="AX36" s="186" t="e">
        <f aca="false">AN36*INDEX([1]!prix_1cc,$C$4,$C$3)</f>
        <v>#NAME?</v>
      </c>
      <c r="AY36" s="186" t="e">
        <f aca="false">AO36*INDEX([1]!prix_2cc,$C$4,$C$3)</f>
        <v>#NAME?</v>
      </c>
      <c r="AZ36" s="186" t="e">
        <f aca="false">AP36*INDEX([1]!prix_3cc,$C$4,$C$3)</f>
        <v>#NAME?</v>
      </c>
      <c r="BA36" s="186" t="e">
        <f aca="false">AQ36*INDEX([1]!prix_pent,$C$4,$C$3)</f>
        <v>#NAME?</v>
      </c>
      <c r="BB36" s="186" t="e">
        <f aca="false">AR36*INDEX([1]!prix_2ccf,$C$4,$C$3)</f>
        <v>#NAME?</v>
      </c>
      <c r="BC36" s="186" t="e">
        <f aca="false">AS36*INDEX([1]!prix_3ccf,$C$4,$C$3)</f>
        <v>#NAME?</v>
      </c>
      <c r="BD36" s="186" t="e">
        <f aca="false">SUM(AW36:BC36)</f>
        <v>#NAME?</v>
      </c>
      <c r="BE36" s="186"/>
      <c r="BF36" s="187" t="e">
        <f aca="false">IF($G36=0,0,IF(SUM(AM$17:AM36)&lt;$J$3,0,INDEX(Taxes_2,1,$C$3)*INDEX([1]!prix_studio,$C$4,$C$3))*($J$3-SUM(AM$17:AM36))/12)</f>
        <v>#NAME?</v>
      </c>
      <c r="BG36" s="187" t="e">
        <f aca="false">IF($G36=0,0,IF(SUM(AN$17:AN36)&lt;$J$4,0,INDEX(Taxes_2,1,$C$3)*INDEX([1]!prix_1cc,$C$4,$C$3))*($J$4-SUM(AN$17:AN36))/12)</f>
        <v>#NAME?</v>
      </c>
      <c r="BH36" s="187" t="e">
        <f aca="false">IF($G36=0,0,IF(SUM(AO$17:AO36)&lt;$J$5,0,INDEX(Taxes_2,1,$C$3)*INDEX([1]!prix_2cc,$C$4,$C$3))*($J$5-SUM(AO$17:AO36))/12)</f>
        <v>#NAME?</v>
      </c>
      <c r="BI36" s="187" t="e">
        <f aca="false">IF($G36=0,0,IF(SUM(AP$17:AP36)&lt;$J$6,0,INDEX(Taxes_2,1,$C$3)*INDEX([1]!prix_3cc,$C$4,$C$3))*($J$6-SUM(AP$17:AP36))/12)</f>
        <v>#NAME?</v>
      </c>
      <c r="BJ36" s="187" t="e">
        <f aca="false">IF($G36=0,0,IF(SUM(AQ$17:AQ36)&lt;$J$7,0,INDEX(Taxes_2,1,$C$3)*INDEX([1]!prix_pent,$C$4,$C$3))*($J$7-SUM(AQ$17:AQ36))/12)</f>
        <v>#NAME?</v>
      </c>
      <c r="BK36" s="187" t="e">
        <f aca="false">IF($G36=0,0,IF(SUM(AR$17:AR36)&lt;$J$8,0,INDEX(Taxes_2,1,$C$3)*INDEX([1]!prix_2ccf,$C$4,$C$3))*($J$8-SUM(AR$17:AR36))/12)</f>
        <v>#NAME?</v>
      </c>
      <c r="BL36" s="187" t="e">
        <f aca="false">IF($G36=0,0,IF(SUM(AS$17:AS36)&lt;$J$9,0,INDEX(Taxes_2,1,$C$3)*INDEX([1]!prix_3ccf,$C$4,$C$3))*($J$9-SUM(AS$17:AS36))/12)</f>
        <v>#NAME?</v>
      </c>
      <c r="BM36" s="188" t="e">
        <f aca="false">IF(G36=0,INDEX(Taxes_1,1,$C$3)*INDEX([1]!v_terrain,1,1)/12,0)</f>
        <v>#NAME?</v>
      </c>
      <c r="BN36" s="187"/>
      <c r="BO36" s="187"/>
      <c r="BP36" s="187"/>
      <c r="BQ36" s="187"/>
      <c r="BR36" s="187"/>
      <c r="BS36" s="187"/>
      <c r="BT36" s="187"/>
      <c r="BU36" s="189" t="e">
        <f aca="false">BF36+BG36+BH36+BI36+BJ36+BK36+BL36+BM36+BN36+BO36+BP36+BQ36+BR36+BS36+BT36</f>
        <v>#NAME?</v>
      </c>
      <c r="BW36" s="190" t="e">
        <f aca="false">IF(G36=1,IF(G35=0,C36,0),0)</f>
        <v>#NAME?</v>
      </c>
      <c r="BX36" s="190" t="e">
        <f aca="false">IF(G36=1,IF(G35=0,C36,0),0)</f>
        <v>#NAME?</v>
      </c>
      <c r="BY36" s="190" t="e">
        <f aca="false">F36+W36</f>
        <v>#NAME?</v>
      </c>
      <c r="BZ36" s="190" t="e">
        <f aca="false">IF(BY36=2,1,0)</f>
        <v>#NAME?</v>
      </c>
      <c r="CA36" s="190" t="e">
        <f aca="false">IF(G36+H36=2,1,0)</f>
        <v>#NAME?</v>
      </c>
    </row>
    <row r="37" customFormat="false" ht="12.75" hidden="false" customHeight="false" outlineLevel="0" collapsed="false">
      <c r="B37" s="194"/>
      <c r="C37" s="191" t="n">
        <v>21</v>
      </c>
      <c r="D37" s="176" t="n">
        <v>1</v>
      </c>
      <c r="E37" s="176" t="n">
        <f aca="false">IF(INDEX(DM_1,1,$C$3)&gt;C37,0,1)</f>
        <v>1</v>
      </c>
      <c r="F37" s="176" t="e">
        <f aca="false">IF(AV37/$J$10&gt;=INDEX(PREV_2,1,$C$3),1,0)</f>
        <v>#NAME?</v>
      </c>
      <c r="G37" s="176" t="e">
        <f aca="false">IF(F37=0,0,IF(SUM(F$17:F37)-INDEX(DM_4,1,$C$3)&lt;0,0,1))</f>
        <v>#NAME?</v>
      </c>
      <c r="H37" s="177" t="e">
        <f aca="false">IF(AV37&lt;$J$10,0,1)</f>
        <v>#NAME?</v>
      </c>
      <c r="I37" s="178" t="e">
        <f aca="false">IF(G37=0,BD37*INDEX(EQ_Prev,1,$C$3),0)</f>
        <v>#NAME?</v>
      </c>
      <c r="J37" s="178" t="e">
        <f aca="false">IF(F37=1,IF(F36=0,SUM(I$17:I37),I37),0)</f>
        <v>#NAME?</v>
      </c>
      <c r="K37" s="178" t="e">
        <f aca="false">IF(F37=1,IF(F36=0,IF(SUM(I$17:I37)&lt;=$N$10,SUM(I$17:I37),$N$10),0),0)</f>
        <v>#NAME?</v>
      </c>
      <c r="L37" s="178" t="e">
        <f aca="false">J37-K37</f>
        <v>#NAME?</v>
      </c>
      <c r="M37" s="178" t="e">
        <f aca="false">IF(G37=0,BD37*(1-INDEX(EQ_Prev,1,$C$3)),0)</f>
        <v>#NAME?</v>
      </c>
      <c r="N37" s="178" t="e">
        <f aca="false">IF(G37=1,IF(G36=0,SUM(M$17:M37),0),0)</f>
        <v>#NAME?</v>
      </c>
      <c r="O37" s="178" t="e">
        <f aca="false">IF(G37=1,BD37,0)</f>
        <v>#NAME?</v>
      </c>
      <c r="P37" s="179" t="e">
        <f aca="false">O37+N37+L37</f>
        <v>#NAME?</v>
      </c>
      <c r="Q37" s="192" t="n">
        <v>0</v>
      </c>
      <c r="R37" s="181" t="e">
        <f aca="false">-IF(G37=0,($G$7/$H$7),0)</f>
        <v>#NAME?</v>
      </c>
      <c r="S37" s="181" t="e">
        <f aca="false">-IF(F37=1,IF(G37=0,$G$8/$H$8,0),0)</f>
        <v>#NAME?</v>
      </c>
      <c r="T37" s="181" t="e">
        <f aca="false">Q37+R37+S37+AB37</f>
        <v>#NAME?</v>
      </c>
      <c r="U37" s="181" t="e">
        <f aca="false">IF(W36=1,0,T37)</f>
        <v>#NAME?</v>
      </c>
      <c r="V37" s="181" t="e">
        <f aca="false">IF(U37=0,T37,0)</f>
        <v>#NAME?</v>
      </c>
      <c r="W37" s="182" t="e">
        <f aca="false">IF(-SUM(T$17:T37)&gt;=0.25*(SUM($G$6+$G$7+$G$8)),1,0)</f>
        <v>#NAME?</v>
      </c>
      <c r="X37" s="181" t="e">
        <f aca="false">-IF(BZ37=1,IF(BZ36=0,AC37,0),0)</f>
        <v>#NAME?</v>
      </c>
      <c r="Y37" s="181" t="e">
        <f aca="false">-IF(BZ37=1,IF(BZ36=0,(SUM(P$17:P37)),IF(AG37&gt;0,P37,0)),0)</f>
        <v>#NAME?</v>
      </c>
      <c r="Z37" s="181" t="e">
        <f aca="false">IF(AG36&gt;0,IF(AG37&lt;0,-AG36,0),0)</f>
        <v>#NAME?</v>
      </c>
      <c r="AA37" s="181" t="e">
        <f aca="false">IF(Z37=0,Y37,Z37)</f>
        <v>#NAME?</v>
      </c>
      <c r="AB37" s="193" t="n">
        <v>0</v>
      </c>
      <c r="AC37" s="183" t="e">
        <f aca="false">IF(BY36&lt;2,AC36+AD36,0)</f>
        <v>#NAME?</v>
      </c>
      <c r="AD37" s="183" t="e">
        <f aca="false">AC37*((((1+(INDEX(TI_4,1,$C$3)/2))^2)^(1/12))-1)</f>
        <v>#NAME?</v>
      </c>
      <c r="AE37" s="183" t="e">
        <f aca="false">IF(AD38=0,0,AD37)</f>
        <v>#NAME?</v>
      </c>
      <c r="AF37" s="183" t="e">
        <f aca="false">IF(BZ37=1,IF(BZ36=0,AC37-SUM(T38:T$136),0),0)</f>
        <v>#NAME?</v>
      </c>
      <c r="AG37" s="183" t="e">
        <f aca="false">IF(BZ37=1,IF(BZ36=0,AF37-SUM(P$17:P37),AG36+AI36-P37),0)</f>
        <v>#NAME?</v>
      </c>
      <c r="AH37" s="183" t="e">
        <f aca="false">IF(AG37&lt;=0,0,AG37)</f>
        <v>#NAME?</v>
      </c>
      <c r="AI37" s="183" t="e">
        <f aca="false">AH37*((((1+(INDEX(TI_5,1,$C$3)/2))^2)^(1/12))-1)</f>
        <v>#NAME?</v>
      </c>
      <c r="AJ37" s="183" t="e">
        <f aca="false">IF(AI38=0,0,AI37)</f>
        <v>#NAME?</v>
      </c>
      <c r="AK37" s="183" t="e">
        <f aca="false">IF(AH37&gt;0,IF(CA36=1,-AH37,0),0)</f>
        <v>#NAME?</v>
      </c>
      <c r="AL37" s="184" t="e">
        <f aca="false">K37+P37+Q37+R37+S37+X37+AA37+AB37+AF37+AK37</f>
        <v>#NAME?</v>
      </c>
      <c r="AM37" s="185" t="e">
        <f aca="false">IF($E37=0,0,IF($C37-INDEX(DM_1,1,$C$3)&gt;=$K$3,0,INDEX(EC_Studio,$C$4,$C$3)))</f>
        <v>#NAME?</v>
      </c>
      <c r="AN37" s="185" t="e">
        <f aca="false">IF($E37=0,0,IF($C37-INDEX(DM_1,1,$C$3)&gt;=$K$4,0,INDEX(EC_1cc,$C$4,$C$3)))</f>
        <v>#NAME?</v>
      </c>
      <c r="AO37" s="185" t="e">
        <f aca="false">IF($E37=0,0,IF($C37-INDEX(DM_1,1,$C$3)&gt;=$K$5,0,INDEX(EC_2cc,$C$4,$C$3)))</f>
        <v>#NAME?</v>
      </c>
      <c r="AP37" s="185" t="e">
        <f aca="false">IF($E37=0,0,IF($C37-INDEX(DM_1,1,$C$3)&gt;=$K$6,0,INDEX(EC_3CC,$C$4,$C$3)))</f>
        <v>#NAME?</v>
      </c>
      <c r="AQ37" s="185" t="e">
        <f aca="false">IF($E37=0,0,IF($C37-INDEX(DM_1,1,$C$3)&gt;=$K$7,0,INDEX(EC_P,$C$4,$C$3)))</f>
        <v>#NAME?</v>
      </c>
      <c r="AR37" s="185" t="e">
        <f aca="false">IF($E37=0,0,IF($C37-INDEX(DM_1,1,$C$3)&gt;=$K$8,0,INDEX(EC_2ccF,$C$4,$C$3)))</f>
        <v>#NAME?</v>
      </c>
      <c r="AS37" s="185" t="e">
        <f aca="false">IF($E37=0,0,IF($C37-INDEX(DM_1,1,$C$3)&gt;=$K$9,0,INDEX(EC_3ccF,$C$4,$C$3)))</f>
        <v>#NAME?</v>
      </c>
      <c r="AT37" s="185" t="e">
        <f aca="false">(AM37+AN37+AO37+AP37+AQ37+AR37+AS37)*INDEX([1]!stat,1,$C$3)</f>
        <v>#NAME?</v>
      </c>
      <c r="AU37" s="185" t="e">
        <f aca="false">SUM(AM37:AS37)</f>
        <v>#NAME?</v>
      </c>
      <c r="AV37" s="185" t="e">
        <f aca="false">SUM(AU$17:AU37)</f>
        <v>#NAME?</v>
      </c>
      <c r="AW37" s="186" t="e">
        <f aca="false">AM37*INDEX([1]!prix_studio,$C$4,$C$3)</f>
        <v>#NAME?</v>
      </c>
      <c r="AX37" s="186" t="e">
        <f aca="false">AN37*INDEX([1]!prix_1cc,$C$4,$C$3)</f>
        <v>#NAME?</v>
      </c>
      <c r="AY37" s="186" t="e">
        <f aca="false">AO37*INDEX([1]!prix_2cc,$C$4,$C$3)</f>
        <v>#NAME?</v>
      </c>
      <c r="AZ37" s="186" t="e">
        <f aca="false">AP37*INDEX([1]!prix_3cc,$C$4,$C$3)</f>
        <v>#NAME?</v>
      </c>
      <c r="BA37" s="186" t="e">
        <f aca="false">AQ37*INDEX([1]!prix_pent,$C$4,$C$3)</f>
        <v>#NAME?</v>
      </c>
      <c r="BB37" s="186" t="e">
        <f aca="false">AR37*INDEX([1]!prix_2ccf,$C$4,$C$3)</f>
        <v>#NAME?</v>
      </c>
      <c r="BC37" s="186" t="e">
        <f aca="false">AS37*INDEX([1]!prix_3ccf,$C$4,$C$3)</f>
        <v>#NAME?</v>
      </c>
      <c r="BD37" s="186" t="e">
        <f aca="false">SUM(AW37:BC37)</f>
        <v>#NAME?</v>
      </c>
      <c r="BE37" s="186"/>
      <c r="BF37" s="187" t="e">
        <f aca="false">IF($G37=0,0,IF(SUM(AM$17:AM37)&lt;$J$3,0,INDEX(Taxes_2,1,$C$3)*INDEX([1]!prix_studio,$C$4,$C$3))*($J$3-SUM(AM$17:AM37))/12)</f>
        <v>#NAME?</v>
      </c>
      <c r="BG37" s="187" t="e">
        <f aca="false">IF($G37=0,0,IF(SUM(AN$17:AN37)&lt;$J$4,0,INDEX(Taxes_2,1,$C$3)*INDEX([1]!prix_1cc,$C$4,$C$3))*($J$4-SUM(AN$17:AN37))/12)</f>
        <v>#NAME?</v>
      </c>
      <c r="BH37" s="187" t="e">
        <f aca="false">IF($G37=0,0,IF(SUM(AO$17:AO37)&lt;$J$5,0,INDEX(Taxes_2,1,$C$3)*INDEX([1]!prix_2cc,$C$4,$C$3))*($J$5-SUM(AO$17:AO37))/12)</f>
        <v>#NAME?</v>
      </c>
      <c r="BI37" s="187" t="e">
        <f aca="false">IF($G37=0,0,IF(SUM(AP$17:AP37)&lt;$J$6,0,INDEX(Taxes_2,1,$C$3)*INDEX([1]!prix_3cc,$C$4,$C$3))*($J$6-SUM(AP$17:AP37))/12)</f>
        <v>#NAME?</v>
      </c>
      <c r="BJ37" s="187" t="e">
        <f aca="false">IF($G37=0,0,IF(SUM(AQ$17:AQ37)&lt;$J$7,0,INDEX(Taxes_2,1,$C$3)*INDEX([1]!prix_pent,$C$4,$C$3))*($J$7-SUM(AQ$17:AQ37))/12)</f>
        <v>#NAME?</v>
      </c>
      <c r="BK37" s="187" t="e">
        <f aca="false">IF($G37=0,0,IF(SUM(AR$17:AR37)&lt;$J$8,0,INDEX(Taxes_2,1,$C$3)*INDEX([1]!prix_2ccf,$C$4,$C$3))*($J$8-SUM(AR$17:AR37))/12)</f>
        <v>#NAME?</v>
      </c>
      <c r="BL37" s="187" t="e">
        <f aca="false">IF($G37=0,0,IF(SUM(AS$17:AS37)&lt;$J$9,0,INDEX(Taxes_2,1,$C$3)*INDEX([1]!prix_3ccf,$C$4,$C$3))*($J$9-SUM(AS$17:AS37))/12)</f>
        <v>#NAME?</v>
      </c>
      <c r="BM37" s="188" t="e">
        <f aca="false">IF(G37=0,INDEX(Taxes_1,1,$C$3)*INDEX([1]!v_terrain,1,1)/12,0)</f>
        <v>#NAME?</v>
      </c>
      <c r="BN37" s="187"/>
      <c r="BO37" s="187"/>
      <c r="BP37" s="187"/>
      <c r="BQ37" s="187"/>
      <c r="BR37" s="187"/>
      <c r="BS37" s="187"/>
      <c r="BT37" s="187"/>
      <c r="BU37" s="189" t="e">
        <f aca="false">BF37+BG37+BH37+BI37+BJ37+BK37+BL37+BM37+BN37+BO37+BP37+BQ37+BR37+BS37+BT37</f>
        <v>#NAME?</v>
      </c>
      <c r="BW37" s="190" t="e">
        <f aca="false">IF(G37=1,IF(G36=0,C37,0),0)</f>
        <v>#NAME?</v>
      </c>
      <c r="BX37" s="190" t="e">
        <f aca="false">IF(G37=1,IF(G36=0,C37,0),0)</f>
        <v>#NAME?</v>
      </c>
      <c r="BY37" s="190" t="e">
        <f aca="false">F37+W37</f>
        <v>#NAME?</v>
      </c>
      <c r="BZ37" s="190" t="e">
        <f aca="false">IF(BY37=2,1,0)</f>
        <v>#NAME?</v>
      </c>
      <c r="CA37" s="190" t="e">
        <f aca="false">IF(G37+H37=2,1,0)</f>
        <v>#NAME?</v>
      </c>
    </row>
    <row r="38" customFormat="false" ht="12.75" hidden="false" customHeight="false" outlineLevel="0" collapsed="false">
      <c r="B38" s="194"/>
      <c r="C38" s="191" t="n">
        <v>22</v>
      </c>
      <c r="D38" s="176" t="n">
        <v>1</v>
      </c>
      <c r="E38" s="176" t="n">
        <f aca="false">IF(INDEX(DM_1,1,$C$3)&gt;C38,0,1)</f>
        <v>1</v>
      </c>
      <c r="F38" s="176" t="e">
        <f aca="false">IF(AV38/$J$10&gt;=INDEX(PREV_2,1,$C$3),1,0)</f>
        <v>#NAME?</v>
      </c>
      <c r="G38" s="176" t="e">
        <f aca="false">IF(F38=0,0,IF(SUM(F$17:F38)-INDEX(DM_4,1,$C$3)&lt;0,0,1))</f>
        <v>#NAME?</v>
      </c>
      <c r="H38" s="177" t="e">
        <f aca="false">IF(AV38&lt;$J$10,0,1)</f>
        <v>#NAME?</v>
      </c>
      <c r="I38" s="178" t="e">
        <f aca="false">IF(G38=0,BD38*INDEX(EQ_Prev,1,$C$3),0)</f>
        <v>#NAME?</v>
      </c>
      <c r="J38" s="178" t="e">
        <f aca="false">IF(F38=1,IF(F37=0,SUM(I$17:I38),I38),0)</f>
        <v>#NAME?</v>
      </c>
      <c r="K38" s="178" t="e">
        <f aca="false">IF(F38=1,IF(F37=0,IF(SUM(I$17:I38)&lt;=$N$10,SUM(I$17:I38),$N$10),0),0)</f>
        <v>#NAME?</v>
      </c>
      <c r="L38" s="178" t="e">
        <f aca="false">J38-K38</f>
        <v>#NAME?</v>
      </c>
      <c r="M38" s="178" t="e">
        <f aca="false">IF(G38=0,BD38*(1-INDEX(EQ_Prev,1,$C$3)),0)</f>
        <v>#NAME?</v>
      </c>
      <c r="N38" s="178" t="e">
        <f aca="false">IF(G38=1,IF(G37=0,SUM(M$17:M38),0),0)</f>
        <v>#NAME?</v>
      </c>
      <c r="O38" s="178" t="e">
        <f aca="false">IF(G38=1,BD38,0)</f>
        <v>#NAME?</v>
      </c>
      <c r="P38" s="179" t="e">
        <f aca="false">O38+N38+L38</f>
        <v>#NAME?</v>
      </c>
      <c r="Q38" s="192" t="n">
        <v>0</v>
      </c>
      <c r="R38" s="181" t="e">
        <f aca="false">-IF(G38=0,($G$7/$H$7),0)</f>
        <v>#NAME?</v>
      </c>
      <c r="S38" s="181" t="e">
        <f aca="false">-IF(F38=1,IF(G38=0,$G$8/$H$8,0),0)</f>
        <v>#NAME?</v>
      </c>
      <c r="T38" s="181" t="e">
        <f aca="false">Q38+R38+S38+AB38</f>
        <v>#NAME?</v>
      </c>
      <c r="U38" s="181" t="e">
        <f aca="false">IF(W37=1,0,T38)</f>
        <v>#NAME?</v>
      </c>
      <c r="V38" s="181" t="e">
        <f aca="false">IF(U38=0,T38,0)</f>
        <v>#NAME?</v>
      </c>
      <c r="W38" s="182" t="e">
        <f aca="false">IF(-SUM(T$17:T38)&gt;=0.25*(SUM($G$6+$G$7+$G$8)),1,0)</f>
        <v>#NAME?</v>
      </c>
      <c r="X38" s="181" t="e">
        <f aca="false">-IF(BZ38=1,IF(BZ37=0,AC38,0),0)</f>
        <v>#NAME?</v>
      </c>
      <c r="Y38" s="181" t="e">
        <f aca="false">-IF(BZ38=1,IF(BZ37=0,(SUM(P$17:P38)),IF(AG38&gt;0,P38,0)),0)</f>
        <v>#NAME?</v>
      </c>
      <c r="Z38" s="181" t="e">
        <f aca="false">IF(AG37&gt;0,IF(AG38&lt;0,-AG37,0),0)</f>
        <v>#NAME?</v>
      </c>
      <c r="AA38" s="181" t="e">
        <f aca="false">IF(Z38=0,Y38,Z38)</f>
        <v>#NAME?</v>
      </c>
      <c r="AB38" s="193" t="n">
        <v>0</v>
      </c>
      <c r="AC38" s="183" t="e">
        <f aca="false">IF(BY37&lt;2,AC37+AD37,0)</f>
        <v>#NAME?</v>
      </c>
      <c r="AD38" s="183" t="e">
        <f aca="false">AC38*((((1+(INDEX(TI_4,1,$C$3)/2))^2)^(1/12))-1)</f>
        <v>#NAME?</v>
      </c>
      <c r="AE38" s="183" t="e">
        <f aca="false">IF(AD39=0,0,AD38)</f>
        <v>#NAME?</v>
      </c>
      <c r="AF38" s="183" t="e">
        <f aca="false">IF(BZ38=1,IF(BZ37=0,AC38-SUM(T39:T$136),0),0)</f>
        <v>#NAME?</v>
      </c>
      <c r="AG38" s="183" t="e">
        <f aca="false">IF(BZ38=1,IF(BZ37=0,AF38-SUM(P$17:P38),AG37+AI37-P38),0)</f>
        <v>#NAME?</v>
      </c>
      <c r="AH38" s="183" t="e">
        <f aca="false">IF(AG38&lt;=0,0,AG38)</f>
        <v>#NAME?</v>
      </c>
      <c r="AI38" s="183" t="e">
        <f aca="false">AH38*((((1+(INDEX(TI_5,1,$C$3)/2))^2)^(1/12))-1)</f>
        <v>#NAME?</v>
      </c>
      <c r="AJ38" s="183" t="e">
        <f aca="false">IF(AI39=0,0,AI38)</f>
        <v>#NAME?</v>
      </c>
      <c r="AK38" s="183" t="e">
        <f aca="false">IF(AH38&gt;0,IF(CA37=1,-AH38,0),0)</f>
        <v>#NAME?</v>
      </c>
      <c r="AL38" s="184" t="e">
        <f aca="false">K38+P38+Q38+R38+S38+X38+AA38+AB38+AF38+AK38</f>
        <v>#NAME?</v>
      </c>
      <c r="AM38" s="185" t="e">
        <f aca="false">IF($E38=0,0,IF($C38-INDEX(DM_1,1,$C$3)&gt;=$K$3,0,INDEX(EC_Studio,$C$4,$C$3)))</f>
        <v>#NAME?</v>
      </c>
      <c r="AN38" s="185" t="e">
        <f aca="false">IF($E38=0,0,IF($C38-INDEX(DM_1,1,$C$3)&gt;=$K$4,0,INDEX(EC_1cc,$C$4,$C$3)))</f>
        <v>#NAME?</v>
      </c>
      <c r="AO38" s="185" t="e">
        <f aca="false">IF($E38=0,0,IF($C38-INDEX(DM_1,1,$C$3)&gt;=$K$5,0,INDEX(EC_2cc,$C$4,$C$3)))</f>
        <v>#NAME?</v>
      </c>
      <c r="AP38" s="185" t="e">
        <f aca="false">IF($E38=0,0,IF($C38-INDEX(DM_1,1,$C$3)&gt;=$K$6,0,INDEX(EC_3CC,$C$4,$C$3)))</f>
        <v>#NAME?</v>
      </c>
      <c r="AQ38" s="185" t="e">
        <f aca="false">IF($E38=0,0,IF($C38-INDEX(DM_1,1,$C$3)&gt;=$K$7,0,INDEX(EC_P,$C$4,$C$3)))</f>
        <v>#NAME?</v>
      </c>
      <c r="AR38" s="185" t="e">
        <f aca="false">IF($E38=0,0,IF($C38-INDEX(DM_1,1,$C$3)&gt;=$K$8,0,INDEX(EC_2ccF,$C$4,$C$3)))</f>
        <v>#NAME?</v>
      </c>
      <c r="AS38" s="185" t="e">
        <f aca="false">IF($E38=0,0,IF($C38-INDEX(DM_1,1,$C$3)&gt;=$K$9,0,INDEX(EC_3ccF,$C$4,$C$3)))</f>
        <v>#NAME?</v>
      </c>
      <c r="AT38" s="185" t="e">
        <f aca="false">(AM38+AN38+AO38+AP38+AQ38+AR38+AS38)*INDEX([1]!stat,1,$C$3)</f>
        <v>#NAME?</v>
      </c>
      <c r="AU38" s="185" t="e">
        <f aca="false">SUM(AM38:AS38)</f>
        <v>#NAME?</v>
      </c>
      <c r="AV38" s="185" t="e">
        <f aca="false">SUM(AU$17:AU38)</f>
        <v>#NAME?</v>
      </c>
      <c r="AW38" s="186" t="e">
        <f aca="false">AM38*INDEX([1]!prix_studio,$C$4,$C$3)</f>
        <v>#NAME?</v>
      </c>
      <c r="AX38" s="186" t="e">
        <f aca="false">AN38*INDEX([1]!prix_1cc,$C$4,$C$3)</f>
        <v>#NAME?</v>
      </c>
      <c r="AY38" s="186" t="e">
        <f aca="false">AO38*INDEX([1]!prix_2cc,$C$4,$C$3)</f>
        <v>#NAME?</v>
      </c>
      <c r="AZ38" s="186" t="e">
        <f aca="false">AP38*INDEX([1]!prix_3cc,$C$4,$C$3)</f>
        <v>#NAME?</v>
      </c>
      <c r="BA38" s="186" t="e">
        <f aca="false">AQ38*INDEX([1]!prix_pent,$C$4,$C$3)</f>
        <v>#NAME?</v>
      </c>
      <c r="BB38" s="186" t="e">
        <f aca="false">AR38*INDEX([1]!prix_2ccf,$C$4,$C$3)</f>
        <v>#NAME?</v>
      </c>
      <c r="BC38" s="186" t="e">
        <f aca="false">AS38*INDEX([1]!prix_3ccf,$C$4,$C$3)</f>
        <v>#NAME?</v>
      </c>
      <c r="BD38" s="186" t="e">
        <f aca="false">SUM(AW38:BC38)</f>
        <v>#NAME?</v>
      </c>
      <c r="BE38" s="186"/>
      <c r="BF38" s="187" t="e">
        <f aca="false">IF($G38=0,0,IF(SUM(AM$17:AM38)&lt;$J$3,0,INDEX(Taxes_2,1,$C$3)*INDEX([1]!prix_studio,$C$4,$C$3))*($J$3-SUM(AM$17:AM38))/12)</f>
        <v>#NAME?</v>
      </c>
      <c r="BG38" s="187" t="e">
        <f aca="false">IF($G38=0,0,IF(SUM(AN$17:AN38)&lt;$J$4,0,INDEX(Taxes_2,1,$C$3)*INDEX([1]!prix_1cc,$C$4,$C$3))*($J$4-SUM(AN$17:AN38))/12)</f>
        <v>#NAME?</v>
      </c>
      <c r="BH38" s="187" t="e">
        <f aca="false">IF($G38=0,0,IF(SUM(AO$17:AO38)&lt;$J$5,0,INDEX(Taxes_2,1,$C$3)*INDEX([1]!prix_2cc,$C$4,$C$3))*($J$5-SUM(AO$17:AO38))/12)</f>
        <v>#NAME?</v>
      </c>
      <c r="BI38" s="187" t="e">
        <f aca="false">IF($G38=0,0,IF(SUM(AP$17:AP38)&lt;$J$6,0,INDEX(Taxes_2,1,$C$3)*INDEX([1]!prix_3cc,$C$4,$C$3))*($J$6-SUM(AP$17:AP38))/12)</f>
        <v>#NAME?</v>
      </c>
      <c r="BJ38" s="187" t="e">
        <f aca="false">IF($G38=0,0,IF(SUM(AQ$17:AQ38)&lt;$J$7,0,INDEX(Taxes_2,1,$C$3)*INDEX([1]!prix_pent,$C$4,$C$3))*($J$7-SUM(AQ$17:AQ38))/12)</f>
        <v>#NAME?</v>
      </c>
      <c r="BK38" s="187" t="e">
        <f aca="false">IF($G38=0,0,IF(SUM(AR$17:AR38)&lt;$J$8,0,INDEX(Taxes_2,1,$C$3)*INDEX([1]!prix_2ccf,$C$4,$C$3))*($J$8-SUM(AR$17:AR38))/12)</f>
        <v>#NAME?</v>
      </c>
      <c r="BL38" s="187" t="e">
        <f aca="false">IF($G38=0,0,IF(SUM(AS$17:AS38)&lt;$J$9,0,INDEX(Taxes_2,1,$C$3)*INDEX([1]!prix_3ccf,$C$4,$C$3))*($J$9-SUM(AS$17:AS38))/12)</f>
        <v>#NAME?</v>
      </c>
      <c r="BM38" s="188" t="e">
        <f aca="false">IF(G38=0,INDEX(Taxes_1,1,$C$3)*INDEX([1]!v_terrain,1,1)/12,0)</f>
        <v>#NAME?</v>
      </c>
      <c r="BN38" s="187"/>
      <c r="BO38" s="187"/>
      <c r="BP38" s="187"/>
      <c r="BQ38" s="187"/>
      <c r="BR38" s="187"/>
      <c r="BS38" s="187"/>
      <c r="BT38" s="187"/>
      <c r="BU38" s="189" t="e">
        <f aca="false">BF38+BG38+BH38+BI38+BJ38+BK38+BL38+BM38+BN38+BO38+BP38+BQ38+BR38+BS38+BT38</f>
        <v>#NAME?</v>
      </c>
      <c r="BW38" s="190" t="e">
        <f aca="false">IF(G38=1,IF(G37=0,C38,0),0)</f>
        <v>#NAME?</v>
      </c>
      <c r="BX38" s="190" t="e">
        <f aca="false">IF(G38=1,IF(G37=0,C38,0),0)</f>
        <v>#NAME?</v>
      </c>
      <c r="BY38" s="190" t="e">
        <f aca="false">F38+W38</f>
        <v>#NAME?</v>
      </c>
      <c r="BZ38" s="190" t="e">
        <f aca="false">IF(BY38=2,1,0)</f>
        <v>#NAME?</v>
      </c>
      <c r="CA38" s="190" t="e">
        <f aca="false">IF(G38+H38=2,1,0)</f>
        <v>#NAME?</v>
      </c>
    </row>
    <row r="39" customFormat="false" ht="12.75" hidden="false" customHeight="false" outlineLevel="0" collapsed="false">
      <c r="B39" s="194"/>
      <c r="C39" s="191" t="n">
        <v>23</v>
      </c>
      <c r="D39" s="176" t="n">
        <v>1</v>
      </c>
      <c r="E39" s="176" t="n">
        <f aca="false">IF(INDEX(DM_1,1,$C$3)&gt;C39,0,1)</f>
        <v>1</v>
      </c>
      <c r="F39" s="176" t="e">
        <f aca="false">IF(AV39/$J$10&gt;=INDEX(PREV_2,1,$C$3),1,0)</f>
        <v>#NAME?</v>
      </c>
      <c r="G39" s="176" t="e">
        <f aca="false">IF(F39=0,0,IF(SUM(F$17:F39)-INDEX(DM_4,1,$C$3)&lt;0,0,1))</f>
        <v>#NAME?</v>
      </c>
      <c r="H39" s="177" t="e">
        <f aca="false">IF(AV39&lt;$J$10,0,1)</f>
        <v>#NAME?</v>
      </c>
      <c r="I39" s="178" t="e">
        <f aca="false">IF(G39=0,BD39*INDEX(EQ_Prev,1,$C$3),0)</f>
        <v>#NAME?</v>
      </c>
      <c r="J39" s="178" t="e">
        <f aca="false">IF(F39=1,IF(F38=0,SUM(I$17:I39),I39),0)</f>
        <v>#NAME?</v>
      </c>
      <c r="K39" s="178" t="e">
        <f aca="false">IF(F39=1,IF(F38=0,IF(SUM(I$17:I39)&lt;=$N$10,SUM(I$17:I39),$N$10),0),0)</f>
        <v>#NAME?</v>
      </c>
      <c r="L39" s="178" t="e">
        <f aca="false">J39-K39</f>
        <v>#NAME?</v>
      </c>
      <c r="M39" s="178" t="e">
        <f aca="false">IF(G39=0,BD39*(1-INDEX(EQ_Prev,1,$C$3)),0)</f>
        <v>#NAME?</v>
      </c>
      <c r="N39" s="178" t="e">
        <f aca="false">IF(G39=1,IF(G38=0,SUM(M$17:M39),0),0)</f>
        <v>#NAME?</v>
      </c>
      <c r="O39" s="178" t="e">
        <f aca="false">IF(G39=1,BD39,0)</f>
        <v>#NAME?</v>
      </c>
      <c r="P39" s="179" t="e">
        <f aca="false">O39+N39+L39</f>
        <v>#NAME?</v>
      </c>
      <c r="Q39" s="192" t="n">
        <v>0</v>
      </c>
      <c r="R39" s="181" t="e">
        <f aca="false">-IF(G39=0,($G$7/$H$7),0)</f>
        <v>#NAME?</v>
      </c>
      <c r="S39" s="181" t="e">
        <f aca="false">-IF(F39=1,IF(G39=0,$G$8/$H$8,0),0)</f>
        <v>#NAME?</v>
      </c>
      <c r="T39" s="181" t="e">
        <f aca="false">Q39+R39+S39+AB39</f>
        <v>#NAME?</v>
      </c>
      <c r="U39" s="181" t="e">
        <f aca="false">IF(W38=1,0,T39)</f>
        <v>#NAME?</v>
      </c>
      <c r="V39" s="181" t="e">
        <f aca="false">IF(U39=0,T39,0)</f>
        <v>#NAME?</v>
      </c>
      <c r="W39" s="182" t="e">
        <f aca="false">IF(-SUM(T$17:T39)&gt;=0.25*(SUM($G$6+$G$7+$G$8)),1,0)</f>
        <v>#NAME?</v>
      </c>
      <c r="X39" s="181" t="e">
        <f aca="false">-IF(BZ39=1,IF(BZ38=0,AC39,0),0)</f>
        <v>#NAME?</v>
      </c>
      <c r="Y39" s="181" t="e">
        <f aca="false">-IF(BZ39=1,IF(BZ38=0,(SUM(P$17:P39)),IF(AG39&gt;0,P39,0)),0)</f>
        <v>#NAME?</v>
      </c>
      <c r="Z39" s="181" t="e">
        <f aca="false">IF(AG38&gt;0,IF(AG39&lt;0,-AG38,0),0)</f>
        <v>#NAME?</v>
      </c>
      <c r="AA39" s="181" t="e">
        <f aca="false">IF(Z39=0,Y39,Z39)</f>
        <v>#NAME?</v>
      </c>
      <c r="AB39" s="193" t="n">
        <v>0</v>
      </c>
      <c r="AC39" s="183" t="e">
        <f aca="false">IF(BY38&lt;2,AC38+AD38,0)</f>
        <v>#NAME?</v>
      </c>
      <c r="AD39" s="183" t="e">
        <f aca="false">AC39*((((1+(INDEX(TI_4,1,$C$3)/2))^2)^(1/12))-1)</f>
        <v>#NAME?</v>
      </c>
      <c r="AE39" s="183" t="e">
        <f aca="false">IF(AD40=0,0,AD39)</f>
        <v>#NAME?</v>
      </c>
      <c r="AF39" s="183" t="e">
        <f aca="false">IF(BZ39=1,IF(BZ38=0,AC39-SUM(T40:T$136),0),0)</f>
        <v>#NAME?</v>
      </c>
      <c r="AG39" s="183" t="e">
        <f aca="false">IF(BZ39=1,IF(BZ38=0,AF39-SUM(P$17:P39),AG38+AI38-P39),0)</f>
        <v>#NAME?</v>
      </c>
      <c r="AH39" s="183" t="e">
        <f aca="false">IF(AG39&lt;=0,0,AG39)</f>
        <v>#NAME?</v>
      </c>
      <c r="AI39" s="183" t="e">
        <f aca="false">AH39*((((1+(INDEX(TI_5,1,$C$3)/2))^2)^(1/12))-1)</f>
        <v>#NAME?</v>
      </c>
      <c r="AJ39" s="183" t="e">
        <f aca="false">IF(AI40=0,0,AI39)</f>
        <v>#NAME?</v>
      </c>
      <c r="AK39" s="183" t="e">
        <f aca="false">IF(AH39&gt;0,IF(CA38=1,-AH39,0),0)</f>
        <v>#NAME?</v>
      </c>
      <c r="AL39" s="184" t="e">
        <f aca="false">K39+P39+Q39+R39+S39+X39+AA39+AB39+AF39+AK39</f>
        <v>#NAME?</v>
      </c>
      <c r="AM39" s="185" t="e">
        <f aca="false">IF($E39=0,0,IF($C39-INDEX(DM_1,1,$C$3)&gt;=$K$3,0,INDEX(EC_Studio,$C$4,$C$3)))</f>
        <v>#NAME?</v>
      </c>
      <c r="AN39" s="185" t="e">
        <f aca="false">IF($E39=0,0,IF($C39-INDEX(DM_1,1,$C$3)&gt;=$K$4,0,INDEX(EC_1cc,$C$4,$C$3)))</f>
        <v>#NAME?</v>
      </c>
      <c r="AO39" s="185" t="e">
        <f aca="false">IF($E39=0,0,IF($C39-INDEX(DM_1,1,$C$3)&gt;=$K$5,0,INDEX(EC_2cc,$C$4,$C$3)))</f>
        <v>#NAME?</v>
      </c>
      <c r="AP39" s="185" t="e">
        <f aca="false">IF($E39=0,0,IF($C39-INDEX(DM_1,1,$C$3)&gt;=$K$6,0,INDEX(EC_3CC,$C$4,$C$3)))</f>
        <v>#NAME?</v>
      </c>
      <c r="AQ39" s="185" t="e">
        <f aca="false">IF($E39=0,0,IF($C39-INDEX(DM_1,1,$C$3)&gt;=$K$7,0,INDEX(EC_P,$C$4,$C$3)))</f>
        <v>#NAME?</v>
      </c>
      <c r="AR39" s="185" t="e">
        <f aca="false">IF($E39=0,0,IF($C39-INDEX(DM_1,1,$C$3)&gt;=$K$8,0,INDEX(EC_2ccF,$C$4,$C$3)))</f>
        <v>#NAME?</v>
      </c>
      <c r="AS39" s="185" t="e">
        <f aca="false">IF($E39=0,0,IF($C39-INDEX(DM_1,1,$C$3)&gt;=$K$9,0,INDEX(EC_3ccF,$C$4,$C$3)))</f>
        <v>#NAME?</v>
      </c>
      <c r="AT39" s="185" t="e">
        <f aca="false">(AM39+AN39+AO39+AP39+AQ39+AR39+AS39)*INDEX([1]!stat,1,$C$3)</f>
        <v>#NAME?</v>
      </c>
      <c r="AU39" s="185" t="e">
        <f aca="false">SUM(AM39:AS39)</f>
        <v>#NAME?</v>
      </c>
      <c r="AV39" s="185" t="e">
        <f aca="false">SUM(AU$17:AU39)</f>
        <v>#NAME?</v>
      </c>
      <c r="AW39" s="186" t="e">
        <f aca="false">AM39*INDEX([1]!prix_studio,$C$4,$C$3)</f>
        <v>#NAME?</v>
      </c>
      <c r="AX39" s="186" t="e">
        <f aca="false">AN39*INDEX([1]!prix_1cc,$C$4,$C$3)</f>
        <v>#NAME?</v>
      </c>
      <c r="AY39" s="186" t="e">
        <f aca="false">AO39*INDEX([1]!prix_2cc,$C$4,$C$3)</f>
        <v>#NAME?</v>
      </c>
      <c r="AZ39" s="186" t="e">
        <f aca="false">AP39*INDEX([1]!prix_3cc,$C$4,$C$3)</f>
        <v>#NAME?</v>
      </c>
      <c r="BA39" s="186" t="e">
        <f aca="false">AQ39*INDEX([1]!prix_pent,$C$4,$C$3)</f>
        <v>#NAME?</v>
      </c>
      <c r="BB39" s="186" t="e">
        <f aca="false">AR39*INDEX([1]!prix_2ccf,$C$4,$C$3)</f>
        <v>#NAME?</v>
      </c>
      <c r="BC39" s="186" t="e">
        <f aca="false">AS39*INDEX([1]!prix_3ccf,$C$4,$C$3)</f>
        <v>#NAME?</v>
      </c>
      <c r="BD39" s="186" t="e">
        <f aca="false">SUM(AW39:BC39)</f>
        <v>#NAME?</v>
      </c>
      <c r="BE39" s="186"/>
      <c r="BF39" s="187" t="e">
        <f aca="false">IF($G39=0,0,IF(SUM(AM$17:AM39)&lt;$J$3,0,INDEX(Taxes_2,1,$C$3)*INDEX([1]!prix_studio,$C$4,$C$3))*($J$3-SUM(AM$17:AM39))/12)</f>
        <v>#NAME?</v>
      </c>
      <c r="BG39" s="187" t="e">
        <f aca="false">IF($G39=0,0,IF(SUM(AN$17:AN39)&lt;$J$4,0,INDEX(Taxes_2,1,$C$3)*INDEX([1]!prix_1cc,$C$4,$C$3))*($J$4-SUM(AN$17:AN39))/12)</f>
        <v>#NAME?</v>
      </c>
      <c r="BH39" s="187" t="e">
        <f aca="false">IF($G39=0,0,IF(SUM(AO$17:AO39)&lt;$J$5,0,INDEX(Taxes_2,1,$C$3)*INDEX([1]!prix_2cc,$C$4,$C$3))*($J$5-SUM(AO$17:AO39))/12)</f>
        <v>#NAME?</v>
      </c>
      <c r="BI39" s="187" t="e">
        <f aca="false">IF($G39=0,0,IF(SUM(AP$17:AP39)&lt;$J$6,0,INDEX(Taxes_2,1,$C$3)*INDEX([1]!prix_3cc,$C$4,$C$3))*($J$6-SUM(AP$17:AP39))/12)</f>
        <v>#NAME?</v>
      </c>
      <c r="BJ39" s="187" t="e">
        <f aca="false">IF($G39=0,0,IF(SUM(AQ$17:AQ39)&lt;$J$7,0,INDEX(Taxes_2,1,$C$3)*INDEX([1]!prix_pent,$C$4,$C$3))*($J$7-SUM(AQ$17:AQ39))/12)</f>
        <v>#NAME?</v>
      </c>
      <c r="BK39" s="187" t="e">
        <f aca="false">IF($G39=0,0,IF(SUM(AR$17:AR39)&lt;$J$8,0,INDEX(Taxes_2,1,$C$3)*INDEX([1]!prix_2ccf,$C$4,$C$3))*($J$8-SUM(AR$17:AR39))/12)</f>
        <v>#NAME?</v>
      </c>
      <c r="BL39" s="187" t="e">
        <f aca="false">IF($G39=0,0,IF(SUM(AS$17:AS39)&lt;$J$9,0,INDEX(Taxes_2,1,$C$3)*INDEX([1]!prix_3ccf,$C$4,$C$3))*($J$9-SUM(AS$17:AS39))/12)</f>
        <v>#NAME?</v>
      </c>
      <c r="BM39" s="188" t="e">
        <f aca="false">IF(G39=0,INDEX(Taxes_1,1,$C$3)*INDEX([1]!v_terrain,1,1)/12,0)</f>
        <v>#NAME?</v>
      </c>
      <c r="BN39" s="187"/>
      <c r="BO39" s="187"/>
      <c r="BP39" s="187"/>
      <c r="BQ39" s="187"/>
      <c r="BR39" s="187"/>
      <c r="BS39" s="187"/>
      <c r="BT39" s="187"/>
      <c r="BU39" s="189" t="e">
        <f aca="false">BF39+BG39+BH39+BI39+BJ39+BK39+BL39+BM39+BN39+BO39+BP39+BQ39+BR39+BS39+BT39</f>
        <v>#NAME?</v>
      </c>
      <c r="BW39" s="190" t="e">
        <f aca="false">IF(G39=1,IF(G38=0,C39,0),0)</f>
        <v>#NAME?</v>
      </c>
      <c r="BX39" s="190" t="e">
        <f aca="false">IF(G39=1,IF(G38=0,C39,0),0)</f>
        <v>#NAME?</v>
      </c>
      <c r="BY39" s="190" t="e">
        <f aca="false">F39+W39</f>
        <v>#NAME?</v>
      </c>
      <c r="BZ39" s="190" t="e">
        <f aca="false">IF(BY39=2,1,0)</f>
        <v>#NAME?</v>
      </c>
      <c r="CA39" s="190" t="e">
        <f aca="false">IF(G39+H39=2,1,0)</f>
        <v>#NAME?</v>
      </c>
    </row>
    <row r="40" customFormat="false" ht="12.75" hidden="false" customHeight="false" outlineLevel="0" collapsed="false">
      <c r="B40" s="194"/>
      <c r="C40" s="191" t="n">
        <v>24</v>
      </c>
      <c r="D40" s="176" t="n">
        <v>1</v>
      </c>
      <c r="E40" s="176" t="n">
        <f aca="false">IF(INDEX(DM_1,1,$C$3)&gt;C40,0,1)</f>
        <v>1</v>
      </c>
      <c r="F40" s="176" t="e">
        <f aca="false">IF(AV40/$J$10&gt;=INDEX(PREV_2,1,$C$3),1,0)</f>
        <v>#NAME?</v>
      </c>
      <c r="G40" s="176" t="e">
        <f aca="false">IF(F40=0,0,IF(SUM(F$17:F40)-INDEX(DM_4,1,$C$3)&lt;0,0,1))</f>
        <v>#NAME?</v>
      </c>
      <c r="H40" s="177" t="e">
        <f aca="false">IF(AV40&lt;$J$10,0,1)</f>
        <v>#NAME?</v>
      </c>
      <c r="I40" s="178" t="e">
        <f aca="false">IF(G40=0,BD40*INDEX(EQ_Prev,1,$C$3),0)</f>
        <v>#NAME?</v>
      </c>
      <c r="J40" s="178" t="e">
        <f aca="false">IF(F40=1,IF(F39=0,SUM(I$17:I40),I40),0)</f>
        <v>#NAME?</v>
      </c>
      <c r="K40" s="178" t="e">
        <f aca="false">IF(F40=1,IF(F39=0,IF(SUM(I$17:I40)&lt;=$N$10,SUM(I$17:I40),$N$10),0),0)</f>
        <v>#NAME?</v>
      </c>
      <c r="L40" s="178" t="e">
        <f aca="false">J40-K40</f>
        <v>#NAME?</v>
      </c>
      <c r="M40" s="178" t="e">
        <f aca="false">IF(G40=0,BD40*(1-INDEX(EQ_Prev,1,$C$3)),0)</f>
        <v>#NAME?</v>
      </c>
      <c r="N40" s="178" t="e">
        <f aca="false">IF(G40=1,IF(G39=0,SUM(M$17:M40),0),0)</f>
        <v>#NAME?</v>
      </c>
      <c r="O40" s="178" t="e">
        <f aca="false">IF(G40=1,BD40,0)</f>
        <v>#NAME?</v>
      </c>
      <c r="P40" s="179" t="e">
        <f aca="false">O40+N40+L40</f>
        <v>#NAME?</v>
      </c>
      <c r="Q40" s="192" t="n">
        <v>0</v>
      </c>
      <c r="R40" s="181" t="e">
        <f aca="false">-IF(G40=0,($G$7/$H$7),0)</f>
        <v>#NAME?</v>
      </c>
      <c r="S40" s="181" t="e">
        <f aca="false">-IF(F40=1,IF(G40=0,$G$8/$H$8,0),0)</f>
        <v>#NAME?</v>
      </c>
      <c r="T40" s="181" t="e">
        <f aca="false">Q40+R40+S40+AB40</f>
        <v>#NAME?</v>
      </c>
      <c r="U40" s="181" t="e">
        <f aca="false">IF(W39=1,0,T40)</f>
        <v>#NAME?</v>
      </c>
      <c r="V40" s="181" t="e">
        <f aca="false">IF(U40=0,T40,0)</f>
        <v>#NAME?</v>
      </c>
      <c r="W40" s="182" t="e">
        <f aca="false">IF(-SUM(T$17:T40)&gt;=0.25*(SUM($G$6+$G$7+$G$8)),1,0)</f>
        <v>#NAME?</v>
      </c>
      <c r="X40" s="181" t="e">
        <f aca="false">-IF(BZ40=1,IF(BZ39=0,AC40,0),0)</f>
        <v>#NAME?</v>
      </c>
      <c r="Y40" s="181" t="e">
        <f aca="false">-IF(BZ40=1,IF(BZ39=0,(SUM(P$17:P40)),IF(AG40&gt;0,P40,0)),0)</f>
        <v>#NAME?</v>
      </c>
      <c r="Z40" s="181" t="e">
        <f aca="false">IF(AG39&gt;0,IF(AG40&lt;0,-AG39,0),0)</f>
        <v>#NAME?</v>
      </c>
      <c r="AA40" s="181" t="e">
        <f aca="false">IF(Z40=0,Y40,Z40)</f>
        <v>#NAME?</v>
      </c>
      <c r="AB40" s="193" t="n">
        <v>0</v>
      </c>
      <c r="AC40" s="183" t="e">
        <f aca="false">IF(BY39&lt;2,AC39+AD39,0)</f>
        <v>#NAME?</v>
      </c>
      <c r="AD40" s="183" t="e">
        <f aca="false">AC40*((((1+(INDEX(TI_4,1,$C$3)/2))^2)^(1/12))-1)</f>
        <v>#NAME?</v>
      </c>
      <c r="AE40" s="183" t="e">
        <f aca="false">IF(AD41=0,0,AD40)</f>
        <v>#NAME?</v>
      </c>
      <c r="AF40" s="183" t="e">
        <f aca="false">IF(BZ40=1,IF(BZ39=0,AC40-SUM(T41:T$136),0),0)</f>
        <v>#NAME?</v>
      </c>
      <c r="AG40" s="183" t="e">
        <f aca="false">IF(BZ40=1,IF(BZ39=0,AF40-SUM(P$17:P40),AG39+AI39-P40),0)</f>
        <v>#NAME?</v>
      </c>
      <c r="AH40" s="183" t="e">
        <f aca="false">IF(AG40&lt;=0,0,AG40)</f>
        <v>#NAME?</v>
      </c>
      <c r="AI40" s="183" t="e">
        <f aca="false">AH40*((((1+(INDEX(TI_5,1,$C$3)/2))^2)^(1/12))-1)</f>
        <v>#NAME?</v>
      </c>
      <c r="AJ40" s="183" t="e">
        <f aca="false">IF(AI41=0,0,AI40)</f>
        <v>#NAME?</v>
      </c>
      <c r="AK40" s="183" t="e">
        <f aca="false">IF(AH40&gt;0,IF(CA39=1,-AH40,0),0)</f>
        <v>#NAME?</v>
      </c>
      <c r="AL40" s="184" t="e">
        <f aca="false">K40+P40+Q40+R40+S40+X40+AA40+AB40+AF40+AK40</f>
        <v>#NAME?</v>
      </c>
      <c r="AM40" s="185" t="e">
        <f aca="false">IF($E40=0,0,IF($C40-INDEX(DM_1,1,$C$3)&gt;=$K$3,0,INDEX(EC_Studio,$C$4,$C$3)))</f>
        <v>#NAME?</v>
      </c>
      <c r="AN40" s="185" t="e">
        <f aca="false">IF($E40=0,0,IF($C40-INDEX(DM_1,1,$C$3)&gt;=$K$4,0,INDEX(EC_1cc,$C$4,$C$3)))</f>
        <v>#NAME?</v>
      </c>
      <c r="AO40" s="185" t="e">
        <f aca="false">IF($E40=0,0,IF($C40-INDEX(DM_1,1,$C$3)&gt;=$K$5,0,INDEX(EC_2cc,$C$4,$C$3)))</f>
        <v>#NAME?</v>
      </c>
      <c r="AP40" s="185" t="e">
        <f aca="false">IF($E40=0,0,IF($C40-INDEX(DM_1,1,$C$3)&gt;=$K$6,0,INDEX(EC_3CC,$C$4,$C$3)))</f>
        <v>#NAME?</v>
      </c>
      <c r="AQ40" s="185" t="e">
        <f aca="false">IF($E40=0,0,IF($C40-INDEX(DM_1,1,$C$3)&gt;=$K$7,0,INDEX(EC_P,$C$4,$C$3)))</f>
        <v>#NAME?</v>
      </c>
      <c r="AR40" s="185" t="e">
        <f aca="false">IF($E40=0,0,IF($C40-INDEX(DM_1,1,$C$3)&gt;=$K$8,0,INDEX(EC_2ccF,$C$4,$C$3)))</f>
        <v>#NAME?</v>
      </c>
      <c r="AS40" s="185" t="e">
        <f aca="false">IF($E40=0,0,IF($C40-INDEX(DM_1,1,$C$3)&gt;=$K$9,0,INDEX(EC_3ccF,$C$4,$C$3)))</f>
        <v>#NAME?</v>
      </c>
      <c r="AT40" s="185" t="e">
        <f aca="false">(AM40+AN40+AO40+AP40+AQ40+AR40+AS40)*INDEX([1]!stat,1,$C$3)</f>
        <v>#NAME?</v>
      </c>
      <c r="AU40" s="185" t="e">
        <f aca="false">SUM(AM40:AS40)</f>
        <v>#NAME?</v>
      </c>
      <c r="AV40" s="185" t="e">
        <f aca="false">SUM(AU$17:AU40)</f>
        <v>#NAME?</v>
      </c>
      <c r="AW40" s="186" t="e">
        <f aca="false">AM40*INDEX([1]!prix_studio,$C$4,$C$3)</f>
        <v>#NAME?</v>
      </c>
      <c r="AX40" s="186" t="e">
        <f aca="false">AN40*INDEX([1]!prix_1cc,$C$4,$C$3)</f>
        <v>#NAME?</v>
      </c>
      <c r="AY40" s="186" t="e">
        <f aca="false">AO40*INDEX([1]!prix_2cc,$C$4,$C$3)</f>
        <v>#NAME?</v>
      </c>
      <c r="AZ40" s="186" t="e">
        <f aca="false">AP40*INDEX([1]!prix_3cc,$C$4,$C$3)</f>
        <v>#NAME?</v>
      </c>
      <c r="BA40" s="186" t="e">
        <f aca="false">AQ40*INDEX([1]!prix_pent,$C$4,$C$3)</f>
        <v>#NAME?</v>
      </c>
      <c r="BB40" s="186" t="e">
        <f aca="false">AR40*INDEX([1]!prix_2ccf,$C$4,$C$3)</f>
        <v>#NAME?</v>
      </c>
      <c r="BC40" s="186" t="e">
        <f aca="false">AS40*INDEX([1]!prix_3ccf,$C$4,$C$3)</f>
        <v>#NAME?</v>
      </c>
      <c r="BD40" s="186" t="e">
        <f aca="false">SUM(AW40:BC40)</f>
        <v>#NAME?</v>
      </c>
      <c r="BE40" s="186"/>
      <c r="BF40" s="187" t="e">
        <f aca="false">IF($G40=0,0,IF(SUM(AM$17:AM40)&lt;$J$3,0,INDEX(Taxes_2,1,$C$3)*INDEX([1]!prix_studio,$C$4,$C$3))*($J$3-SUM(AM$17:AM40))/12)</f>
        <v>#NAME?</v>
      </c>
      <c r="BG40" s="187" t="e">
        <f aca="false">IF($G40=0,0,IF(SUM(AN$17:AN40)&lt;$J$4,0,INDEX(Taxes_2,1,$C$3)*INDEX([1]!prix_1cc,$C$4,$C$3))*($J$4-SUM(AN$17:AN40))/12)</f>
        <v>#NAME?</v>
      </c>
      <c r="BH40" s="187" t="e">
        <f aca="false">IF($G40=0,0,IF(SUM(AO$17:AO40)&lt;$J$5,0,INDEX(Taxes_2,1,$C$3)*INDEX([1]!prix_2cc,$C$4,$C$3))*($J$5-SUM(AO$17:AO40))/12)</f>
        <v>#NAME?</v>
      </c>
      <c r="BI40" s="187" t="e">
        <f aca="false">IF($G40=0,0,IF(SUM(AP$17:AP40)&lt;$J$6,0,INDEX(Taxes_2,1,$C$3)*INDEX([1]!prix_3cc,$C$4,$C$3))*($J$6-SUM(AP$17:AP40))/12)</f>
        <v>#NAME?</v>
      </c>
      <c r="BJ40" s="187" t="e">
        <f aca="false">IF($G40=0,0,IF(SUM(AQ$17:AQ40)&lt;$J$7,0,INDEX(Taxes_2,1,$C$3)*INDEX([1]!prix_pent,$C$4,$C$3))*($J$7-SUM(AQ$17:AQ40))/12)</f>
        <v>#NAME?</v>
      </c>
      <c r="BK40" s="187" t="e">
        <f aca="false">IF($G40=0,0,IF(SUM(AR$17:AR40)&lt;$J$8,0,INDEX(Taxes_2,1,$C$3)*INDEX([1]!prix_2ccf,$C$4,$C$3))*($J$8-SUM(AR$17:AR40))/12)</f>
        <v>#NAME?</v>
      </c>
      <c r="BL40" s="187" t="e">
        <f aca="false">IF($G40=0,0,IF(SUM(AS$17:AS40)&lt;$J$9,0,INDEX(Taxes_2,1,$C$3)*INDEX([1]!prix_3ccf,$C$4,$C$3))*($J$9-SUM(AS$17:AS40))/12)</f>
        <v>#NAME?</v>
      </c>
      <c r="BM40" s="188" t="e">
        <f aca="false">IF(G40=0,INDEX(Taxes_1,1,$C$3)*INDEX([1]!v_terrain,1,1)/12,0)</f>
        <v>#NAME?</v>
      </c>
      <c r="BN40" s="187"/>
      <c r="BO40" s="187"/>
      <c r="BP40" s="187"/>
      <c r="BQ40" s="187"/>
      <c r="BR40" s="187"/>
      <c r="BS40" s="187"/>
      <c r="BT40" s="187"/>
      <c r="BU40" s="189" t="e">
        <f aca="false">BF40+BG40+BH40+BI40+BJ40+BK40+BL40+BM40+BN40+BO40+BP40+BQ40+BR40+BS40+BT40</f>
        <v>#NAME?</v>
      </c>
      <c r="BW40" s="190" t="e">
        <f aca="false">IF(G40=1,IF(G39=0,C40,0),0)</f>
        <v>#NAME?</v>
      </c>
      <c r="BX40" s="190" t="e">
        <f aca="false">IF(G40=1,IF(G39=0,C40,0),0)</f>
        <v>#NAME?</v>
      </c>
      <c r="BY40" s="190" t="e">
        <f aca="false">F40+W40</f>
        <v>#NAME?</v>
      </c>
      <c r="BZ40" s="190" t="e">
        <f aca="false">IF(BY40=2,1,0)</f>
        <v>#NAME?</v>
      </c>
      <c r="CA40" s="190" t="e">
        <f aca="false">IF(G40+H40=2,1,0)</f>
        <v>#NAME?</v>
      </c>
    </row>
    <row r="41" customFormat="false" ht="12.75" hidden="false" customHeight="false" outlineLevel="0" collapsed="false">
      <c r="B41" s="194" t="n">
        <v>3</v>
      </c>
      <c r="C41" s="191" t="n">
        <v>25</v>
      </c>
      <c r="D41" s="176" t="n">
        <v>1</v>
      </c>
      <c r="E41" s="176" t="n">
        <f aca="false">IF(INDEX(DM_1,1,$C$3)&gt;C41,0,1)</f>
        <v>1</v>
      </c>
      <c r="F41" s="176" t="e">
        <f aca="false">IF(AV41/$J$10&gt;=INDEX(PREV_2,1,$C$3),1,0)</f>
        <v>#NAME?</v>
      </c>
      <c r="G41" s="176" t="e">
        <f aca="false">IF(F41=0,0,IF(SUM(F$17:F41)-INDEX(DM_4,1,$C$3)&lt;0,0,1))</f>
        <v>#NAME?</v>
      </c>
      <c r="H41" s="177" t="e">
        <f aca="false">IF(AV41&lt;$J$10,0,1)</f>
        <v>#NAME?</v>
      </c>
      <c r="I41" s="178" t="e">
        <f aca="false">IF(G41=0,BD41*INDEX(EQ_Prev,1,$C$3),0)</f>
        <v>#NAME?</v>
      </c>
      <c r="J41" s="178" t="e">
        <f aca="false">IF(F41=1,IF(F40=0,SUM(I$17:I41),I41),0)</f>
        <v>#NAME?</v>
      </c>
      <c r="K41" s="178" t="e">
        <f aca="false">IF(F41=1,IF(F40=0,IF(SUM(I$17:I41)&lt;=$N$10,SUM(I$17:I41),$N$10),0),0)</f>
        <v>#NAME?</v>
      </c>
      <c r="L41" s="178" t="e">
        <f aca="false">J41-K41</f>
        <v>#NAME?</v>
      </c>
      <c r="M41" s="178" t="e">
        <f aca="false">IF(G41=0,BD41*(1-INDEX(EQ_Prev,1,$C$3)),0)</f>
        <v>#NAME?</v>
      </c>
      <c r="N41" s="178" t="e">
        <f aca="false">IF(G41=1,IF(G40=0,SUM(M$17:M41),0),0)</f>
        <v>#NAME?</v>
      </c>
      <c r="O41" s="178" t="e">
        <f aca="false">IF(G41=1,BD41,0)</f>
        <v>#NAME?</v>
      </c>
      <c r="P41" s="179" t="e">
        <f aca="false">O41+N41+L41</f>
        <v>#NAME?</v>
      </c>
      <c r="Q41" s="192" t="n">
        <v>0</v>
      </c>
      <c r="R41" s="181" t="e">
        <f aca="false">-IF(G41=0,($G$7/$H$7),0)</f>
        <v>#NAME?</v>
      </c>
      <c r="S41" s="181" t="e">
        <f aca="false">-IF(F41=1,IF(G41=0,$G$8/$H$8,0),0)</f>
        <v>#NAME?</v>
      </c>
      <c r="T41" s="181" t="e">
        <f aca="false">Q41+R41+S41+AB41</f>
        <v>#NAME?</v>
      </c>
      <c r="U41" s="181" t="e">
        <f aca="false">IF(W40=1,0,T41)</f>
        <v>#NAME?</v>
      </c>
      <c r="V41" s="181" t="e">
        <f aca="false">IF(U41=0,T41,0)</f>
        <v>#NAME?</v>
      </c>
      <c r="W41" s="182" t="e">
        <f aca="false">IF(-SUM(T$17:T41)&gt;=0.25*(SUM($G$6+$G$7+$G$8)),1,0)</f>
        <v>#NAME?</v>
      </c>
      <c r="X41" s="181" t="e">
        <f aca="false">-IF(BZ41=1,IF(BZ40=0,AC41,0),0)</f>
        <v>#NAME?</v>
      </c>
      <c r="Y41" s="181" t="e">
        <f aca="false">-IF(BZ41=1,IF(BZ40=0,(SUM(P$17:P41)),IF(AG41&gt;0,P41,0)),0)</f>
        <v>#NAME?</v>
      </c>
      <c r="Z41" s="181" t="e">
        <f aca="false">IF(AG40&gt;0,IF(AG41&lt;0,-AG40,0),0)</f>
        <v>#NAME?</v>
      </c>
      <c r="AA41" s="181" t="e">
        <f aca="false">IF(Z41=0,Y41,Z41)</f>
        <v>#NAME?</v>
      </c>
      <c r="AB41" s="193" t="n">
        <v>0</v>
      </c>
      <c r="AC41" s="183" t="e">
        <f aca="false">IF(BY40&lt;2,AC40+AD40,0)</f>
        <v>#NAME?</v>
      </c>
      <c r="AD41" s="183" t="e">
        <f aca="false">AC41*((((1+(INDEX(TI_4,1,$C$3)/2))^2)^(1/12))-1)</f>
        <v>#NAME?</v>
      </c>
      <c r="AE41" s="183" t="e">
        <f aca="false">IF(AD42=0,0,AD41)</f>
        <v>#NAME?</v>
      </c>
      <c r="AF41" s="183" t="e">
        <f aca="false">IF(BZ41=1,IF(BZ40=0,AC41-SUM(T42:T$136),0),0)</f>
        <v>#NAME?</v>
      </c>
      <c r="AG41" s="183" t="e">
        <f aca="false">IF(BZ41=1,IF(BZ40=0,AF41-SUM(P$17:P41),AG40+AI40-P41),0)</f>
        <v>#NAME?</v>
      </c>
      <c r="AH41" s="183" t="e">
        <f aca="false">IF(AG41&lt;=0,0,AG41)</f>
        <v>#NAME?</v>
      </c>
      <c r="AI41" s="183" t="e">
        <f aca="false">AH41*((((1+(INDEX(TI_5,1,$C$3)/2))^2)^(1/12))-1)</f>
        <v>#NAME?</v>
      </c>
      <c r="AJ41" s="183" t="e">
        <f aca="false">IF(AI42=0,0,AI41)</f>
        <v>#NAME?</v>
      </c>
      <c r="AK41" s="183" t="e">
        <f aca="false">IF(AH41&gt;0,IF(CA40=1,-AH41,0),0)</f>
        <v>#NAME?</v>
      </c>
      <c r="AL41" s="184" t="e">
        <f aca="false">K41+P41+Q41+R41+S41+X41+AA41+AB41+AF41+AK41</f>
        <v>#NAME?</v>
      </c>
      <c r="AM41" s="185" t="e">
        <f aca="false">IF($E41=0,0,IF($C41-INDEX(DM_1,1,$C$3)&gt;=$K$3,0,INDEX(EC_Studio,$C$4,$C$3)))</f>
        <v>#NAME?</v>
      </c>
      <c r="AN41" s="185" t="e">
        <f aca="false">IF($E41=0,0,IF($C41-INDEX(DM_1,1,$C$3)&gt;=$K$4,0,INDEX(EC_1cc,$C$4,$C$3)))</f>
        <v>#NAME?</v>
      </c>
      <c r="AO41" s="185" t="e">
        <f aca="false">IF($E41=0,0,IF($C41-INDEX(DM_1,1,$C$3)&gt;=$K$5,0,INDEX(EC_2cc,$C$4,$C$3)))</f>
        <v>#NAME?</v>
      </c>
      <c r="AP41" s="185" t="e">
        <f aca="false">IF($E41=0,0,IF($C41-INDEX(DM_1,1,$C$3)&gt;=$K$6,0,INDEX(EC_3CC,$C$4,$C$3)))</f>
        <v>#NAME?</v>
      </c>
      <c r="AQ41" s="185" t="e">
        <f aca="false">IF($E41=0,0,IF($C41-INDEX(DM_1,1,$C$3)&gt;=$K$7,0,INDEX(EC_P,$C$4,$C$3)))</f>
        <v>#NAME?</v>
      </c>
      <c r="AR41" s="185" t="e">
        <f aca="false">IF($E41=0,0,IF($C41-INDEX(DM_1,1,$C$3)&gt;=$K$8,0,INDEX(EC_2ccF,$C$4,$C$3)))</f>
        <v>#NAME?</v>
      </c>
      <c r="AS41" s="185" t="e">
        <f aca="false">IF($E41=0,0,IF($C41-INDEX(DM_1,1,$C$3)&gt;=$K$9,0,INDEX(EC_3ccF,$C$4,$C$3)))</f>
        <v>#NAME?</v>
      </c>
      <c r="AT41" s="185" t="e">
        <f aca="false">(AM41+AN41+AO41+AP41+AQ41+AR41+AS41)*INDEX([1]!stat,1,$C$3)</f>
        <v>#NAME?</v>
      </c>
      <c r="AU41" s="185" t="e">
        <f aca="false">SUM(AM41:AS41)</f>
        <v>#NAME?</v>
      </c>
      <c r="AV41" s="185" t="e">
        <f aca="false">SUM(AU$17:AU41)</f>
        <v>#NAME?</v>
      </c>
      <c r="AW41" s="186" t="e">
        <f aca="false">AM41*INDEX([1]!prix_studio,$C$4,$C$3)</f>
        <v>#NAME?</v>
      </c>
      <c r="AX41" s="186" t="e">
        <f aca="false">AN41*INDEX([1]!prix_1cc,$C$4,$C$3)</f>
        <v>#NAME?</v>
      </c>
      <c r="AY41" s="186" t="e">
        <f aca="false">AO41*INDEX([1]!prix_2cc,$C$4,$C$3)</f>
        <v>#NAME?</v>
      </c>
      <c r="AZ41" s="186" t="e">
        <f aca="false">AP41*INDEX([1]!prix_3cc,$C$4,$C$3)</f>
        <v>#NAME?</v>
      </c>
      <c r="BA41" s="186" t="e">
        <f aca="false">AQ41*INDEX([1]!prix_pent,$C$4,$C$3)</f>
        <v>#NAME?</v>
      </c>
      <c r="BB41" s="186" t="e">
        <f aca="false">AR41*INDEX([1]!prix_2ccf,$C$4,$C$3)</f>
        <v>#NAME?</v>
      </c>
      <c r="BC41" s="186" t="e">
        <f aca="false">AS41*INDEX([1]!prix_3ccf,$C$4,$C$3)</f>
        <v>#NAME?</v>
      </c>
      <c r="BD41" s="186" t="e">
        <f aca="false">SUM(AW41:BC41)</f>
        <v>#NAME?</v>
      </c>
      <c r="BE41" s="186"/>
      <c r="BF41" s="187" t="e">
        <f aca="false">IF($G41=0,0,IF(SUM(AM$17:AM41)&lt;$J$3,0,INDEX(Taxes_2,1,$C$3)*INDEX([1]!prix_studio,$C$4,$C$3))*($J$3-SUM(AM$17:AM41))/12)</f>
        <v>#NAME?</v>
      </c>
      <c r="BG41" s="187" t="e">
        <f aca="false">IF($G41=0,0,IF(SUM(AN$17:AN41)&lt;$J$4,0,INDEX(Taxes_2,1,$C$3)*INDEX([1]!prix_1cc,$C$4,$C$3))*($J$4-SUM(AN$17:AN41))/12)</f>
        <v>#NAME?</v>
      </c>
      <c r="BH41" s="187" t="e">
        <f aca="false">IF($G41=0,0,IF(SUM(AO$17:AO41)&lt;$J$5,0,INDEX(Taxes_2,1,$C$3)*INDEX([1]!prix_2cc,$C$4,$C$3))*($J$5-SUM(AO$17:AO41))/12)</f>
        <v>#NAME?</v>
      </c>
      <c r="BI41" s="187" t="e">
        <f aca="false">IF($G41=0,0,IF(SUM(AP$17:AP41)&lt;$J$6,0,INDEX(Taxes_2,1,$C$3)*INDEX([1]!prix_3cc,$C$4,$C$3))*($J$6-SUM(AP$17:AP41))/12)</f>
        <v>#NAME?</v>
      </c>
      <c r="BJ41" s="187" t="e">
        <f aca="false">IF($G41=0,0,IF(SUM(AQ$17:AQ41)&lt;$J$7,0,INDEX(Taxes_2,1,$C$3)*INDEX([1]!prix_pent,$C$4,$C$3))*($J$7-SUM(AQ$17:AQ41))/12)</f>
        <v>#NAME?</v>
      </c>
      <c r="BK41" s="187" t="e">
        <f aca="false">IF($G41=0,0,IF(SUM(AR$17:AR41)&lt;$J$8,0,INDEX(Taxes_2,1,$C$3)*INDEX([1]!prix_2ccf,$C$4,$C$3))*($J$8-SUM(AR$17:AR41))/12)</f>
        <v>#NAME?</v>
      </c>
      <c r="BL41" s="187" t="e">
        <f aca="false">IF($G41=0,0,IF(SUM(AS$17:AS41)&lt;$J$9,0,INDEX(Taxes_2,1,$C$3)*INDEX([1]!prix_3ccf,$C$4,$C$3))*($J$9-SUM(AS$17:AS41))/12)</f>
        <v>#NAME?</v>
      </c>
      <c r="BM41" s="188" t="e">
        <f aca="false">IF(G41=0,INDEX(Taxes_1,1,$C$3)*INDEX([1]!v_terrain,1,1)/12,0)</f>
        <v>#NAME?</v>
      </c>
      <c r="BN41" s="187"/>
      <c r="BO41" s="187"/>
      <c r="BP41" s="187"/>
      <c r="BQ41" s="187"/>
      <c r="BR41" s="187"/>
      <c r="BS41" s="187"/>
      <c r="BT41" s="187"/>
      <c r="BU41" s="189" t="e">
        <f aca="false">BF41+BG41+BH41+BI41+BJ41+BK41+BL41+BM41+BN41+BO41+BP41+BQ41+BR41+BS41+BT41</f>
        <v>#NAME?</v>
      </c>
      <c r="BW41" s="190" t="e">
        <f aca="false">IF(G41=1,IF(G40=0,C41,0),0)</f>
        <v>#NAME?</v>
      </c>
      <c r="BX41" s="190" t="e">
        <f aca="false">IF(G41=1,IF(G40=0,C41,0),0)</f>
        <v>#NAME?</v>
      </c>
      <c r="BY41" s="190" t="e">
        <f aca="false">F41+W41</f>
        <v>#NAME?</v>
      </c>
      <c r="BZ41" s="190" t="e">
        <f aca="false">IF(BY41=2,1,0)</f>
        <v>#NAME?</v>
      </c>
      <c r="CA41" s="190" t="e">
        <f aca="false">IF(G41+H41=2,1,0)</f>
        <v>#NAME?</v>
      </c>
    </row>
    <row r="42" customFormat="false" ht="12.75" hidden="false" customHeight="false" outlineLevel="0" collapsed="false">
      <c r="B42" s="194"/>
      <c r="C42" s="191" t="n">
        <v>26</v>
      </c>
      <c r="D42" s="176" t="n">
        <v>1</v>
      </c>
      <c r="E42" s="176" t="n">
        <f aca="false">IF(INDEX(DM_1,1,$C$3)&gt;C42,0,1)</f>
        <v>1</v>
      </c>
      <c r="F42" s="176" t="e">
        <f aca="false">IF(AV42/$J$10&gt;=INDEX(PREV_2,1,$C$3),1,0)</f>
        <v>#NAME?</v>
      </c>
      <c r="G42" s="176" t="e">
        <f aca="false">IF(F42=0,0,IF(SUM(F$17:F42)-INDEX(DM_4,1,$C$3)&lt;0,0,1))</f>
        <v>#NAME?</v>
      </c>
      <c r="H42" s="177" t="e">
        <f aca="false">IF(AV42&lt;$J$10,0,1)</f>
        <v>#NAME?</v>
      </c>
      <c r="I42" s="178" t="e">
        <f aca="false">IF(G42=0,BD42*INDEX(EQ_Prev,1,$C$3),0)</f>
        <v>#NAME?</v>
      </c>
      <c r="J42" s="178" t="e">
        <f aca="false">IF(F42=1,IF(F41=0,SUM(I$17:I42),I42),0)</f>
        <v>#NAME?</v>
      </c>
      <c r="K42" s="178" t="e">
        <f aca="false">IF(F42=1,IF(F41=0,IF(SUM(I$17:I42)&lt;=$N$10,SUM(I$17:I42),$N$10),0),0)</f>
        <v>#NAME?</v>
      </c>
      <c r="L42" s="178" t="e">
        <f aca="false">J42-K42</f>
        <v>#NAME?</v>
      </c>
      <c r="M42" s="178" t="e">
        <f aca="false">IF(G42=0,BD42*(1-INDEX(EQ_Prev,1,$C$3)),0)</f>
        <v>#NAME?</v>
      </c>
      <c r="N42" s="178" t="e">
        <f aca="false">IF(G42=1,IF(G41=0,SUM(M$17:M42),0),0)</f>
        <v>#NAME?</v>
      </c>
      <c r="O42" s="178" t="e">
        <f aca="false">IF(G42=1,BD42,0)</f>
        <v>#NAME?</v>
      </c>
      <c r="P42" s="179" t="e">
        <f aca="false">O42+N42+L42</f>
        <v>#NAME?</v>
      </c>
      <c r="Q42" s="192" t="n">
        <v>0</v>
      </c>
      <c r="R42" s="181" t="e">
        <f aca="false">-IF(G42=0,($G$7/$H$7),0)</f>
        <v>#NAME?</v>
      </c>
      <c r="S42" s="181" t="e">
        <f aca="false">-IF(F42=1,IF(G42=0,$G$8/$H$8,0),0)</f>
        <v>#NAME?</v>
      </c>
      <c r="T42" s="181" t="e">
        <f aca="false">Q42+R42+S42+AB42</f>
        <v>#NAME?</v>
      </c>
      <c r="U42" s="181" t="e">
        <f aca="false">IF(W41=1,0,T42)</f>
        <v>#NAME?</v>
      </c>
      <c r="V42" s="181" t="e">
        <f aca="false">IF(U42=0,T42,0)</f>
        <v>#NAME?</v>
      </c>
      <c r="W42" s="182" t="e">
        <f aca="false">IF(-SUM(T$17:T42)&gt;=0.25*(SUM($G$6+$G$7+$G$8)),1,0)</f>
        <v>#NAME?</v>
      </c>
      <c r="X42" s="181" t="e">
        <f aca="false">-IF(BZ42=1,IF(BZ41=0,AC42,0),0)</f>
        <v>#NAME?</v>
      </c>
      <c r="Y42" s="181" t="e">
        <f aca="false">-IF(BZ42=1,IF(BZ41=0,(SUM(P$17:P42)),IF(AG42&gt;0,P42,0)),0)</f>
        <v>#NAME?</v>
      </c>
      <c r="Z42" s="181" t="e">
        <f aca="false">IF(AG41&gt;0,IF(AG42&lt;0,-AG41,0),0)</f>
        <v>#NAME?</v>
      </c>
      <c r="AA42" s="181" t="e">
        <f aca="false">IF(Z42=0,Y42,Z42)</f>
        <v>#NAME?</v>
      </c>
      <c r="AB42" s="193" t="n">
        <v>0</v>
      </c>
      <c r="AC42" s="183" t="e">
        <f aca="false">IF(BY41&lt;2,AC41+AD41,0)</f>
        <v>#NAME?</v>
      </c>
      <c r="AD42" s="183" t="e">
        <f aca="false">AC42*((((1+(INDEX(TI_4,1,$C$3)/2))^2)^(1/12))-1)</f>
        <v>#NAME?</v>
      </c>
      <c r="AE42" s="183" t="e">
        <f aca="false">IF(AD43=0,0,AD42)</f>
        <v>#NAME?</v>
      </c>
      <c r="AF42" s="183" t="e">
        <f aca="false">IF(BZ42=1,IF(BZ41=0,AC42-SUM(T43:T$136),0),0)</f>
        <v>#NAME?</v>
      </c>
      <c r="AG42" s="183" t="e">
        <f aca="false">IF(BZ42=1,IF(BZ41=0,AF42-SUM(P$17:P42),AG41+AI41-P42),0)</f>
        <v>#NAME?</v>
      </c>
      <c r="AH42" s="183" t="e">
        <f aca="false">IF(AG42&lt;=0,0,AG42)</f>
        <v>#NAME?</v>
      </c>
      <c r="AI42" s="183" t="e">
        <f aca="false">AH42*((((1+(INDEX(TI_5,1,$C$3)/2))^2)^(1/12))-1)</f>
        <v>#NAME?</v>
      </c>
      <c r="AJ42" s="183" t="e">
        <f aca="false">IF(AI43=0,0,AI42)</f>
        <v>#NAME?</v>
      </c>
      <c r="AK42" s="183" t="e">
        <f aca="false">IF(AH42&gt;0,IF(CA41=1,-AH42,0),0)</f>
        <v>#NAME?</v>
      </c>
      <c r="AL42" s="184" t="e">
        <f aca="false">K42+P42+Q42+R42+S42+X42+AA42+AB42+AF42+AK42</f>
        <v>#NAME?</v>
      </c>
      <c r="AM42" s="185" t="e">
        <f aca="false">IF($E42=0,0,IF($C42-INDEX(DM_1,1,$C$3)&gt;=$K$3,0,INDEX(EC_Studio,$C$4,$C$3)))</f>
        <v>#NAME?</v>
      </c>
      <c r="AN42" s="185" t="e">
        <f aca="false">IF($E42=0,0,IF($C42-INDEX(DM_1,1,$C$3)&gt;=$K$4,0,INDEX(EC_1cc,$C$4,$C$3)))</f>
        <v>#NAME?</v>
      </c>
      <c r="AO42" s="185" t="e">
        <f aca="false">IF($E42=0,0,IF($C42-INDEX(DM_1,1,$C$3)&gt;=$K$5,0,INDEX(EC_2cc,$C$4,$C$3)))</f>
        <v>#NAME?</v>
      </c>
      <c r="AP42" s="185" t="e">
        <f aca="false">IF($E42=0,0,IF($C42-INDEX(DM_1,1,$C$3)&gt;=$K$6,0,INDEX(EC_3CC,$C$4,$C$3)))</f>
        <v>#NAME?</v>
      </c>
      <c r="AQ42" s="185" t="e">
        <f aca="false">IF($E42=0,0,IF($C42-INDEX(DM_1,1,$C$3)&gt;=$K$7,0,INDEX(EC_P,$C$4,$C$3)))</f>
        <v>#NAME?</v>
      </c>
      <c r="AR42" s="185" t="e">
        <f aca="false">IF($E42=0,0,IF($C42-INDEX(DM_1,1,$C$3)&gt;=$K$8,0,INDEX(EC_2ccF,$C$4,$C$3)))</f>
        <v>#NAME?</v>
      </c>
      <c r="AS42" s="185" t="e">
        <f aca="false">IF($E42=0,0,IF($C42-INDEX(DM_1,1,$C$3)&gt;=$K$9,0,INDEX(EC_3ccF,$C$4,$C$3)))</f>
        <v>#NAME?</v>
      </c>
      <c r="AT42" s="185" t="e">
        <f aca="false">(AM42+AN42+AO42+AP42+AQ42+AR42+AS42)*INDEX([1]!stat,1,$C$3)</f>
        <v>#NAME?</v>
      </c>
      <c r="AU42" s="185" t="e">
        <f aca="false">SUM(AM42:AS42)</f>
        <v>#NAME?</v>
      </c>
      <c r="AV42" s="185" t="e">
        <f aca="false">SUM(AU$17:AU42)</f>
        <v>#NAME?</v>
      </c>
      <c r="AW42" s="186" t="e">
        <f aca="false">AM42*INDEX([1]!prix_studio,$C$4,$C$3)</f>
        <v>#NAME?</v>
      </c>
      <c r="AX42" s="186" t="e">
        <f aca="false">AN42*INDEX([1]!prix_1cc,$C$4,$C$3)</f>
        <v>#NAME?</v>
      </c>
      <c r="AY42" s="186" t="e">
        <f aca="false">AO42*INDEX([1]!prix_2cc,$C$4,$C$3)</f>
        <v>#NAME?</v>
      </c>
      <c r="AZ42" s="186" t="e">
        <f aca="false">AP42*INDEX([1]!prix_3cc,$C$4,$C$3)</f>
        <v>#NAME?</v>
      </c>
      <c r="BA42" s="186" t="e">
        <f aca="false">AQ42*INDEX([1]!prix_pent,$C$4,$C$3)</f>
        <v>#NAME?</v>
      </c>
      <c r="BB42" s="186" t="e">
        <f aca="false">AR42*INDEX([1]!prix_2ccf,$C$4,$C$3)</f>
        <v>#NAME?</v>
      </c>
      <c r="BC42" s="186" t="e">
        <f aca="false">AS42*INDEX([1]!prix_3ccf,$C$4,$C$3)</f>
        <v>#NAME?</v>
      </c>
      <c r="BD42" s="186" t="e">
        <f aca="false">SUM(AW42:BC42)</f>
        <v>#NAME?</v>
      </c>
      <c r="BE42" s="186"/>
      <c r="BF42" s="187" t="e">
        <f aca="false">IF($G42=0,0,IF(SUM(AM$17:AM42)&lt;$J$3,0,INDEX(Taxes_2,1,$C$3)*INDEX([1]!prix_studio,$C$4,$C$3))*($J$3-SUM(AM$17:AM42))/12)</f>
        <v>#NAME?</v>
      </c>
      <c r="BG42" s="187" t="e">
        <f aca="false">IF($G42=0,0,IF(SUM(AN$17:AN42)&lt;$J$4,0,INDEX(Taxes_2,1,$C$3)*INDEX([1]!prix_1cc,$C$4,$C$3))*($J$4-SUM(AN$17:AN42))/12)</f>
        <v>#NAME?</v>
      </c>
      <c r="BH42" s="187" t="e">
        <f aca="false">IF($G42=0,0,IF(SUM(AO$17:AO42)&lt;$J$5,0,INDEX(Taxes_2,1,$C$3)*INDEX([1]!prix_2cc,$C$4,$C$3))*($J$5-SUM(AO$17:AO42))/12)</f>
        <v>#NAME?</v>
      </c>
      <c r="BI42" s="187" t="e">
        <f aca="false">IF($G42=0,0,IF(SUM(AP$17:AP42)&lt;$J$6,0,INDEX(Taxes_2,1,$C$3)*INDEX([1]!prix_3cc,$C$4,$C$3))*($J$6-SUM(AP$17:AP42))/12)</f>
        <v>#NAME?</v>
      </c>
      <c r="BJ42" s="187" t="e">
        <f aca="false">IF($G42=0,0,IF(SUM(AQ$17:AQ42)&lt;$J$7,0,INDEX(Taxes_2,1,$C$3)*INDEX([1]!prix_pent,$C$4,$C$3))*($J$7-SUM(AQ$17:AQ42))/12)</f>
        <v>#NAME?</v>
      </c>
      <c r="BK42" s="187" t="e">
        <f aca="false">IF($G42=0,0,IF(SUM(AR$17:AR42)&lt;$J$8,0,INDEX(Taxes_2,1,$C$3)*INDEX([1]!prix_2ccf,$C$4,$C$3))*($J$8-SUM(AR$17:AR42))/12)</f>
        <v>#NAME?</v>
      </c>
      <c r="BL42" s="187" t="e">
        <f aca="false">IF($G42=0,0,IF(SUM(AS$17:AS42)&lt;$J$9,0,INDEX(Taxes_2,1,$C$3)*INDEX([1]!prix_3ccf,$C$4,$C$3))*($J$9-SUM(AS$17:AS42))/12)</f>
        <v>#NAME?</v>
      </c>
      <c r="BM42" s="188" t="e">
        <f aca="false">IF(G42=0,INDEX(Taxes_1,1,$C$3)*INDEX([1]!v_terrain,1,1)/12,0)</f>
        <v>#NAME?</v>
      </c>
      <c r="BN42" s="187"/>
      <c r="BO42" s="187"/>
      <c r="BP42" s="187"/>
      <c r="BQ42" s="187"/>
      <c r="BR42" s="187"/>
      <c r="BS42" s="187"/>
      <c r="BT42" s="187"/>
      <c r="BU42" s="189" t="e">
        <f aca="false">BF42+BG42+BH42+BI42+BJ42+BK42+BL42+BM42+BN42+BO42+BP42+BQ42+BR42+BS42+BT42</f>
        <v>#NAME?</v>
      </c>
      <c r="BW42" s="190" t="e">
        <f aca="false">IF(G42=1,IF(G41=0,C42,0),0)</f>
        <v>#NAME?</v>
      </c>
      <c r="BX42" s="190" t="e">
        <f aca="false">IF(G42=1,IF(G41=0,C42,0),0)</f>
        <v>#NAME?</v>
      </c>
      <c r="BY42" s="190" t="e">
        <f aca="false">F42+W42</f>
        <v>#NAME?</v>
      </c>
      <c r="BZ42" s="190" t="e">
        <f aca="false">IF(BY42=2,1,0)</f>
        <v>#NAME?</v>
      </c>
      <c r="CA42" s="190" t="e">
        <f aca="false">IF(G42+H42=2,1,0)</f>
        <v>#NAME?</v>
      </c>
    </row>
    <row r="43" customFormat="false" ht="12.75" hidden="false" customHeight="false" outlineLevel="0" collapsed="false">
      <c r="B43" s="194"/>
      <c r="C43" s="191" t="n">
        <v>27</v>
      </c>
      <c r="D43" s="176" t="n">
        <v>1</v>
      </c>
      <c r="E43" s="176" t="n">
        <f aca="false">IF(INDEX(DM_1,1,$C$3)&gt;C43,0,1)</f>
        <v>1</v>
      </c>
      <c r="F43" s="176" t="e">
        <f aca="false">IF(AV43/$J$10&gt;=INDEX(PREV_2,1,$C$3),1,0)</f>
        <v>#NAME?</v>
      </c>
      <c r="G43" s="176" t="e">
        <f aca="false">IF(F43=0,0,IF(SUM(F$17:F43)-INDEX(DM_4,1,$C$3)&lt;0,0,1))</f>
        <v>#NAME?</v>
      </c>
      <c r="H43" s="177" t="e">
        <f aca="false">IF(AV43&lt;$J$10,0,1)</f>
        <v>#NAME?</v>
      </c>
      <c r="I43" s="178" t="e">
        <f aca="false">IF(G43=0,BD43*INDEX(EQ_Prev,1,$C$3),0)</f>
        <v>#NAME?</v>
      </c>
      <c r="J43" s="178" t="e">
        <f aca="false">IF(F43=1,IF(F42=0,SUM(I$17:I43),I43),0)</f>
        <v>#NAME?</v>
      </c>
      <c r="K43" s="178" t="e">
        <f aca="false">IF(F43=1,IF(F42=0,IF(SUM(I$17:I43)&lt;=$N$10,SUM(I$17:I43),$N$10),0),0)</f>
        <v>#NAME?</v>
      </c>
      <c r="L43" s="178" t="e">
        <f aca="false">J43-K43</f>
        <v>#NAME?</v>
      </c>
      <c r="M43" s="178" t="e">
        <f aca="false">IF(G43=0,BD43*(1-INDEX(EQ_Prev,1,$C$3)),0)</f>
        <v>#NAME?</v>
      </c>
      <c r="N43" s="178" t="e">
        <f aca="false">IF(G43=1,IF(G42=0,SUM(M$17:M43),0),0)</f>
        <v>#NAME?</v>
      </c>
      <c r="O43" s="178" t="e">
        <f aca="false">IF(G43=1,BD43,0)</f>
        <v>#NAME?</v>
      </c>
      <c r="P43" s="179" t="e">
        <f aca="false">O43+N43+L43</f>
        <v>#NAME?</v>
      </c>
      <c r="Q43" s="192" t="n">
        <v>0</v>
      </c>
      <c r="R43" s="181" t="e">
        <f aca="false">-IF(G43=0,($G$7/$H$7),0)</f>
        <v>#NAME?</v>
      </c>
      <c r="S43" s="181" t="e">
        <f aca="false">-IF(F43=1,IF(G43=0,$G$8/$H$8,0),0)</f>
        <v>#NAME?</v>
      </c>
      <c r="T43" s="181" t="e">
        <f aca="false">Q43+R43+S43+AB43</f>
        <v>#NAME?</v>
      </c>
      <c r="U43" s="181" t="e">
        <f aca="false">IF(W42=1,0,T43)</f>
        <v>#NAME?</v>
      </c>
      <c r="V43" s="181" t="e">
        <f aca="false">IF(U43=0,T43,0)</f>
        <v>#NAME?</v>
      </c>
      <c r="W43" s="182" t="e">
        <f aca="false">IF(-SUM(T$17:T43)&gt;=0.25*(SUM($G$6+$G$7+$G$8)),1,0)</f>
        <v>#NAME?</v>
      </c>
      <c r="X43" s="181" t="e">
        <f aca="false">-IF(BZ43=1,IF(BZ42=0,AC43,0),0)</f>
        <v>#NAME?</v>
      </c>
      <c r="Y43" s="181" t="e">
        <f aca="false">-IF(BZ43=1,IF(BZ42=0,(SUM(P$17:P43)),IF(AG43&gt;0,P43,0)),0)</f>
        <v>#NAME?</v>
      </c>
      <c r="Z43" s="181" t="e">
        <f aca="false">IF(AG42&gt;0,IF(AG43&lt;0,-AG42,0),0)</f>
        <v>#NAME?</v>
      </c>
      <c r="AA43" s="181" t="e">
        <f aca="false">IF(Z43=0,Y43,Z43)</f>
        <v>#NAME?</v>
      </c>
      <c r="AB43" s="193" t="n">
        <v>0</v>
      </c>
      <c r="AC43" s="183" t="e">
        <f aca="false">IF(BY42&lt;2,AC42+AD42,0)</f>
        <v>#NAME?</v>
      </c>
      <c r="AD43" s="183" t="e">
        <f aca="false">AC43*((((1+(INDEX(TI_4,1,$C$3)/2))^2)^(1/12))-1)</f>
        <v>#NAME?</v>
      </c>
      <c r="AE43" s="183" t="e">
        <f aca="false">IF(AD44=0,0,AD43)</f>
        <v>#NAME?</v>
      </c>
      <c r="AF43" s="183" t="e">
        <f aca="false">IF(BZ43=1,IF(BZ42=0,AC43-SUM(T44:T$136),0),0)</f>
        <v>#NAME?</v>
      </c>
      <c r="AG43" s="183" t="e">
        <f aca="false">IF(BZ43=1,IF(BZ42=0,AF43-SUM(P$17:P43),AG42+AI42-P43),0)</f>
        <v>#NAME?</v>
      </c>
      <c r="AH43" s="183" t="e">
        <f aca="false">IF(AG43&lt;=0,0,AG43)</f>
        <v>#NAME?</v>
      </c>
      <c r="AI43" s="183" t="e">
        <f aca="false">AH43*((((1+(INDEX(TI_5,1,$C$3)/2))^2)^(1/12))-1)</f>
        <v>#NAME?</v>
      </c>
      <c r="AJ43" s="183" t="e">
        <f aca="false">IF(AI44=0,0,AI43)</f>
        <v>#NAME?</v>
      </c>
      <c r="AK43" s="183" t="e">
        <f aca="false">IF(AH43&gt;0,IF(CA42=1,-AH43,0),0)</f>
        <v>#NAME?</v>
      </c>
      <c r="AL43" s="184" t="e">
        <f aca="false">K43+P43+Q43+R43+S43+X43+AA43+AB43+AF43+AK43</f>
        <v>#NAME?</v>
      </c>
      <c r="AM43" s="185" t="e">
        <f aca="false">IF($E43=0,0,IF($C43-INDEX(DM_1,1,$C$3)&gt;=$K$3,0,INDEX(EC_Studio,$C$4,$C$3)))</f>
        <v>#NAME?</v>
      </c>
      <c r="AN43" s="185" t="e">
        <f aca="false">IF($E43=0,0,IF($C43-INDEX(DM_1,1,$C$3)&gt;=$K$4,0,INDEX(EC_1cc,$C$4,$C$3)))</f>
        <v>#NAME?</v>
      </c>
      <c r="AO43" s="185" t="e">
        <f aca="false">IF($E43=0,0,IF($C43-INDEX(DM_1,1,$C$3)&gt;=$K$5,0,INDEX(EC_2cc,$C$4,$C$3)))</f>
        <v>#NAME?</v>
      </c>
      <c r="AP43" s="185" t="e">
        <f aca="false">IF($E43=0,0,IF($C43-INDEX(DM_1,1,$C$3)&gt;=$K$6,0,INDEX(EC_3CC,$C$4,$C$3)))</f>
        <v>#NAME?</v>
      </c>
      <c r="AQ43" s="185" t="e">
        <f aca="false">IF($E43=0,0,IF($C43-INDEX(DM_1,1,$C$3)&gt;=$K$7,0,INDEX(EC_P,$C$4,$C$3)))</f>
        <v>#NAME?</v>
      </c>
      <c r="AR43" s="185" t="e">
        <f aca="false">IF($E43=0,0,IF($C43-INDEX(DM_1,1,$C$3)&gt;=$K$8,0,INDEX(EC_2ccF,$C$4,$C$3)))</f>
        <v>#NAME?</v>
      </c>
      <c r="AS43" s="185" t="e">
        <f aca="false">IF($E43=0,0,IF($C43-INDEX(DM_1,1,$C$3)&gt;=$K$9,0,INDEX(EC_3ccF,$C$4,$C$3)))</f>
        <v>#NAME?</v>
      </c>
      <c r="AT43" s="185" t="e">
        <f aca="false">(AM43+AN43+AO43+AP43+AQ43+AR43+AS43)*INDEX([1]!stat,1,$C$3)</f>
        <v>#NAME?</v>
      </c>
      <c r="AU43" s="185" t="e">
        <f aca="false">SUM(AM43:AS43)</f>
        <v>#NAME?</v>
      </c>
      <c r="AV43" s="185" t="e">
        <f aca="false">SUM(AU$17:AU43)</f>
        <v>#NAME?</v>
      </c>
      <c r="AW43" s="186" t="e">
        <f aca="false">AM43*INDEX([1]!prix_studio,$C$4,$C$3)</f>
        <v>#NAME?</v>
      </c>
      <c r="AX43" s="186" t="e">
        <f aca="false">AN43*INDEX([1]!prix_1cc,$C$4,$C$3)</f>
        <v>#NAME?</v>
      </c>
      <c r="AY43" s="186" t="e">
        <f aca="false">AO43*INDEX([1]!prix_2cc,$C$4,$C$3)</f>
        <v>#NAME?</v>
      </c>
      <c r="AZ43" s="186" t="e">
        <f aca="false">AP43*INDEX([1]!prix_3cc,$C$4,$C$3)</f>
        <v>#NAME?</v>
      </c>
      <c r="BA43" s="186" t="e">
        <f aca="false">AQ43*INDEX([1]!prix_pent,$C$4,$C$3)</f>
        <v>#NAME?</v>
      </c>
      <c r="BB43" s="186" t="e">
        <f aca="false">AR43*INDEX([1]!prix_2ccf,$C$4,$C$3)</f>
        <v>#NAME?</v>
      </c>
      <c r="BC43" s="186" t="e">
        <f aca="false">AS43*INDEX([1]!prix_3ccf,$C$4,$C$3)</f>
        <v>#NAME?</v>
      </c>
      <c r="BD43" s="186" t="e">
        <f aca="false">SUM(AW43:BC43)</f>
        <v>#NAME?</v>
      </c>
      <c r="BE43" s="186"/>
      <c r="BF43" s="187" t="e">
        <f aca="false">IF($G43=0,0,IF(SUM(AM$17:AM43)&lt;$J$3,0,INDEX(Taxes_2,1,$C$3)*INDEX([1]!prix_studio,$C$4,$C$3))*($J$3-SUM(AM$17:AM43))/12)</f>
        <v>#NAME?</v>
      </c>
      <c r="BG43" s="187" t="e">
        <f aca="false">IF($G43=0,0,IF(SUM(AN$17:AN43)&lt;$J$4,0,INDEX(Taxes_2,1,$C$3)*INDEX([1]!prix_1cc,$C$4,$C$3))*($J$4-SUM(AN$17:AN43))/12)</f>
        <v>#NAME?</v>
      </c>
      <c r="BH43" s="187" t="e">
        <f aca="false">IF($G43=0,0,IF(SUM(AO$17:AO43)&lt;$J$5,0,INDEX(Taxes_2,1,$C$3)*INDEX([1]!prix_2cc,$C$4,$C$3))*($J$5-SUM(AO$17:AO43))/12)</f>
        <v>#NAME?</v>
      </c>
      <c r="BI43" s="187" t="e">
        <f aca="false">IF($G43=0,0,IF(SUM(AP$17:AP43)&lt;$J$6,0,INDEX(Taxes_2,1,$C$3)*INDEX([1]!prix_3cc,$C$4,$C$3))*($J$6-SUM(AP$17:AP43))/12)</f>
        <v>#NAME?</v>
      </c>
      <c r="BJ43" s="187" t="e">
        <f aca="false">IF($G43=0,0,IF(SUM(AQ$17:AQ43)&lt;$J$7,0,INDEX(Taxes_2,1,$C$3)*INDEX([1]!prix_pent,$C$4,$C$3))*($J$7-SUM(AQ$17:AQ43))/12)</f>
        <v>#NAME?</v>
      </c>
      <c r="BK43" s="187" t="e">
        <f aca="false">IF($G43=0,0,IF(SUM(AR$17:AR43)&lt;$J$8,0,INDEX(Taxes_2,1,$C$3)*INDEX([1]!prix_2ccf,$C$4,$C$3))*($J$8-SUM(AR$17:AR43))/12)</f>
        <v>#NAME?</v>
      </c>
      <c r="BL43" s="187" t="e">
        <f aca="false">IF($G43=0,0,IF(SUM(AS$17:AS43)&lt;$J$9,0,INDEX(Taxes_2,1,$C$3)*INDEX([1]!prix_3ccf,$C$4,$C$3))*($J$9-SUM(AS$17:AS43))/12)</f>
        <v>#NAME?</v>
      </c>
      <c r="BM43" s="188" t="e">
        <f aca="false">IF(G43=0,INDEX(Taxes_1,1,$C$3)*INDEX([1]!v_terrain,1,1)/12,0)</f>
        <v>#NAME?</v>
      </c>
      <c r="BN43" s="187"/>
      <c r="BO43" s="187"/>
      <c r="BP43" s="187"/>
      <c r="BQ43" s="187"/>
      <c r="BR43" s="187"/>
      <c r="BS43" s="187"/>
      <c r="BT43" s="187"/>
      <c r="BU43" s="189" t="e">
        <f aca="false">BF43+BG43+BH43+BI43+BJ43+BK43+BL43+BM43+BN43+BO43+BP43+BQ43+BR43+BS43+BT43</f>
        <v>#NAME?</v>
      </c>
      <c r="BW43" s="190" t="e">
        <f aca="false">IF(G43=1,IF(G42=0,C43,0),0)</f>
        <v>#NAME?</v>
      </c>
      <c r="BX43" s="190" t="e">
        <f aca="false">IF(G43=1,IF(G42=0,C43,0),0)</f>
        <v>#NAME?</v>
      </c>
      <c r="BY43" s="190" t="e">
        <f aca="false">F43+W43</f>
        <v>#NAME?</v>
      </c>
      <c r="BZ43" s="190" t="e">
        <f aca="false">IF(BY43=2,1,0)</f>
        <v>#NAME?</v>
      </c>
      <c r="CA43" s="190" t="e">
        <f aca="false">IF(G43+H43=2,1,0)</f>
        <v>#NAME?</v>
      </c>
    </row>
    <row r="44" customFormat="false" ht="12.75" hidden="false" customHeight="false" outlineLevel="0" collapsed="false">
      <c r="B44" s="194"/>
      <c r="C44" s="191" t="n">
        <v>28</v>
      </c>
      <c r="D44" s="176" t="n">
        <v>1</v>
      </c>
      <c r="E44" s="176" t="n">
        <f aca="false">IF(INDEX(DM_1,1,$C$3)&gt;C44,0,1)</f>
        <v>1</v>
      </c>
      <c r="F44" s="176" t="e">
        <f aca="false">IF(AV44/$J$10&gt;=INDEX(PREV_2,1,$C$3),1,0)</f>
        <v>#NAME?</v>
      </c>
      <c r="G44" s="176" t="e">
        <f aca="false">IF(F44=0,0,IF(SUM(F$17:F44)-INDEX(DM_4,1,$C$3)&lt;0,0,1))</f>
        <v>#NAME?</v>
      </c>
      <c r="H44" s="177" t="e">
        <f aca="false">IF(AV44&lt;$J$10,0,1)</f>
        <v>#NAME?</v>
      </c>
      <c r="I44" s="178" t="e">
        <f aca="false">IF(G44=0,BD44*INDEX(EQ_Prev,1,$C$3),0)</f>
        <v>#NAME?</v>
      </c>
      <c r="J44" s="178" t="e">
        <f aca="false">IF(F44=1,IF(F43=0,SUM(I$17:I44),I44),0)</f>
        <v>#NAME?</v>
      </c>
      <c r="K44" s="178" t="e">
        <f aca="false">IF(F44=1,IF(F43=0,IF(SUM(I$17:I44)&lt;=$N$10,SUM(I$17:I44),$N$10),0),0)</f>
        <v>#NAME?</v>
      </c>
      <c r="L44" s="178" t="e">
        <f aca="false">J44-K44</f>
        <v>#NAME?</v>
      </c>
      <c r="M44" s="178" t="e">
        <f aca="false">IF(G44=0,BD44*(1-INDEX(EQ_Prev,1,$C$3)),0)</f>
        <v>#NAME?</v>
      </c>
      <c r="N44" s="178" t="e">
        <f aca="false">IF(G44=1,IF(G43=0,SUM(M$17:M44),0),0)</f>
        <v>#NAME?</v>
      </c>
      <c r="O44" s="178" t="e">
        <f aca="false">IF(G44=1,BD44,0)</f>
        <v>#NAME?</v>
      </c>
      <c r="P44" s="179" t="e">
        <f aca="false">O44+N44+L44</f>
        <v>#NAME?</v>
      </c>
      <c r="Q44" s="192" t="n">
        <v>0</v>
      </c>
      <c r="R44" s="181" t="e">
        <f aca="false">-IF(G44=0,($G$7/$H$7),0)</f>
        <v>#NAME?</v>
      </c>
      <c r="S44" s="181" t="e">
        <f aca="false">-IF(F44=1,IF(G44=0,$G$8/$H$8,0),0)</f>
        <v>#NAME?</v>
      </c>
      <c r="T44" s="181" t="e">
        <f aca="false">Q44+R44+S44+AB44</f>
        <v>#NAME?</v>
      </c>
      <c r="U44" s="181" t="e">
        <f aca="false">IF(W43=1,0,T44)</f>
        <v>#NAME?</v>
      </c>
      <c r="V44" s="181" t="e">
        <f aca="false">IF(U44=0,T44,0)</f>
        <v>#NAME?</v>
      </c>
      <c r="W44" s="182" t="e">
        <f aca="false">IF(-SUM(T$17:T44)&gt;=0.25*(SUM($G$6+$G$7+$G$8)),1,0)</f>
        <v>#NAME?</v>
      </c>
      <c r="X44" s="181" t="e">
        <f aca="false">-IF(BZ44=1,IF(BZ43=0,AC44,0),0)</f>
        <v>#NAME?</v>
      </c>
      <c r="Y44" s="181" t="e">
        <f aca="false">-IF(BZ44=1,IF(BZ43=0,(SUM(P$17:P44)),IF(AG44&gt;0,P44,0)),0)</f>
        <v>#NAME?</v>
      </c>
      <c r="Z44" s="181" t="e">
        <f aca="false">IF(AG43&gt;0,IF(AG44&lt;0,-AG43,0),0)</f>
        <v>#NAME?</v>
      </c>
      <c r="AA44" s="181" t="e">
        <f aca="false">IF(Z44=0,Y44,Z44)</f>
        <v>#NAME?</v>
      </c>
      <c r="AB44" s="193" t="n">
        <v>0</v>
      </c>
      <c r="AC44" s="183" t="e">
        <f aca="false">IF(BY43&lt;2,AC43+AD43,0)</f>
        <v>#NAME?</v>
      </c>
      <c r="AD44" s="183" t="e">
        <f aca="false">AC44*((((1+(INDEX(TI_4,1,$C$3)/2))^2)^(1/12))-1)</f>
        <v>#NAME?</v>
      </c>
      <c r="AE44" s="183" t="e">
        <f aca="false">IF(AD45=0,0,AD44)</f>
        <v>#NAME?</v>
      </c>
      <c r="AF44" s="183" t="e">
        <f aca="false">IF(BZ44=1,IF(BZ43=0,AC44-SUM(T45:T$136),0),0)</f>
        <v>#NAME?</v>
      </c>
      <c r="AG44" s="183" t="e">
        <f aca="false">IF(BZ44=1,IF(BZ43=0,AF44-SUM(P$17:P44),AG43+AI43-P44),0)</f>
        <v>#NAME?</v>
      </c>
      <c r="AH44" s="183" t="e">
        <f aca="false">IF(AG44&lt;=0,0,AG44)</f>
        <v>#NAME?</v>
      </c>
      <c r="AI44" s="183" t="e">
        <f aca="false">AH44*((((1+(INDEX(TI_5,1,$C$3)/2))^2)^(1/12))-1)</f>
        <v>#NAME?</v>
      </c>
      <c r="AJ44" s="183" t="e">
        <f aca="false">IF(AI45=0,0,AI44)</f>
        <v>#NAME?</v>
      </c>
      <c r="AK44" s="183" t="e">
        <f aca="false">IF(AH44&gt;0,IF(CA43=1,-AH44,0),0)</f>
        <v>#NAME?</v>
      </c>
      <c r="AL44" s="184" t="e">
        <f aca="false">K44+P44+Q44+R44+S44+X44+AA44+AB44+AF44+AK44</f>
        <v>#NAME?</v>
      </c>
      <c r="AM44" s="185" t="e">
        <f aca="false">IF($E44=0,0,IF($C44-INDEX(DM_1,1,$C$3)&gt;=$K$3,0,INDEX(EC_Studio,$C$4,$C$3)))</f>
        <v>#NAME?</v>
      </c>
      <c r="AN44" s="185" t="e">
        <f aca="false">IF($E44=0,0,IF($C44-INDEX(DM_1,1,$C$3)&gt;=$K$4,0,INDEX(EC_1cc,$C$4,$C$3)))</f>
        <v>#NAME?</v>
      </c>
      <c r="AO44" s="185" t="e">
        <f aca="false">IF($E44=0,0,IF($C44-INDEX(DM_1,1,$C$3)&gt;=$K$5,0,INDEX(EC_2cc,$C$4,$C$3)))</f>
        <v>#NAME?</v>
      </c>
      <c r="AP44" s="185" t="e">
        <f aca="false">IF($E44=0,0,IF($C44-INDEX(DM_1,1,$C$3)&gt;=$K$6,0,INDEX(EC_3CC,$C$4,$C$3)))</f>
        <v>#NAME?</v>
      </c>
      <c r="AQ44" s="185" t="e">
        <f aca="false">IF($E44=0,0,IF($C44-INDEX(DM_1,1,$C$3)&gt;=$K$7,0,INDEX(EC_P,$C$4,$C$3)))</f>
        <v>#NAME?</v>
      </c>
      <c r="AR44" s="185" t="e">
        <f aca="false">IF($E44=0,0,IF($C44-INDEX(DM_1,1,$C$3)&gt;=$K$8,0,INDEX(EC_2ccF,$C$4,$C$3)))</f>
        <v>#NAME?</v>
      </c>
      <c r="AS44" s="185" t="e">
        <f aca="false">IF($E44=0,0,IF($C44-INDEX(DM_1,1,$C$3)&gt;=$K$9,0,INDEX(EC_3ccF,$C$4,$C$3)))</f>
        <v>#NAME?</v>
      </c>
      <c r="AT44" s="185" t="e">
        <f aca="false">(AM44+AN44+AO44+AP44+AQ44+AR44+AS44)*INDEX([1]!stat,1,$C$3)</f>
        <v>#NAME?</v>
      </c>
      <c r="AU44" s="185" t="e">
        <f aca="false">SUM(AM44:AS44)</f>
        <v>#NAME?</v>
      </c>
      <c r="AV44" s="185" t="e">
        <f aca="false">SUM(AU$17:AU44)</f>
        <v>#NAME?</v>
      </c>
      <c r="AW44" s="186" t="e">
        <f aca="false">AM44*INDEX([1]!prix_studio,$C$4,$C$3)</f>
        <v>#NAME?</v>
      </c>
      <c r="AX44" s="186" t="e">
        <f aca="false">AN44*INDEX([1]!prix_1cc,$C$4,$C$3)</f>
        <v>#NAME?</v>
      </c>
      <c r="AY44" s="186" t="e">
        <f aca="false">AO44*INDEX([1]!prix_2cc,$C$4,$C$3)</f>
        <v>#NAME?</v>
      </c>
      <c r="AZ44" s="186" t="e">
        <f aca="false">AP44*INDEX([1]!prix_3cc,$C$4,$C$3)</f>
        <v>#NAME?</v>
      </c>
      <c r="BA44" s="186" t="e">
        <f aca="false">AQ44*INDEX([1]!prix_pent,$C$4,$C$3)</f>
        <v>#NAME?</v>
      </c>
      <c r="BB44" s="186" t="e">
        <f aca="false">AR44*INDEX([1]!prix_2ccf,$C$4,$C$3)</f>
        <v>#NAME?</v>
      </c>
      <c r="BC44" s="186" t="e">
        <f aca="false">AS44*INDEX([1]!prix_3ccf,$C$4,$C$3)</f>
        <v>#NAME?</v>
      </c>
      <c r="BD44" s="186" t="e">
        <f aca="false">SUM(AW44:BC44)</f>
        <v>#NAME?</v>
      </c>
      <c r="BE44" s="186"/>
      <c r="BF44" s="187" t="e">
        <f aca="false">IF($G44=0,0,IF(SUM(AM$17:AM44)&lt;$J$3,0,INDEX(Taxes_2,1,$C$3)*INDEX([1]!prix_studio,$C$4,$C$3))*($J$3-SUM(AM$17:AM44))/12)</f>
        <v>#NAME?</v>
      </c>
      <c r="BG44" s="187" t="e">
        <f aca="false">IF($G44=0,0,IF(SUM(AN$17:AN44)&lt;$J$4,0,INDEX(Taxes_2,1,$C$3)*INDEX([1]!prix_1cc,$C$4,$C$3))*($J$4-SUM(AN$17:AN44))/12)</f>
        <v>#NAME?</v>
      </c>
      <c r="BH44" s="187" t="e">
        <f aca="false">IF($G44=0,0,IF(SUM(AO$17:AO44)&lt;$J$5,0,INDEX(Taxes_2,1,$C$3)*INDEX([1]!prix_2cc,$C$4,$C$3))*($J$5-SUM(AO$17:AO44))/12)</f>
        <v>#NAME?</v>
      </c>
      <c r="BI44" s="187" t="e">
        <f aca="false">IF($G44=0,0,IF(SUM(AP$17:AP44)&lt;$J$6,0,INDEX(Taxes_2,1,$C$3)*INDEX([1]!prix_3cc,$C$4,$C$3))*($J$6-SUM(AP$17:AP44))/12)</f>
        <v>#NAME?</v>
      </c>
      <c r="BJ44" s="187" t="e">
        <f aca="false">IF($G44=0,0,IF(SUM(AQ$17:AQ44)&lt;$J$7,0,INDEX(Taxes_2,1,$C$3)*INDEX([1]!prix_pent,$C$4,$C$3))*($J$7-SUM(AQ$17:AQ44))/12)</f>
        <v>#NAME?</v>
      </c>
      <c r="BK44" s="187" t="e">
        <f aca="false">IF($G44=0,0,IF(SUM(AR$17:AR44)&lt;$J$8,0,INDEX(Taxes_2,1,$C$3)*INDEX([1]!prix_2ccf,$C$4,$C$3))*($J$8-SUM(AR$17:AR44))/12)</f>
        <v>#NAME?</v>
      </c>
      <c r="BL44" s="187" t="e">
        <f aca="false">IF($G44=0,0,IF(SUM(AS$17:AS44)&lt;$J$9,0,INDEX(Taxes_2,1,$C$3)*INDEX([1]!prix_3ccf,$C$4,$C$3))*($J$9-SUM(AS$17:AS44))/12)</f>
        <v>#NAME?</v>
      </c>
      <c r="BM44" s="188" t="e">
        <f aca="false">IF(G44=0,INDEX(Taxes_1,1,$C$3)*INDEX([1]!v_terrain,1,1)/12,0)</f>
        <v>#NAME?</v>
      </c>
      <c r="BN44" s="187"/>
      <c r="BO44" s="187"/>
      <c r="BP44" s="187"/>
      <c r="BQ44" s="187"/>
      <c r="BR44" s="187"/>
      <c r="BS44" s="187"/>
      <c r="BT44" s="187"/>
      <c r="BU44" s="189" t="e">
        <f aca="false">BF44+BG44+BH44+BI44+BJ44+BK44+BL44+BM44+BN44+BO44+BP44+BQ44+BR44+BS44+BT44</f>
        <v>#NAME?</v>
      </c>
      <c r="BW44" s="190" t="e">
        <f aca="false">IF(G44=1,IF(G43=0,C44,0),0)</f>
        <v>#NAME?</v>
      </c>
      <c r="BX44" s="190" t="e">
        <f aca="false">IF(G44=1,IF(G43=0,C44,0),0)</f>
        <v>#NAME?</v>
      </c>
      <c r="BY44" s="190" t="e">
        <f aca="false">F44+W44</f>
        <v>#NAME?</v>
      </c>
      <c r="BZ44" s="190" t="e">
        <f aca="false">IF(BY44=2,1,0)</f>
        <v>#NAME?</v>
      </c>
      <c r="CA44" s="190" t="e">
        <f aca="false">IF(G44+H44=2,1,0)</f>
        <v>#NAME?</v>
      </c>
    </row>
    <row r="45" customFormat="false" ht="12.75" hidden="false" customHeight="false" outlineLevel="0" collapsed="false">
      <c r="B45" s="194"/>
      <c r="C45" s="191" t="n">
        <v>29</v>
      </c>
      <c r="D45" s="176" t="n">
        <v>1</v>
      </c>
      <c r="E45" s="176" t="n">
        <f aca="false">IF(INDEX(DM_1,1,$C$3)&gt;C45,0,1)</f>
        <v>1</v>
      </c>
      <c r="F45" s="176" t="e">
        <f aca="false">IF(AV45/$J$10&gt;=INDEX(PREV_2,1,$C$3),1,0)</f>
        <v>#NAME?</v>
      </c>
      <c r="G45" s="176" t="e">
        <f aca="false">IF(F45=0,0,IF(SUM(F$17:F45)-INDEX(DM_4,1,$C$3)&lt;0,0,1))</f>
        <v>#NAME?</v>
      </c>
      <c r="H45" s="177" t="e">
        <f aca="false">IF(AV45&lt;$J$10,0,1)</f>
        <v>#NAME?</v>
      </c>
      <c r="I45" s="178" t="e">
        <f aca="false">IF(G45=0,BD45*INDEX(EQ_Prev,1,$C$3),0)</f>
        <v>#NAME?</v>
      </c>
      <c r="J45" s="178" t="e">
        <f aca="false">IF(F45=1,IF(F44=0,SUM(I$17:I45),I45),0)</f>
        <v>#NAME?</v>
      </c>
      <c r="K45" s="178" t="e">
        <f aca="false">IF(F45=1,IF(F44=0,IF(SUM(I$17:I45)&lt;=$N$10,SUM(I$17:I45),$N$10),0),0)</f>
        <v>#NAME?</v>
      </c>
      <c r="L45" s="178" t="e">
        <f aca="false">J45-K45</f>
        <v>#NAME?</v>
      </c>
      <c r="M45" s="178" t="e">
        <f aca="false">IF(G45=0,BD45*(1-INDEX(EQ_Prev,1,$C$3)),0)</f>
        <v>#NAME?</v>
      </c>
      <c r="N45" s="178" t="e">
        <f aca="false">IF(G45=1,IF(G44=0,SUM(M$17:M45),0),0)</f>
        <v>#NAME?</v>
      </c>
      <c r="O45" s="178" t="e">
        <f aca="false">IF(G45=1,BD45,0)</f>
        <v>#NAME?</v>
      </c>
      <c r="P45" s="179" t="e">
        <f aca="false">O45+N45+L45</f>
        <v>#NAME?</v>
      </c>
      <c r="Q45" s="192" t="n">
        <v>0</v>
      </c>
      <c r="R45" s="181" t="e">
        <f aca="false">-IF(G45=0,($G$7/$H$7),0)</f>
        <v>#NAME?</v>
      </c>
      <c r="S45" s="181" t="e">
        <f aca="false">-IF(F45=1,IF(G45=0,$G$8/$H$8,0),0)</f>
        <v>#NAME?</v>
      </c>
      <c r="T45" s="181" t="e">
        <f aca="false">Q45+R45+S45+AB45</f>
        <v>#NAME?</v>
      </c>
      <c r="U45" s="181" t="e">
        <f aca="false">IF(W44=1,0,T45)</f>
        <v>#NAME?</v>
      </c>
      <c r="V45" s="181" t="e">
        <f aca="false">IF(U45=0,T45,0)</f>
        <v>#NAME?</v>
      </c>
      <c r="W45" s="182" t="e">
        <f aca="false">IF(-SUM(T$17:T45)&gt;=0.25*(SUM($G$6+$G$7+$G$8)),1,0)</f>
        <v>#NAME?</v>
      </c>
      <c r="X45" s="181" t="e">
        <f aca="false">-IF(BZ45=1,IF(BZ44=0,AC45,0),0)</f>
        <v>#NAME?</v>
      </c>
      <c r="Y45" s="181" t="e">
        <f aca="false">-IF(BZ45=1,IF(BZ44=0,(SUM(P$17:P45)),IF(AG45&gt;0,P45,0)),0)</f>
        <v>#NAME?</v>
      </c>
      <c r="Z45" s="181" t="e">
        <f aca="false">IF(AG44&gt;0,IF(AG45&lt;0,-AG44,0),0)</f>
        <v>#NAME?</v>
      </c>
      <c r="AA45" s="181" t="e">
        <f aca="false">IF(Z45=0,Y45,Z45)</f>
        <v>#NAME?</v>
      </c>
      <c r="AB45" s="193" t="n">
        <v>0</v>
      </c>
      <c r="AC45" s="183" t="e">
        <f aca="false">IF(BY44&lt;2,AC44+AD44,0)</f>
        <v>#NAME?</v>
      </c>
      <c r="AD45" s="183" t="e">
        <f aca="false">AC45*((((1+(INDEX(TI_4,1,$C$3)/2))^2)^(1/12))-1)</f>
        <v>#NAME?</v>
      </c>
      <c r="AE45" s="183" t="e">
        <f aca="false">IF(AD46=0,0,AD45)</f>
        <v>#NAME?</v>
      </c>
      <c r="AF45" s="183" t="e">
        <f aca="false">IF(BZ45=1,IF(BZ44=0,AC45-SUM(T46:T$136),0),0)</f>
        <v>#NAME?</v>
      </c>
      <c r="AG45" s="183" t="e">
        <f aca="false">IF(BZ45=1,IF(BZ44=0,AF45-SUM(P$17:P45),AG44+AI44-P45),0)</f>
        <v>#NAME?</v>
      </c>
      <c r="AH45" s="183" t="e">
        <f aca="false">IF(AG45&lt;=0,0,AG45)</f>
        <v>#NAME?</v>
      </c>
      <c r="AI45" s="183" t="e">
        <f aca="false">AH45*((((1+(INDEX(TI_5,1,$C$3)/2))^2)^(1/12))-1)</f>
        <v>#NAME?</v>
      </c>
      <c r="AJ45" s="183" t="e">
        <f aca="false">IF(AI46=0,0,AI45)</f>
        <v>#NAME?</v>
      </c>
      <c r="AK45" s="183" t="e">
        <f aca="false">IF(AH45&gt;0,IF(CA44=1,-AH45,0),0)</f>
        <v>#NAME?</v>
      </c>
      <c r="AL45" s="184" t="e">
        <f aca="false">K45+P45+Q45+R45+S45+X45+AA45+AB45+AF45+AK45</f>
        <v>#NAME?</v>
      </c>
      <c r="AM45" s="185" t="e">
        <f aca="false">IF($E45=0,0,IF($C45-INDEX(DM_1,1,$C$3)&gt;=$K$3,0,INDEX(EC_Studio,$C$4,$C$3)))</f>
        <v>#NAME?</v>
      </c>
      <c r="AN45" s="185" t="e">
        <f aca="false">IF($E45=0,0,IF($C45-INDEX(DM_1,1,$C$3)&gt;=$K$4,0,INDEX(EC_1cc,$C$4,$C$3)))</f>
        <v>#NAME?</v>
      </c>
      <c r="AO45" s="185" t="e">
        <f aca="false">IF($E45=0,0,IF($C45-INDEX(DM_1,1,$C$3)&gt;=$K$5,0,INDEX(EC_2cc,$C$4,$C$3)))</f>
        <v>#NAME?</v>
      </c>
      <c r="AP45" s="185" t="e">
        <f aca="false">IF($E45=0,0,IF($C45-INDEX(DM_1,1,$C$3)&gt;=$K$6,0,INDEX(EC_3CC,$C$4,$C$3)))</f>
        <v>#NAME?</v>
      </c>
      <c r="AQ45" s="185" t="e">
        <f aca="false">IF($E45=0,0,IF($C45-INDEX(DM_1,1,$C$3)&gt;=$K$7,0,INDEX(EC_P,$C$4,$C$3)))</f>
        <v>#NAME?</v>
      </c>
      <c r="AR45" s="185" t="e">
        <f aca="false">IF($E45=0,0,IF($C45-INDEX(DM_1,1,$C$3)&gt;=$K$8,0,INDEX(EC_2ccF,$C$4,$C$3)))</f>
        <v>#NAME?</v>
      </c>
      <c r="AS45" s="185" t="e">
        <f aca="false">IF($E45=0,0,IF($C45-INDEX(DM_1,1,$C$3)&gt;=$K$9,0,INDEX(EC_3ccF,$C$4,$C$3)))</f>
        <v>#NAME?</v>
      </c>
      <c r="AT45" s="185" t="e">
        <f aca="false">(AM45+AN45+AO45+AP45+AQ45+AR45+AS45)*INDEX([1]!stat,1,$C$3)</f>
        <v>#NAME?</v>
      </c>
      <c r="AU45" s="185" t="e">
        <f aca="false">SUM(AM45:AS45)</f>
        <v>#NAME?</v>
      </c>
      <c r="AV45" s="185" t="e">
        <f aca="false">SUM(AU$17:AU45)</f>
        <v>#NAME?</v>
      </c>
      <c r="AW45" s="186" t="e">
        <f aca="false">AM45*INDEX([1]!prix_studio,$C$4,$C$3)</f>
        <v>#NAME?</v>
      </c>
      <c r="AX45" s="186" t="e">
        <f aca="false">AN45*INDEX([1]!prix_1cc,$C$4,$C$3)</f>
        <v>#NAME?</v>
      </c>
      <c r="AY45" s="186" t="e">
        <f aca="false">AO45*INDEX([1]!prix_2cc,$C$4,$C$3)</f>
        <v>#NAME?</v>
      </c>
      <c r="AZ45" s="186" t="e">
        <f aca="false">AP45*INDEX([1]!prix_3cc,$C$4,$C$3)</f>
        <v>#NAME?</v>
      </c>
      <c r="BA45" s="186" t="e">
        <f aca="false">AQ45*INDEX([1]!prix_pent,$C$4,$C$3)</f>
        <v>#NAME?</v>
      </c>
      <c r="BB45" s="186" t="e">
        <f aca="false">AR45*INDEX([1]!prix_2ccf,$C$4,$C$3)</f>
        <v>#NAME?</v>
      </c>
      <c r="BC45" s="186" t="e">
        <f aca="false">AS45*INDEX([1]!prix_3ccf,$C$4,$C$3)</f>
        <v>#NAME?</v>
      </c>
      <c r="BD45" s="186" t="e">
        <f aca="false">SUM(AW45:BC45)</f>
        <v>#NAME?</v>
      </c>
      <c r="BE45" s="186"/>
      <c r="BF45" s="187" t="e">
        <f aca="false">IF($G45=0,0,IF(SUM(AM$17:AM45)&lt;$J$3,0,INDEX(Taxes_2,1,$C$3)*INDEX([1]!prix_studio,$C$4,$C$3))*($J$3-SUM(AM$17:AM45))/12)</f>
        <v>#NAME?</v>
      </c>
      <c r="BG45" s="187" t="e">
        <f aca="false">IF($G45=0,0,IF(SUM(AN$17:AN45)&lt;$J$4,0,INDEX(Taxes_2,1,$C$3)*INDEX([1]!prix_1cc,$C$4,$C$3))*($J$4-SUM(AN$17:AN45))/12)</f>
        <v>#NAME?</v>
      </c>
      <c r="BH45" s="187" t="e">
        <f aca="false">IF($G45=0,0,IF(SUM(AO$17:AO45)&lt;$J$5,0,INDEX(Taxes_2,1,$C$3)*INDEX([1]!prix_2cc,$C$4,$C$3))*($J$5-SUM(AO$17:AO45))/12)</f>
        <v>#NAME?</v>
      </c>
      <c r="BI45" s="187" t="e">
        <f aca="false">IF($G45=0,0,IF(SUM(AP$17:AP45)&lt;$J$6,0,INDEX(Taxes_2,1,$C$3)*INDEX([1]!prix_3cc,$C$4,$C$3))*($J$6-SUM(AP$17:AP45))/12)</f>
        <v>#NAME?</v>
      </c>
      <c r="BJ45" s="187" t="e">
        <f aca="false">IF($G45=0,0,IF(SUM(AQ$17:AQ45)&lt;$J$7,0,INDEX(Taxes_2,1,$C$3)*INDEX([1]!prix_pent,$C$4,$C$3))*($J$7-SUM(AQ$17:AQ45))/12)</f>
        <v>#NAME?</v>
      </c>
      <c r="BK45" s="187" t="e">
        <f aca="false">IF($G45=0,0,IF(SUM(AR$17:AR45)&lt;$J$8,0,INDEX(Taxes_2,1,$C$3)*INDEX([1]!prix_2ccf,$C$4,$C$3))*($J$8-SUM(AR$17:AR45))/12)</f>
        <v>#NAME?</v>
      </c>
      <c r="BL45" s="187" t="e">
        <f aca="false">IF($G45=0,0,IF(SUM(AS$17:AS45)&lt;$J$9,0,INDEX(Taxes_2,1,$C$3)*INDEX([1]!prix_3ccf,$C$4,$C$3))*($J$9-SUM(AS$17:AS45))/12)</f>
        <v>#NAME?</v>
      </c>
      <c r="BM45" s="188" t="e">
        <f aca="false">IF(G45=0,INDEX(Taxes_1,1,$C$3)*INDEX([1]!v_terrain,1,1)/12,0)</f>
        <v>#NAME?</v>
      </c>
      <c r="BN45" s="187"/>
      <c r="BO45" s="187"/>
      <c r="BP45" s="187"/>
      <c r="BQ45" s="187"/>
      <c r="BR45" s="187"/>
      <c r="BS45" s="187"/>
      <c r="BT45" s="187"/>
      <c r="BU45" s="189" t="e">
        <f aca="false">BF45+BG45+BH45+BI45+BJ45+BK45+BL45+BM45+BN45+BO45+BP45+BQ45+BR45+BS45+BT45</f>
        <v>#NAME?</v>
      </c>
      <c r="BW45" s="190" t="e">
        <f aca="false">IF(G45=1,IF(G44=0,C45,0),0)</f>
        <v>#NAME?</v>
      </c>
      <c r="BX45" s="190" t="e">
        <f aca="false">IF(G45=1,IF(G44=0,C45,0),0)</f>
        <v>#NAME?</v>
      </c>
      <c r="BY45" s="190" t="e">
        <f aca="false">F45+W45</f>
        <v>#NAME?</v>
      </c>
      <c r="BZ45" s="190" t="e">
        <f aca="false">IF(BY45=2,1,0)</f>
        <v>#NAME?</v>
      </c>
      <c r="CA45" s="190" t="e">
        <f aca="false">IF(G45+H45=2,1,0)</f>
        <v>#NAME?</v>
      </c>
    </row>
    <row r="46" customFormat="false" ht="12.75" hidden="false" customHeight="false" outlineLevel="0" collapsed="false">
      <c r="B46" s="194"/>
      <c r="C46" s="191" t="n">
        <v>30</v>
      </c>
      <c r="D46" s="176" t="n">
        <v>1</v>
      </c>
      <c r="E46" s="176" t="n">
        <f aca="false">IF(INDEX(DM_1,1,$C$3)&gt;C46,0,1)</f>
        <v>1</v>
      </c>
      <c r="F46" s="176" t="e">
        <f aca="false">IF(AV46/$J$10&gt;=INDEX(PREV_2,1,$C$3),1,0)</f>
        <v>#NAME?</v>
      </c>
      <c r="G46" s="176" t="e">
        <f aca="false">IF(F46=0,0,IF(SUM(F$17:F46)-INDEX(DM_4,1,$C$3)&lt;0,0,1))</f>
        <v>#NAME?</v>
      </c>
      <c r="H46" s="177" t="e">
        <f aca="false">IF(AV46&lt;$J$10,0,1)</f>
        <v>#NAME?</v>
      </c>
      <c r="I46" s="178" t="e">
        <f aca="false">IF(G46=0,BD46*INDEX(EQ_Prev,1,$C$3),0)</f>
        <v>#NAME?</v>
      </c>
      <c r="J46" s="178" t="e">
        <f aca="false">IF(F46=1,IF(F45=0,SUM(I$17:I46),I46),0)</f>
        <v>#NAME?</v>
      </c>
      <c r="K46" s="178" t="e">
        <f aca="false">IF(F46=1,IF(F45=0,IF(SUM(I$17:I46)&lt;=$N$10,SUM(I$17:I46),$N$10),0),0)</f>
        <v>#NAME?</v>
      </c>
      <c r="L46" s="178" t="e">
        <f aca="false">J46-K46</f>
        <v>#NAME?</v>
      </c>
      <c r="M46" s="178" t="e">
        <f aca="false">IF(G46=0,BD46*(1-INDEX(EQ_Prev,1,$C$3)),0)</f>
        <v>#NAME?</v>
      </c>
      <c r="N46" s="178" t="e">
        <f aca="false">IF(G46=1,IF(G45=0,SUM(M$17:M46),0),0)</f>
        <v>#NAME?</v>
      </c>
      <c r="O46" s="178" t="e">
        <f aca="false">IF(G46=1,BD46,0)</f>
        <v>#NAME?</v>
      </c>
      <c r="P46" s="179" t="e">
        <f aca="false">O46+N46+L46</f>
        <v>#NAME?</v>
      </c>
      <c r="Q46" s="192" t="n">
        <v>0</v>
      </c>
      <c r="R46" s="181" t="e">
        <f aca="false">-IF(G46=0,($G$7/$H$7),0)</f>
        <v>#NAME?</v>
      </c>
      <c r="S46" s="181" t="e">
        <f aca="false">-IF(F46=1,IF(G46=0,$G$8/$H$8,0),0)</f>
        <v>#NAME?</v>
      </c>
      <c r="T46" s="181" t="e">
        <f aca="false">Q46+R46+S46+AB46</f>
        <v>#NAME?</v>
      </c>
      <c r="U46" s="181" t="e">
        <f aca="false">IF(W45=1,0,T46)</f>
        <v>#NAME?</v>
      </c>
      <c r="V46" s="181" t="e">
        <f aca="false">IF(U46=0,T46,0)</f>
        <v>#NAME?</v>
      </c>
      <c r="W46" s="182" t="e">
        <f aca="false">IF(-SUM(T$17:T46)&gt;=0.25*(SUM($G$6+$G$7+$G$8)),1,0)</f>
        <v>#NAME?</v>
      </c>
      <c r="X46" s="181" t="e">
        <f aca="false">-IF(BZ46=1,IF(BZ45=0,AC46,0),0)</f>
        <v>#NAME?</v>
      </c>
      <c r="Y46" s="181" t="e">
        <f aca="false">-IF(BZ46=1,IF(BZ45=0,(SUM(P$17:P46)),IF(AG46&gt;0,P46,0)),0)</f>
        <v>#NAME?</v>
      </c>
      <c r="Z46" s="181" t="e">
        <f aca="false">IF(AG45&gt;0,IF(AG46&lt;0,-AG45,0),0)</f>
        <v>#NAME?</v>
      </c>
      <c r="AA46" s="181" t="e">
        <f aca="false">IF(Z46=0,Y46,Z46)</f>
        <v>#NAME?</v>
      </c>
      <c r="AB46" s="193" t="n">
        <v>0</v>
      </c>
      <c r="AC46" s="183" t="e">
        <f aca="false">IF(BY45&lt;2,AC45+AD45,0)</f>
        <v>#NAME?</v>
      </c>
      <c r="AD46" s="183" t="e">
        <f aca="false">AC46*((((1+(INDEX(TI_4,1,$C$3)/2))^2)^(1/12))-1)</f>
        <v>#NAME?</v>
      </c>
      <c r="AE46" s="183" t="e">
        <f aca="false">IF(AD47=0,0,AD46)</f>
        <v>#NAME?</v>
      </c>
      <c r="AF46" s="183" t="e">
        <f aca="false">IF(BZ46=1,IF(BZ45=0,AC46-SUM(T47:T$136),0),0)</f>
        <v>#NAME?</v>
      </c>
      <c r="AG46" s="183" t="e">
        <f aca="false">IF(BZ46=1,IF(BZ45=0,AF46-SUM(P$17:P46),AG45+AI45-P46),0)</f>
        <v>#NAME?</v>
      </c>
      <c r="AH46" s="183" t="e">
        <f aca="false">IF(AG46&lt;=0,0,AG46)</f>
        <v>#NAME?</v>
      </c>
      <c r="AI46" s="183" t="e">
        <f aca="false">AH46*((((1+(INDEX(TI_5,1,$C$3)/2))^2)^(1/12))-1)</f>
        <v>#NAME?</v>
      </c>
      <c r="AJ46" s="183" t="e">
        <f aca="false">IF(AI47=0,0,AI46)</f>
        <v>#NAME?</v>
      </c>
      <c r="AK46" s="183" t="e">
        <f aca="false">IF(AH46&gt;0,IF(CA45=1,-AH46,0),0)</f>
        <v>#NAME?</v>
      </c>
      <c r="AL46" s="184" t="e">
        <f aca="false">K46+P46+Q46+R46+S46+X46+AA46+AB46+AF46+AK46</f>
        <v>#NAME?</v>
      </c>
      <c r="AM46" s="185" t="e">
        <f aca="false">IF($E46=0,0,IF($C46-INDEX(DM_1,1,$C$3)&gt;=$K$3,0,INDEX(EC_Studio,$C$4,$C$3)))</f>
        <v>#NAME?</v>
      </c>
      <c r="AN46" s="185" t="e">
        <f aca="false">IF($E46=0,0,IF($C46-INDEX(DM_1,1,$C$3)&gt;=$K$4,0,INDEX(EC_1cc,$C$4,$C$3)))</f>
        <v>#NAME?</v>
      </c>
      <c r="AO46" s="185" t="e">
        <f aca="false">IF($E46=0,0,IF($C46-INDEX(DM_1,1,$C$3)&gt;=$K$5,0,INDEX(EC_2cc,$C$4,$C$3)))</f>
        <v>#NAME?</v>
      </c>
      <c r="AP46" s="185" t="e">
        <f aca="false">IF($E46=0,0,IF($C46-INDEX(DM_1,1,$C$3)&gt;=$K$6,0,INDEX(EC_3CC,$C$4,$C$3)))</f>
        <v>#NAME?</v>
      </c>
      <c r="AQ46" s="185" t="e">
        <f aca="false">IF($E46=0,0,IF($C46-INDEX(DM_1,1,$C$3)&gt;=$K$7,0,INDEX(EC_P,$C$4,$C$3)))</f>
        <v>#NAME?</v>
      </c>
      <c r="AR46" s="185" t="e">
        <f aca="false">IF($E46=0,0,IF($C46-INDEX(DM_1,1,$C$3)&gt;=$K$8,0,INDEX(EC_2ccF,$C$4,$C$3)))</f>
        <v>#NAME?</v>
      </c>
      <c r="AS46" s="185" t="e">
        <f aca="false">IF($E46=0,0,IF($C46-INDEX(DM_1,1,$C$3)&gt;=$K$9,0,INDEX(EC_3ccF,$C$4,$C$3)))</f>
        <v>#NAME?</v>
      </c>
      <c r="AT46" s="185" t="e">
        <f aca="false">(AM46+AN46+AO46+AP46+AQ46+AR46+AS46)*INDEX([1]!stat,1,$C$3)</f>
        <v>#NAME?</v>
      </c>
      <c r="AU46" s="185" t="e">
        <f aca="false">SUM(AM46:AS46)</f>
        <v>#NAME?</v>
      </c>
      <c r="AV46" s="185" t="e">
        <f aca="false">SUM(AU$17:AU46)</f>
        <v>#NAME?</v>
      </c>
      <c r="AW46" s="186" t="e">
        <f aca="false">AM46*INDEX([1]!prix_studio,$C$4,$C$3)</f>
        <v>#NAME?</v>
      </c>
      <c r="AX46" s="186" t="e">
        <f aca="false">AN46*INDEX([1]!prix_1cc,$C$4,$C$3)</f>
        <v>#NAME?</v>
      </c>
      <c r="AY46" s="186" t="e">
        <f aca="false">AO46*INDEX([1]!prix_2cc,$C$4,$C$3)</f>
        <v>#NAME?</v>
      </c>
      <c r="AZ46" s="186" t="e">
        <f aca="false">AP46*INDEX([1]!prix_3cc,$C$4,$C$3)</f>
        <v>#NAME?</v>
      </c>
      <c r="BA46" s="186" t="e">
        <f aca="false">AQ46*INDEX([1]!prix_pent,$C$4,$C$3)</f>
        <v>#NAME?</v>
      </c>
      <c r="BB46" s="186" t="e">
        <f aca="false">AR46*INDEX([1]!prix_2ccf,$C$4,$C$3)</f>
        <v>#NAME?</v>
      </c>
      <c r="BC46" s="186" t="e">
        <f aca="false">AS46*INDEX([1]!prix_3ccf,$C$4,$C$3)</f>
        <v>#NAME?</v>
      </c>
      <c r="BD46" s="186" t="e">
        <f aca="false">SUM(AW46:BC46)</f>
        <v>#NAME?</v>
      </c>
      <c r="BE46" s="186"/>
      <c r="BF46" s="187" t="e">
        <f aca="false">IF($G46=0,0,IF(SUM(AM$17:AM46)&lt;$J$3,0,INDEX(Taxes_2,1,$C$3)*INDEX([1]!prix_studio,$C$4,$C$3))*($J$3-SUM(AM$17:AM46))/12)</f>
        <v>#NAME?</v>
      </c>
      <c r="BG46" s="187" t="e">
        <f aca="false">IF($G46=0,0,IF(SUM(AN$17:AN46)&lt;$J$4,0,INDEX(Taxes_2,1,$C$3)*INDEX([1]!prix_1cc,$C$4,$C$3))*($J$4-SUM(AN$17:AN46))/12)</f>
        <v>#NAME?</v>
      </c>
      <c r="BH46" s="187" t="e">
        <f aca="false">IF($G46=0,0,IF(SUM(AO$17:AO46)&lt;$J$5,0,INDEX(Taxes_2,1,$C$3)*INDEX([1]!prix_2cc,$C$4,$C$3))*($J$5-SUM(AO$17:AO46))/12)</f>
        <v>#NAME?</v>
      </c>
      <c r="BI46" s="187" t="e">
        <f aca="false">IF($G46=0,0,IF(SUM(AP$17:AP46)&lt;$J$6,0,INDEX(Taxes_2,1,$C$3)*INDEX([1]!prix_3cc,$C$4,$C$3))*($J$6-SUM(AP$17:AP46))/12)</f>
        <v>#NAME?</v>
      </c>
      <c r="BJ46" s="187" t="e">
        <f aca="false">IF($G46=0,0,IF(SUM(AQ$17:AQ46)&lt;$J$7,0,INDEX(Taxes_2,1,$C$3)*INDEX([1]!prix_pent,$C$4,$C$3))*($J$7-SUM(AQ$17:AQ46))/12)</f>
        <v>#NAME?</v>
      </c>
      <c r="BK46" s="187" t="e">
        <f aca="false">IF($G46=0,0,IF(SUM(AR$17:AR46)&lt;$J$8,0,INDEX(Taxes_2,1,$C$3)*INDEX([1]!prix_2ccf,$C$4,$C$3))*($J$8-SUM(AR$17:AR46))/12)</f>
        <v>#NAME?</v>
      </c>
      <c r="BL46" s="187" t="e">
        <f aca="false">IF($G46=0,0,IF(SUM(AS$17:AS46)&lt;$J$9,0,INDEX(Taxes_2,1,$C$3)*INDEX([1]!prix_3ccf,$C$4,$C$3))*($J$9-SUM(AS$17:AS46))/12)</f>
        <v>#NAME?</v>
      </c>
      <c r="BM46" s="188" t="e">
        <f aca="false">IF(G46=0,INDEX(Taxes_1,1,$C$3)*INDEX([1]!v_terrain,1,1)/12,0)</f>
        <v>#NAME?</v>
      </c>
      <c r="BN46" s="187"/>
      <c r="BO46" s="187"/>
      <c r="BP46" s="187"/>
      <c r="BQ46" s="187"/>
      <c r="BR46" s="187"/>
      <c r="BS46" s="187"/>
      <c r="BT46" s="187"/>
      <c r="BU46" s="189" t="e">
        <f aca="false">BF46+BG46+BH46+BI46+BJ46+BK46+BL46+BM46+BN46+BO46+BP46+BQ46+BR46+BS46+BT46</f>
        <v>#NAME?</v>
      </c>
      <c r="BW46" s="190" t="e">
        <f aca="false">IF(G46=1,IF(G45=0,C46,0),0)</f>
        <v>#NAME?</v>
      </c>
      <c r="BX46" s="190" t="e">
        <f aca="false">IF(G46=1,IF(G45=0,C46,0),0)</f>
        <v>#NAME?</v>
      </c>
      <c r="BY46" s="190" t="e">
        <f aca="false">F46+W46</f>
        <v>#NAME?</v>
      </c>
      <c r="BZ46" s="190" t="e">
        <f aca="false">IF(BY46=2,1,0)</f>
        <v>#NAME?</v>
      </c>
      <c r="CA46" s="190" t="e">
        <f aca="false">IF(G46+H46=2,1,0)</f>
        <v>#NAME?</v>
      </c>
    </row>
    <row r="47" customFormat="false" ht="12.75" hidden="false" customHeight="false" outlineLevel="0" collapsed="false">
      <c r="B47" s="194"/>
      <c r="C47" s="191" t="n">
        <v>31</v>
      </c>
      <c r="D47" s="176" t="n">
        <v>1</v>
      </c>
      <c r="E47" s="176" t="n">
        <f aca="false">IF(INDEX(DM_1,1,$C$3)&gt;C47,0,1)</f>
        <v>1</v>
      </c>
      <c r="F47" s="176" t="e">
        <f aca="false">IF(AV47/$J$10&gt;=INDEX(PREV_2,1,$C$3),1,0)</f>
        <v>#NAME?</v>
      </c>
      <c r="G47" s="176" t="e">
        <f aca="false">IF(F47=0,0,IF(SUM(F$17:F47)-INDEX(DM_4,1,$C$3)&lt;0,0,1))</f>
        <v>#NAME?</v>
      </c>
      <c r="H47" s="177" t="e">
        <f aca="false">IF(AV47&lt;$J$10,0,1)</f>
        <v>#NAME?</v>
      </c>
      <c r="I47" s="178" t="e">
        <f aca="false">IF(G47=0,BD47*INDEX(EQ_Prev,1,$C$3),0)</f>
        <v>#NAME?</v>
      </c>
      <c r="J47" s="178" t="e">
        <f aca="false">IF(F47=1,IF(F46=0,SUM(I$17:I47),I47),0)</f>
        <v>#NAME?</v>
      </c>
      <c r="K47" s="178" t="e">
        <f aca="false">IF(F47=1,IF(F46=0,IF(SUM(I$17:I47)&lt;=$N$10,SUM(I$17:I47),$N$10),0),0)</f>
        <v>#NAME?</v>
      </c>
      <c r="L47" s="178" t="e">
        <f aca="false">J47-K47</f>
        <v>#NAME?</v>
      </c>
      <c r="M47" s="178" t="e">
        <f aca="false">IF(G47=0,BD47*(1-INDEX(EQ_Prev,1,$C$3)),0)</f>
        <v>#NAME?</v>
      </c>
      <c r="N47" s="178" t="e">
        <f aca="false">IF(G47=1,IF(G46=0,SUM(M$17:M47),0),0)</f>
        <v>#NAME?</v>
      </c>
      <c r="O47" s="178" t="e">
        <f aca="false">IF(G47=1,BD47,0)</f>
        <v>#NAME?</v>
      </c>
      <c r="P47" s="179" t="e">
        <f aca="false">O47+N47+L47</f>
        <v>#NAME?</v>
      </c>
      <c r="Q47" s="192" t="n">
        <v>0</v>
      </c>
      <c r="R47" s="181" t="e">
        <f aca="false">-IF(G47=0,($G$7/$H$7),0)</f>
        <v>#NAME?</v>
      </c>
      <c r="S47" s="181" t="e">
        <f aca="false">-IF(F47=1,IF(G47=0,$G$8/$H$8,0),0)</f>
        <v>#NAME?</v>
      </c>
      <c r="T47" s="181" t="e">
        <f aca="false">Q47+R47+S47+AB47</f>
        <v>#NAME?</v>
      </c>
      <c r="U47" s="181" t="e">
        <f aca="false">IF(W46=1,0,T47)</f>
        <v>#NAME?</v>
      </c>
      <c r="V47" s="181" t="e">
        <f aca="false">IF(U47=0,T47,0)</f>
        <v>#NAME?</v>
      </c>
      <c r="W47" s="182" t="e">
        <f aca="false">IF(-SUM(T$17:T47)&gt;=0.25*(SUM($G$6+$G$7+$G$8)),1,0)</f>
        <v>#NAME?</v>
      </c>
      <c r="X47" s="181" t="e">
        <f aca="false">-IF(BZ47=1,IF(BZ46=0,AC47,0),0)</f>
        <v>#NAME?</v>
      </c>
      <c r="Y47" s="181" t="e">
        <f aca="false">-IF(BZ47=1,IF(BZ46=0,(SUM(P$17:P47)),IF(AG47&gt;0,P47,0)),0)</f>
        <v>#NAME?</v>
      </c>
      <c r="Z47" s="181" t="e">
        <f aca="false">IF(AG46&gt;0,IF(AG47&lt;0,-AG46,0),0)</f>
        <v>#NAME?</v>
      </c>
      <c r="AA47" s="181" t="e">
        <f aca="false">IF(Z47=0,Y47,Z47)</f>
        <v>#NAME?</v>
      </c>
      <c r="AB47" s="193" t="n">
        <v>0</v>
      </c>
      <c r="AC47" s="183" t="e">
        <f aca="false">IF(BY46&lt;2,AC46+AD46,0)</f>
        <v>#NAME?</v>
      </c>
      <c r="AD47" s="183" t="e">
        <f aca="false">AC47*((((1+(INDEX(TI_4,1,$C$3)/2))^2)^(1/12))-1)</f>
        <v>#NAME?</v>
      </c>
      <c r="AE47" s="183" t="e">
        <f aca="false">IF(AD48=0,0,AD47)</f>
        <v>#NAME?</v>
      </c>
      <c r="AF47" s="183" t="e">
        <f aca="false">IF(BZ47=1,IF(BZ46=0,AC47-SUM(T48:T$136),0),0)</f>
        <v>#NAME?</v>
      </c>
      <c r="AG47" s="183" t="e">
        <f aca="false">IF(BZ47=1,IF(BZ46=0,AF47-SUM(P$17:P47),AG46+AI46-P47),0)</f>
        <v>#NAME?</v>
      </c>
      <c r="AH47" s="183" t="e">
        <f aca="false">IF(AG47&lt;=0,0,AG47)</f>
        <v>#NAME?</v>
      </c>
      <c r="AI47" s="183" t="e">
        <f aca="false">AH47*((((1+(INDEX(TI_5,1,$C$3)/2))^2)^(1/12))-1)</f>
        <v>#NAME?</v>
      </c>
      <c r="AJ47" s="183" t="e">
        <f aca="false">IF(AI48=0,0,AI47)</f>
        <v>#NAME?</v>
      </c>
      <c r="AK47" s="183" t="e">
        <f aca="false">IF(AH47&gt;0,IF(CA46=1,-AH47,0),0)</f>
        <v>#NAME?</v>
      </c>
      <c r="AL47" s="184" t="e">
        <f aca="false">K47+P47+Q47+R47+S47+X47+AA47+AB47+AF47+AK47</f>
        <v>#NAME?</v>
      </c>
      <c r="AM47" s="185" t="e">
        <f aca="false">IF($E47=0,0,IF($C47-INDEX(DM_1,1,$C$3)&gt;=$K$3,0,INDEX(EC_Studio,$C$4,$C$3)))</f>
        <v>#NAME?</v>
      </c>
      <c r="AN47" s="185" t="e">
        <f aca="false">IF($E47=0,0,IF($C47-INDEX(DM_1,1,$C$3)&gt;=$K$4,0,INDEX(EC_1cc,$C$4,$C$3)))</f>
        <v>#NAME?</v>
      </c>
      <c r="AO47" s="185" t="e">
        <f aca="false">IF($E47=0,0,IF($C47-INDEX(DM_1,1,$C$3)&gt;=$K$5,0,INDEX(EC_2cc,$C$4,$C$3)))</f>
        <v>#NAME?</v>
      </c>
      <c r="AP47" s="185" t="e">
        <f aca="false">IF($E47=0,0,IF($C47-INDEX(DM_1,1,$C$3)&gt;=$K$6,0,INDEX(EC_3CC,$C$4,$C$3)))</f>
        <v>#NAME?</v>
      </c>
      <c r="AQ47" s="185" t="e">
        <f aca="false">IF($E47=0,0,IF($C47-INDEX(DM_1,1,$C$3)&gt;=$K$7,0,INDEX(EC_P,$C$4,$C$3)))</f>
        <v>#NAME?</v>
      </c>
      <c r="AR47" s="185" t="e">
        <f aca="false">IF($E47=0,0,IF($C47-INDEX(DM_1,1,$C$3)&gt;=$K$8,0,INDEX(EC_2ccF,$C$4,$C$3)))</f>
        <v>#NAME?</v>
      </c>
      <c r="AS47" s="185" t="e">
        <f aca="false">IF($E47=0,0,IF($C47-INDEX(DM_1,1,$C$3)&gt;=$K$9,0,INDEX(EC_3ccF,$C$4,$C$3)))</f>
        <v>#NAME?</v>
      </c>
      <c r="AT47" s="185" t="e">
        <f aca="false">(AM47+AN47+AO47+AP47+AQ47+AR47+AS47)*INDEX([1]!stat,1,$C$3)</f>
        <v>#NAME?</v>
      </c>
      <c r="AU47" s="185" t="e">
        <f aca="false">SUM(AM47:AS47)</f>
        <v>#NAME?</v>
      </c>
      <c r="AV47" s="185" t="e">
        <f aca="false">SUM(AU$17:AU47)</f>
        <v>#NAME?</v>
      </c>
      <c r="AW47" s="186" t="e">
        <f aca="false">AM47*INDEX([1]!prix_studio,$C$4,$C$3)</f>
        <v>#NAME?</v>
      </c>
      <c r="AX47" s="186" t="e">
        <f aca="false">AN47*INDEX([1]!prix_1cc,$C$4,$C$3)</f>
        <v>#NAME?</v>
      </c>
      <c r="AY47" s="186" t="e">
        <f aca="false">AO47*INDEX([1]!prix_2cc,$C$4,$C$3)</f>
        <v>#NAME?</v>
      </c>
      <c r="AZ47" s="186" t="e">
        <f aca="false">AP47*INDEX([1]!prix_3cc,$C$4,$C$3)</f>
        <v>#NAME?</v>
      </c>
      <c r="BA47" s="186" t="e">
        <f aca="false">AQ47*INDEX([1]!prix_pent,$C$4,$C$3)</f>
        <v>#NAME?</v>
      </c>
      <c r="BB47" s="186" t="e">
        <f aca="false">AR47*INDEX([1]!prix_2ccf,$C$4,$C$3)</f>
        <v>#NAME?</v>
      </c>
      <c r="BC47" s="186" t="e">
        <f aca="false">AS47*INDEX([1]!prix_3ccf,$C$4,$C$3)</f>
        <v>#NAME?</v>
      </c>
      <c r="BD47" s="186" t="e">
        <f aca="false">SUM(AW47:BC47)</f>
        <v>#NAME?</v>
      </c>
      <c r="BE47" s="186"/>
      <c r="BF47" s="187" t="e">
        <f aca="false">IF($G47=0,0,IF(SUM(AM$17:AM47)&lt;$J$3,0,INDEX(Taxes_2,1,$C$3)*INDEX([1]!prix_studio,$C$4,$C$3))*($J$3-SUM(AM$17:AM47))/12)</f>
        <v>#NAME?</v>
      </c>
      <c r="BG47" s="187" t="e">
        <f aca="false">IF($G47=0,0,IF(SUM(AN$17:AN47)&lt;$J$4,0,INDEX(Taxes_2,1,$C$3)*INDEX([1]!prix_1cc,$C$4,$C$3))*($J$4-SUM(AN$17:AN47))/12)</f>
        <v>#NAME?</v>
      </c>
      <c r="BH47" s="187" t="e">
        <f aca="false">IF($G47=0,0,IF(SUM(AO$17:AO47)&lt;$J$5,0,INDEX(Taxes_2,1,$C$3)*INDEX([1]!prix_2cc,$C$4,$C$3))*($J$5-SUM(AO$17:AO47))/12)</f>
        <v>#NAME?</v>
      </c>
      <c r="BI47" s="187" t="e">
        <f aca="false">IF($G47=0,0,IF(SUM(AP$17:AP47)&lt;$J$6,0,INDEX(Taxes_2,1,$C$3)*INDEX([1]!prix_3cc,$C$4,$C$3))*($J$6-SUM(AP$17:AP47))/12)</f>
        <v>#NAME?</v>
      </c>
      <c r="BJ47" s="187" t="e">
        <f aca="false">IF($G47=0,0,IF(SUM(AQ$17:AQ47)&lt;$J$7,0,INDEX(Taxes_2,1,$C$3)*INDEX([1]!prix_pent,$C$4,$C$3))*($J$7-SUM(AQ$17:AQ47))/12)</f>
        <v>#NAME?</v>
      </c>
      <c r="BK47" s="187" t="e">
        <f aca="false">IF($G47=0,0,IF(SUM(AR$17:AR47)&lt;$J$8,0,INDEX(Taxes_2,1,$C$3)*INDEX([1]!prix_2ccf,$C$4,$C$3))*($J$8-SUM(AR$17:AR47))/12)</f>
        <v>#NAME?</v>
      </c>
      <c r="BL47" s="187" t="e">
        <f aca="false">IF($G47=0,0,IF(SUM(AS$17:AS47)&lt;$J$9,0,INDEX(Taxes_2,1,$C$3)*INDEX([1]!prix_3ccf,$C$4,$C$3))*($J$9-SUM(AS$17:AS47))/12)</f>
        <v>#NAME?</v>
      </c>
      <c r="BM47" s="188" t="e">
        <f aca="false">IF(G47=0,INDEX(Taxes_1,1,$C$3)*INDEX([1]!v_terrain,1,1)/12,0)</f>
        <v>#NAME?</v>
      </c>
      <c r="BN47" s="187"/>
      <c r="BO47" s="187"/>
      <c r="BP47" s="187"/>
      <c r="BQ47" s="187"/>
      <c r="BR47" s="187"/>
      <c r="BS47" s="187"/>
      <c r="BT47" s="187"/>
      <c r="BU47" s="189" t="e">
        <f aca="false">BF47+BG47+BH47+BI47+BJ47+BK47+BL47+BM47+BN47+BO47+BP47+BQ47+BR47+BS47+BT47</f>
        <v>#NAME?</v>
      </c>
      <c r="BW47" s="190" t="e">
        <f aca="false">IF(G47=1,IF(G46=0,C47,0),0)</f>
        <v>#NAME?</v>
      </c>
      <c r="BX47" s="190" t="e">
        <f aca="false">IF(G47=1,IF(G46=0,C47,0),0)</f>
        <v>#NAME?</v>
      </c>
      <c r="BY47" s="190" t="e">
        <f aca="false">F47+W47</f>
        <v>#NAME?</v>
      </c>
      <c r="BZ47" s="190" t="e">
        <f aca="false">IF(BY47=2,1,0)</f>
        <v>#NAME?</v>
      </c>
      <c r="CA47" s="190" t="e">
        <f aca="false">IF(G47+H47=2,1,0)</f>
        <v>#NAME?</v>
      </c>
    </row>
    <row r="48" customFormat="false" ht="12.75" hidden="false" customHeight="false" outlineLevel="0" collapsed="false">
      <c r="B48" s="194"/>
      <c r="C48" s="191" t="n">
        <v>32</v>
      </c>
      <c r="D48" s="176" t="n">
        <v>1</v>
      </c>
      <c r="E48" s="176" t="n">
        <f aca="false">IF(INDEX(DM_1,1,$C$3)&gt;C48,0,1)</f>
        <v>1</v>
      </c>
      <c r="F48" s="176" t="e">
        <f aca="false">IF(AV48/$J$10&gt;=INDEX(PREV_2,1,$C$3),1,0)</f>
        <v>#NAME?</v>
      </c>
      <c r="G48" s="176" t="e">
        <f aca="false">IF(F48=0,0,IF(SUM(F$17:F48)-INDEX(DM_4,1,$C$3)&lt;0,0,1))</f>
        <v>#NAME?</v>
      </c>
      <c r="H48" s="177" t="e">
        <f aca="false">IF(AV48&lt;$J$10,0,1)</f>
        <v>#NAME?</v>
      </c>
      <c r="I48" s="178" t="e">
        <f aca="false">IF(G48=0,BD48*INDEX(EQ_Prev,1,$C$3),0)</f>
        <v>#NAME?</v>
      </c>
      <c r="J48" s="178" t="e">
        <f aca="false">IF(F48=1,IF(F47=0,SUM(I$17:I48),I48),0)</f>
        <v>#NAME?</v>
      </c>
      <c r="K48" s="178" t="e">
        <f aca="false">IF(F48=1,IF(F47=0,IF(SUM(I$17:I48)&lt;=$N$10,SUM(I$17:I48),$N$10),0),0)</f>
        <v>#NAME?</v>
      </c>
      <c r="L48" s="178" t="e">
        <f aca="false">J48-K48</f>
        <v>#NAME?</v>
      </c>
      <c r="M48" s="178" t="e">
        <f aca="false">IF(G48=0,BD48*(1-INDEX(EQ_Prev,1,$C$3)),0)</f>
        <v>#NAME?</v>
      </c>
      <c r="N48" s="178" t="e">
        <f aca="false">IF(G48=1,IF(G47=0,SUM(M$17:M48),0),0)</f>
        <v>#NAME?</v>
      </c>
      <c r="O48" s="178" t="e">
        <f aca="false">IF(G48=1,BD48,0)</f>
        <v>#NAME?</v>
      </c>
      <c r="P48" s="179" t="e">
        <f aca="false">O48+N48+L48</f>
        <v>#NAME?</v>
      </c>
      <c r="Q48" s="192" t="n">
        <v>0</v>
      </c>
      <c r="R48" s="181" t="e">
        <f aca="false">-IF(G48=0,($G$7/$H$7),0)</f>
        <v>#NAME?</v>
      </c>
      <c r="S48" s="181" t="e">
        <f aca="false">-IF(F48=1,IF(G48=0,$G$8/$H$8,0),0)</f>
        <v>#NAME?</v>
      </c>
      <c r="T48" s="181" t="e">
        <f aca="false">Q48+R48+S48+AB48</f>
        <v>#NAME?</v>
      </c>
      <c r="U48" s="181" t="e">
        <f aca="false">IF(W47=1,0,T48)</f>
        <v>#NAME?</v>
      </c>
      <c r="V48" s="181" t="e">
        <f aca="false">IF(U48=0,T48,0)</f>
        <v>#NAME?</v>
      </c>
      <c r="W48" s="182" t="e">
        <f aca="false">IF(-SUM(T$17:T48)&gt;=0.25*(SUM($G$6+$G$7+$G$8)),1,0)</f>
        <v>#NAME?</v>
      </c>
      <c r="X48" s="181" t="e">
        <f aca="false">-IF(BZ48=1,IF(BZ47=0,AC48,0),0)</f>
        <v>#NAME?</v>
      </c>
      <c r="Y48" s="181" t="e">
        <f aca="false">-IF(BZ48=1,IF(BZ47=0,(SUM(P$17:P48)),IF(AG48&gt;0,P48,0)),0)</f>
        <v>#NAME?</v>
      </c>
      <c r="Z48" s="181" t="e">
        <f aca="false">IF(AG47&gt;0,IF(AG48&lt;0,-AG47,0),0)</f>
        <v>#NAME?</v>
      </c>
      <c r="AA48" s="181" t="e">
        <f aca="false">IF(Z48=0,Y48,Z48)</f>
        <v>#NAME?</v>
      </c>
      <c r="AB48" s="193" t="n">
        <v>0</v>
      </c>
      <c r="AC48" s="183" t="e">
        <f aca="false">IF(BY47&lt;2,AC47+AD47,0)</f>
        <v>#NAME?</v>
      </c>
      <c r="AD48" s="183" t="e">
        <f aca="false">AC48*((((1+(INDEX(TI_4,1,$C$3)/2))^2)^(1/12))-1)</f>
        <v>#NAME?</v>
      </c>
      <c r="AE48" s="183" t="e">
        <f aca="false">IF(AD49=0,0,AD48)</f>
        <v>#NAME?</v>
      </c>
      <c r="AF48" s="183" t="e">
        <f aca="false">IF(BZ48=1,IF(BZ47=0,AC48-SUM(T49:T$136),0),0)</f>
        <v>#NAME?</v>
      </c>
      <c r="AG48" s="183" t="e">
        <f aca="false">IF(BZ48=1,IF(BZ47=0,AF48-SUM(P$17:P48),AG47+AI47-P48),0)</f>
        <v>#NAME?</v>
      </c>
      <c r="AH48" s="183" t="e">
        <f aca="false">IF(AG48&lt;=0,0,AG48)</f>
        <v>#NAME?</v>
      </c>
      <c r="AI48" s="183" t="e">
        <f aca="false">AH48*((((1+(INDEX(TI_5,1,$C$3)/2))^2)^(1/12))-1)</f>
        <v>#NAME?</v>
      </c>
      <c r="AJ48" s="183" t="e">
        <f aca="false">IF(AI49=0,0,AI48)</f>
        <v>#NAME?</v>
      </c>
      <c r="AK48" s="183" t="e">
        <f aca="false">IF(AH48&gt;0,IF(CA47=1,-AH48,0),0)</f>
        <v>#NAME?</v>
      </c>
      <c r="AL48" s="184" t="e">
        <f aca="false">K48+P48+Q48+R48+S48+X48+AA48+AB48+AF48+AK48</f>
        <v>#NAME?</v>
      </c>
      <c r="AM48" s="185" t="e">
        <f aca="false">IF($E48=0,0,IF($C48-INDEX(DM_1,1,$C$3)&gt;=$K$3,0,INDEX(EC_Studio,$C$4,$C$3)))</f>
        <v>#NAME?</v>
      </c>
      <c r="AN48" s="185" t="e">
        <f aca="false">IF($E48=0,0,IF($C48-INDEX(DM_1,1,$C$3)&gt;=$K$4,0,INDEX(EC_1cc,$C$4,$C$3)))</f>
        <v>#NAME?</v>
      </c>
      <c r="AO48" s="185" t="e">
        <f aca="false">IF($E48=0,0,IF($C48-INDEX(DM_1,1,$C$3)&gt;=$K$5,0,INDEX(EC_2cc,$C$4,$C$3)))</f>
        <v>#NAME?</v>
      </c>
      <c r="AP48" s="185" t="e">
        <f aca="false">IF($E48=0,0,IF($C48-INDEX(DM_1,1,$C$3)&gt;=$K$6,0,INDEX(EC_3CC,$C$4,$C$3)))</f>
        <v>#NAME?</v>
      </c>
      <c r="AQ48" s="185" t="e">
        <f aca="false">IF($E48=0,0,IF($C48-INDEX(DM_1,1,$C$3)&gt;=$K$7,0,INDEX(EC_P,$C$4,$C$3)))</f>
        <v>#NAME?</v>
      </c>
      <c r="AR48" s="185" t="e">
        <f aca="false">IF($E48=0,0,IF($C48-INDEX(DM_1,1,$C$3)&gt;=$K$8,0,INDEX(EC_2ccF,$C$4,$C$3)))</f>
        <v>#NAME?</v>
      </c>
      <c r="AS48" s="185" t="e">
        <f aca="false">IF($E48=0,0,IF($C48-INDEX(DM_1,1,$C$3)&gt;=$K$9,0,INDEX(EC_3ccF,$C$4,$C$3)))</f>
        <v>#NAME?</v>
      </c>
      <c r="AT48" s="185" t="e">
        <f aca="false">(AM48+AN48+AO48+AP48+AQ48+AR48+AS48)*INDEX([1]!stat,1,$C$3)</f>
        <v>#NAME?</v>
      </c>
      <c r="AU48" s="185" t="e">
        <f aca="false">SUM(AM48:AS48)</f>
        <v>#NAME?</v>
      </c>
      <c r="AV48" s="185" t="e">
        <f aca="false">SUM(AU$17:AU48)</f>
        <v>#NAME?</v>
      </c>
      <c r="AW48" s="186" t="e">
        <f aca="false">AM48*INDEX([1]!prix_studio,$C$4,$C$3)</f>
        <v>#NAME?</v>
      </c>
      <c r="AX48" s="186" t="e">
        <f aca="false">AN48*INDEX([1]!prix_1cc,$C$4,$C$3)</f>
        <v>#NAME?</v>
      </c>
      <c r="AY48" s="186" t="e">
        <f aca="false">AO48*INDEX([1]!prix_2cc,$C$4,$C$3)</f>
        <v>#NAME?</v>
      </c>
      <c r="AZ48" s="186" t="e">
        <f aca="false">AP48*INDEX([1]!prix_3cc,$C$4,$C$3)</f>
        <v>#NAME?</v>
      </c>
      <c r="BA48" s="186" t="e">
        <f aca="false">AQ48*INDEX([1]!prix_pent,$C$4,$C$3)</f>
        <v>#NAME?</v>
      </c>
      <c r="BB48" s="186" t="e">
        <f aca="false">AR48*INDEX([1]!prix_2ccf,$C$4,$C$3)</f>
        <v>#NAME?</v>
      </c>
      <c r="BC48" s="186" t="e">
        <f aca="false">AS48*INDEX([1]!prix_3ccf,$C$4,$C$3)</f>
        <v>#NAME?</v>
      </c>
      <c r="BD48" s="186" t="e">
        <f aca="false">SUM(AW48:BC48)</f>
        <v>#NAME?</v>
      </c>
      <c r="BE48" s="186"/>
      <c r="BF48" s="187" t="e">
        <f aca="false">IF($G48=0,0,IF(SUM(AM$17:AM48)&lt;$J$3,0,INDEX(Taxes_2,1,$C$3)*INDEX([1]!prix_studio,$C$4,$C$3))*($J$3-SUM(AM$17:AM48))/12)</f>
        <v>#NAME?</v>
      </c>
      <c r="BG48" s="187" t="e">
        <f aca="false">IF($G48=0,0,IF(SUM(AN$17:AN48)&lt;$J$4,0,INDEX(Taxes_2,1,$C$3)*INDEX([1]!prix_1cc,$C$4,$C$3))*($J$4-SUM(AN$17:AN48))/12)</f>
        <v>#NAME?</v>
      </c>
      <c r="BH48" s="187" t="e">
        <f aca="false">IF($G48=0,0,IF(SUM(AO$17:AO48)&lt;$J$5,0,INDEX(Taxes_2,1,$C$3)*INDEX([1]!prix_2cc,$C$4,$C$3))*($J$5-SUM(AO$17:AO48))/12)</f>
        <v>#NAME?</v>
      </c>
      <c r="BI48" s="187" t="e">
        <f aca="false">IF($G48=0,0,IF(SUM(AP$17:AP48)&lt;$J$6,0,INDEX(Taxes_2,1,$C$3)*INDEX([1]!prix_3cc,$C$4,$C$3))*($J$6-SUM(AP$17:AP48))/12)</f>
        <v>#NAME?</v>
      </c>
      <c r="BJ48" s="187" t="e">
        <f aca="false">IF($G48=0,0,IF(SUM(AQ$17:AQ48)&lt;$J$7,0,INDEX(Taxes_2,1,$C$3)*INDEX([1]!prix_pent,$C$4,$C$3))*($J$7-SUM(AQ$17:AQ48))/12)</f>
        <v>#NAME?</v>
      </c>
      <c r="BK48" s="187" t="e">
        <f aca="false">IF($G48=0,0,IF(SUM(AR$17:AR48)&lt;$J$8,0,INDEX(Taxes_2,1,$C$3)*INDEX([1]!prix_2ccf,$C$4,$C$3))*($J$8-SUM(AR$17:AR48))/12)</f>
        <v>#NAME?</v>
      </c>
      <c r="BL48" s="187" t="e">
        <f aca="false">IF($G48=0,0,IF(SUM(AS$17:AS48)&lt;$J$9,0,INDEX(Taxes_2,1,$C$3)*INDEX([1]!prix_3ccf,$C$4,$C$3))*($J$9-SUM(AS$17:AS48))/12)</f>
        <v>#NAME?</v>
      </c>
      <c r="BM48" s="188" t="e">
        <f aca="false">IF(G48=0,INDEX(Taxes_1,1,$C$3)*INDEX([1]!v_terrain,1,1)/12,0)</f>
        <v>#NAME?</v>
      </c>
      <c r="BN48" s="187"/>
      <c r="BO48" s="187"/>
      <c r="BP48" s="187"/>
      <c r="BQ48" s="187"/>
      <c r="BR48" s="187"/>
      <c r="BS48" s="187"/>
      <c r="BT48" s="187"/>
      <c r="BU48" s="189" t="e">
        <f aca="false">BF48+BG48+BH48+BI48+BJ48+BK48+BL48+BM48+BN48+BO48+BP48+BQ48+BR48+BS48+BT48</f>
        <v>#NAME?</v>
      </c>
      <c r="BW48" s="190" t="e">
        <f aca="false">IF(G48=1,IF(G47=0,C48,0),0)</f>
        <v>#NAME?</v>
      </c>
      <c r="BX48" s="190" t="e">
        <f aca="false">IF(G48=1,IF(G47=0,C48,0),0)</f>
        <v>#NAME?</v>
      </c>
      <c r="BY48" s="190" t="e">
        <f aca="false">F48+W48</f>
        <v>#NAME?</v>
      </c>
      <c r="BZ48" s="190" t="e">
        <f aca="false">IF(BY48=2,1,0)</f>
        <v>#NAME?</v>
      </c>
      <c r="CA48" s="190" t="e">
        <f aca="false">IF(G48+H48=2,1,0)</f>
        <v>#NAME?</v>
      </c>
    </row>
    <row r="49" customFormat="false" ht="12.75" hidden="false" customHeight="false" outlineLevel="0" collapsed="false">
      <c r="B49" s="194"/>
      <c r="C49" s="191" t="n">
        <v>33</v>
      </c>
      <c r="D49" s="176" t="n">
        <v>1</v>
      </c>
      <c r="E49" s="176" t="n">
        <f aca="false">IF(INDEX(DM_1,1,$C$3)&gt;C49,0,1)</f>
        <v>1</v>
      </c>
      <c r="F49" s="176" t="e">
        <f aca="false">IF(AV49/$J$10&gt;=INDEX(PREV_2,1,$C$3),1,0)</f>
        <v>#NAME?</v>
      </c>
      <c r="G49" s="176" t="e">
        <f aca="false">IF(F49=0,0,IF(SUM(F$17:F49)-INDEX(DM_4,1,$C$3)&lt;0,0,1))</f>
        <v>#NAME?</v>
      </c>
      <c r="H49" s="177" t="e">
        <f aca="false">IF(AV49&lt;$J$10,0,1)</f>
        <v>#NAME?</v>
      </c>
      <c r="I49" s="178" t="e">
        <f aca="false">IF(G49=0,BD49*INDEX(EQ_Prev,1,$C$3),0)</f>
        <v>#NAME?</v>
      </c>
      <c r="J49" s="178" t="e">
        <f aca="false">IF(F49=1,IF(F48=0,SUM(I$17:I49),I49),0)</f>
        <v>#NAME?</v>
      </c>
      <c r="K49" s="178" t="e">
        <f aca="false">IF(F49=1,IF(F48=0,IF(SUM(I$17:I49)&lt;=$N$10,SUM(I$17:I49),$N$10),0),0)</f>
        <v>#NAME?</v>
      </c>
      <c r="L49" s="178" t="e">
        <f aca="false">J49-K49</f>
        <v>#NAME?</v>
      </c>
      <c r="M49" s="178" t="e">
        <f aca="false">IF(G49=0,BD49*(1-INDEX(EQ_Prev,1,$C$3)),0)</f>
        <v>#NAME?</v>
      </c>
      <c r="N49" s="178" t="e">
        <f aca="false">IF(G49=1,IF(G48=0,SUM(M$17:M49),0),0)</f>
        <v>#NAME?</v>
      </c>
      <c r="O49" s="178" t="e">
        <f aca="false">IF(G49=1,BD49,0)</f>
        <v>#NAME?</v>
      </c>
      <c r="P49" s="179" t="e">
        <f aca="false">O49+N49+L49</f>
        <v>#NAME?</v>
      </c>
      <c r="Q49" s="192" t="n">
        <v>0</v>
      </c>
      <c r="R49" s="181" t="e">
        <f aca="false">-IF(G49=0,($G$7/$H$7),0)</f>
        <v>#NAME?</v>
      </c>
      <c r="S49" s="181" t="e">
        <f aca="false">-IF(F49=1,IF(G49=0,$G$8/$H$8,0),0)</f>
        <v>#NAME?</v>
      </c>
      <c r="T49" s="181" t="e">
        <f aca="false">Q49+R49+S49+AB49</f>
        <v>#NAME?</v>
      </c>
      <c r="U49" s="181" t="e">
        <f aca="false">IF(W48=1,0,T49)</f>
        <v>#NAME?</v>
      </c>
      <c r="V49" s="181" t="e">
        <f aca="false">IF(U49=0,T49,0)</f>
        <v>#NAME?</v>
      </c>
      <c r="W49" s="182" t="e">
        <f aca="false">IF(-SUM(T$17:T49)&gt;=0.25*(SUM($G$6+$G$7+$G$8)),1,0)</f>
        <v>#NAME?</v>
      </c>
      <c r="X49" s="181" t="e">
        <f aca="false">-IF(BZ49=1,IF(BZ48=0,AC49,0),0)</f>
        <v>#NAME?</v>
      </c>
      <c r="Y49" s="181" t="e">
        <f aca="false">-IF(BZ49=1,IF(BZ48=0,(SUM(P$17:P49)),IF(AG49&gt;0,P49,0)),0)</f>
        <v>#NAME?</v>
      </c>
      <c r="Z49" s="181" t="e">
        <f aca="false">IF(AG48&gt;0,IF(AG49&lt;0,-AG48,0),0)</f>
        <v>#NAME?</v>
      </c>
      <c r="AA49" s="181" t="e">
        <f aca="false">IF(Z49=0,Y49,Z49)</f>
        <v>#NAME?</v>
      </c>
      <c r="AB49" s="193" t="n">
        <v>0</v>
      </c>
      <c r="AC49" s="183" t="e">
        <f aca="false">IF(BY48&lt;2,AC48+AD48,0)</f>
        <v>#NAME?</v>
      </c>
      <c r="AD49" s="183" t="e">
        <f aca="false">AC49*((((1+(INDEX(TI_4,1,$C$3)/2))^2)^(1/12))-1)</f>
        <v>#NAME?</v>
      </c>
      <c r="AE49" s="183" t="e">
        <f aca="false">IF(AD50=0,0,AD49)</f>
        <v>#NAME?</v>
      </c>
      <c r="AF49" s="183" t="e">
        <f aca="false">IF(BZ49=1,IF(BZ48=0,AC49-SUM(T50:T$136),0),0)</f>
        <v>#NAME?</v>
      </c>
      <c r="AG49" s="183" t="e">
        <f aca="false">IF(BZ49=1,IF(BZ48=0,AF49-SUM(P$17:P49),AG48+AI48-P49),0)</f>
        <v>#NAME?</v>
      </c>
      <c r="AH49" s="183" t="e">
        <f aca="false">IF(AG49&lt;=0,0,AG49)</f>
        <v>#NAME?</v>
      </c>
      <c r="AI49" s="183" t="e">
        <f aca="false">AH49*((((1+(INDEX(TI_5,1,$C$3)/2))^2)^(1/12))-1)</f>
        <v>#NAME?</v>
      </c>
      <c r="AJ49" s="183" t="e">
        <f aca="false">IF(AI50=0,0,AI49)</f>
        <v>#NAME?</v>
      </c>
      <c r="AK49" s="183" t="e">
        <f aca="false">IF(AH49&gt;0,IF(CA48=1,-AH49,0),0)</f>
        <v>#NAME?</v>
      </c>
      <c r="AL49" s="184" t="e">
        <f aca="false">K49+P49+Q49+R49+S49+X49+AA49+AB49+AF49+AK49</f>
        <v>#NAME?</v>
      </c>
      <c r="AM49" s="185" t="e">
        <f aca="false">IF($E49=0,0,IF($C49-INDEX(DM_1,1,$C$3)&gt;=$K$3,0,INDEX(EC_Studio,$C$4,$C$3)))</f>
        <v>#NAME?</v>
      </c>
      <c r="AN49" s="185" t="e">
        <f aca="false">IF($E49=0,0,IF($C49-INDEX(DM_1,1,$C$3)&gt;=$K$4,0,INDEX(EC_1cc,$C$4,$C$3)))</f>
        <v>#NAME?</v>
      </c>
      <c r="AO49" s="185" t="e">
        <f aca="false">IF($E49=0,0,IF($C49-INDEX(DM_1,1,$C$3)&gt;=$K$5,0,INDEX(EC_2cc,$C$4,$C$3)))</f>
        <v>#NAME?</v>
      </c>
      <c r="AP49" s="185" t="e">
        <f aca="false">IF($E49=0,0,IF($C49-INDEX(DM_1,1,$C$3)&gt;=$K$6,0,INDEX(EC_3CC,$C$4,$C$3)))</f>
        <v>#NAME?</v>
      </c>
      <c r="AQ49" s="185" t="e">
        <f aca="false">IF($E49=0,0,IF($C49-INDEX(DM_1,1,$C$3)&gt;=$K$7,0,INDEX(EC_P,$C$4,$C$3)))</f>
        <v>#NAME?</v>
      </c>
      <c r="AR49" s="185" t="e">
        <f aca="false">IF($E49=0,0,IF($C49-INDEX(DM_1,1,$C$3)&gt;=$K$8,0,INDEX(EC_2ccF,$C$4,$C$3)))</f>
        <v>#NAME?</v>
      </c>
      <c r="AS49" s="185" t="e">
        <f aca="false">IF($E49=0,0,IF($C49-INDEX(DM_1,1,$C$3)&gt;=$K$9,0,INDEX(EC_3ccF,$C$4,$C$3)))</f>
        <v>#NAME?</v>
      </c>
      <c r="AT49" s="185" t="e">
        <f aca="false">(AM49+AN49+AO49+AP49+AQ49+AR49+AS49)*INDEX([1]!stat,1,$C$3)</f>
        <v>#NAME?</v>
      </c>
      <c r="AU49" s="185" t="e">
        <f aca="false">SUM(AM49:AS49)</f>
        <v>#NAME?</v>
      </c>
      <c r="AV49" s="185" t="e">
        <f aca="false">SUM(AU$17:AU49)</f>
        <v>#NAME?</v>
      </c>
      <c r="AW49" s="186" t="e">
        <f aca="false">AM49*INDEX([1]!prix_studio,$C$4,$C$3)</f>
        <v>#NAME?</v>
      </c>
      <c r="AX49" s="186" t="e">
        <f aca="false">AN49*INDEX([1]!prix_1cc,$C$4,$C$3)</f>
        <v>#NAME?</v>
      </c>
      <c r="AY49" s="186" t="e">
        <f aca="false">AO49*INDEX([1]!prix_2cc,$C$4,$C$3)</f>
        <v>#NAME?</v>
      </c>
      <c r="AZ49" s="186" t="e">
        <f aca="false">AP49*INDEX([1]!prix_3cc,$C$4,$C$3)</f>
        <v>#NAME?</v>
      </c>
      <c r="BA49" s="186" t="e">
        <f aca="false">AQ49*INDEX([1]!prix_pent,$C$4,$C$3)</f>
        <v>#NAME?</v>
      </c>
      <c r="BB49" s="186" t="e">
        <f aca="false">AR49*INDEX([1]!prix_2ccf,$C$4,$C$3)</f>
        <v>#NAME?</v>
      </c>
      <c r="BC49" s="186" t="e">
        <f aca="false">AS49*INDEX([1]!prix_3ccf,$C$4,$C$3)</f>
        <v>#NAME?</v>
      </c>
      <c r="BD49" s="186" t="e">
        <f aca="false">SUM(AW49:BC49)</f>
        <v>#NAME?</v>
      </c>
      <c r="BE49" s="186"/>
      <c r="BF49" s="187" t="e">
        <f aca="false">IF($G49=0,0,IF(SUM(AM$17:AM49)&lt;$J$3,0,INDEX(Taxes_2,1,$C$3)*INDEX([1]!prix_studio,$C$4,$C$3))*($J$3-SUM(AM$17:AM49))/12)</f>
        <v>#NAME?</v>
      </c>
      <c r="BG49" s="187" t="e">
        <f aca="false">IF($G49=0,0,IF(SUM(AN$17:AN49)&lt;$J$4,0,INDEX(Taxes_2,1,$C$3)*INDEX([1]!prix_1cc,$C$4,$C$3))*($J$4-SUM(AN$17:AN49))/12)</f>
        <v>#NAME?</v>
      </c>
      <c r="BH49" s="187" t="e">
        <f aca="false">IF($G49=0,0,IF(SUM(AO$17:AO49)&lt;$J$5,0,INDEX(Taxes_2,1,$C$3)*INDEX([1]!prix_2cc,$C$4,$C$3))*($J$5-SUM(AO$17:AO49))/12)</f>
        <v>#NAME?</v>
      </c>
      <c r="BI49" s="187" t="e">
        <f aca="false">IF($G49=0,0,IF(SUM(AP$17:AP49)&lt;$J$6,0,INDEX(Taxes_2,1,$C$3)*INDEX([1]!prix_3cc,$C$4,$C$3))*($J$6-SUM(AP$17:AP49))/12)</f>
        <v>#NAME?</v>
      </c>
      <c r="BJ49" s="187" t="e">
        <f aca="false">IF($G49=0,0,IF(SUM(AQ$17:AQ49)&lt;$J$7,0,INDEX(Taxes_2,1,$C$3)*INDEX([1]!prix_pent,$C$4,$C$3))*($J$7-SUM(AQ$17:AQ49))/12)</f>
        <v>#NAME?</v>
      </c>
      <c r="BK49" s="187" t="e">
        <f aca="false">IF($G49=0,0,IF(SUM(AR$17:AR49)&lt;$J$8,0,INDEX(Taxes_2,1,$C$3)*INDEX([1]!prix_2ccf,$C$4,$C$3))*($J$8-SUM(AR$17:AR49))/12)</f>
        <v>#NAME?</v>
      </c>
      <c r="BL49" s="187" t="e">
        <f aca="false">IF($G49=0,0,IF(SUM(AS$17:AS49)&lt;$J$9,0,INDEX(Taxes_2,1,$C$3)*INDEX([1]!prix_3ccf,$C$4,$C$3))*($J$9-SUM(AS$17:AS49))/12)</f>
        <v>#NAME?</v>
      </c>
      <c r="BM49" s="188" t="e">
        <f aca="false">IF(G49=0,INDEX(Taxes_1,1,$C$3)*INDEX([1]!v_terrain,1,1)/12,0)</f>
        <v>#NAME?</v>
      </c>
      <c r="BN49" s="187"/>
      <c r="BO49" s="187"/>
      <c r="BP49" s="187"/>
      <c r="BQ49" s="187"/>
      <c r="BR49" s="187"/>
      <c r="BS49" s="187"/>
      <c r="BT49" s="187"/>
      <c r="BU49" s="189" t="e">
        <f aca="false">BF49+BG49+BH49+BI49+BJ49+BK49+BL49+BM49+BN49+BO49+BP49+BQ49+BR49+BS49+BT49</f>
        <v>#NAME?</v>
      </c>
      <c r="BW49" s="190" t="e">
        <f aca="false">IF(G49=1,IF(G48=0,C49,0),0)</f>
        <v>#NAME?</v>
      </c>
      <c r="BX49" s="190" t="e">
        <f aca="false">IF(G49=1,IF(G48=0,C49,0),0)</f>
        <v>#NAME?</v>
      </c>
      <c r="BY49" s="190" t="e">
        <f aca="false">F49+W49</f>
        <v>#NAME?</v>
      </c>
      <c r="BZ49" s="190" t="e">
        <f aca="false">IF(BY49=2,1,0)</f>
        <v>#NAME?</v>
      </c>
      <c r="CA49" s="190" t="e">
        <f aca="false">IF(G49+H49=2,1,0)</f>
        <v>#NAME?</v>
      </c>
    </row>
    <row r="50" customFormat="false" ht="12.75" hidden="false" customHeight="false" outlineLevel="0" collapsed="false">
      <c r="B50" s="194"/>
      <c r="C50" s="191" t="n">
        <v>34</v>
      </c>
      <c r="D50" s="176" t="n">
        <v>1</v>
      </c>
      <c r="E50" s="176" t="n">
        <f aca="false">IF(INDEX(DM_1,1,$C$3)&gt;C50,0,1)</f>
        <v>1</v>
      </c>
      <c r="F50" s="176" t="e">
        <f aca="false">IF(AV50/$J$10&gt;=INDEX(PREV_2,1,$C$3),1,0)</f>
        <v>#NAME?</v>
      </c>
      <c r="G50" s="176" t="e">
        <f aca="false">IF(F50=0,0,IF(SUM(F$17:F50)-INDEX(DM_4,1,$C$3)&lt;0,0,1))</f>
        <v>#NAME?</v>
      </c>
      <c r="H50" s="177" t="e">
        <f aca="false">IF(AV50&lt;$J$10,0,1)</f>
        <v>#NAME?</v>
      </c>
      <c r="I50" s="178" t="e">
        <f aca="false">IF(G50=0,BD50*INDEX(EQ_Prev,1,$C$3),0)</f>
        <v>#NAME?</v>
      </c>
      <c r="J50" s="178" t="e">
        <f aca="false">IF(F50=1,IF(F49=0,SUM(I$17:I50),I50),0)</f>
        <v>#NAME?</v>
      </c>
      <c r="K50" s="178" t="e">
        <f aca="false">IF(F50=1,IF(F49=0,IF(SUM(I$17:I50)&lt;=$N$10,SUM(I$17:I50),$N$10),0),0)</f>
        <v>#NAME?</v>
      </c>
      <c r="L50" s="178" t="e">
        <f aca="false">J50-K50</f>
        <v>#NAME?</v>
      </c>
      <c r="M50" s="178" t="e">
        <f aca="false">IF(G50=0,BD50*(1-INDEX(EQ_Prev,1,$C$3)),0)</f>
        <v>#NAME?</v>
      </c>
      <c r="N50" s="178" t="e">
        <f aca="false">IF(G50=1,IF(G49=0,SUM(M$17:M50),0),0)</f>
        <v>#NAME?</v>
      </c>
      <c r="O50" s="178" t="e">
        <f aca="false">IF(G50=1,BD50,0)</f>
        <v>#NAME?</v>
      </c>
      <c r="P50" s="179" t="e">
        <f aca="false">O50+N50+L50</f>
        <v>#NAME?</v>
      </c>
      <c r="Q50" s="192" t="n">
        <v>0</v>
      </c>
      <c r="R50" s="181" t="e">
        <f aca="false">-IF(G50=0,($G$7/$H$7),0)</f>
        <v>#NAME?</v>
      </c>
      <c r="S50" s="181" t="e">
        <f aca="false">-IF(F50=1,IF(G50=0,$G$8/$H$8,0),0)</f>
        <v>#NAME?</v>
      </c>
      <c r="T50" s="181" t="e">
        <f aca="false">Q50+R50+S50+AB50</f>
        <v>#NAME?</v>
      </c>
      <c r="U50" s="181" t="e">
        <f aca="false">IF(W49=1,0,T50)</f>
        <v>#NAME?</v>
      </c>
      <c r="V50" s="181" t="e">
        <f aca="false">IF(U50=0,T50,0)</f>
        <v>#NAME?</v>
      </c>
      <c r="W50" s="182" t="e">
        <f aca="false">IF(-SUM(T$17:T50)&gt;=0.25*(SUM($G$6+$G$7+$G$8)),1,0)</f>
        <v>#NAME?</v>
      </c>
      <c r="X50" s="181" t="e">
        <f aca="false">-IF(BZ50=1,IF(BZ49=0,AC50,0),0)</f>
        <v>#NAME?</v>
      </c>
      <c r="Y50" s="181" t="e">
        <f aca="false">-IF(BZ50=1,IF(BZ49=0,(SUM(P$17:P50)),IF(AG50&gt;0,P50,0)),0)</f>
        <v>#NAME?</v>
      </c>
      <c r="Z50" s="181" t="e">
        <f aca="false">IF(AG49&gt;0,IF(AG50&lt;0,-AG49,0),0)</f>
        <v>#NAME?</v>
      </c>
      <c r="AA50" s="181" t="e">
        <f aca="false">IF(Z50=0,Y50,Z50)</f>
        <v>#NAME?</v>
      </c>
      <c r="AB50" s="193" t="n">
        <v>0</v>
      </c>
      <c r="AC50" s="183" t="e">
        <f aca="false">IF(BY49&lt;2,AC49+AD49,0)</f>
        <v>#NAME?</v>
      </c>
      <c r="AD50" s="183" t="e">
        <f aca="false">AC50*((((1+(INDEX(TI_4,1,$C$3)/2))^2)^(1/12))-1)</f>
        <v>#NAME?</v>
      </c>
      <c r="AE50" s="183" t="e">
        <f aca="false">IF(AD51=0,0,AD50)</f>
        <v>#NAME?</v>
      </c>
      <c r="AF50" s="183" t="e">
        <f aca="false">IF(BZ50=1,IF(BZ49=0,AC50-SUM(T51:T$136),0),0)</f>
        <v>#NAME?</v>
      </c>
      <c r="AG50" s="183" t="e">
        <f aca="false">IF(BZ50=1,IF(BZ49=0,AF50-SUM(P$17:P50),AG49+AI49-P50),0)</f>
        <v>#NAME?</v>
      </c>
      <c r="AH50" s="183" t="e">
        <f aca="false">IF(AG50&lt;=0,0,AG50)</f>
        <v>#NAME?</v>
      </c>
      <c r="AI50" s="183" t="e">
        <f aca="false">AH50*((((1+(INDEX(TI_5,1,$C$3)/2))^2)^(1/12))-1)</f>
        <v>#NAME?</v>
      </c>
      <c r="AJ50" s="183" t="e">
        <f aca="false">IF(AI51=0,0,AI50)</f>
        <v>#NAME?</v>
      </c>
      <c r="AK50" s="183" t="e">
        <f aca="false">IF(AH50&gt;0,IF(CA49=1,-AH50,0),0)</f>
        <v>#NAME?</v>
      </c>
      <c r="AL50" s="184" t="e">
        <f aca="false">K50+P50+Q50+R50+S50+X50+AA50+AB50+AF50+AK50</f>
        <v>#NAME?</v>
      </c>
      <c r="AM50" s="185" t="e">
        <f aca="false">IF($E50=0,0,IF($C50-INDEX(DM_1,1,$C$3)&gt;=$K$3,0,INDEX(EC_Studio,$C$4,$C$3)))</f>
        <v>#NAME?</v>
      </c>
      <c r="AN50" s="185" t="e">
        <f aca="false">IF($E50=0,0,IF($C50-INDEX(DM_1,1,$C$3)&gt;=$K$4,0,INDEX(EC_1cc,$C$4,$C$3)))</f>
        <v>#NAME?</v>
      </c>
      <c r="AO50" s="185" t="e">
        <f aca="false">IF($E50=0,0,IF($C50-INDEX(DM_1,1,$C$3)&gt;=$K$5,0,INDEX(EC_2cc,$C$4,$C$3)))</f>
        <v>#NAME?</v>
      </c>
      <c r="AP50" s="185" t="e">
        <f aca="false">IF($E50=0,0,IF($C50-INDEX(DM_1,1,$C$3)&gt;=$K$6,0,INDEX(EC_3CC,$C$4,$C$3)))</f>
        <v>#NAME?</v>
      </c>
      <c r="AQ50" s="185" t="e">
        <f aca="false">IF($E50=0,0,IF($C50-INDEX(DM_1,1,$C$3)&gt;=$K$7,0,INDEX(EC_P,$C$4,$C$3)))</f>
        <v>#NAME?</v>
      </c>
      <c r="AR50" s="185" t="e">
        <f aca="false">IF($E50=0,0,IF($C50-INDEX(DM_1,1,$C$3)&gt;=$K$8,0,INDEX(EC_2ccF,$C$4,$C$3)))</f>
        <v>#NAME?</v>
      </c>
      <c r="AS50" s="185" t="e">
        <f aca="false">IF($E50=0,0,IF($C50-INDEX(DM_1,1,$C$3)&gt;=$K$9,0,INDEX(EC_3ccF,$C$4,$C$3)))</f>
        <v>#NAME?</v>
      </c>
      <c r="AT50" s="185" t="e">
        <f aca="false">(AM50+AN50+AO50+AP50+AQ50+AR50+AS50)*INDEX([1]!stat,1,$C$3)</f>
        <v>#NAME?</v>
      </c>
      <c r="AU50" s="185" t="e">
        <f aca="false">SUM(AM50:AS50)</f>
        <v>#NAME?</v>
      </c>
      <c r="AV50" s="185" t="e">
        <f aca="false">SUM(AU$17:AU50)</f>
        <v>#NAME?</v>
      </c>
      <c r="AW50" s="186" t="e">
        <f aca="false">AM50*INDEX([1]!prix_studio,$C$4,$C$3)</f>
        <v>#NAME?</v>
      </c>
      <c r="AX50" s="186" t="e">
        <f aca="false">AN50*INDEX([1]!prix_1cc,$C$4,$C$3)</f>
        <v>#NAME?</v>
      </c>
      <c r="AY50" s="186" t="e">
        <f aca="false">AO50*INDEX([1]!prix_2cc,$C$4,$C$3)</f>
        <v>#NAME?</v>
      </c>
      <c r="AZ50" s="186" t="e">
        <f aca="false">AP50*INDEX([1]!prix_3cc,$C$4,$C$3)</f>
        <v>#NAME?</v>
      </c>
      <c r="BA50" s="186" t="e">
        <f aca="false">AQ50*INDEX([1]!prix_pent,$C$4,$C$3)</f>
        <v>#NAME?</v>
      </c>
      <c r="BB50" s="186" t="e">
        <f aca="false">AR50*INDEX([1]!prix_2ccf,$C$4,$C$3)</f>
        <v>#NAME?</v>
      </c>
      <c r="BC50" s="186" t="e">
        <f aca="false">AS50*INDEX([1]!prix_3ccf,$C$4,$C$3)</f>
        <v>#NAME?</v>
      </c>
      <c r="BD50" s="186" t="e">
        <f aca="false">SUM(AW50:BC50)</f>
        <v>#NAME?</v>
      </c>
      <c r="BE50" s="186"/>
      <c r="BF50" s="187" t="e">
        <f aca="false">IF($G50=0,0,IF(SUM(AM$17:AM50)&lt;$J$3,0,INDEX(Taxes_2,1,$C$3)*INDEX([1]!prix_studio,$C$4,$C$3))*($J$3-SUM(AM$17:AM50))/12)</f>
        <v>#NAME?</v>
      </c>
      <c r="BG50" s="187" t="e">
        <f aca="false">IF($G50=0,0,IF(SUM(AN$17:AN50)&lt;$J$4,0,INDEX(Taxes_2,1,$C$3)*INDEX([1]!prix_1cc,$C$4,$C$3))*($J$4-SUM(AN$17:AN50))/12)</f>
        <v>#NAME?</v>
      </c>
      <c r="BH50" s="187" t="e">
        <f aca="false">IF($G50=0,0,IF(SUM(AO$17:AO50)&lt;$J$5,0,INDEX(Taxes_2,1,$C$3)*INDEX([1]!prix_2cc,$C$4,$C$3))*($J$5-SUM(AO$17:AO50))/12)</f>
        <v>#NAME?</v>
      </c>
      <c r="BI50" s="187" t="e">
        <f aca="false">IF($G50=0,0,IF(SUM(AP$17:AP50)&lt;$J$6,0,INDEX(Taxes_2,1,$C$3)*INDEX([1]!prix_3cc,$C$4,$C$3))*($J$6-SUM(AP$17:AP50))/12)</f>
        <v>#NAME?</v>
      </c>
      <c r="BJ50" s="187" t="e">
        <f aca="false">IF($G50=0,0,IF(SUM(AQ$17:AQ50)&lt;$J$7,0,INDEX(Taxes_2,1,$C$3)*INDEX([1]!prix_pent,$C$4,$C$3))*($J$7-SUM(AQ$17:AQ50))/12)</f>
        <v>#NAME?</v>
      </c>
      <c r="BK50" s="187" t="e">
        <f aca="false">IF($G50=0,0,IF(SUM(AR$17:AR50)&lt;$J$8,0,INDEX(Taxes_2,1,$C$3)*INDEX([1]!prix_2ccf,$C$4,$C$3))*($J$8-SUM(AR$17:AR50))/12)</f>
        <v>#NAME?</v>
      </c>
      <c r="BL50" s="187" t="e">
        <f aca="false">IF($G50=0,0,IF(SUM(AS$17:AS50)&lt;$J$9,0,INDEX(Taxes_2,1,$C$3)*INDEX([1]!prix_3ccf,$C$4,$C$3))*($J$9-SUM(AS$17:AS50))/12)</f>
        <v>#NAME?</v>
      </c>
      <c r="BM50" s="188" t="e">
        <f aca="false">IF(G50=0,INDEX(Taxes_1,1,$C$3)*INDEX([1]!v_terrain,1,1)/12,0)</f>
        <v>#NAME?</v>
      </c>
      <c r="BN50" s="187"/>
      <c r="BO50" s="187"/>
      <c r="BP50" s="187"/>
      <c r="BQ50" s="187"/>
      <c r="BR50" s="187"/>
      <c r="BS50" s="187"/>
      <c r="BT50" s="187"/>
      <c r="BU50" s="189" t="e">
        <f aca="false">BF50+BG50+BH50+BI50+BJ50+BK50+BL50+BM50+BN50+BO50+BP50+BQ50+BR50+BS50+BT50</f>
        <v>#NAME?</v>
      </c>
      <c r="BW50" s="190" t="e">
        <f aca="false">IF(G50=1,IF(G49=0,C50,0),0)</f>
        <v>#NAME?</v>
      </c>
      <c r="BX50" s="190" t="e">
        <f aca="false">IF(G50=1,IF(G49=0,C50,0),0)</f>
        <v>#NAME?</v>
      </c>
      <c r="BY50" s="190" t="e">
        <f aca="false">F50+W50</f>
        <v>#NAME?</v>
      </c>
      <c r="BZ50" s="190" t="e">
        <f aca="false">IF(BY50=2,1,0)</f>
        <v>#NAME?</v>
      </c>
      <c r="CA50" s="190" t="e">
        <f aca="false">IF(G50+H50=2,1,0)</f>
        <v>#NAME?</v>
      </c>
    </row>
    <row r="51" customFormat="false" ht="12.75" hidden="false" customHeight="false" outlineLevel="0" collapsed="false">
      <c r="B51" s="194"/>
      <c r="C51" s="191" t="n">
        <v>35</v>
      </c>
      <c r="D51" s="176" t="n">
        <v>1</v>
      </c>
      <c r="E51" s="176" t="n">
        <f aca="false">IF(INDEX(DM_1,1,$C$3)&gt;C51,0,1)</f>
        <v>1</v>
      </c>
      <c r="F51" s="176" t="e">
        <f aca="false">IF(AV51/$J$10&gt;=INDEX(PREV_2,1,$C$3),1,0)</f>
        <v>#NAME?</v>
      </c>
      <c r="G51" s="176" t="e">
        <f aca="false">IF(F51=0,0,IF(SUM(F$17:F51)-INDEX(DM_4,1,$C$3)&lt;0,0,1))</f>
        <v>#NAME?</v>
      </c>
      <c r="H51" s="177" t="e">
        <f aca="false">IF(AV51&lt;$J$10,0,1)</f>
        <v>#NAME?</v>
      </c>
      <c r="I51" s="178" t="e">
        <f aca="false">IF(G51=0,BD51*INDEX(EQ_Prev,1,$C$3),0)</f>
        <v>#NAME?</v>
      </c>
      <c r="J51" s="178" t="e">
        <f aca="false">IF(F51=1,IF(F50=0,SUM(I$17:I51),I51),0)</f>
        <v>#NAME?</v>
      </c>
      <c r="K51" s="178" t="e">
        <f aca="false">IF(F51=1,IF(F50=0,IF(SUM(I$17:I51)&lt;=$N$10,SUM(I$17:I51),$N$10),0),0)</f>
        <v>#NAME?</v>
      </c>
      <c r="L51" s="178" t="e">
        <f aca="false">J51-K51</f>
        <v>#NAME?</v>
      </c>
      <c r="M51" s="178" t="e">
        <f aca="false">IF(G51=0,BD51*(1-INDEX(EQ_Prev,1,$C$3)),0)</f>
        <v>#NAME?</v>
      </c>
      <c r="N51" s="178" t="e">
        <f aca="false">IF(G51=1,IF(G50=0,SUM(M$17:M51),0),0)</f>
        <v>#NAME?</v>
      </c>
      <c r="O51" s="178" t="e">
        <f aca="false">IF(G51=1,BD51,0)</f>
        <v>#NAME?</v>
      </c>
      <c r="P51" s="179" t="e">
        <f aca="false">O51+N51+L51</f>
        <v>#NAME?</v>
      </c>
      <c r="Q51" s="192" t="n">
        <v>0</v>
      </c>
      <c r="R51" s="181" t="e">
        <f aca="false">-IF(G51=0,($G$7/$H$7),0)</f>
        <v>#NAME?</v>
      </c>
      <c r="S51" s="181" t="e">
        <f aca="false">-IF(F51=1,IF(G51=0,$G$8/$H$8,0),0)</f>
        <v>#NAME?</v>
      </c>
      <c r="T51" s="181" t="e">
        <f aca="false">Q51+R51+S51+AB51</f>
        <v>#NAME?</v>
      </c>
      <c r="U51" s="181" t="e">
        <f aca="false">IF(W50=1,0,T51)</f>
        <v>#NAME?</v>
      </c>
      <c r="V51" s="181" t="e">
        <f aca="false">IF(U51=0,T51,0)</f>
        <v>#NAME?</v>
      </c>
      <c r="W51" s="182" t="e">
        <f aca="false">IF(-SUM(T$17:T51)&gt;=0.25*(SUM($G$6+$G$7+$G$8)),1,0)</f>
        <v>#NAME?</v>
      </c>
      <c r="X51" s="181" t="e">
        <f aca="false">-IF(BZ51=1,IF(BZ50=0,AC51,0),0)</f>
        <v>#NAME?</v>
      </c>
      <c r="Y51" s="181" t="e">
        <f aca="false">-IF(BZ51=1,IF(BZ50=0,(SUM(P$17:P51)),IF(AG51&gt;0,P51,0)),0)</f>
        <v>#NAME?</v>
      </c>
      <c r="Z51" s="181" t="e">
        <f aca="false">IF(AG50&gt;0,IF(AG51&lt;0,-AG50,0),0)</f>
        <v>#NAME?</v>
      </c>
      <c r="AA51" s="181" t="e">
        <f aca="false">IF(Z51=0,Y51,Z51)</f>
        <v>#NAME?</v>
      </c>
      <c r="AB51" s="193" t="n">
        <v>0</v>
      </c>
      <c r="AC51" s="183" t="e">
        <f aca="false">IF(BY50&lt;2,AC50+AD50,0)</f>
        <v>#NAME?</v>
      </c>
      <c r="AD51" s="183" t="e">
        <f aca="false">AC51*((((1+(INDEX(TI_4,1,$C$3)/2))^2)^(1/12))-1)</f>
        <v>#NAME?</v>
      </c>
      <c r="AE51" s="183" t="e">
        <f aca="false">IF(AD52=0,0,AD51)</f>
        <v>#NAME?</v>
      </c>
      <c r="AF51" s="183" t="e">
        <f aca="false">IF(BZ51=1,IF(BZ50=0,AC51-SUM(T52:T$136),0),0)</f>
        <v>#NAME?</v>
      </c>
      <c r="AG51" s="183" t="e">
        <f aca="false">IF(BZ51=1,IF(BZ50=0,AF51-SUM(P$17:P51),AG50+AI50-P51),0)</f>
        <v>#NAME?</v>
      </c>
      <c r="AH51" s="183" t="e">
        <f aca="false">IF(AG51&lt;=0,0,AG51)</f>
        <v>#NAME?</v>
      </c>
      <c r="AI51" s="183" t="e">
        <f aca="false">AH51*((((1+(INDEX(TI_5,1,$C$3)/2))^2)^(1/12))-1)</f>
        <v>#NAME?</v>
      </c>
      <c r="AJ51" s="183" t="e">
        <f aca="false">IF(AI52=0,0,AI51)</f>
        <v>#NAME?</v>
      </c>
      <c r="AK51" s="183" t="e">
        <f aca="false">IF(AH51&gt;0,IF(CA50=1,-AH51,0),0)</f>
        <v>#NAME?</v>
      </c>
      <c r="AL51" s="184" t="e">
        <f aca="false">K51+P51+Q51+R51+S51+X51+AA51+AB51+AF51+AK51</f>
        <v>#NAME?</v>
      </c>
      <c r="AM51" s="185" t="e">
        <f aca="false">IF($E51=0,0,IF($C51-INDEX(DM_1,1,$C$3)&gt;=$K$3,0,INDEX(EC_Studio,$C$4,$C$3)))</f>
        <v>#NAME?</v>
      </c>
      <c r="AN51" s="185" t="e">
        <f aca="false">IF($E51=0,0,IF($C51-INDEX(DM_1,1,$C$3)&gt;=$K$4,0,INDEX(EC_1cc,$C$4,$C$3)))</f>
        <v>#NAME?</v>
      </c>
      <c r="AO51" s="185" t="e">
        <f aca="false">IF($E51=0,0,IF($C51-INDEX(DM_1,1,$C$3)&gt;=$K$5,0,INDEX(EC_2cc,$C$4,$C$3)))</f>
        <v>#NAME?</v>
      </c>
      <c r="AP51" s="185" t="e">
        <f aca="false">IF($E51=0,0,IF($C51-INDEX(DM_1,1,$C$3)&gt;=$K$6,0,INDEX(EC_3CC,$C$4,$C$3)))</f>
        <v>#NAME?</v>
      </c>
      <c r="AQ51" s="185" t="e">
        <f aca="false">IF($E51=0,0,IF($C51-INDEX(DM_1,1,$C$3)&gt;=$K$7,0,INDEX(EC_P,$C$4,$C$3)))</f>
        <v>#NAME?</v>
      </c>
      <c r="AR51" s="185" t="e">
        <f aca="false">IF($E51=0,0,IF($C51-INDEX(DM_1,1,$C$3)&gt;=$K$8,0,INDEX(EC_2ccF,$C$4,$C$3)))</f>
        <v>#NAME?</v>
      </c>
      <c r="AS51" s="185" t="e">
        <f aca="false">IF($E51=0,0,IF($C51-INDEX(DM_1,1,$C$3)&gt;=$K$9,0,INDEX(EC_3ccF,$C$4,$C$3)))</f>
        <v>#NAME?</v>
      </c>
      <c r="AT51" s="185" t="e">
        <f aca="false">(AM51+AN51+AO51+AP51+AQ51+AR51+AS51)*INDEX([1]!stat,1,$C$3)</f>
        <v>#NAME?</v>
      </c>
      <c r="AU51" s="185" t="e">
        <f aca="false">SUM(AM51:AS51)</f>
        <v>#NAME?</v>
      </c>
      <c r="AV51" s="185" t="e">
        <f aca="false">SUM(AU$17:AU51)</f>
        <v>#NAME?</v>
      </c>
      <c r="AW51" s="186" t="e">
        <f aca="false">AM51*INDEX([1]!prix_studio,$C$4,$C$3)</f>
        <v>#NAME?</v>
      </c>
      <c r="AX51" s="186" t="e">
        <f aca="false">AN51*INDEX([1]!prix_1cc,$C$4,$C$3)</f>
        <v>#NAME?</v>
      </c>
      <c r="AY51" s="186" t="e">
        <f aca="false">AO51*INDEX([1]!prix_2cc,$C$4,$C$3)</f>
        <v>#NAME?</v>
      </c>
      <c r="AZ51" s="186" t="e">
        <f aca="false">AP51*INDEX([1]!prix_3cc,$C$4,$C$3)</f>
        <v>#NAME?</v>
      </c>
      <c r="BA51" s="186" t="e">
        <f aca="false">AQ51*INDEX([1]!prix_pent,$C$4,$C$3)</f>
        <v>#NAME?</v>
      </c>
      <c r="BB51" s="186" t="e">
        <f aca="false">AR51*INDEX([1]!prix_2ccf,$C$4,$C$3)</f>
        <v>#NAME?</v>
      </c>
      <c r="BC51" s="186" t="e">
        <f aca="false">AS51*INDEX([1]!prix_3ccf,$C$4,$C$3)</f>
        <v>#NAME?</v>
      </c>
      <c r="BD51" s="186" t="e">
        <f aca="false">SUM(AW51:BC51)</f>
        <v>#NAME?</v>
      </c>
      <c r="BE51" s="186"/>
      <c r="BF51" s="187" t="e">
        <f aca="false">IF($G51=0,0,IF(SUM(AM$17:AM51)&lt;$J$3,0,INDEX(Taxes_2,1,$C$3)*INDEX([1]!prix_studio,$C$4,$C$3))*($J$3-SUM(AM$17:AM51))/12)</f>
        <v>#NAME?</v>
      </c>
      <c r="BG51" s="187" t="e">
        <f aca="false">IF($G51=0,0,IF(SUM(AN$17:AN51)&lt;$J$4,0,INDEX(Taxes_2,1,$C$3)*INDEX([1]!prix_1cc,$C$4,$C$3))*($J$4-SUM(AN$17:AN51))/12)</f>
        <v>#NAME?</v>
      </c>
      <c r="BH51" s="187" t="e">
        <f aca="false">IF($G51=0,0,IF(SUM(AO$17:AO51)&lt;$J$5,0,INDEX(Taxes_2,1,$C$3)*INDEX([1]!prix_2cc,$C$4,$C$3))*($J$5-SUM(AO$17:AO51))/12)</f>
        <v>#NAME?</v>
      </c>
      <c r="BI51" s="187" t="e">
        <f aca="false">IF($G51=0,0,IF(SUM(AP$17:AP51)&lt;$J$6,0,INDEX(Taxes_2,1,$C$3)*INDEX([1]!prix_3cc,$C$4,$C$3))*($J$6-SUM(AP$17:AP51))/12)</f>
        <v>#NAME?</v>
      </c>
      <c r="BJ51" s="187" t="e">
        <f aca="false">IF($G51=0,0,IF(SUM(AQ$17:AQ51)&lt;$J$7,0,INDEX(Taxes_2,1,$C$3)*INDEX([1]!prix_pent,$C$4,$C$3))*($J$7-SUM(AQ$17:AQ51))/12)</f>
        <v>#NAME?</v>
      </c>
      <c r="BK51" s="187" t="e">
        <f aca="false">IF($G51=0,0,IF(SUM(AR$17:AR51)&lt;$J$8,0,INDEX(Taxes_2,1,$C$3)*INDEX([1]!prix_2ccf,$C$4,$C$3))*($J$8-SUM(AR$17:AR51))/12)</f>
        <v>#NAME?</v>
      </c>
      <c r="BL51" s="187" t="e">
        <f aca="false">IF($G51=0,0,IF(SUM(AS$17:AS51)&lt;$J$9,0,INDEX(Taxes_2,1,$C$3)*INDEX([1]!prix_3ccf,$C$4,$C$3))*($J$9-SUM(AS$17:AS51))/12)</f>
        <v>#NAME?</v>
      </c>
      <c r="BM51" s="188" t="e">
        <f aca="false">IF(G51=0,INDEX(Taxes_1,1,$C$3)*INDEX([1]!v_terrain,1,1)/12,0)</f>
        <v>#NAME?</v>
      </c>
      <c r="BN51" s="187"/>
      <c r="BO51" s="187"/>
      <c r="BP51" s="187"/>
      <c r="BQ51" s="187"/>
      <c r="BR51" s="187"/>
      <c r="BS51" s="187"/>
      <c r="BT51" s="187"/>
      <c r="BU51" s="189" t="e">
        <f aca="false">BF51+BG51+BH51+BI51+BJ51+BK51+BL51+BM51+BN51+BO51+BP51+BQ51+BR51+BS51+BT51</f>
        <v>#NAME?</v>
      </c>
      <c r="BW51" s="190" t="e">
        <f aca="false">IF(G51=1,IF(G50=0,C51,0),0)</f>
        <v>#NAME?</v>
      </c>
      <c r="BX51" s="190" t="e">
        <f aca="false">IF(G51=1,IF(G50=0,C51,0),0)</f>
        <v>#NAME?</v>
      </c>
      <c r="BY51" s="190" t="e">
        <f aca="false">F51+W51</f>
        <v>#NAME?</v>
      </c>
      <c r="BZ51" s="190" t="e">
        <f aca="false">IF(BY51=2,1,0)</f>
        <v>#NAME?</v>
      </c>
      <c r="CA51" s="190" t="e">
        <f aca="false">IF(G51+H51=2,1,0)</f>
        <v>#NAME?</v>
      </c>
    </row>
    <row r="52" customFormat="false" ht="12.75" hidden="false" customHeight="false" outlineLevel="0" collapsed="false">
      <c r="B52" s="194"/>
      <c r="C52" s="191" t="n">
        <v>36</v>
      </c>
      <c r="D52" s="176" t="n">
        <v>1</v>
      </c>
      <c r="E52" s="176" t="n">
        <f aca="false">IF(INDEX(DM_1,1,$C$3)&gt;C52,0,1)</f>
        <v>1</v>
      </c>
      <c r="F52" s="176" t="e">
        <f aca="false">IF(AV52/$J$10&gt;=INDEX(PREV_2,1,$C$3),1,0)</f>
        <v>#NAME?</v>
      </c>
      <c r="G52" s="176" t="e">
        <f aca="false">IF(F52=0,0,IF(SUM(F$17:F52)-INDEX(DM_4,1,$C$3)&lt;0,0,1))</f>
        <v>#NAME?</v>
      </c>
      <c r="H52" s="177" t="e">
        <f aca="false">IF(AV52&lt;$J$10,0,1)</f>
        <v>#NAME?</v>
      </c>
      <c r="I52" s="178" t="e">
        <f aca="false">IF(G52=0,BD52*INDEX(EQ_Prev,1,$C$3),0)</f>
        <v>#NAME?</v>
      </c>
      <c r="J52" s="178" t="e">
        <f aca="false">IF(F52=1,IF(F51=0,SUM(I$17:I52),I52),0)</f>
        <v>#NAME?</v>
      </c>
      <c r="K52" s="178" t="e">
        <f aca="false">IF(F52=1,IF(F51=0,IF(SUM(I$17:I52)&lt;=$N$10,SUM(I$17:I52),$N$10),0),0)</f>
        <v>#NAME?</v>
      </c>
      <c r="L52" s="178" t="e">
        <f aca="false">J52-K52</f>
        <v>#NAME?</v>
      </c>
      <c r="M52" s="178" t="e">
        <f aca="false">IF(G52=0,BD52*(1-INDEX(EQ_Prev,1,$C$3)),0)</f>
        <v>#NAME?</v>
      </c>
      <c r="N52" s="178" t="e">
        <f aca="false">IF(G52=1,IF(G51=0,SUM(M$17:M52),0),0)</f>
        <v>#NAME?</v>
      </c>
      <c r="O52" s="178" t="e">
        <f aca="false">IF(G52=1,BD52,0)</f>
        <v>#NAME?</v>
      </c>
      <c r="P52" s="179" t="e">
        <f aca="false">O52+N52+L52</f>
        <v>#NAME?</v>
      </c>
      <c r="Q52" s="192" t="n">
        <v>0</v>
      </c>
      <c r="R52" s="181" t="e">
        <f aca="false">-IF(G52=0,($G$7/$H$7),0)</f>
        <v>#NAME?</v>
      </c>
      <c r="S52" s="181" t="e">
        <f aca="false">-IF(F52=1,IF(G52=0,$G$8/$H$8,0),0)</f>
        <v>#NAME?</v>
      </c>
      <c r="T52" s="181" t="e">
        <f aca="false">Q52+R52+S52+AB52</f>
        <v>#NAME?</v>
      </c>
      <c r="U52" s="181" t="e">
        <f aca="false">IF(W51=1,0,T52)</f>
        <v>#NAME?</v>
      </c>
      <c r="V52" s="181" t="e">
        <f aca="false">IF(U52=0,T52,0)</f>
        <v>#NAME?</v>
      </c>
      <c r="W52" s="182" t="e">
        <f aca="false">IF(-SUM(T$17:T52)&gt;=0.25*(SUM($G$6+$G$7+$G$8)),1,0)</f>
        <v>#NAME?</v>
      </c>
      <c r="X52" s="181" t="e">
        <f aca="false">-IF(BZ52=1,IF(BZ51=0,AC52,0),0)</f>
        <v>#NAME?</v>
      </c>
      <c r="Y52" s="181" t="e">
        <f aca="false">-IF(BZ52=1,IF(BZ51=0,(SUM(P$17:P52)),IF(AG52&gt;0,P52,0)),0)</f>
        <v>#NAME?</v>
      </c>
      <c r="Z52" s="181" t="e">
        <f aca="false">IF(AG51&gt;0,IF(AG52&lt;0,-AG51,0),0)</f>
        <v>#NAME?</v>
      </c>
      <c r="AA52" s="181" t="e">
        <f aca="false">IF(Z52=0,Y52,Z52)</f>
        <v>#NAME?</v>
      </c>
      <c r="AB52" s="193" t="n">
        <v>0</v>
      </c>
      <c r="AC52" s="183" t="e">
        <f aca="false">IF(BY51&lt;2,AC51+AD51,0)</f>
        <v>#NAME?</v>
      </c>
      <c r="AD52" s="183" t="e">
        <f aca="false">AC52*((((1+(INDEX(TI_4,1,$C$3)/2))^2)^(1/12))-1)</f>
        <v>#NAME?</v>
      </c>
      <c r="AE52" s="183" t="e">
        <f aca="false">IF(AD53=0,0,AD52)</f>
        <v>#NAME?</v>
      </c>
      <c r="AF52" s="183" t="e">
        <f aca="false">IF(BZ52=1,IF(BZ51=0,AC52-SUM(T53:T$136),0),0)</f>
        <v>#NAME?</v>
      </c>
      <c r="AG52" s="183" t="e">
        <f aca="false">IF(BZ52=1,IF(BZ51=0,AF52-SUM(P$17:P52),AG51+AI51-P52),0)</f>
        <v>#NAME?</v>
      </c>
      <c r="AH52" s="183" t="e">
        <f aca="false">IF(AG52&lt;=0,0,AG52)</f>
        <v>#NAME?</v>
      </c>
      <c r="AI52" s="183" t="e">
        <f aca="false">AH52*((((1+(INDEX(TI_5,1,$C$3)/2))^2)^(1/12))-1)</f>
        <v>#NAME?</v>
      </c>
      <c r="AJ52" s="183" t="e">
        <f aca="false">IF(AI53=0,0,AI52)</f>
        <v>#NAME?</v>
      </c>
      <c r="AK52" s="183" t="e">
        <f aca="false">IF(AH52&gt;0,IF(CA51=1,-AH52,0),0)</f>
        <v>#NAME?</v>
      </c>
      <c r="AL52" s="184" t="e">
        <f aca="false">K52+P52+Q52+R52+S52+X52+AA52+AB52+AF52+AK52</f>
        <v>#NAME?</v>
      </c>
      <c r="AM52" s="185" t="e">
        <f aca="false">IF($E52=0,0,IF($C52-INDEX(DM_1,1,$C$3)&gt;=$K$3,0,INDEX(EC_Studio,$C$4,$C$3)))</f>
        <v>#NAME?</v>
      </c>
      <c r="AN52" s="185" t="e">
        <f aca="false">IF($E52=0,0,IF($C52-INDEX(DM_1,1,$C$3)&gt;=$K$4,0,INDEX(EC_1cc,$C$4,$C$3)))</f>
        <v>#NAME?</v>
      </c>
      <c r="AO52" s="185" t="e">
        <f aca="false">IF($E52=0,0,IF($C52-INDEX(DM_1,1,$C$3)&gt;=$K$5,0,INDEX(EC_2cc,$C$4,$C$3)))</f>
        <v>#NAME?</v>
      </c>
      <c r="AP52" s="185" t="e">
        <f aca="false">IF($E52=0,0,IF($C52-INDEX(DM_1,1,$C$3)&gt;=$K$6,0,INDEX(EC_3CC,$C$4,$C$3)))</f>
        <v>#NAME?</v>
      </c>
      <c r="AQ52" s="185" t="e">
        <f aca="false">IF($E52=0,0,IF($C52-INDEX(DM_1,1,$C$3)&gt;=$K$7,0,INDEX(EC_P,$C$4,$C$3)))</f>
        <v>#NAME?</v>
      </c>
      <c r="AR52" s="185" t="e">
        <f aca="false">IF($E52=0,0,IF($C52-INDEX(DM_1,1,$C$3)&gt;=$K$8,0,INDEX(EC_2ccF,$C$4,$C$3)))</f>
        <v>#NAME?</v>
      </c>
      <c r="AS52" s="185" t="e">
        <f aca="false">IF($E52=0,0,IF($C52-INDEX(DM_1,1,$C$3)&gt;=$K$9,0,INDEX(EC_3ccF,$C$4,$C$3)))</f>
        <v>#NAME?</v>
      </c>
      <c r="AT52" s="185" t="e">
        <f aca="false">(AM52+AN52+AO52+AP52+AQ52+AR52+AS52)*INDEX([1]!stat,1,$C$3)</f>
        <v>#NAME?</v>
      </c>
      <c r="AU52" s="185" t="e">
        <f aca="false">SUM(AM52:AS52)</f>
        <v>#NAME?</v>
      </c>
      <c r="AV52" s="185" t="e">
        <f aca="false">SUM(AU$17:AU52)</f>
        <v>#NAME?</v>
      </c>
      <c r="AW52" s="186" t="e">
        <f aca="false">AM52*INDEX([1]!prix_studio,$C$4,$C$3)</f>
        <v>#NAME?</v>
      </c>
      <c r="AX52" s="186" t="e">
        <f aca="false">AN52*INDEX([1]!prix_1cc,$C$4,$C$3)</f>
        <v>#NAME?</v>
      </c>
      <c r="AY52" s="186" t="e">
        <f aca="false">AO52*INDEX([1]!prix_2cc,$C$4,$C$3)</f>
        <v>#NAME?</v>
      </c>
      <c r="AZ52" s="186" t="e">
        <f aca="false">AP52*INDEX([1]!prix_3cc,$C$4,$C$3)</f>
        <v>#NAME?</v>
      </c>
      <c r="BA52" s="186" t="e">
        <f aca="false">AQ52*INDEX([1]!prix_pent,$C$4,$C$3)</f>
        <v>#NAME?</v>
      </c>
      <c r="BB52" s="186" t="e">
        <f aca="false">AR52*INDEX([1]!prix_2ccf,$C$4,$C$3)</f>
        <v>#NAME?</v>
      </c>
      <c r="BC52" s="186" t="e">
        <f aca="false">AS52*INDEX([1]!prix_3ccf,$C$4,$C$3)</f>
        <v>#NAME?</v>
      </c>
      <c r="BD52" s="186" t="e">
        <f aca="false">SUM(AW52:BC52)</f>
        <v>#NAME?</v>
      </c>
      <c r="BE52" s="186"/>
      <c r="BF52" s="187" t="e">
        <f aca="false">IF($G52=0,0,IF(SUM(AM$17:AM52)&lt;$J$3,0,INDEX(Taxes_2,1,$C$3)*INDEX([1]!prix_studio,$C$4,$C$3))*($J$3-SUM(AM$17:AM52))/12)</f>
        <v>#NAME?</v>
      </c>
      <c r="BG52" s="187" t="e">
        <f aca="false">IF($G52=0,0,IF(SUM(AN$17:AN52)&lt;$J$4,0,INDEX(Taxes_2,1,$C$3)*INDEX([1]!prix_1cc,$C$4,$C$3))*($J$4-SUM(AN$17:AN52))/12)</f>
        <v>#NAME?</v>
      </c>
      <c r="BH52" s="187" t="e">
        <f aca="false">IF($G52=0,0,IF(SUM(AO$17:AO52)&lt;$J$5,0,INDEX(Taxes_2,1,$C$3)*INDEX([1]!prix_2cc,$C$4,$C$3))*($J$5-SUM(AO$17:AO52))/12)</f>
        <v>#NAME?</v>
      </c>
      <c r="BI52" s="187" t="e">
        <f aca="false">IF($G52=0,0,IF(SUM(AP$17:AP52)&lt;$J$6,0,INDEX(Taxes_2,1,$C$3)*INDEX([1]!prix_3cc,$C$4,$C$3))*($J$6-SUM(AP$17:AP52))/12)</f>
        <v>#NAME?</v>
      </c>
      <c r="BJ52" s="187" t="e">
        <f aca="false">IF($G52=0,0,IF(SUM(AQ$17:AQ52)&lt;$J$7,0,INDEX(Taxes_2,1,$C$3)*INDEX([1]!prix_pent,$C$4,$C$3))*($J$7-SUM(AQ$17:AQ52))/12)</f>
        <v>#NAME?</v>
      </c>
      <c r="BK52" s="187" t="e">
        <f aca="false">IF($G52=0,0,IF(SUM(AR$17:AR52)&lt;$J$8,0,INDEX(Taxes_2,1,$C$3)*INDEX([1]!prix_2ccf,$C$4,$C$3))*($J$8-SUM(AR$17:AR52))/12)</f>
        <v>#NAME?</v>
      </c>
      <c r="BL52" s="187" t="e">
        <f aca="false">IF($G52=0,0,IF(SUM(AS$17:AS52)&lt;$J$9,0,INDEX(Taxes_2,1,$C$3)*INDEX([1]!prix_3ccf,$C$4,$C$3))*($J$9-SUM(AS$17:AS52))/12)</f>
        <v>#NAME?</v>
      </c>
      <c r="BM52" s="188" t="e">
        <f aca="false">IF(G52=0,INDEX(Taxes_1,1,$C$3)*INDEX([1]!v_terrain,1,1)/12,0)</f>
        <v>#NAME?</v>
      </c>
      <c r="BN52" s="187"/>
      <c r="BO52" s="187"/>
      <c r="BP52" s="187"/>
      <c r="BQ52" s="187"/>
      <c r="BR52" s="187"/>
      <c r="BS52" s="187"/>
      <c r="BT52" s="187"/>
      <c r="BU52" s="189" t="e">
        <f aca="false">BF52+BG52+BH52+BI52+BJ52+BK52+BL52+BM52+BN52+BO52+BP52+BQ52+BR52+BS52+BT52</f>
        <v>#NAME?</v>
      </c>
      <c r="BW52" s="190" t="e">
        <f aca="false">IF(G52=1,IF(G51=0,C52,0),0)</f>
        <v>#NAME?</v>
      </c>
      <c r="BX52" s="190" t="e">
        <f aca="false">IF(G52=1,IF(G51=0,C52,0),0)</f>
        <v>#NAME?</v>
      </c>
      <c r="BY52" s="190" t="e">
        <f aca="false">F52+W52</f>
        <v>#NAME?</v>
      </c>
      <c r="BZ52" s="190" t="e">
        <f aca="false">IF(BY52=2,1,0)</f>
        <v>#NAME?</v>
      </c>
      <c r="CA52" s="190" t="e">
        <f aca="false">IF(G52+H52=2,1,0)</f>
        <v>#NAME?</v>
      </c>
    </row>
    <row r="53" customFormat="false" ht="12.75" hidden="false" customHeight="false" outlineLevel="0" collapsed="false">
      <c r="B53" s="194" t="n">
        <v>4</v>
      </c>
      <c r="C53" s="191" t="n">
        <v>37</v>
      </c>
      <c r="D53" s="176" t="n">
        <v>1</v>
      </c>
      <c r="E53" s="176" t="n">
        <f aca="false">IF(INDEX(DM_1,1,$C$3)&gt;C53,0,1)</f>
        <v>1</v>
      </c>
      <c r="F53" s="176" t="e">
        <f aca="false">IF(AV53/$J$10&gt;=INDEX(PREV_2,1,$C$3),1,0)</f>
        <v>#NAME?</v>
      </c>
      <c r="G53" s="176" t="e">
        <f aca="false">IF(F53=0,0,IF(SUM(F$17:F53)-INDEX(DM_4,1,$C$3)&lt;0,0,1))</f>
        <v>#NAME?</v>
      </c>
      <c r="H53" s="177" t="e">
        <f aca="false">IF(AV53&lt;$J$10,0,1)</f>
        <v>#NAME?</v>
      </c>
      <c r="I53" s="178" t="e">
        <f aca="false">IF(G53=0,BD53*INDEX(EQ_Prev,1,$C$3),0)</f>
        <v>#NAME?</v>
      </c>
      <c r="J53" s="178" t="e">
        <f aca="false">IF(F53=1,IF(F52=0,SUM(I$17:I53),I53),0)</f>
        <v>#NAME?</v>
      </c>
      <c r="K53" s="178" t="e">
        <f aca="false">IF(F53=1,IF(F52=0,IF(SUM(I$17:I53)&lt;=$N$10,SUM(I$17:I53),$N$10),0),0)</f>
        <v>#NAME?</v>
      </c>
      <c r="L53" s="178" t="e">
        <f aca="false">J53-K53</f>
        <v>#NAME?</v>
      </c>
      <c r="M53" s="178" t="e">
        <f aca="false">IF(G53=0,BD53*(1-INDEX(EQ_Prev,1,$C$3)),0)</f>
        <v>#NAME?</v>
      </c>
      <c r="N53" s="178" t="e">
        <f aca="false">IF(G53=1,IF(G52=0,SUM(M$17:M53),0),0)</f>
        <v>#NAME?</v>
      </c>
      <c r="O53" s="178" t="e">
        <f aca="false">IF(G53=1,BD53,0)</f>
        <v>#NAME?</v>
      </c>
      <c r="P53" s="179" t="e">
        <f aca="false">O53+N53+L53</f>
        <v>#NAME?</v>
      </c>
      <c r="Q53" s="192" t="n">
        <v>0</v>
      </c>
      <c r="R53" s="181" t="e">
        <f aca="false">-IF(G53=0,($G$7/$H$7),0)</f>
        <v>#NAME?</v>
      </c>
      <c r="S53" s="181" t="e">
        <f aca="false">-IF(F53=1,IF(G53=0,$G$8/$H$8,0),0)</f>
        <v>#NAME?</v>
      </c>
      <c r="T53" s="181" t="e">
        <f aca="false">Q53+R53+S53+AB53</f>
        <v>#NAME?</v>
      </c>
      <c r="U53" s="181" t="e">
        <f aca="false">IF(W52=1,0,T53)</f>
        <v>#NAME?</v>
      </c>
      <c r="V53" s="181" t="e">
        <f aca="false">IF(U53=0,T53,0)</f>
        <v>#NAME?</v>
      </c>
      <c r="W53" s="182" t="e">
        <f aca="false">IF(-SUM(T$17:T53)&gt;=0.25*(SUM($G$6+$G$7+$G$8)),1,0)</f>
        <v>#NAME?</v>
      </c>
      <c r="X53" s="181" t="e">
        <f aca="false">-IF(BZ53=1,IF(BZ52=0,AC53,0),0)</f>
        <v>#NAME?</v>
      </c>
      <c r="Y53" s="181" t="e">
        <f aca="false">-IF(BZ53=1,IF(BZ52=0,(SUM(P$17:P53)),IF(AG53&gt;0,P53,0)),0)</f>
        <v>#NAME?</v>
      </c>
      <c r="Z53" s="181" t="e">
        <f aca="false">IF(AG52&gt;0,IF(AG53&lt;0,-AG52,0),0)</f>
        <v>#NAME?</v>
      </c>
      <c r="AA53" s="181" t="e">
        <f aca="false">IF(Z53=0,Y53,Z53)</f>
        <v>#NAME?</v>
      </c>
      <c r="AB53" s="193" t="n">
        <v>0</v>
      </c>
      <c r="AC53" s="183" t="e">
        <f aca="false">IF(BY52&lt;2,AC52+AD52,0)</f>
        <v>#NAME?</v>
      </c>
      <c r="AD53" s="183" t="e">
        <f aca="false">AC53*((((1+(INDEX(TI_4,1,$C$3)/2))^2)^(1/12))-1)</f>
        <v>#NAME?</v>
      </c>
      <c r="AE53" s="183" t="e">
        <f aca="false">IF(AD54=0,0,AD53)</f>
        <v>#NAME?</v>
      </c>
      <c r="AF53" s="183" t="e">
        <f aca="false">IF(BZ53=1,IF(BZ52=0,AC53-SUM(T54:T$136),0),0)</f>
        <v>#NAME?</v>
      </c>
      <c r="AG53" s="183" t="e">
        <f aca="false">IF(BZ53=1,IF(BZ52=0,AF53-SUM(P$17:P53),AG52+AI52-P53),0)</f>
        <v>#NAME?</v>
      </c>
      <c r="AH53" s="183" t="e">
        <f aca="false">IF(AG53&lt;=0,0,AG53)</f>
        <v>#NAME?</v>
      </c>
      <c r="AI53" s="183" t="e">
        <f aca="false">AH53*((((1+(INDEX(TI_5,1,$C$3)/2))^2)^(1/12))-1)</f>
        <v>#NAME?</v>
      </c>
      <c r="AJ53" s="183" t="e">
        <f aca="false">IF(AI54=0,0,AI53)</f>
        <v>#NAME?</v>
      </c>
      <c r="AK53" s="183" t="e">
        <f aca="false">IF(AH53&gt;0,IF(CA52=1,-AH53,0),0)</f>
        <v>#NAME?</v>
      </c>
      <c r="AL53" s="184" t="e">
        <f aca="false">K53+P53+Q53+R53+S53+X53+AA53+AB53+AF53+AK53</f>
        <v>#NAME?</v>
      </c>
      <c r="AM53" s="185" t="e">
        <f aca="false">IF($E53=0,0,IF($C53-INDEX(DM_1,1,$C$3)&gt;=$K$3,0,INDEX(EC_Studio,$C$4,$C$3)))</f>
        <v>#NAME?</v>
      </c>
      <c r="AN53" s="185" t="e">
        <f aca="false">IF($E53=0,0,IF($C53-INDEX(DM_1,1,$C$3)&gt;=$K$4,0,INDEX(EC_1cc,$C$4,$C$3)))</f>
        <v>#NAME?</v>
      </c>
      <c r="AO53" s="185" t="e">
        <f aca="false">IF($E53=0,0,IF($C53-INDEX(DM_1,1,$C$3)&gt;=$K$5,0,INDEX(EC_2cc,$C$4,$C$3)))</f>
        <v>#NAME?</v>
      </c>
      <c r="AP53" s="185" t="e">
        <f aca="false">IF($E53=0,0,IF($C53-INDEX(DM_1,1,$C$3)&gt;=$K$6,0,INDEX(EC_3CC,$C$4,$C$3)))</f>
        <v>#NAME?</v>
      </c>
      <c r="AQ53" s="185" t="e">
        <f aca="false">IF($E53=0,0,IF($C53-INDEX(DM_1,1,$C$3)&gt;=$K$7,0,INDEX(EC_P,$C$4,$C$3)))</f>
        <v>#NAME?</v>
      </c>
      <c r="AR53" s="185" t="e">
        <f aca="false">IF($E53=0,0,IF($C53-INDEX(DM_1,1,$C$3)&gt;=$K$8,0,INDEX(EC_2ccF,$C$4,$C$3)))</f>
        <v>#NAME?</v>
      </c>
      <c r="AS53" s="185" t="e">
        <f aca="false">IF($E53=0,0,IF($C53-INDEX(DM_1,1,$C$3)&gt;=$K$9,0,INDEX(EC_3ccF,$C$4,$C$3)))</f>
        <v>#NAME?</v>
      </c>
      <c r="AT53" s="185" t="e">
        <f aca="false">(AM53+AN53+AO53+AP53+AQ53+AR53+AS53)*INDEX([1]!stat,1,$C$3)</f>
        <v>#NAME?</v>
      </c>
      <c r="AU53" s="185" t="e">
        <f aca="false">SUM(AM53:AS53)</f>
        <v>#NAME?</v>
      </c>
      <c r="AV53" s="185" t="e">
        <f aca="false">SUM(AU$17:AU53)</f>
        <v>#NAME?</v>
      </c>
      <c r="AW53" s="186" t="e">
        <f aca="false">AM53*INDEX([1]!prix_studio,$C$4,$C$3)</f>
        <v>#NAME?</v>
      </c>
      <c r="AX53" s="186" t="e">
        <f aca="false">AN53*INDEX([1]!prix_1cc,$C$4,$C$3)</f>
        <v>#NAME?</v>
      </c>
      <c r="AY53" s="186" t="e">
        <f aca="false">AO53*INDEX([1]!prix_2cc,$C$4,$C$3)</f>
        <v>#NAME?</v>
      </c>
      <c r="AZ53" s="186" t="e">
        <f aca="false">AP53*INDEX([1]!prix_3cc,$C$4,$C$3)</f>
        <v>#NAME?</v>
      </c>
      <c r="BA53" s="186" t="e">
        <f aca="false">AQ53*INDEX([1]!prix_pent,$C$4,$C$3)</f>
        <v>#NAME?</v>
      </c>
      <c r="BB53" s="186" t="e">
        <f aca="false">AR53*INDEX([1]!prix_2ccf,$C$4,$C$3)</f>
        <v>#NAME?</v>
      </c>
      <c r="BC53" s="186" t="e">
        <f aca="false">AS53*INDEX([1]!prix_3ccf,$C$4,$C$3)</f>
        <v>#NAME?</v>
      </c>
      <c r="BD53" s="186" t="e">
        <f aca="false">SUM(AW53:BC53)</f>
        <v>#NAME?</v>
      </c>
      <c r="BE53" s="186"/>
      <c r="BF53" s="187" t="e">
        <f aca="false">IF($G53=0,0,IF(SUM(AM$17:AM53)&lt;$J$3,0,INDEX(Taxes_2,1,$C$3)*INDEX([1]!prix_studio,$C$4,$C$3))*($J$3-SUM(AM$17:AM53))/12)</f>
        <v>#NAME?</v>
      </c>
      <c r="BG53" s="187" t="e">
        <f aca="false">IF($G53=0,0,IF(SUM(AN$17:AN53)&lt;$J$4,0,INDEX(Taxes_2,1,$C$3)*INDEX([1]!prix_1cc,$C$4,$C$3))*($J$4-SUM(AN$17:AN53))/12)</f>
        <v>#NAME?</v>
      </c>
      <c r="BH53" s="187" t="e">
        <f aca="false">IF($G53=0,0,IF(SUM(AO$17:AO53)&lt;$J$5,0,INDEX(Taxes_2,1,$C$3)*INDEX([1]!prix_2cc,$C$4,$C$3))*($J$5-SUM(AO$17:AO53))/12)</f>
        <v>#NAME?</v>
      </c>
      <c r="BI53" s="187" t="e">
        <f aca="false">IF($G53=0,0,IF(SUM(AP$17:AP53)&lt;$J$6,0,INDEX(Taxes_2,1,$C$3)*INDEX([1]!prix_3cc,$C$4,$C$3))*($J$6-SUM(AP$17:AP53))/12)</f>
        <v>#NAME?</v>
      </c>
      <c r="BJ53" s="187" t="e">
        <f aca="false">IF($G53=0,0,IF(SUM(AQ$17:AQ53)&lt;$J$7,0,INDEX(Taxes_2,1,$C$3)*INDEX([1]!prix_pent,$C$4,$C$3))*($J$7-SUM(AQ$17:AQ53))/12)</f>
        <v>#NAME?</v>
      </c>
      <c r="BK53" s="187" t="e">
        <f aca="false">IF($G53=0,0,IF(SUM(AR$17:AR53)&lt;$J$8,0,INDEX(Taxes_2,1,$C$3)*INDEX([1]!prix_2ccf,$C$4,$C$3))*($J$8-SUM(AR$17:AR53))/12)</f>
        <v>#NAME?</v>
      </c>
      <c r="BL53" s="187" t="e">
        <f aca="false">IF($G53=0,0,IF(SUM(AS$17:AS53)&lt;$J$9,0,INDEX(Taxes_2,1,$C$3)*INDEX([1]!prix_3ccf,$C$4,$C$3))*($J$9-SUM(AS$17:AS53))/12)</f>
        <v>#NAME?</v>
      </c>
      <c r="BM53" s="188" t="e">
        <f aca="false">IF(G53=0,INDEX(Taxes_1,1,$C$3)*INDEX([1]!v_terrain,1,1)/12,0)</f>
        <v>#NAME?</v>
      </c>
      <c r="BN53" s="187"/>
      <c r="BO53" s="187"/>
      <c r="BP53" s="187"/>
      <c r="BQ53" s="187"/>
      <c r="BR53" s="187"/>
      <c r="BS53" s="187"/>
      <c r="BT53" s="187"/>
      <c r="BU53" s="189" t="e">
        <f aca="false">BF53+BG53+BH53+BI53+BJ53+BK53+BL53+BM53+BN53+BO53+BP53+BQ53+BR53+BS53+BT53</f>
        <v>#NAME?</v>
      </c>
      <c r="BW53" s="190" t="e">
        <f aca="false">IF(G53=1,IF(G52=0,C53,0),0)</f>
        <v>#NAME?</v>
      </c>
      <c r="BX53" s="190" t="e">
        <f aca="false">IF(G53=1,IF(G52=0,C53,0),0)</f>
        <v>#NAME?</v>
      </c>
      <c r="BY53" s="190" t="e">
        <f aca="false">F53+W53</f>
        <v>#NAME?</v>
      </c>
      <c r="BZ53" s="190" t="e">
        <f aca="false">IF(BY53=2,1,0)</f>
        <v>#NAME?</v>
      </c>
      <c r="CA53" s="190" t="e">
        <f aca="false">IF(G53+H53=2,1,0)</f>
        <v>#NAME?</v>
      </c>
    </row>
    <row r="54" customFormat="false" ht="12.75" hidden="false" customHeight="false" outlineLevel="0" collapsed="false">
      <c r="B54" s="194"/>
      <c r="C54" s="191" t="n">
        <v>38</v>
      </c>
      <c r="D54" s="176" t="n">
        <v>1</v>
      </c>
      <c r="E54" s="176" t="n">
        <f aca="false">IF(INDEX(DM_1,1,$C$3)&gt;C54,0,1)</f>
        <v>1</v>
      </c>
      <c r="F54" s="176" t="e">
        <f aca="false">IF(AV54/$J$10&gt;=INDEX(PREV_2,1,$C$3),1,0)</f>
        <v>#NAME?</v>
      </c>
      <c r="G54" s="176" t="e">
        <f aca="false">IF(F54=0,0,IF(SUM(F$17:F54)-INDEX(DM_4,1,$C$3)&lt;0,0,1))</f>
        <v>#NAME?</v>
      </c>
      <c r="H54" s="177" t="e">
        <f aca="false">IF(AV54&lt;$J$10,0,1)</f>
        <v>#NAME?</v>
      </c>
      <c r="I54" s="178" t="e">
        <f aca="false">IF(G54=0,BD54*INDEX(EQ_Prev,1,$C$3),0)</f>
        <v>#NAME?</v>
      </c>
      <c r="J54" s="178" t="e">
        <f aca="false">IF(F54=1,IF(F53=0,SUM(I$17:I54),I54),0)</f>
        <v>#NAME?</v>
      </c>
      <c r="K54" s="178" t="e">
        <f aca="false">IF(F54=1,IF(F53=0,IF(SUM(I$17:I54)&lt;=$N$10,SUM(I$17:I54),$N$10),0),0)</f>
        <v>#NAME?</v>
      </c>
      <c r="L54" s="178" t="e">
        <f aca="false">J54-K54</f>
        <v>#NAME?</v>
      </c>
      <c r="M54" s="178" t="e">
        <f aca="false">IF(G54=0,BD54*(1-INDEX(EQ_Prev,1,$C$3)),0)</f>
        <v>#NAME?</v>
      </c>
      <c r="N54" s="178" t="e">
        <f aca="false">IF(G54=1,IF(G53=0,SUM(M$17:M54),0),0)</f>
        <v>#NAME?</v>
      </c>
      <c r="O54" s="178" t="e">
        <f aca="false">IF(G54=1,BD54,0)</f>
        <v>#NAME?</v>
      </c>
      <c r="P54" s="179" t="e">
        <f aca="false">O54+N54+L54</f>
        <v>#NAME?</v>
      </c>
      <c r="Q54" s="192" t="n">
        <v>0</v>
      </c>
      <c r="R54" s="181" t="e">
        <f aca="false">-IF(G54=0,($G$7/$H$7),0)</f>
        <v>#NAME?</v>
      </c>
      <c r="S54" s="181" t="e">
        <f aca="false">-IF(F54=1,IF(G54=0,$G$8/$H$8,0),0)</f>
        <v>#NAME?</v>
      </c>
      <c r="T54" s="181" t="e">
        <f aca="false">Q54+R54+S54+AB54</f>
        <v>#NAME?</v>
      </c>
      <c r="U54" s="181" t="e">
        <f aca="false">IF(W53=1,0,T54)</f>
        <v>#NAME?</v>
      </c>
      <c r="V54" s="181" t="e">
        <f aca="false">IF(U54=0,T54,0)</f>
        <v>#NAME?</v>
      </c>
      <c r="W54" s="182" t="e">
        <f aca="false">IF(-SUM(T$17:T54)&gt;=0.25*(SUM($G$6+$G$7+$G$8)),1,0)</f>
        <v>#NAME?</v>
      </c>
      <c r="X54" s="181" t="e">
        <f aca="false">-IF(BZ54=1,IF(BZ53=0,AC54,0),0)</f>
        <v>#NAME?</v>
      </c>
      <c r="Y54" s="181" t="e">
        <f aca="false">-IF(BZ54=1,IF(BZ53=0,(SUM(P$17:P54)),IF(AG54&gt;0,P54,0)),0)</f>
        <v>#NAME?</v>
      </c>
      <c r="Z54" s="181" t="e">
        <f aca="false">IF(AG53&gt;0,IF(AG54&lt;0,-AG53,0),0)</f>
        <v>#NAME?</v>
      </c>
      <c r="AA54" s="181" t="e">
        <f aca="false">IF(Z54=0,Y54,Z54)</f>
        <v>#NAME?</v>
      </c>
      <c r="AB54" s="193" t="n">
        <v>0</v>
      </c>
      <c r="AC54" s="183" t="e">
        <f aca="false">IF(BY53&lt;2,AC53+AD53,0)</f>
        <v>#NAME?</v>
      </c>
      <c r="AD54" s="183" t="e">
        <f aca="false">AC54*((((1+(INDEX(TI_4,1,$C$3)/2))^2)^(1/12))-1)</f>
        <v>#NAME?</v>
      </c>
      <c r="AE54" s="183" t="e">
        <f aca="false">IF(AD55=0,0,AD54)</f>
        <v>#NAME?</v>
      </c>
      <c r="AF54" s="183" t="e">
        <f aca="false">IF(BZ54=1,IF(BZ53=0,AC54-SUM(T55:T$136),0),0)</f>
        <v>#NAME?</v>
      </c>
      <c r="AG54" s="183" t="e">
        <f aca="false">IF(BZ54=1,IF(BZ53=0,AF54-SUM(P$17:P54),AG53+AI53-P54),0)</f>
        <v>#NAME?</v>
      </c>
      <c r="AH54" s="183" t="e">
        <f aca="false">IF(AG54&lt;=0,0,AG54)</f>
        <v>#NAME?</v>
      </c>
      <c r="AI54" s="183" t="e">
        <f aca="false">AH54*((((1+(INDEX(TI_5,1,$C$3)/2))^2)^(1/12))-1)</f>
        <v>#NAME?</v>
      </c>
      <c r="AJ54" s="183" t="e">
        <f aca="false">IF(AI55=0,0,AI54)</f>
        <v>#NAME?</v>
      </c>
      <c r="AK54" s="183" t="e">
        <f aca="false">IF(AH54&gt;0,IF(CA53=1,-AH54,0),0)</f>
        <v>#NAME?</v>
      </c>
      <c r="AL54" s="184" t="e">
        <f aca="false">K54+P54+Q54+R54+S54+X54+AA54+AB54+AF54+AK54</f>
        <v>#NAME?</v>
      </c>
      <c r="AM54" s="185" t="e">
        <f aca="false">IF($E54=0,0,IF($C54-INDEX(DM_1,1,$C$3)&gt;=$K$3,0,INDEX(EC_Studio,$C$4,$C$3)))</f>
        <v>#NAME?</v>
      </c>
      <c r="AN54" s="185" t="e">
        <f aca="false">IF($E54=0,0,IF($C54-INDEX(DM_1,1,$C$3)&gt;=$K$4,0,INDEX(EC_1cc,$C$4,$C$3)))</f>
        <v>#NAME?</v>
      </c>
      <c r="AO54" s="185" t="e">
        <f aca="false">IF($E54=0,0,IF($C54-INDEX(DM_1,1,$C$3)&gt;=$K$5,0,INDEX(EC_2cc,$C$4,$C$3)))</f>
        <v>#NAME?</v>
      </c>
      <c r="AP54" s="185" t="e">
        <f aca="false">IF($E54=0,0,IF($C54-INDEX(DM_1,1,$C$3)&gt;=$K$6,0,INDEX(EC_3CC,$C$4,$C$3)))</f>
        <v>#NAME?</v>
      </c>
      <c r="AQ54" s="185" t="e">
        <f aca="false">IF($E54=0,0,IF($C54-INDEX(DM_1,1,$C$3)&gt;=$K$7,0,INDEX(EC_P,$C$4,$C$3)))</f>
        <v>#NAME?</v>
      </c>
      <c r="AR54" s="185" t="e">
        <f aca="false">IF($E54=0,0,IF($C54-INDEX(DM_1,1,$C$3)&gt;=$K$8,0,INDEX(EC_2ccF,$C$4,$C$3)))</f>
        <v>#NAME?</v>
      </c>
      <c r="AS54" s="185" t="e">
        <f aca="false">IF($E54=0,0,IF($C54-INDEX(DM_1,1,$C$3)&gt;=$K$9,0,INDEX(EC_3ccF,$C$4,$C$3)))</f>
        <v>#NAME?</v>
      </c>
      <c r="AT54" s="185" t="e">
        <f aca="false">(AM54+AN54+AO54+AP54+AQ54+AR54+AS54)*INDEX([1]!stat,1,$C$3)</f>
        <v>#NAME?</v>
      </c>
      <c r="AU54" s="185" t="e">
        <f aca="false">SUM(AM54:AS54)</f>
        <v>#NAME?</v>
      </c>
      <c r="AV54" s="185" t="e">
        <f aca="false">SUM(AU$17:AU54)</f>
        <v>#NAME?</v>
      </c>
      <c r="AW54" s="186" t="e">
        <f aca="false">AM54*INDEX([1]!prix_studio,$C$4,$C$3)</f>
        <v>#NAME?</v>
      </c>
      <c r="AX54" s="186" t="e">
        <f aca="false">AN54*INDEX([1]!prix_1cc,$C$4,$C$3)</f>
        <v>#NAME?</v>
      </c>
      <c r="AY54" s="186" t="e">
        <f aca="false">AO54*INDEX([1]!prix_2cc,$C$4,$C$3)</f>
        <v>#NAME?</v>
      </c>
      <c r="AZ54" s="186" t="e">
        <f aca="false">AP54*INDEX([1]!prix_3cc,$C$4,$C$3)</f>
        <v>#NAME?</v>
      </c>
      <c r="BA54" s="186" t="e">
        <f aca="false">AQ54*INDEX([1]!prix_pent,$C$4,$C$3)</f>
        <v>#NAME?</v>
      </c>
      <c r="BB54" s="186" t="e">
        <f aca="false">AR54*INDEX([1]!prix_2ccf,$C$4,$C$3)</f>
        <v>#NAME?</v>
      </c>
      <c r="BC54" s="186" t="e">
        <f aca="false">AS54*INDEX([1]!prix_3ccf,$C$4,$C$3)</f>
        <v>#NAME?</v>
      </c>
      <c r="BD54" s="186" t="e">
        <f aca="false">SUM(AW54:BC54)</f>
        <v>#NAME?</v>
      </c>
      <c r="BE54" s="186"/>
      <c r="BF54" s="187" t="e">
        <f aca="false">IF($G54=0,0,IF(SUM(AM$17:AM54)&lt;$J$3,0,INDEX(Taxes_2,1,$C$3)*INDEX([1]!prix_studio,$C$4,$C$3))*($J$3-SUM(AM$17:AM54))/12)</f>
        <v>#NAME?</v>
      </c>
      <c r="BG54" s="187" t="e">
        <f aca="false">IF($G54=0,0,IF(SUM(AN$17:AN54)&lt;$J$4,0,INDEX(Taxes_2,1,$C$3)*INDEX([1]!prix_1cc,$C$4,$C$3))*($J$4-SUM(AN$17:AN54))/12)</f>
        <v>#NAME?</v>
      </c>
      <c r="BH54" s="187" t="e">
        <f aca="false">IF($G54=0,0,IF(SUM(AO$17:AO54)&lt;$J$5,0,INDEX(Taxes_2,1,$C$3)*INDEX([1]!prix_2cc,$C$4,$C$3))*($J$5-SUM(AO$17:AO54))/12)</f>
        <v>#NAME?</v>
      </c>
      <c r="BI54" s="187" t="e">
        <f aca="false">IF($G54=0,0,IF(SUM(AP$17:AP54)&lt;$J$6,0,INDEX(Taxes_2,1,$C$3)*INDEX([1]!prix_3cc,$C$4,$C$3))*($J$6-SUM(AP$17:AP54))/12)</f>
        <v>#NAME?</v>
      </c>
      <c r="BJ54" s="187" t="e">
        <f aca="false">IF($G54=0,0,IF(SUM(AQ$17:AQ54)&lt;$J$7,0,INDEX(Taxes_2,1,$C$3)*INDEX([1]!prix_pent,$C$4,$C$3))*($J$7-SUM(AQ$17:AQ54))/12)</f>
        <v>#NAME?</v>
      </c>
      <c r="BK54" s="187" t="e">
        <f aca="false">IF($G54=0,0,IF(SUM(AR$17:AR54)&lt;$J$8,0,INDEX(Taxes_2,1,$C$3)*INDEX([1]!prix_2ccf,$C$4,$C$3))*($J$8-SUM(AR$17:AR54))/12)</f>
        <v>#NAME?</v>
      </c>
      <c r="BL54" s="187" t="e">
        <f aca="false">IF($G54=0,0,IF(SUM(AS$17:AS54)&lt;$J$9,0,INDEX(Taxes_2,1,$C$3)*INDEX([1]!prix_3ccf,$C$4,$C$3))*($J$9-SUM(AS$17:AS54))/12)</f>
        <v>#NAME?</v>
      </c>
      <c r="BM54" s="188" t="e">
        <f aca="false">IF(G54=0,INDEX(Taxes_1,1,$C$3)*INDEX([1]!v_terrain,1,1)/12,0)</f>
        <v>#NAME?</v>
      </c>
      <c r="BN54" s="187"/>
      <c r="BO54" s="187"/>
      <c r="BP54" s="187"/>
      <c r="BQ54" s="187"/>
      <c r="BR54" s="187"/>
      <c r="BS54" s="187"/>
      <c r="BT54" s="187"/>
      <c r="BU54" s="189" t="e">
        <f aca="false">BF54+BG54+BH54+BI54+BJ54+BK54+BL54+BM54+BN54+BO54+BP54+BQ54+BR54+BS54+BT54</f>
        <v>#NAME?</v>
      </c>
      <c r="BW54" s="190" t="e">
        <f aca="false">IF(G54=1,IF(G53=0,C54,0),0)</f>
        <v>#NAME?</v>
      </c>
      <c r="BX54" s="190" t="e">
        <f aca="false">IF(G54=1,IF(G53=0,C54,0),0)</f>
        <v>#NAME?</v>
      </c>
      <c r="BY54" s="190" t="e">
        <f aca="false">F54+W54</f>
        <v>#NAME?</v>
      </c>
      <c r="BZ54" s="190" t="e">
        <f aca="false">IF(BY54=2,1,0)</f>
        <v>#NAME?</v>
      </c>
      <c r="CA54" s="190" t="e">
        <f aca="false">IF(G54+H54=2,1,0)</f>
        <v>#NAME?</v>
      </c>
    </row>
    <row r="55" customFormat="false" ht="12.75" hidden="false" customHeight="false" outlineLevel="0" collapsed="false">
      <c r="B55" s="194"/>
      <c r="C55" s="191" t="n">
        <v>39</v>
      </c>
      <c r="D55" s="176" t="n">
        <v>1</v>
      </c>
      <c r="E55" s="176" t="n">
        <f aca="false">IF(INDEX(DM_1,1,$C$3)&gt;C55,0,1)</f>
        <v>1</v>
      </c>
      <c r="F55" s="176" t="e">
        <f aca="false">IF(AV55/$J$10&gt;=INDEX(PREV_2,1,$C$3),1,0)</f>
        <v>#NAME?</v>
      </c>
      <c r="G55" s="176" t="e">
        <f aca="false">IF(F55=0,0,IF(SUM(F$17:F55)-INDEX(DM_4,1,$C$3)&lt;0,0,1))</f>
        <v>#NAME?</v>
      </c>
      <c r="H55" s="177" t="e">
        <f aca="false">IF(AV55&lt;$J$10,0,1)</f>
        <v>#NAME?</v>
      </c>
      <c r="I55" s="178" t="e">
        <f aca="false">IF(G55=0,BD55*INDEX(EQ_Prev,1,$C$3),0)</f>
        <v>#NAME?</v>
      </c>
      <c r="J55" s="178" t="e">
        <f aca="false">IF(F55=1,IF(F54=0,SUM(I$17:I55),I55),0)</f>
        <v>#NAME?</v>
      </c>
      <c r="K55" s="178" t="e">
        <f aca="false">IF(F55=1,IF(F54=0,IF(SUM(I$17:I55)&lt;=$N$10,SUM(I$17:I55),$N$10),0),0)</f>
        <v>#NAME?</v>
      </c>
      <c r="L55" s="178" t="e">
        <f aca="false">J55-K55</f>
        <v>#NAME?</v>
      </c>
      <c r="M55" s="178" t="e">
        <f aca="false">IF(G55=0,BD55*(1-INDEX(EQ_Prev,1,$C$3)),0)</f>
        <v>#NAME?</v>
      </c>
      <c r="N55" s="178" t="e">
        <f aca="false">IF(G55=1,IF(G54=0,SUM(M$17:M55),0),0)</f>
        <v>#NAME?</v>
      </c>
      <c r="O55" s="178" t="e">
        <f aca="false">IF(G55=1,BD55,0)</f>
        <v>#NAME?</v>
      </c>
      <c r="P55" s="179" t="e">
        <f aca="false">O55+N55+L55</f>
        <v>#NAME?</v>
      </c>
      <c r="Q55" s="192" t="n">
        <v>0</v>
      </c>
      <c r="R55" s="181" t="e">
        <f aca="false">-IF(G55=0,($G$7/$H$7),0)</f>
        <v>#NAME?</v>
      </c>
      <c r="S55" s="181" t="e">
        <f aca="false">-IF(F55=1,IF(G55=0,$G$8/$H$8,0),0)</f>
        <v>#NAME?</v>
      </c>
      <c r="T55" s="181" t="e">
        <f aca="false">Q55+R55+S55+AB55</f>
        <v>#NAME?</v>
      </c>
      <c r="U55" s="181" t="e">
        <f aca="false">IF(W54=1,0,T55)</f>
        <v>#NAME?</v>
      </c>
      <c r="V55" s="181" t="e">
        <f aca="false">IF(U55=0,T55,0)</f>
        <v>#NAME?</v>
      </c>
      <c r="W55" s="182" t="e">
        <f aca="false">IF(-SUM(T$17:T55)&gt;=0.25*(SUM($G$6+$G$7+$G$8)),1,0)</f>
        <v>#NAME?</v>
      </c>
      <c r="X55" s="181" t="e">
        <f aca="false">-IF(BZ55=1,IF(BZ54=0,AC55,0),0)</f>
        <v>#NAME?</v>
      </c>
      <c r="Y55" s="181" t="e">
        <f aca="false">-IF(BZ55=1,IF(BZ54=0,(SUM(P$17:P55)),IF(AG55&gt;0,P55,0)),0)</f>
        <v>#NAME?</v>
      </c>
      <c r="Z55" s="181" t="e">
        <f aca="false">IF(AG54&gt;0,IF(AG55&lt;0,-AG54,0),0)</f>
        <v>#NAME?</v>
      </c>
      <c r="AA55" s="181" t="e">
        <f aca="false">IF(Z55=0,Y55,Z55)</f>
        <v>#NAME?</v>
      </c>
      <c r="AB55" s="193" t="n">
        <v>0</v>
      </c>
      <c r="AC55" s="183" t="e">
        <f aca="false">IF(BY54&lt;2,AC54+AD54,0)</f>
        <v>#NAME?</v>
      </c>
      <c r="AD55" s="183" t="e">
        <f aca="false">AC55*((((1+(INDEX(TI_4,1,$C$3)/2))^2)^(1/12))-1)</f>
        <v>#NAME?</v>
      </c>
      <c r="AE55" s="183" t="e">
        <f aca="false">IF(AD56=0,0,AD55)</f>
        <v>#NAME?</v>
      </c>
      <c r="AF55" s="183" t="e">
        <f aca="false">IF(BZ55=1,IF(BZ54=0,AC55-SUM(T56:T$136),0),0)</f>
        <v>#NAME?</v>
      </c>
      <c r="AG55" s="183" t="e">
        <f aca="false">IF(BZ55=1,IF(BZ54=0,AF55-SUM(P$17:P55),AG54+AI54-P55),0)</f>
        <v>#NAME?</v>
      </c>
      <c r="AH55" s="183" t="e">
        <f aca="false">IF(AG55&lt;=0,0,AG55)</f>
        <v>#NAME?</v>
      </c>
      <c r="AI55" s="183" t="e">
        <f aca="false">AH55*((((1+(INDEX(TI_5,1,$C$3)/2))^2)^(1/12))-1)</f>
        <v>#NAME?</v>
      </c>
      <c r="AJ55" s="183" t="e">
        <f aca="false">IF(AI56=0,0,AI55)</f>
        <v>#NAME?</v>
      </c>
      <c r="AK55" s="183" t="e">
        <f aca="false">IF(AH55&gt;0,IF(CA54=1,-AH55,0),0)</f>
        <v>#NAME?</v>
      </c>
      <c r="AL55" s="184" t="e">
        <f aca="false">K55+P55+Q55+R55+S55+X55+AA55+AB55+AF55+AK55</f>
        <v>#NAME?</v>
      </c>
      <c r="AM55" s="185" t="e">
        <f aca="false">IF($E55=0,0,IF($C55-INDEX(DM_1,1,$C$3)&gt;=$K$3,0,INDEX(EC_Studio,$C$4,$C$3)))</f>
        <v>#NAME?</v>
      </c>
      <c r="AN55" s="185" t="e">
        <f aca="false">IF($E55=0,0,IF($C55-INDEX(DM_1,1,$C$3)&gt;=$K$4,0,INDEX(EC_1cc,$C$4,$C$3)))</f>
        <v>#NAME?</v>
      </c>
      <c r="AO55" s="185" t="e">
        <f aca="false">IF($E55=0,0,IF($C55-INDEX(DM_1,1,$C$3)&gt;=$K$5,0,INDEX(EC_2cc,$C$4,$C$3)))</f>
        <v>#NAME?</v>
      </c>
      <c r="AP55" s="185" t="e">
        <f aca="false">IF($E55=0,0,IF($C55-INDEX(DM_1,1,$C$3)&gt;=$K$6,0,INDEX(EC_3CC,$C$4,$C$3)))</f>
        <v>#NAME?</v>
      </c>
      <c r="AQ55" s="185" t="e">
        <f aca="false">IF($E55=0,0,IF($C55-INDEX(DM_1,1,$C$3)&gt;=$K$7,0,INDEX(EC_P,$C$4,$C$3)))</f>
        <v>#NAME?</v>
      </c>
      <c r="AR55" s="185" t="e">
        <f aca="false">IF($E55=0,0,IF($C55-INDEX(DM_1,1,$C$3)&gt;=$K$8,0,INDEX(EC_2ccF,$C$4,$C$3)))</f>
        <v>#NAME?</v>
      </c>
      <c r="AS55" s="185" t="e">
        <f aca="false">IF($E55=0,0,IF($C55-INDEX(DM_1,1,$C$3)&gt;=$K$9,0,INDEX(EC_3ccF,$C$4,$C$3)))</f>
        <v>#NAME?</v>
      </c>
      <c r="AT55" s="185" t="e">
        <f aca="false">(AM55+AN55+AO55+AP55+AQ55+AR55+AS55)*INDEX([1]!stat,1,$C$3)</f>
        <v>#NAME?</v>
      </c>
      <c r="AU55" s="185" t="e">
        <f aca="false">SUM(AM55:AS55)</f>
        <v>#NAME?</v>
      </c>
      <c r="AV55" s="185" t="e">
        <f aca="false">SUM(AU$17:AU55)</f>
        <v>#NAME?</v>
      </c>
      <c r="AW55" s="186" t="e">
        <f aca="false">AM55*INDEX([1]!prix_studio,$C$4,$C$3)</f>
        <v>#NAME?</v>
      </c>
      <c r="AX55" s="186" t="e">
        <f aca="false">AN55*INDEX([1]!prix_1cc,$C$4,$C$3)</f>
        <v>#NAME?</v>
      </c>
      <c r="AY55" s="186" t="e">
        <f aca="false">AO55*INDEX([1]!prix_2cc,$C$4,$C$3)</f>
        <v>#NAME?</v>
      </c>
      <c r="AZ55" s="186" t="e">
        <f aca="false">AP55*INDEX([1]!prix_3cc,$C$4,$C$3)</f>
        <v>#NAME?</v>
      </c>
      <c r="BA55" s="186" t="e">
        <f aca="false">AQ55*INDEX([1]!prix_pent,$C$4,$C$3)</f>
        <v>#NAME?</v>
      </c>
      <c r="BB55" s="186" t="e">
        <f aca="false">AR55*INDEX([1]!prix_2ccf,$C$4,$C$3)</f>
        <v>#NAME?</v>
      </c>
      <c r="BC55" s="186" t="e">
        <f aca="false">AS55*INDEX([1]!prix_3ccf,$C$4,$C$3)</f>
        <v>#NAME?</v>
      </c>
      <c r="BD55" s="186" t="e">
        <f aca="false">SUM(AW55:BC55)</f>
        <v>#NAME?</v>
      </c>
      <c r="BE55" s="186"/>
      <c r="BF55" s="187" t="e">
        <f aca="false">IF($G55=0,0,IF(SUM(AM$17:AM55)&lt;$J$3,0,INDEX(Taxes_2,1,$C$3)*INDEX([1]!prix_studio,$C$4,$C$3))*($J$3-SUM(AM$17:AM55))/12)</f>
        <v>#NAME?</v>
      </c>
      <c r="BG55" s="187" t="e">
        <f aca="false">IF($G55=0,0,IF(SUM(AN$17:AN55)&lt;$J$4,0,INDEX(Taxes_2,1,$C$3)*INDEX([1]!prix_1cc,$C$4,$C$3))*($J$4-SUM(AN$17:AN55))/12)</f>
        <v>#NAME?</v>
      </c>
      <c r="BH55" s="187" t="e">
        <f aca="false">IF($G55=0,0,IF(SUM(AO$17:AO55)&lt;$J$5,0,INDEX(Taxes_2,1,$C$3)*INDEX([1]!prix_2cc,$C$4,$C$3))*($J$5-SUM(AO$17:AO55))/12)</f>
        <v>#NAME?</v>
      </c>
      <c r="BI55" s="187" t="e">
        <f aca="false">IF($G55=0,0,IF(SUM(AP$17:AP55)&lt;$J$6,0,INDEX(Taxes_2,1,$C$3)*INDEX([1]!prix_3cc,$C$4,$C$3))*($J$6-SUM(AP$17:AP55))/12)</f>
        <v>#NAME?</v>
      </c>
      <c r="BJ55" s="187" t="e">
        <f aca="false">IF($G55=0,0,IF(SUM(AQ$17:AQ55)&lt;$J$7,0,INDEX(Taxes_2,1,$C$3)*INDEX([1]!prix_pent,$C$4,$C$3))*($J$7-SUM(AQ$17:AQ55))/12)</f>
        <v>#NAME?</v>
      </c>
      <c r="BK55" s="187" t="e">
        <f aca="false">IF($G55=0,0,IF(SUM(AR$17:AR55)&lt;$J$8,0,INDEX(Taxes_2,1,$C$3)*INDEX([1]!prix_2ccf,$C$4,$C$3))*($J$8-SUM(AR$17:AR55))/12)</f>
        <v>#NAME?</v>
      </c>
      <c r="BL55" s="187" t="e">
        <f aca="false">IF($G55=0,0,IF(SUM(AS$17:AS55)&lt;$J$9,0,INDEX(Taxes_2,1,$C$3)*INDEX([1]!prix_3ccf,$C$4,$C$3))*($J$9-SUM(AS$17:AS55))/12)</f>
        <v>#NAME?</v>
      </c>
      <c r="BM55" s="188" t="e">
        <f aca="false">IF(G55=0,INDEX(Taxes_1,1,$C$3)*INDEX([1]!v_terrain,1,1)/12,0)</f>
        <v>#NAME?</v>
      </c>
      <c r="BN55" s="187"/>
      <c r="BO55" s="187"/>
      <c r="BP55" s="187"/>
      <c r="BQ55" s="187"/>
      <c r="BR55" s="187"/>
      <c r="BS55" s="187"/>
      <c r="BT55" s="187"/>
      <c r="BU55" s="189" t="e">
        <f aca="false">BF55+BG55+BH55+BI55+BJ55+BK55+BL55+BM55+BN55+BO55+BP55+BQ55+BR55+BS55+BT55</f>
        <v>#NAME?</v>
      </c>
      <c r="BW55" s="190" t="e">
        <f aca="false">IF(G55=1,IF(G54=0,C55,0),0)</f>
        <v>#NAME?</v>
      </c>
      <c r="BX55" s="190" t="e">
        <f aca="false">IF(G55=1,IF(G54=0,C55,0),0)</f>
        <v>#NAME?</v>
      </c>
      <c r="BY55" s="190" t="e">
        <f aca="false">F55+W55</f>
        <v>#NAME?</v>
      </c>
      <c r="BZ55" s="190" t="e">
        <f aca="false">IF(BY55=2,1,0)</f>
        <v>#NAME?</v>
      </c>
      <c r="CA55" s="190" t="e">
        <f aca="false">IF(G55+H55=2,1,0)</f>
        <v>#NAME?</v>
      </c>
    </row>
    <row r="56" customFormat="false" ht="12.75" hidden="false" customHeight="false" outlineLevel="0" collapsed="false">
      <c r="B56" s="194"/>
      <c r="C56" s="191" t="n">
        <v>40</v>
      </c>
      <c r="D56" s="176" t="n">
        <v>1</v>
      </c>
      <c r="E56" s="176" t="n">
        <f aca="false">IF(INDEX(DM_1,1,$C$3)&gt;C56,0,1)</f>
        <v>1</v>
      </c>
      <c r="F56" s="176" t="e">
        <f aca="false">IF(AV56/$J$10&gt;=INDEX(PREV_2,1,$C$3),1,0)</f>
        <v>#NAME?</v>
      </c>
      <c r="G56" s="176" t="e">
        <f aca="false">IF(F56=0,0,IF(SUM(F$17:F56)-INDEX(DM_4,1,$C$3)&lt;0,0,1))</f>
        <v>#NAME?</v>
      </c>
      <c r="H56" s="177" t="e">
        <f aca="false">IF(AV56&lt;$J$10,0,1)</f>
        <v>#NAME?</v>
      </c>
      <c r="I56" s="178" t="e">
        <f aca="false">IF(G56=0,BD56*INDEX(EQ_Prev,1,$C$3),0)</f>
        <v>#NAME?</v>
      </c>
      <c r="J56" s="178" t="e">
        <f aca="false">IF(F56=1,IF(F55=0,SUM(I$17:I56),I56),0)</f>
        <v>#NAME?</v>
      </c>
      <c r="K56" s="178" t="e">
        <f aca="false">IF(F56=1,IF(F55=0,IF(SUM(I$17:I56)&lt;=$N$10,SUM(I$17:I56),$N$10),0),0)</f>
        <v>#NAME?</v>
      </c>
      <c r="L56" s="178" t="e">
        <f aca="false">J56-K56</f>
        <v>#NAME?</v>
      </c>
      <c r="M56" s="178" t="e">
        <f aca="false">IF(G56=0,BD56*(1-INDEX(EQ_Prev,1,$C$3)),0)</f>
        <v>#NAME?</v>
      </c>
      <c r="N56" s="178" t="e">
        <f aca="false">IF(G56=1,IF(G55=0,SUM(M$17:M56),0),0)</f>
        <v>#NAME?</v>
      </c>
      <c r="O56" s="178" t="e">
        <f aca="false">IF(G56=1,BD56,0)</f>
        <v>#NAME?</v>
      </c>
      <c r="P56" s="179" t="e">
        <f aca="false">O56+N56+L56</f>
        <v>#NAME?</v>
      </c>
      <c r="Q56" s="192" t="n">
        <v>0</v>
      </c>
      <c r="R56" s="181" t="e">
        <f aca="false">-IF(G56=0,($G$7/$H$7),0)</f>
        <v>#NAME?</v>
      </c>
      <c r="S56" s="181" t="e">
        <f aca="false">-IF(F56=1,IF(G56=0,$G$8/$H$8,0),0)</f>
        <v>#NAME?</v>
      </c>
      <c r="T56" s="181" t="e">
        <f aca="false">Q56+R56+S56+AB56</f>
        <v>#NAME?</v>
      </c>
      <c r="U56" s="181" t="e">
        <f aca="false">IF(W55=1,0,T56)</f>
        <v>#NAME?</v>
      </c>
      <c r="V56" s="181" t="e">
        <f aca="false">IF(U56=0,T56,0)</f>
        <v>#NAME?</v>
      </c>
      <c r="W56" s="182" t="e">
        <f aca="false">IF(-SUM(T$17:T56)&gt;=0.25*(SUM($G$6+$G$7+$G$8)),1,0)</f>
        <v>#NAME?</v>
      </c>
      <c r="X56" s="181" t="e">
        <f aca="false">-IF(BZ56=1,IF(BZ55=0,AC56,0),0)</f>
        <v>#NAME?</v>
      </c>
      <c r="Y56" s="181" t="e">
        <f aca="false">-IF(BZ56=1,IF(BZ55=0,(SUM(P$17:P56)),IF(AG56&gt;0,P56,0)),0)</f>
        <v>#NAME?</v>
      </c>
      <c r="Z56" s="181" t="e">
        <f aca="false">IF(AG55&gt;0,IF(AG56&lt;0,-AG55,0),0)</f>
        <v>#NAME?</v>
      </c>
      <c r="AA56" s="181" t="e">
        <f aca="false">IF(Z56=0,Y56,Z56)</f>
        <v>#NAME?</v>
      </c>
      <c r="AB56" s="193" t="n">
        <v>0</v>
      </c>
      <c r="AC56" s="183" t="e">
        <f aca="false">IF(BY55&lt;2,AC55+AD55,0)</f>
        <v>#NAME?</v>
      </c>
      <c r="AD56" s="183" t="e">
        <f aca="false">AC56*((((1+(INDEX(TI_4,1,$C$3)/2))^2)^(1/12))-1)</f>
        <v>#NAME?</v>
      </c>
      <c r="AE56" s="183" t="e">
        <f aca="false">IF(AD57=0,0,AD56)</f>
        <v>#NAME?</v>
      </c>
      <c r="AF56" s="183" t="e">
        <f aca="false">IF(BZ56=1,IF(BZ55=0,AC56-SUM(T57:T$136),0),0)</f>
        <v>#NAME?</v>
      </c>
      <c r="AG56" s="183" t="e">
        <f aca="false">IF(BZ56=1,IF(BZ55=0,AF56-SUM(P$17:P56),AG55+AI55-P56),0)</f>
        <v>#NAME?</v>
      </c>
      <c r="AH56" s="183" t="e">
        <f aca="false">IF(AG56&lt;=0,0,AG56)</f>
        <v>#NAME?</v>
      </c>
      <c r="AI56" s="183" t="e">
        <f aca="false">AH56*((((1+(INDEX(TI_5,1,$C$3)/2))^2)^(1/12))-1)</f>
        <v>#NAME?</v>
      </c>
      <c r="AJ56" s="183" t="e">
        <f aca="false">IF(AI57=0,0,AI56)</f>
        <v>#NAME?</v>
      </c>
      <c r="AK56" s="183" t="e">
        <f aca="false">IF(AH56&gt;0,IF(CA55=1,-AH56,0),0)</f>
        <v>#NAME?</v>
      </c>
      <c r="AL56" s="184" t="e">
        <f aca="false">K56+P56+Q56+R56+S56+X56+AA56+AB56+AF56+AK56</f>
        <v>#NAME?</v>
      </c>
      <c r="AM56" s="185" t="e">
        <f aca="false">IF($E56=0,0,IF($C56-INDEX(DM_1,1,$C$3)&gt;=$K$3,0,INDEX(EC_Studio,$C$4,$C$3)))</f>
        <v>#NAME?</v>
      </c>
      <c r="AN56" s="185" t="e">
        <f aca="false">IF($E56=0,0,IF($C56-INDEX(DM_1,1,$C$3)&gt;=$K$4,0,INDEX(EC_1cc,$C$4,$C$3)))</f>
        <v>#NAME?</v>
      </c>
      <c r="AO56" s="185" t="e">
        <f aca="false">IF($E56=0,0,IF($C56-INDEX(DM_1,1,$C$3)&gt;=$K$5,0,INDEX(EC_2cc,$C$4,$C$3)))</f>
        <v>#NAME?</v>
      </c>
      <c r="AP56" s="185" t="e">
        <f aca="false">IF($E56=0,0,IF($C56-INDEX(DM_1,1,$C$3)&gt;=$K$6,0,INDEX(EC_3CC,$C$4,$C$3)))</f>
        <v>#NAME?</v>
      </c>
      <c r="AQ56" s="185" t="e">
        <f aca="false">IF($E56=0,0,IF($C56-INDEX(DM_1,1,$C$3)&gt;=$K$7,0,INDEX(EC_P,$C$4,$C$3)))</f>
        <v>#NAME?</v>
      </c>
      <c r="AR56" s="185" t="e">
        <f aca="false">IF($E56=0,0,IF($C56-INDEX(DM_1,1,$C$3)&gt;=$K$8,0,INDEX(EC_2ccF,$C$4,$C$3)))</f>
        <v>#NAME?</v>
      </c>
      <c r="AS56" s="185" t="e">
        <f aca="false">IF($E56=0,0,IF($C56-INDEX(DM_1,1,$C$3)&gt;=$K$9,0,INDEX(EC_3ccF,$C$4,$C$3)))</f>
        <v>#NAME?</v>
      </c>
      <c r="AT56" s="185" t="e">
        <f aca="false">(AM56+AN56+AO56+AP56+AQ56+AR56+AS56)*INDEX([1]!stat,1,$C$3)</f>
        <v>#NAME?</v>
      </c>
      <c r="AU56" s="185" t="e">
        <f aca="false">SUM(AM56:AS56)</f>
        <v>#NAME?</v>
      </c>
      <c r="AV56" s="185" t="e">
        <f aca="false">SUM(AU$17:AU56)</f>
        <v>#NAME?</v>
      </c>
      <c r="AW56" s="186" t="e">
        <f aca="false">AM56*INDEX([1]!prix_studio,$C$4,$C$3)</f>
        <v>#NAME?</v>
      </c>
      <c r="AX56" s="186" t="e">
        <f aca="false">AN56*INDEX([1]!prix_1cc,$C$4,$C$3)</f>
        <v>#NAME?</v>
      </c>
      <c r="AY56" s="186" t="e">
        <f aca="false">AO56*INDEX([1]!prix_2cc,$C$4,$C$3)</f>
        <v>#NAME?</v>
      </c>
      <c r="AZ56" s="186" t="e">
        <f aca="false">AP56*INDEX([1]!prix_3cc,$C$4,$C$3)</f>
        <v>#NAME?</v>
      </c>
      <c r="BA56" s="186" t="e">
        <f aca="false">AQ56*INDEX([1]!prix_pent,$C$4,$C$3)</f>
        <v>#NAME?</v>
      </c>
      <c r="BB56" s="186" t="e">
        <f aca="false">AR56*INDEX([1]!prix_2ccf,$C$4,$C$3)</f>
        <v>#NAME?</v>
      </c>
      <c r="BC56" s="186" t="e">
        <f aca="false">AS56*INDEX([1]!prix_3ccf,$C$4,$C$3)</f>
        <v>#NAME?</v>
      </c>
      <c r="BD56" s="186" t="e">
        <f aca="false">SUM(AW56:BC56)</f>
        <v>#NAME?</v>
      </c>
      <c r="BE56" s="186"/>
      <c r="BF56" s="187" t="e">
        <f aca="false">IF($G56=0,0,IF(SUM(AM$17:AM56)&lt;$J$3,0,INDEX(Taxes_2,1,$C$3)*INDEX([1]!prix_studio,$C$4,$C$3))*($J$3-SUM(AM$17:AM56))/12)</f>
        <v>#NAME?</v>
      </c>
      <c r="BG56" s="187" t="e">
        <f aca="false">IF($G56=0,0,IF(SUM(AN$17:AN56)&lt;$J$4,0,INDEX(Taxes_2,1,$C$3)*INDEX([1]!prix_1cc,$C$4,$C$3))*($J$4-SUM(AN$17:AN56))/12)</f>
        <v>#NAME?</v>
      </c>
      <c r="BH56" s="187" t="e">
        <f aca="false">IF($G56=0,0,IF(SUM(AO$17:AO56)&lt;$J$5,0,INDEX(Taxes_2,1,$C$3)*INDEX([1]!prix_2cc,$C$4,$C$3))*($J$5-SUM(AO$17:AO56))/12)</f>
        <v>#NAME?</v>
      </c>
      <c r="BI56" s="187" t="e">
        <f aca="false">IF($G56=0,0,IF(SUM(AP$17:AP56)&lt;$J$6,0,INDEX(Taxes_2,1,$C$3)*INDEX([1]!prix_3cc,$C$4,$C$3))*($J$6-SUM(AP$17:AP56))/12)</f>
        <v>#NAME?</v>
      </c>
      <c r="BJ56" s="187" t="e">
        <f aca="false">IF($G56=0,0,IF(SUM(AQ$17:AQ56)&lt;$J$7,0,INDEX(Taxes_2,1,$C$3)*INDEX([1]!prix_pent,$C$4,$C$3))*($J$7-SUM(AQ$17:AQ56))/12)</f>
        <v>#NAME?</v>
      </c>
      <c r="BK56" s="187" t="e">
        <f aca="false">IF($G56=0,0,IF(SUM(AR$17:AR56)&lt;$J$8,0,INDEX(Taxes_2,1,$C$3)*INDEX([1]!prix_2ccf,$C$4,$C$3))*($J$8-SUM(AR$17:AR56))/12)</f>
        <v>#NAME?</v>
      </c>
      <c r="BL56" s="187" t="e">
        <f aca="false">IF($G56=0,0,IF(SUM(AS$17:AS56)&lt;$J$9,0,INDEX(Taxes_2,1,$C$3)*INDEX([1]!prix_3ccf,$C$4,$C$3))*($J$9-SUM(AS$17:AS56))/12)</f>
        <v>#NAME?</v>
      </c>
      <c r="BM56" s="188" t="e">
        <f aca="false">IF(G56=0,INDEX(Taxes_1,1,$C$3)*INDEX([1]!v_terrain,1,1)/12,0)</f>
        <v>#NAME?</v>
      </c>
      <c r="BN56" s="187"/>
      <c r="BO56" s="187"/>
      <c r="BP56" s="187"/>
      <c r="BQ56" s="187"/>
      <c r="BR56" s="187"/>
      <c r="BS56" s="187"/>
      <c r="BT56" s="187"/>
      <c r="BU56" s="189" t="e">
        <f aca="false">BF56+BG56+BH56+BI56+BJ56+BK56+BL56+BM56+BN56+BO56+BP56+BQ56+BR56+BS56+BT56</f>
        <v>#NAME?</v>
      </c>
      <c r="BW56" s="190" t="e">
        <f aca="false">IF(G56=1,IF(G55=0,C56,0),0)</f>
        <v>#NAME?</v>
      </c>
      <c r="BX56" s="190" t="e">
        <f aca="false">IF(G56=1,IF(G55=0,C56,0),0)</f>
        <v>#NAME?</v>
      </c>
      <c r="BY56" s="190" t="e">
        <f aca="false">F56+W56</f>
        <v>#NAME?</v>
      </c>
      <c r="BZ56" s="190" t="e">
        <f aca="false">IF(BY56=2,1,0)</f>
        <v>#NAME?</v>
      </c>
      <c r="CA56" s="190" t="e">
        <f aca="false">IF(G56+H56=2,1,0)</f>
        <v>#NAME?</v>
      </c>
    </row>
    <row r="57" customFormat="false" ht="12.75" hidden="false" customHeight="false" outlineLevel="0" collapsed="false">
      <c r="B57" s="194"/>
      <c r="C57" s="191" t="n">
        <v>41</v>
      </c>
      <c r="D57" s="176" t="n">
        <v>1</v>
      </c>
      <c r="E57" s="176" t="n">
        <f aca="false">IF(INDEX(DM_1,1,$C$3)&gt;C57,0,1)</f>
        <v>1</v>
      </c>
      <c r="F57" s="176" t="e">
        <f aca="false">IF(AV57/$J$10&gt;=INDEX(PREV_2,1,$C$3),1,0)</f>
        <v>#NAME?</v>
      </c>
      <c r="G57" s="176" t="e">
        <f aca="false">IF(F57=0,0,IF(SUM(F$17:F57)-INDEX(DM_4,1,$C$3)&lt;0,0,1))</f>
        <v>#NAME?</v>
      </c>
      <c r="H57" s="177" t="e">
        <f aca="false">IF(AV57&lt;$J$10,0,1)</f>
        <v>#NAME?</v>
      </c>
      <c r="I57" s="178" t="e">
        <f aca="false">IF(G57=0,BD57*INDEX(EQ_Prev,1,$C$3),0)</f>
        <v>#NAME?</v>
      </c>
      <c r="J57" s="178" t="e">
        <f aca="false">IF(F57=1,IF(F56=0,SUM(I$17:I57),I57),0)</f>
        <v>#NAME?</v>
      </c>
      <c r="K57" s="178" t="e">
        <f aca="false">IF(F57=1,IF(F56=0,IF(SUM(I$17:I57)&lt;=$N$10,SUM(I$17:I57),$N$10),0),0)</f>
        <v>#NAME?</v>
      </c>
      <c r="L57" s="178" t="e">
        <f aca="false">J57-K57</f>
        <v>#NAME?</v>
      </c>
      <c r="M57" s="178" t="e">
        <f aca="false">IF(G57=0,BD57*(1-INDEX(EQ_Prev,1,$C$3)),0)</f>
        <v>#NAME?</v>
      </c>
      <c r="N57" s="178" t="e">
        <f aca="false">IF(G57=1,IF(G56=0,SUM(M$17:M57),0),0)</f>
        <v>#NAME?</v>
      </c>
      <c r="O57" s="178" t="e">
        <f aca="false">IF(G57=1,BD57,0)</f>
        <v>#NAME?</v>
      </c>
      <c r="P57" s="179" t="e">
        <f aca="false">O57+N57+L57</f>
        <v>#NAME?</v>
      </c>
      <c r="Q57" s="192" t="n">
        <v>0</v>
      </c>
      <c r="R57" s="181" t="e">
        <f aca="false">-IF(G57=0,($G$7/$H$7),0)</f>
        <v>#NAME?</v>
      </c>
      <c r="S57" s="181" t="e">
        <f aca="false">-IF(F57=1,IF(G57=0,$G$8/$H$8,0),0)</f>
        <v>#NAME?</v>
      </c>
      <c r="T57" s="181" t="e">
        <f aca="false">Q57+R57+S57+AB57</f>
        <v>#NAME?</v>
      </c>
      <c r="U57" s="181" t="e">
        <f aca="false">IF(W56=1,0,T57)</f>
        <v>#NAME?</v>
      </c>
      <c r="V57" s="181" t="e">
        <f aca="false">IF(U57=0,T57,0)</f>
        <v>#NAME?</v>
      </c>
      <c r="W57" s="182" t="e">
        <f aca="false">IF(-SUM(T$17:T57)&gt;=0.25*(SUM($G$6+$G$7+$G$8)),1,0)</f>
        <v>#NAME?</v>
      </c>
      <c r="X57" s="181" t="e">
        <f aca="false">-IF(BZ57=1,IF(BZ56=0,AC57,0),0)</f>
        <v>#NAME?</v>
      </c>
      <c r="Y57" s="181" t="e">
        <f aca="false">-IF(BZ57=1,IF(BZ56=0,(SUM(P$17:P57)),IF(AG57&gt;0,P57,0)),0)</f>
        <v>#NAME?</v>
      </c>
      <c r="Z57" s="181" t="e">
        <f aca="false">IF(AG56&gt;0,IF(AG57&lt;0,-AG56,0),0)</f>
        <v>#NAME?</v>
      </c>
      <c r="AA57" s="181" t="e">
        <f aca="false">IF(Z57=0,Y57,Z57)</f>
        <v>#NAME?</v>
      </c>
      <c r="AB57" s="193" t="n">
        <v>0</v>
      </c>
      <c r="AC57" s="183" t="e">
        <f aca="false">IF(BY56&lt;2,AC56+AD56,0)</f>
        <v>#NAME?</v>
      </c>
      <c r="AD57" s="183" t="e">
        <f aca="false">AC57*((((1+(INDEX(TI_4,1,$C$3)/2))^2)^(1/12))-1)</f>
        <v>#NAME?</v>
      </c>
      <c r="AE57" s="183" t="e">
        <f aca="false">IF(AD58=0,0,AD57)</f>
        <v>#NAME?</v>
      </c>
      <c r="AF57" s="183" t="e">
        <f aca="false">IF(BZ57=1,IF(BZ56=0,AC57-SUM(T58:T$136),0),0)</f>
        <v>#NAME?</v>
      </c>
      <c r="AG57" s="183" t="e">
        <f aca="false">IF(BZ57=1,IF(BZ56=0,AF57-SUM(P$17:P57),AG56+AI56-P57),0)</f>
        <v>#NAME?</v>
      </c>
      <c r="AH57" s="183" t="e">
        <f aca="false">IF(AG57&lt;=0,0,AG57)</f>
        <v>#NAME?</v>
      </c>
      <c r="AI57" s="183" t="e">
        <f aca="false">AH57*((((1+(INDEX(TI_5,1,$C$3)/2))^2)^(1/12))-1)</f>
        <v>#NAME?</v>
      </c>
      <c r="AJ57" s="183" t="e">
        <f aca="false">IF(AI58=0,0,AI57)</f>
        <v>#NAME?</v>
      </c>
      <c r="AK57" s="183" t="e">
        <f aca="false">IF(AH57&gt;0,IF(CA56=1,-AH57,0),0)</f>
        <v>#NAME?</v>
      </c>
      <c r="AL57" s="184" t="e">
        <f aca="false">K57+P57+Q57+R57+S57+X57+AA57+AB57+AF57+AK57</f>
        <v>#NAME?</v>
      </c>
      <c r="AM57" s="185" t="e">
        <f aca="false">IF($E57=0,0,IF($C57-INDEX(DM_1,1,$C$3)&gt;=$K$3,0,INDEX(EC_Studio,$C$4,$C$3)))</f>
        <v>#NAME?</v>
      </c>
      <c r="AN57" s="185" t="e">
        <f aca="false">IF($E57=0,0,IF($C57-INDEX(DM_1,1,$C$3)&gt;=$K$4,0,INDEX(EC_1cc,$C$4,$C$3)))</f>
        <v>#NAME?</v>
      </c>
      <c r="AO57" s="185" t="e">
        <f aca="false">IF($E57=0,0,IF($C57-INDEX(DM_1,1,$C$3)&gt;=$K$5,0,INDEX(EC_2cc,$C$4,$C$3)))</f>
        <v>#NAME?</v>
      </c>
      <c r="AP57" s="185" t="e">
        <f aca="false">IF($E57=0,0,IF($C57-INDEX(DM_1,1,$C$3)&gt;=$K$6,0,INDEX(EC_3CC,$C$4,$C$3)))</f>
        <v>#NAME?</v>
      </c>
      <c r="AQ57" s="185" t="e">
        <f aca="false">IF($E57=0,0,IF($C57-INDEX(DM_1,1,$C$3)&gt;=$K$7,0,INDEX(EC_P,$C$4,$C$3)))</f>
        <v>#NAME?</v>
      </c>
      <c r="AR57" s="185" t="e">
        <f aca="false">IF($E57=0,0,IF($C57-INDEX(DM_1,1,$C$3)&gt;=$K$8,0,INDEX(EC_2ccF,$C$4,$C$3)))</f>
        <v>#NAME?</v>
      </c>
      <c r="AS57" s="185" t="e">
        <f aca="false">IF($E57=0,0,IF($C57-INDEX(DM_1,1,$C$3)&gt;=$K$9,0,INDEX(EC_3ccF,$C$4,$C$3)))</f>
        <v>#NAME?</v>
      </c>
      <c r="AT57" s="185" t="e">
        <f aca="false">(AM57+AN57+AO57+AP57+AQ57+AR57+AS57)*INDEX([1]!stat,1,$C$3)</f>
        <v>#NAME?</v>
      </c>
      <c r="AU57" s="185" t="e">
        <f aca="false">SUM(AM57:AS57)</f>
        <v>#NAME?</v>
      </c>
      <c r="AV57" s="185" t="e">
        <f aca="false">SUM(AU$17:AU57)</f>
        <v>#NAME?</v>
      </c>
      <c r="AW57" s="186" t="e">
        <f aca="false">AM57*INDEX([1]!prix_studio,$C$4,$C$3)</f>
        <v>#NAME?</v>
      </c>
      <c r="AX57" s="186" t="e">
        <f aca="false">AN57*INDEX([1]!prix_1cc,$C$4,$C$3)</f>
        <v>#NAME?</v>
      </c>
      <c r="AY57" s="186" t="e">
        <f aca="false">AO57*INDEX([1]!prix_2cc,$C$4,$C$3)</f>
        <v>#NAME?</v>
      </c>
      <c r="AZ57" s="186" t="e">
        <f aca="false">AP57*INDEX([1]!prix_3cc,$C$4,$C$3)</f>
        <v>#NAME?</v>
      </c>
      <c r="BA57" s="186" t="e">
        <f aca="false">AQ57*INDEX([1]!prix_pent,$C$4,$C$3)</f>
        <v>#NAME?</v>
      </c>
      <c r="BB57" s="186" t="e">
        <f aca="false">AR57*INDEX([1]!prix_2ccf,$C$4,$C$3)</f>
        <v>#NAME?</v>
      </c>
      <c r="BC57" s="186" t="e">
        <f aca="false">AS57*INDEX([1]!prix_3ccf,$C$4,$C$3)</f>
        <v>#NAME?</v>
      </c>
      <c r="BD57" s="186" t="e">
        <f aca="false">SUM(AW57:BC57)</f>
        <v>#NAME?</v>
      </c>
      <c r="BE57" s="186"/>
      <c r="BF57" s="187" t="e">
        <f aca="false">IF($G57=0,0,IF(SUM(AM$17:AM57)&lt;$J$3,0,INDEX(Taxes_2,1,$C$3)*INDEX([1]!prix_studio,$C$4,$C$3))*($J$3-SUM(AM$17:AM57))/12)</f>
        <v>#NAME?</v>
      </c>
      <c r="BG57" s="187" t="e">
        <f aca="false">IF($G57=0,0,IF(SUM(AN$17:AN57)&lt;$J$4,0,INDEX(Taxes_2,1,$C$3)*INDEX([1]!prix_1cc,$C$4,$C$3))*($J$4-SUM(AN$17:AN57))/12)</f>
        <v>#NAME?</v>
      </c>
      <c r="BH57" s="187" t="e">
        <f aca="false">IF($G57=0,0,IF(SUM(AO$17:AO57)&lt;$J$5,0,INDEX(Taxes_2,1,$C$3)*INDEX([1]!prix_2cc,$C$4,$C$3))*($J$5-SUM(AO$17:AO57))/12)</f>
        <v>#NAME?</v>
      </c>
      <c r="BI57" s="187" t="e">
        <f aca="false">IF($G57=0,0,IF(SUM(AP$17:AP57)&lt;$J$6,0,INDEX(Taxes_2,1,$C$3)*INDEX([1]!prix_3cc,$C$4,$C$3))*($J$6-SUM(AP$17:AP57))/12)</f>
        <v>#NAME?</v>
      </c>
      <c r="BJ57" s="187" t="e">
        <f aca="false">IF($G57=0,0,IF(SUM(AQ$17:AQ57)&lt;$J$7,0,INDEX(Taxes_2,1,$C$3)*INDEX([1]!prix_pent,$C$4,$C$3))*($J$7-SUM(AQ$17:AQ57))/12)</f>
        <v>#NAME?</v>
      </c>
      <c r="BK57" s="187" t="e">
        <f aca="false">IF($G57=0,0,IF(SUM(AR$17:AR57)&lt;$J$8,0,INDEX(Taxes_2,1,$C$3)*INDEX([1]!prix_2ccf,$C$4,$C$3))*($J$8-SUM(AR$17:AR57))/12)</f>
        <v>#NAME?</v>
      </c>
      <c r="BL57" s="187" t="e">
        <f aca="false">IF($G57=0,0,IF(SUM(AS$17:AS57)&lt;$J$9,0,INDEX(Taxes_2,1,$C$3)*INDEX([1]!prix_3ccf,$C$4,$C$3))*($J$9-SUM(AS$17:AS57))/12)</f>
        <v>#NAME?</v>
      </c>
      <c r="BM57" s="188" t="e">
        <f aca="false">IF(G57=0,INDEX(Taxes_1,1,$C$3)*INDEX([1]!v_terrain,1,1)/12,0)</f>
        <v>#NAME?</v>
      </c>
      <c r="BN57" s="187"/>
      <c r="BO57" s="187"/>
      <c r="BP57" s="187"/>
      <c r="BQ57" s="187"/>
      <c r="BR57" s="187"/>
      <c r="BS57" s="187"/>
      <c r="BT57" s="187"/>
      <c r="BU57" s="189" t="e">
        <f aca="false">BF57+BG57+BH57+BI57+BJ57+BK57+BL57+BM57+BN57+BO57+BP57+BQ57+BR57+BS57+BT57</f>
        <v>#NAME?</v>
      </c>
      <c r="BW57" s="190" t="e">
        <f aca="false">IF(G57=1,IF(G56=0,C57,0),0)</f>
        <v>#NAME?</v>
      </c>
      <c r="BX57" s="190" t="e">
        <f aca="false">IF(G57=1,IF(G56=0,C57,0),0)</f>
        <v>#NAME?</v>
      </c>
      <c r="BY57" s="190" t="e">
        <f aca="false">F57+W57</f>
        <v>#NAME?</v>
      </c>
      <c r="BZ57" s="190" t="e">
        <f aca="false">IF(BY57=2,1,0)</f>
        <v>#NAME?</v>
      </c>
      <c r="CA57" s="190" t="e">
        <f aca="false">IF(G57+H57=2,1,0)</f>
        <v>#NAME?</v>
      </c>
    </row>
    <row r="58" customFormat="false" ht="12.75" hidden="false" customHeight="false" outlineLevel="0" collapsed="false">
      <c r="B58" s="194"/>
      <c r="C58" s="191" t="n">
        <v>42</v>
      </c>
      <c r="D58" s="176" t="n">
        <v>1</v>
      </c>
      <c r="E58" s="176" t="n">
        <f aca="false">IF(INDEX(DM_1,1,$C$3)&gt;C58,0,1)</f>
        <v>1</v>
      </c>
      <c r="F58" s="176" t="e">
        <f aca="false">IF(AV58/$J$10&gt;=INDEX(PREV_2,1,$C$3),1,0)</f>
        <v>#NAME?</v>
      </c>
      <c r="G58" s="176" t="e">
        <f aca="false">IF(F58=0,0,IF(SUM(F$17:F58)-INDEX(DM_4,1,$C$3)&lt;0,0,1))</f>
        <v>#NAME?</v>
      </c>
      <c r="H58" s="177" t="e">
        <f aca="false">IF(AV58&lt;$J$10,0,1)</f>
        <v>#NAME?</v>
      </c>
      <c r="I58" s="178" t="e">
        <f aca="false">IF(G58=0,BD58*INDEX(EQ_Prev,1,$C$3),0)</f>
        <v>#NAME?</v>
      </c>
      <c r="J58" s="178" t="e">
        <f aca="false">IF(F58=1,IF(F57=0,SUM(I$17:I58),I58),0)</f>
        <v>#NAME?</v>
      </c>
      <c r="K58" s="178" t="e">
        <f aca="false">IF(F58=1,IF(F57=0,IF(SUM(I$17:I58)&lt;=$N$10,SUM(I$17:I58),$N$10),0),0)</f>
        <v>#NAME?</v>
      </c>
      <c r="L58" s="178" t="e">
        <f aca="false">J58-K58</f>
        <v>#NAME?</v>
      </c>
      <c r="M58" s="178" t="e">
        <f aca="false">IF(G58=0,BD58*(1-INDEX(EQ_Prev,1,$C$3)),0)</f>
        <v>#NAME?</v>
      </c>
      <c r="N58" s="178" t="e">
        <f aca="false">IF(G58=1,IF(G57=0,SUM(M$17:M58),0),0)</f>
        <v>#NAME?</v>
      </c>
      <c r="O58" s="178" t="e">
        <f aca="false">IF(G58=1,BD58,0)</f>
        <v>#NAME?</v>
      </c>
      <c r="P58" s="179" t="e">
        <f aca="false">O58+N58+L58</f>
        <v>#NAME?</v>
      </c>
      <c r="Q58" s="192" t="n">
        <v>0</v>
      </c>
      <c r="R58" s="181" t="e">
        <f aca="false">-IF(G58=0,($G$7/$H$7),0)</f>
        <v>#NAME?</v>
      </c>
      <c r="S58" s="181" t="e">
        <f aca="false">-IF(F58=1,IF(G58=0,$G$8/$H$8,0),0)</f>
        <v>#NAME?</v>
      </c>
      <c r="T58" s="181" t="e">
        <f aca="false">Q58+R58+S58+AB58</f>
        <v>#NAME?</v>
      </c>
      <c r="U58" s="181" t="e">
        <f aca="false">IF(W57=1,0,T58)</f>
        <v>#NAME?</v>
      </c>
      <c r="V58" s="181" t="e">
        <f aca="false">IF(U58=0,T58,0)</f>
        <v>#NAME?</v>
      </c>
      <c r="W58" s="182" t="e">
        <f aca="false">IF(-SUM(T$17:T58)&gt;=0.25*(SUM($G$6+$G$7+$G$8)),1,0)</f>
        <v>#NAME?</v>
      </c>
      <c r="X58" s="181" t="e">
        <f aca="false">-IF(BZ58=1,IF(BZ57=0,AC58,0),0)</f>
        <v>#NAME?</v>
      </c>
      <c r="Y58" s="181" t="e">
        <f aca="false">-IF(BZ58=1,IF(BZ57=0,(SUM(P$17:P58)),IF(AG58&gt;0,P58,0)),0)</f>
        <v>#NAME?</v>
      </c>
      <c r="Z58" s="181" t="e">
        <f aca="false">IF(AG57&gt;0,IF(AG58&lt;0,-AG57,0),0)</f>
        <v>#NAME?</v>
      </c>
      <c r="AA58" s="181" t="e">
        <f aca="false">IF(Z58=0,Y58,Z58)</f>
        <v>#NAME?</v>
      </c>
      <c r="AB58" s="193" t="n">
        <v>0</v>
      </c>
      <c r="AC58" s="183" t="e">
        <f aca="false">IF(BY57&lt;2,AC57+AD57,0)</f>
        <v>#NAME?</v>
      </c>
      <c r="AD58" s="183" t="e">
        <f aca="false">AC58*((((1+(INDEX(TI_4,1,$C$3)/2))^2)^(1/12))-1)</f>
        <v>#NAME?</v>
      </c>
      <c r="AE58" s="183" t="e">
        <f aca="false">IF(AD59=0,0,AD58)</f>
        <v>#NAME?</v>
      </c>
      <c r="AF58" s="183" t="e">
        <f aca="false">IF(BZ58=1,IF(BZ57=0,AC58-SUM(T59:T$136),0),0)</f>
        <v>#NAME?</v>
      </c>
      <c r="AG58" s="183" t="e">
        <f aca="false">IF(BZ58=1,IF(BZ57=0,AF58-SUM(P$17:P58),AG57+AI57-P58),0)</f>
        <v>#NAME?</v>
      </c>
      <c r="AH58" s="183" t="e">
        <f aca="false">IF(AG58&lt;=0,0,AG58)</f>
        <v>#NAME?</v>
      </c>
      <c r="AI58" s="183" t="e">
        <f aca="false">AH58*((((1+(INDEX(TI_5,1,$C$3)/2))^2)^(1/12))-1)</f>
        <v>#NAME?</v>
      </c>
      <c r="AJ58" s="183" t="e">
        <f aca="false">IF(AI59=0,0,AI58)</f>
        <v>#NAME?</v>
      </c>
      <c r="AK58" s="183" t="e">
        <f aca="false">IF(AH58&gt;0,IF(CA57=1,-AH58,0),0)</f>
        <v>#NAME?</v>
      </c>
      <c r="AL58" s="184" t="e">
        <f aca="false">K58+P58+Q58+R58+S58+X58+AA58+AB58+AF58+AK58</f>
        <v>#NAME?</v>
      </c>
      <c r="AM58" s="185" t="e">
        <f aca="false">IF($E58=0,0,IF($C58-INDEX(DM_1,1,$C$3)&gt;=$K$3,0,INDEX(EC_Studio,$C$4,$C$3)))</f>
        <v>#NAME?</v>
      </c>
      <c r="AN58" s="185" t="e">
        <f aca="false">IF($E58=0,0,IF($C58-INDEX(DM_1,1,$C$3)&gt;=$K$4,0,INDEX(EC_1cc,$C$4,$C$3)))</f>
        <v>#NAME?</v>
      </c>
      <c r="AO58" s="185" t="e">
        <f aca="false">IF($E58=0,0,IF($C58-INDEX(DM_1,1,$C$3)&gt;=$K$5,0,INDEX(EC_2cc,$C$4,$C$3)))</f>
        <v>#NAME?</v>
      </c>
      <c r="AP58" s="185" t="e">
        <f aca="false">IF($E58=0,0,IF($C58-INDEX(DM_1,1,$C$3)&gt;=$K$6,0,INDEX(EC_3CC,$C$4,$C$3)))</f>
        <v>#NAME?</v>
      </c>
      <c r="AQ58" s="185" t="e">
        <f aca="false">IF($E58=0,0,IF($C58-INDEX(DM_1,1,$C$3)&gt;=$K$7,0,INDEX(EC_P,$C$4,$C$3)))</f>
        <v>#NAME?</v>
      </c>
      <c r="AR58" s="185" t="e">
        <f aca="false">IF($E58=0,0,IF($C58-INDEX(DM_1,1,$C$3)&gt;=$K$8,0,INDEX(EC_2ccF,$C$4,$C$3)))</f>
        <v>#NAME?</v>
      </c>
      <c r="AS58" s="185" t="e">
        <f aca="false">IF($E58=0,0,IF($C58-INDEX(DM_1,1,$C$3)&gt;=$K$9,0,INDEX(EC_3ccF,$C$4,$C$3)))</f>
        <v>#NAME?</v>
      </c>
      <c r="AT58" s="185" t="e">
        <f aca="false">(AM58+AN58+AO58+AP58+AQ58+AR58+AS58)*INDEX([1]!stat,1,$C$3)</f>
        <v>#NAME?</v>
      </c>
      <c r="AU58" s="185" t="e">
        <f aca="false">SUM(AM58:AS58)</f>
        <v>#NAME?</v>
      </c>
      <c r="AV58" s="185" t="e">
        <f aca="false">SUM(AU$17:AU58)</f>
        <v>#NAME?</v>
      </c>
      <c r="AW58" s="186" t="e">
        <f aca="false">AM58*INDEX([1]!prix_studio,$C$4,$C$3)</f>
        <v>#NAME?</v>
      </c>
      <c r="AX58" s="186" t="e">
        <f aca="false">AN58*INDEX([1]!prix_1cc,$C$4,$C$3)</f>
        <v>#NAME?</v>
      </c>
      <c r="AY58" s="186" t="e">
        <f aca="false">AO58*INDEX([1]!prix_2cc,$C$4,$C$3)</f>
        <v>#NAME?</v>
      </c>
      <c r="AZ58" s="186" t="e">
        <f aca="false">AP58*INDEX([1]!prix_3cc,$C$4,$C$3)</f>
        <v>#NAME?</v>
      </c>
      <c r="BA58" s="186" t="e">
        <f aca="false">AQ58*INDEX([1]!prix_pent,$C$4,$C$3)</f>
        <v>#NAME?</v>
      </c>
      <c r="BB58" s="186" t="e">
        <f aca="false">AR58*INDEX([1]!prix_2ccf,$C$4,$C$3)</f>
        <v>#NAME?</v>
      </c>
      <c r="BC58" s="186" t="e">
        <f aca="false">AS58*INDEX([1]!prix_3ccf,$C$4,$C$3)</f>
        <v>#NAME?</v>
      </c>
      <c r="BD58" s="186" t="e">
        <f aca="false">SUM(AW58:BC58)</f>
        <v>#NAME?</v>
      </c>
      <c r="BE58" s="186"/>
      <c r="BF58" s="187" t="e">
        <f aca="false">IF($G58=0,0,IF(SUM(AM$17:AM58)&lt;$J$3,0,INDEX(Taxes_2,1,$C$3)*INDEX([1]!prix_studio,$C$4,$C$3))*($J$3-SUM(AM$17:AM58))/12)</f>
        <v>#NAME?</v>
      </c>
      <c r="BG58" s="187" t="e">
        <f aca="false">IF($G58=0,0,IF(SUM(AN$17:AN58)&lt;$J$4,0,INDEX(Taxes_2,1,$C$3)*INDEX([1]!prix_1cc,$C$4,$C$3))*($J$4-SUM(AN$17:AN58))/12)</f>
        <v>#NAME?</v>
      </c>
      <c r="BH58" s="187" t="e">
        <f aca="false">IF($G58=0,0,IF(SUM(AO$17:AO58)&lt;$J$5,0,INDEX(Taxes_2,1,$C$3)*INDEX([1]!prix_2cc,$C$4,$C$3))*($J$5-SUM(AO$17:AO58))/12)</f>
        <v>#NAME?</v>
      </c>
      <c r="BI58" s="187" t="e">
        <f aca="false">IF($G58=0,0,IF(SUM(AP$17:AP58)&lt;$J$6,0,INDEX(Taxes_2,1,$C$3)*INDEX([1]!prix_3cc,$C$4,$C$3))*($J$6-SUM(AP$17:AP58))/12)</f>
        <v>#NAME?</v>
      </c>
      <c r="BJ58" s="187" t="e">
        <f aca="false">IF($G58=0,0,IF(SUM(AQ$17:AQ58)&lt;$J$7,0,INDEX(Taxes_2,1,$C$3)*INDEX([1]!prix_pent,$C$4,$C$3))*($J$7-SUM(AQ$17:AQ58))/12)</f>
        <v>#NAME?</v>
      </c>
      <c r="BK58" s="187" t="e">
        <f aca="false">IF($G58=0,0,IF(SUM(AR$17:AR58)&lt;$J$8,0,INDEX(Taxes_2,1,$C$3)*INDEX([1]!prix_2ccf,$C$4,$C$3))*($J$8-SUM(AR$17:AR58))/12)</f>
        <v>#NAME?</v>
      </c>
      <c r="BL58" s="187" t="e">
        <f aca="false">IF($G58=0,0,IF(SUM(AS$17:AS58)&lt;$J$9,0,INDEX(Taxes_2,1,$C$3)*INDEX([1]!prix_3ccf,$C$4,$C$3))*($J$9-SUM(AS$17:AS58))/12)</f>
        <v>#NAME?</v>
      </c>
      <c r="BM58" s="188" t="e">
        <f aca="false">IF(G58=0,INDEX(Taxes_1,1,$C$3)*INDEX([1]!v_terrain,1,1)/12,0)</f>
        <v>#NAME?</v>
      </c>
      <c r="BN58" s="187"/>
      <c r="BO58" s="187"/>
      <c r="BP58" s="187"/>
      <c r="BQ58" s="187"/>
      <c r="BR58" s="187"/>
      <c r="BS58" s="187"/>
      <c r="BT58" s="187"/>
      <c r="BU58" s="189" t="e">
        <f aca="false">BF58+BG58+BH58+BI58+BJ58+BK58+BL58+BM58+BN58+BO58+BP58+BQ58+BR58+BS58+BT58</f>
        <v>#NAME?</v>
      </c>
      <c r="BW58" s="190" t="e">
        <f aca="false">IF(G58=1,IF(G57=0,C58,0),0)</f>
        <v>#NAME?</v>
      </c>
      <c r="BX58" s="190" t="e">
        <f aca="false">IF(G58=1,IF(G57=0,C58,0),0)</f>
        <v>#NAME?</v>
      </c>
      <c r="BY58" s="190" t="e">
        <f aca="false">F58+W58</f>
        <v>#NAME?</v>
      </c>
      <c r="BZ58" s="190" t="e">
        <f aca="false">IF(BY58=2,1,0)</f>
        <v>#NAME?</v>
      </c>
      <c r="CA58" s="190" t="e">
        <f aca="false">IF(G58+H58=2,1,0)</f>
        <v>#NAME?</v>
      </c>
    </row>
    <row r="59" customFormat="false" ht="12.75" hidden="false" customHeight="false" outlineLevel="0" collapsed="false">
      <c r="B59" s="194"/>
      <c r="C59" s="191" t="n">
        <v>43</v>
      </c>
      <c r="D59" s="176" t="n">
        <v>1</v>
      </c>
      <c r="E59" s="176" t="n">
        <f aca="false">IF(INDEX(DM_1,1,$C$3)&gt;C59,0,1)</f>
        <v>1</v>
      </c>
      <c r="F59" s="176" t="e">
        <f aca="false">IF(AV59/$J$10&gt;=INDEX(PREV_2,1,$C$3),1,0)</f>
        <v>#NAME?</v>
      </c>
      <c r="G59" s="176" t="e">
        <f aca="false">IF(F59=0,0,IF(SUM(F$17:F59)-INDEX(DM_4,1,$C$3)&lt;0,0,1))</f>
        <v>#NAME?</v>
      </c>
      <c r="H59" s="177" t="e">
        <f aca="false">IF(AV59&lt;$J$10,0,1)</f>
        <v>#NAME?</v>
      </c>
      <c r="I59" s="178" t="e">
        <f aca="false">IF(G59=0,BD59*INDEX(EQ_Prev,1,$C$3),0)</f>
        <v>#NAME?</v>
      </c>
      <c r="J59" s="178" t="e">
        <f aca="false">IF(F59=1,IF(F58=0,SUM(I$17:I59),I59),0)</f>
        <v>#NAME?</v>
      </c>
      <c r="K59" s="178" t="e">
        <f aca="false">IF(F59=1,IF(F58=0,IF(SUM(I$17:I59)&lt;=$N$10,SUM(I$17:I59),$N$10),0),0)</f>
        <v>#NAME?</v>
      </c>
      <c r="L59" s="178" t="e">
        <f aca="false">J59-K59</f>
        <v>#NAME?</v>
      </c>
      <c r="M59" s="178" t="e">
        <f aca="false">IF(G59=0,BD59*(1-INDEX(EQ_Prev,1,$C$3)),0)</f>
        <v>#NAME?</v>
      </c>
      <c r="N59" s="178" t="e">
        <f aca="false">IF(G59=1,IF(G58=0,SUM(M$17:M59),0),0)</f>
        <v>#NAME?</v>
      </c>
      <c r="O59" s="178" t="e">
        <f aca="false">IF(G59=1,BD59,0)</f>
        <v>#NAME?</v>
      </c>
      <c r="P59" s="179" t="e">
        <f aca="false">O59+N59+L59</f>
        <v>#NAME?</v>
      </c>
      <c r="Q59" s="192" t="n">
        <v>0</v>
      </c>
      <c r="R59" s="181" t="e">
        <f aca="false">-IF(G59=0,($G$7/$H$7),0)</f>
        <v>#NAME?</v>
      </c>
      <c r="S59" s="181" t="e">
        <f aca="false">-IF(F59=1,IF(G59=0,$G$8/$H$8,0),0)</f>
        <v>#NAME?</v>
      </c>
      <c r="T59" s="181" t="e">
        <f aca="false">Q59+R59+S59+AB59</f>
        <v>#NAME?</v>
      </c>
      <c r="U59" s="181" t="e">
        <f aca="false">IF(W58=1,0,T59)</f>
        <v>#NAME?</v>
      </c>
      <c r="V59" s="181" t="e">
        <f aca="false">IF(U59=0,T59,0)</f>
        <v>#NAME?</v>
      </c>
      <c r="W59" s="182" t="e">
        <f aca="false">IF(-SUM(T$17:T59)&gt;=0.25*(SUM($G$6+$G$7+$G$8)),1,0)</f>
        <v>#NAME?</v>
      </c>
      <c r="X59" s="181" t="e">
        <f aca="false">-IF(BZ59=1,IF(BZ58=0,AC59,0),0)</f>
        <v>#NAME?</v>
      </c>
      <c r="Y59" s="181" t="e">
        <f aca="false">-IF(BZ59=1,IF(BZ58=0,(SUM(P$17:P59)),IF(AG59&gt;0,P59,0)),0)</f>
        <v>#NAME?</v>
      </c>
      <c r="Z59" s="181" t="e">
        <f aca="false">IF(AG58&gt;0,IF(AG59&lt;0,-AG58,0),0)</f>
        <v>#NAME?</v>
      </c>
      <c r="AA59" s="181" t="e">
        <f aca="false">IF(Z59=0,Y59,Z59)</f>
        <v>#NAME?</v>
      </c>
      <c r="AB59" s="193" t="n">
        <v>0</v>
      </c>
      <c r="AC59" s="183" t="e">
        <f aca="false">IF(BY58&lt;2,AC58+AD58,0)</f>
        <v>#NAME?</v>
      </c>
      <c r="AD59" s="183" t="e">
        <f aca="false">AC59*((((1+(INDEX(TI_4,1,$C$3)/2))^2)^(1/12))-1)</f>
        <v>#NAME?</v>
      </c>
      <c r="AE59" s="183" t="e">
        <f aca="false">IF(AD60=0,0,AD59)</f>
        <v>#NAME?</v>
      </c>
      <c r="AF59" s="183" t="e">
        <f aca="false">IF(BZ59=1,IF(BZ58=0,AC59-SUM(T60:T$136),0),0)</f>
        <v>#NAME?</v>
      </c>
      <c r="AG59" s="183" t="e">
        <f aca="false">IF(BZ59=1,IF(BZ58=0,AF59-SUM(P$17:P59),AG58+AI58-P59),0)</f>
        <v>#NAME?</v>
      </c>
      <c r="AH59" s="183" t="e">
        <f aca="false">IF(AG59&lt;=0,0,AG59)</f>
        <v>#NAME?</v>
      </c>
      <c r="AI59" s="183" t="e">
        <f aca="false">AH59*((((1+(INDEX(TI_5,1,$C$3)/2))^2)^(1/12))-1)</f>
        <v>#NAME?</v>
      </c>
      <c r="AJ59" s="183" t="e">
        <f aca="false">IF(AI60=0,0,AI59)</f>
        <v>#NAME?</v>
      </c>
      <c r="AK59" s="183" t="e">
        <f aca="false">IF(AH59&gt;0,IF(CA58=1,-AH59,0),0)</f>
        <v>#NAME?</v>
      </c>
      <c r="AL59" s="184" t="e">
        <f aca="false">K59+P59+Q59+R59+S59+X59+AA59+AB59+AF59+AK59</f>
        <v>#NAME?</v>
      </c>
      <c r="AM59" s="185" t="e">
        <f aca="false">IF($E59=0,0,IF($C59-INDEX(DM_1,1,$C$3)&gt;=$K$3,0,INDEX(EC_Studio,$C$4,$C$3)))</f>
        <v>#NAME?</v>
      </c>
      <c r="AN59" s="185" t="e">
        <f aca="false">IF($E59=0,0,IF($C59-INDEX(DM_1,1,$C$3)&gt;=$K$4,0,INDEX(EC_1cc,$C$4,$C$3)))</f>
        <v>#NAME?</v>
      </c>
      <c r="AO59" s="185" t="e">
        <f aca="false">IF($E59=0,0,IF($C59-INDEX(DM_1,1,$C$3)&gt;=$K$5,0,INDEX(EC_2cc,$C$4,$C$3)))</f>
        <v>#NAME?</v>
      </c>
      <c r="AP59" s="185" t="e">
        <f aca="false">IF($E59=0,0,IF($C59-INDEX(DM_1,1,$C$3)&gt;=$K$6,0,INDEX(EC_3CC,$C$4,$C$3)))</f>
        <v>#NAME?</v>
      </c>
      <c r="AQ59" s="185" t="e">
        <f aca="false">IF($E59=0,0,IF($C59-INDEX(DM_1,1,$C$3)&gt;=$K$7,0,INDEX(EC_P,$C$4,$C$3)))</f>
        <v>#NAME?</v>
      </c>
      <c r="AR59" s="185" t="e">
        <f aca="false">IF($E59=0,0,IF($C59-INDEX(DM_1,1,$C$3)&gt;=$K$8,0,INDEX(EC_2ccF,$C$4,$C$3)))</f>
        <v>#NAME?</v>
      </c>
      <c r="AS59" s="185" t="e">
        <f aca="false">IF($E59=0,0,IF($C59-INDEX(DM_1,1,$C$3)&gt;=$K$9,0,INDEX(EC_3ccF,$C$4,$C$3)))</f>
        <v>#NAME?</v>
      </c>
      <c r="AT59" s="185" t="e">
        <f aca="false">(AM59+AN59+AO59+AP59+AQ59+AR59+AS59)*INDEX([1]!stat,1,$C$3)</f>
        <v>#NAME?</v>
      </c>
      <c r="AU59" s="185" t="e">
        <f aca="false">SUM(AM59:AS59)</f>
        <v>#NAME?</v>
      </c>
      <c r="AV59" s="185" t="e">
        <f aca="false">SUM(AU$17:AU59)</f>
        <v>#NAME?</v>
      </c>
      <c r="AW59" s="186" t="e">
        <f aca="false">AM59*INDEX([1]!prix_studio,$C$4,$C$3)</f>
        <v>#NAME?</v>
      </c>
      <c r="AX59" s="186" t="e">
        <f aca="false">AN59*INDEX([1]!prix_1cc,$C$4,$C$3)</f>
        <v>#NAME?</v>
      </c>
      <c r="AY59" s="186" t="e">
        <f aca="false">AO59*INDEX([1]!prix_2cc,$C$4,$C$3)</f>
        <v>#NAME?</v>
      </c>
      <c r="AZ59" s="186" t="e">
        <f aca="false">AP59*INDEX([1]!prix_3cc,$C$4,$C$3)</f>
        <v>#NAME?</v>
      </c>
      <c r="BA59" s="186" t="e">
        <f aca="false">AQ59*INDEX([1]!prix_pent,$C$4,$C$3)</f>
        <v>#NAME?</v>
      </c>
      <c r="BB59" s="186" t="e">
        <f aca="false">AR59*INDEX([1]!prix_2ccf,$C$4,$C$3)</f>
        <v>#NAME?</v>
      </c>
      <c r="BC59" s="186" t="e">
        <f aca="false">AS59*INDEX([1]!prix_3ccf,$C$4,$C$3)</f>
        <v>#NAME?</v>
      </c>
      <c r="BD59" s="186" t="e">
        <f aca="false">SUM(AW59:BC59)</f>
        <v>#NAME?</v>
      </c>
      <c r="BE59" s="186"/>
      <c r="BF59" s="187" t="e">
        <f aca="false">IF($G59=0,0,IF(SUM(AM$17:AM59)&lt;$J$3,0,INDEX(Taxes_2,1,$C$3)*INDEX([1]!prix_studio,$C$4,$C$3))*($J$3-SUM(AM$17:AM59))/12)</f>
        <v>#NAME?</v>
      </c>
      <c r="BG59" s="187" t="e">
        <f aca="false">IF($G59=0,0,IF(SUM(AN$17:AN59)&lt;$J$4,0,INDEX(Taxes_2,1,$C$3)*INDEX([1]!prix_1cc,$C$4,$C$3))*($J$4-SUM(AN$17:AN59))/12)</f>
        <v>#NAME?</v>
      </c>
      <c r="BH59" s="187" t="e">
        <f aca="false">IF($G59=0,0,IF(SUM(AO$17:AO59)&lt;$J$5,0,INDEX(Taxes_2,1,$C$3)*INDEX([1]!prix_2cc,$C$4,$C$3))*($J$5-SUM(AO$17:AO59))/12)</f>
        <v>#NAME?</v>
      </c>
      <c r="BI59" s="187" t="e">
        <f aca="false">IF($G59=0,0,IF(SUM(AP$17:AP59)&lt;$J$6,0,INDEX(Taxes_2,1,$C$3)*INDEX([1]!prix_3cc,$C$4,$C$3))*($J$6-SUM(AP$17:AP59))/12)</f>
        <v>#NAME?</v>
      </c>
      <c r="BJ59" s="187" t="e">
        <f aca="false">IF($G59=0,0,IF(SUM(AQ$17:AQ59)&lt;$J$7,0,INDEX(Taxes_2,1,$C$3)*INDEX([1]!prix_pent,$C$4,$C$3))*($J$7-SUM(AQ$17:AQ59))/12)</f>
        <v>#NAME?</v>
      </c>
      <c r="BK59" s="187" t="e">
        <f aca="false">IF($G59=0,0,IF(SUM(AR$17:AR59)&lt;$J$8,0,INDEX(Taxes_2,1,$C$3)*INDEX([1]!prix_2ccf,$C$4,$C$3))*($J$8-SUM(AR$17:AR59))/12)</f>
        <v>#NAME?</v>
      </c>
      <c r="BL59" s="187" t="e">
        <f aca="false">IF($G59=0,0,IF(SUM(AS$17:AS59)&lt;$J$9,0,INDEX(Taxes_2,1,$C$3)*INDEX([1]!prix_3ccf,$C$4,$C$3))*($J$9-SUM(AS$17:AS59))/12)</f>
        <v>#NAME?</v>
      </c>
      <c r="BM59" s="188" t="e">
        <f aca="false">IF(G59=0,INDEX(Taxes_1,1,$C$3)*INDEX([1]!v_terrain,1,1)/12,0)</f>
        <v>#NAME?</v>
      </c>
      <c r="BN59" s="187"/>
      <c r="BO59" s="187"/>
      <c r="BP59" s="187"/>
      <c r="BQ59" s="187"/>
      <c r="BR59" s="187"/>
      <c r="BS59" s="187"/>
      <c r="BT59" s="187"/>
      <c r="BU59" s="189" t="e">
        <f aca="false">BF59+BG59+BH59+BI59+BJ59+BK59+BL59+BM59+BN59+BO59+BP59+BQ59+BR59+BS59+BT59</f>
        <v>#NAME?</v>
      </c>
      <c r="BW59" s="190" t="e">
        <f aca="false">IF(G59=1,IF(G58=0,C59,0),0)</f>
        <v>#NAME?</v>
      </c>
      <c r="BX59" s="190" t="e">
        <f aca="false">IF(G59=1,IF(G58=0,C59,0),0)</f>
        <v>#NAME?</v>
      </c>
      <c r="BY59" s="190" t="e">
        <f aca="false">F59+W59</f>
        <v>#NAME?</v>
      </c>
      <c r="BZ59" s="190" t="e">
        <f aca="false">IF(BY59=2,1,0)</f>
        <v>#NAME?</v>
      </c>
      <c r="CA59" s="190" t="e">
        <f aca="false">IF(G59+H59=2,1,0)</f>
        <v>#NAME?</v>
      </c>
    </row>
    <row r="60" customFormat="false" ht="12.75" hidden="false" customHeight="false" outlineLevel="0" collapsed="false">
      <c r="B60" s="194"/>
      <c r="C60" s="191" t="n">
        <v>44</v>
      </c>
      <c r="D60" s="176" t="n">
        <v>1</v>
      </c>
      <c r="E60" s="176" t="n">
        <f aca="false">IF(INDEX(DM_1,1,$C$3)&gt;C60,0,1)</f>
        <v>1</v>
      </c>
      <c r="F60" s="176" t="e">
        <f aca="false">IF(AV60/$J$10&gt;=INDEX(PREV_2,1,$C$3),1,0)</f>
        <v>#NAME?</v>
      </c>
      <c r="G60" s="176" t="e">
        <f aca="false">IF(F60=0,0,IF(SUM(F$17:F60)-INDEX(DM_4,1,$C$3)&lt;0,0,1))</f>
        <v>#NAME?</v>
      </c>
      <c r="H60" s="177" t="e">
        <f aca="false">IF(AV60&lt;$J$10,0,1)</f>
        <v>#NAME?</v>
      </c>
      <c r="I60" s="178" t="e">
        <f aca="false">IF(G60=0,BD60*INDEX(EQ_Prev,1,$C$3),0)</f>
        <v>#NAME?</v>
      </c>
      <c r="J60" s="178" t="e">
        <f aca="false">IF(F60=1,IF(F59=0,SUM(I$17:I60),I60),0)</f>
        <v>#NAME?</v>
      </c>
      <c r="K60" s="178" t="e">
        <f aca="false">IF(F60=1,IF(F59=0,IF(SUM(I$17:I60)&lt;=$N$10,SUM(I$17:I60),$N$10),0),0)</f>
        <v>#NAME?</v>
      </c>
      <c r="L60" s="178" t="e">
        <f aca="false">J60-K60</f>
        <v>#NAME?</v>
      </c>
      <c r="M60" s="178" t="e">
        <f aca="false">IF(G60=0,BD60*(1-INDEX(EQ_Prev,1,$C$3)),0)</f>
        <v>#NAME?</v>
      </c>
      <c r="N60" s="178" t="e">
        <f aca="false">IF(G60=1,IF(G59=0,SUM(M$17:M60),0),0)</f>
        <v>#NAME?</v>
      </c>
      <c r="O60" s="178" t="e">
        <f aca="false">IF(G60=1,BD60,0)</f>
        <v>#NAME?</v>
      </c>
      <c r="P60" s="179" t="e">
        <f aca="false">O60+N60+L60</f>
        <v>#NAME?</v>
      </c>
      <c r="Q60" s="192" t="n">
        <v>0</v>
      </c>
      <c r="R60" s="181" t="e">
        <f aca="false">-IF(G60=0,($G$7/$H$7),0)</f>
        <v>#NAME?</v>
      </c>
      <c r="S60" s="181" t="e">
        <f aca="false">-IF(F60=1,IF(G60=0,$G$8/$H$8,0),0)</f>
        <v>#NAME?</v>
      </c>
      <c r="T60" s="181" t="e">
        <f aca="false">Q60+R60+S60+AB60</f>
        <v>#NAME?</v>
      </c>
      <c r="U60" s="181" t="e">
        <f aca="false">IF(W59=1,0,T60)</f>
        <v>#NAME?</v>
      </c>
      <c r="V60" s="181" t="e">
        <f aca="false">IF(U60=0,T60,0)</f>
        <v>#NAME?</v>
      </c>
      <c r="W60" s="182" t="e">
        <f aca="false">IF(-SUM(T$17:T60)&gt;=0.25*(SUM($G$6+$G$7+$G$8)),1,0)</f>
        <v>#NAME?</v>
      </c>
      <c r="X60" s="181" t="e">
        <f aca="false">-IF(BZ60=1,IF(BZ59=0,AC60,0),0)</f>
        <v>#NAME?</v>
      </c>
      <c r="Y60" s="181" t="e">
        <f aca="false">-IF(BZ60=1,IF(BZ59=0,(SUM(P$17:P60)),IF(AG60&gt;0,P60,0)),0)</f>
        <v>#NAME?</v>
      </c>
      <c r="Z60" s="181" t="e">
        <f aca="false">IF(AG59&gt;0,IF(AG60&lt;0,-AG59,0),0)</f>
        <v>#NAME?</v>
      </c>
      <c r="AA60" s="181" t="e">
        <f aca="false">IF(Z60=0,Y60,Z60)</f>
        <v>#NAME?</v>
      </c>
      <c r="AB60" s="193" t="n">
        <v>0</v>
      </c>
      <c r="AC60" s="183" t="e">
        <f aca="false">IF(BY59&lt;2,AC59+AD59,0)</f>
        <v>#NAME?</v>
      </c>
      <c r="AD60" s="183" t="e">
        <f aca="false">AC60*((((1+(INDEX(TI_4,1,$C$3)/2))^2)^(1/12))-1)</f>
        <v>#NAME?</v>
      </c>
      <c r="AE60" s="183" t="e">
        <f aca="false">IF(AD61=0,0,AD60)</f>
        <v>#NAME?</v>
      </c>
      <c r="AF60" s="183" t="e">
        <f aca="false">IF(BZ60=1,IF(BZ59=0,AC60-SUM(T61:T$136),0),0)</f>
        <v>#NAME?</v>
      </c>
      <c r="AG60" s="183" t="e">
        <f aca="false">IF(BZ60=1,IF(BZ59=0,AF60-SUM(P$17:P60),AG59+AI59-P60),0)</f>
        <v>#NAME?</v>
      </c>
      <c r="AH60" s="183" t="e">
        <f aca="false">IF(AG60&lt;=0,0,AG60)</f>
        <v>#NAME?</v>
      </c>
      <c r="AI60" s="183" t="e">
        <f aca="false">AH60*((((1+(INDEX(TI_5,1,$C$3)/2))^2)^(1/12))-1)</f>
        <v>#NAME?</v>
      </c>
      <c r="AJ60" s="183" t="e">
        <f aca="false">IF(AI61=0,0,AI60)</f>
        <v>#NAME?</v>
      </c>
      <c r="AK60" s="183" t="e">
        <f aca="false">IF(AH60&gt;0,IF(CA59=1,-AH60,0),0)</f>
        <v>#NAME?</v>
      </c>
      <c r="AL60" s="184" t="e">
        <f aca="false">K60+P60+Q60+R60+S60+X60+AA60+AB60+AF60+AK60</f>
        <v>#NAME?</v>
      </c>
      <c r="AM60" s="185" t="e">
        <f aca="false">IF($E60=0,0,IF($C60-INDEX(DM_1,1,$C$3)&gt;=$K$3,0,INDEX(EC_Studio,$C$4,$C$3)))</f>
        <v>#NAME?</v>
      </c>
      <c r="AN60" s="185" t="e">
        <f aca="false">IF($E60=0,0,IF($C60-INDEX(DM_1,1,$C$3)&gt;=$K$4,0,INDEX(EC_1cc,$C$4,$C$3)))</f>
        <v>#NAME?</v>
      </c>
      <c r="AO60" s="185" t="e">
        <f aca="false">IF($E60=0,0,IF($C60-INDEX(DM_1,1,$C$3)&gt;=$K$5,0,INDEX(EC_2cc,$C$4,$C$3)))</f>
        <v>#NAME?</v>
      </c>
      <c r="AP60" s="185" t="e">
        <f aca="false">IF($E60=0,0,IF($C60-INDEX(DM_1,1,$C$3)&gt;=$K$6,0,INDEX(EC_3CC,$C$4,$C$3)))</f>
        <v>#NAME?</v>
      </c>
      <c r="AQ60" s="185" t="e">
        <f aca="false">IF($E60=0,0,IF($C60-INDEX(DM_1,1,$C$3)&gt;=$K$7,0,INDEX(EC_P,$C$4,$C$3)))</f>
        <v>#NAME?</v>
      </c>
      <c r="AR60" s="185" t="e">
        <f aca="false">IF($E60=0,0,IF($C60-INDEX(DM_1,1,$C$3)&gt;=$K$8,0,INDEX(EC_2ccF,$C$4,$C$3)))</f>
        <v>#NAME?</v>
      </c>
      <c r="AS60" s="185" t="e">
        <f aca="false">IF($E60=0,0,IF($C60-INDEX(DM_1,1,$C$3)&gt;=$K$9,0,INDEX(EC_3ccF,$C$4,$C$3)))</f>
        <v>#NAME?</v>
      </c>
      <c r="AT60" s="185" t="e">
        <f aca="false">(AM60+AN60+AO60+AP60+AQ60+AR60+AS60)*INDEX([1]!stat,1,$C$3)</f>
        <v>#NAME?</v>
      </c>
      <c r="AU60" s="185" t="e">
        <f aca="false">SUM(AM60:AS60)</f>
        <v>#NAME?</v>
      </c>
      <c r="AV60" s="185" t="e">
        <f aca="false">SUM(AU$17:AU60)</f>
        <v>#NAME?</v>
      </c>
      <c r="AW60" s="186" t="e">
        <f aca="false">AM60*INDEX([1]!prix_studio,$C$4,$C$3)</f>
        <v>#NAME?</v>
      </c>
      <c r="AX60" s="186" t="e">
        <f aca="false">AN60*INDEX([1]!prix_1cc,$C$4,$C$3)</f>
        <v>#NAME?</v>
      </c>
      <c r="AY60" s="186" t="e">
        <f aca="false">AO60*INDEX([1]!prix_2cc,$C$4,$C$3)</f>
        <v>#NAME?</v>
      </c>
      <c r="AZ60" s="186" t="e">
        <f aca="false">AP60*INDEX([1]!prix_3cc,$C$4,$C$3)</f>
        <v>#NAME?</v>
      </c>
      <c r="BA60" s="186" t="e">
        <f aca="false">AQ60*INDEX([1]!prix_pent,$C$4,$C$3)</f>
        <v>#NAME?</v>
      </c>
      <c r="BB60" s="186" t="e">
        <f aca="false">AR60*INDEX([1]!prix_2ccf,$C$4,$C$3)</f>
        <v>#NAME?</v>
      </c>
      <c r="BC60" s="186" t="e">
        <f aca="false">AS60*INDEX([1]!prix_3ccf,$C$4,$C$3)</f>
        <v>#NAME?</v>
      </c>
      <c r="BD60" s="186" t="e">
        <f aca="false">SUM(AW60:BC60)</f>
        <v>#NAME?</v>
      </c>
      <c r="BE60" s="186"/>
      <c r="BF60" s="187" t="e">
        <f aca="false">IF($G60=0,0,IF(SUM(AM$17:AM60)&lt;$J$3,0,INDEX(Taxes_2,1,$C$3)*INDEX([1]!prix_studio,$C$4,$C$3))*($J$3-SUM(AM$17:AM60))/12)</f>
        <v>#NAME?</v>
      </c>
      <c r="BG60" s="187" t="e">
        <f aca="false">IF($G60=0,0,IF(SUM(AN$17:AN60)&lt;$J$4,0,INDEX(Taxes_2,1,$C$3)*INDEX([1]!prix_1cc,$C$4,$C$3))*($J$4-SUM(AN$17:AN60))/12)</f>
        <v>#NAME?</v>
      </c>
      <c r="BH60" s="187" t="e">
        <f aca="false">IF($G60=0,0,IF(SUM(AO$17:AO60)&lt;$J$5,0,INDEX(Taxes_2,1,$C$3)*INDEX([1]!prix_2cc,$C$4,$C$3))*($J$5-SUM(AO$17:AO60))/12)</f>
        <v>#NAME?</v>
      </c>
      <c r="BI60" s="187" t="e">
        <f aca="false">IF($G60=0,0,IF(SUM(AP$17:AP60)&lt;$J$6,0,INDEX(Taxes_2,1,$C$3)*INDEX([1]!prix_3cc,$C$4,$C$3))*($J$6-SUM(AP$17:AP60))/12)</f>
        <v>#NAME?</v>
      </c>
      <c r="BJ60" s="187" t="e">
        <f aca="false">IF($G60=0,0,IF(SUM(AQ$17:AQ60)&lt;$J$7,0,INDEX(Taxes_2,1,$C$3)*INDEX([1]!prix_pent,$C$4,$C$3))*($J$7-SUM(AQ$17:AQ60))/12)</f>
        <v>#NAME?</v>
      </c>
      <c r="BK60" s="187" t="e">
        <f aca="false">IF($G60=0,0,IF(SUM(AR$17:AR60)&lt;$J$8,0,INDEX(Taxes_2,1,$C$3)*INDEX([1]!prix_2ccf,$C$4,$C$3))*($J$8-SUM(AR$17:AR60))/12)</f>
        <v>#NAME?</v>
      </c>
      <c r="BL60" s="187" t="e">
        <f aca="false">IF($G60=0,0,IF(SUM(AS$17:AS60)&lt;$J$9,0,INDEX(Taxes_2,1,$C$3)*INDEX([1]!prix_3ccf,$C$4,$C$3))*($J$9-SUM(AS$17:AS60))/12)</f>
        <v>#NAME?</v>
      </c>
      <c r="BM60" s="188" t="e">
        <f aca="false">IF(G60=0,INDEX(Taxes_1,1,$C$3)*INDEX([1]!v_terrain,1,1)/12,0)</f>
        <v>#NAME?</v>
      </c>
      <c r="BN60" s="187"/>
      <c r="BO60" s="187"/>
      <c r="BP60" s="187"/>
      <c r="BQ60" s="187"/>
      <c r="BR60" s="187"/>
      <c r="BS60" s="187"/>
      <c r="BT60" s="187"/>
      <c r="BU60" s="189" t="e">
        <f aca="false">BF60+BG60+BH60+BI60+BJ60+BK60+BL60+BM60+BN60+BO60+BP60+BQ60+BR60+BS60+BT60</f>
        <v>#NAME?</v>
      </c>
      <c r="BW60" s="190" t="e">
        <f aca="false">IF(G60=1,IF(G59=0,C60,0),0)</f>
        <v>#NAME?</v>
      </c>
      <c r="BX60" s="190" t="e">
        <f aca="false">IF(G60=1,IF(G59=0,C60,0),0)</f>
        <v>#NAME?</v>
      </c>
      <c r="BY60" s="190" t="e">
        <f aca="false">F60+W60</f>
        <v>#NAME?</v>
      </c>
      <c r="BZ60" s="190" t="e">
        <f aca="false">IF(BY60=2,1,0)</f>
        <v>#NAME?</v>
      </c>
      <c r="CA60" s="190" t="e">
        <f aca="false">IF(G60+H60=2,1,0)</f>
        <v>#NAME?</v>
      </c>
    </row>
    <row r="61" customFormat="false" ht="12.75" hidden="false" customHeight="false" outlineLevel="0" collapsed="false">
      <c r="B61" s="194"/>
      <c r="C61" s="191" t="n">
        <v>45</v>
      </c>
      <c r="D61" s="176" t="n">
        <v>1</v>
      </c>
      <c r="E61" s="176" t="n">
        <f aca="false">IF(INDEX(DM_1,1,$C$3)&gt;C61,0,1)</f>
        <v>1</v>
      </c>
      <c r="F61" s="176" t="e">
        <f aca="false">IF(AV61/$J$10&gt;=INDEX(PREV_2,1,$C$3),1,0)</f>
        <v>#NAME?</v>
      </c>
      <c r="G61" s="176" t="e">
        <f aca="false">IF(F61=0,0,IF(SUM(F$17:F61)-INDEX(DM_4,1,$C$3)&lt;0,0,1))</f>
        <v>#NAME?</v>
      </c>
      <c r="H61" s="177" t="e">
        <f aca="false">IF(AV61&lt;$J$10,0,1)</f>
        <v>#NAME?</v>
      </c>
      <c r="I61" s="178" t="e">
        <f aca="false">IF(G61=0,BD61*INDEX(EQ_Prev,1,$C$3),0)</f>
        <v>#NAME?</v>
      </c>
      <c r="J61" s="178" t="e">
        <f aca="false">IF(F61=1,IF(F60=0,SUM(I$17:I61),I61),0)</f>
        <v>#NAME?</v>
      </c>
      <c r="K61" s="178" t="e">
        <f aca="false">IF(F61=1,IF(F60=0,IF(SUM(I$17:I61)&lt;=$N$10,SUM(I$17:I61),$N$10),0),0)</f>
        <v>#NAME?</v>
      </c>
      <c r="L61" s="178" t="e">
        <f aca="false">J61-K61</f>
        <v>#NAME?</v>
      </c>
      <c r="M61" s="178" t="e">
        <f aca="false">IF(G61=0,BD61*(1-INDEX(EQ_Prev,1,$C$3)),0)</f>
        <v>#NAME?</v>
      </c>
      <c r="N61" s="178" t="e">
        <f aca="false">IF(G61=1,IF(G60=0,SUM(M$17:M61),0),0)</f>
        <v>#NAME?</v>
      </c>
      <c r="O61" s="178" t="e">
        <f aca="false">IF(G61=1,BD61,0)</f>
        <v>#NAME?</v>
      </c>
      <c r="P61" s="179" t="e">
        <f aca="false">O61+N61+L61</f>
        <v>#NAME?</v>
      </c>
      <c r="Q61" s="192" t="n">
        <v>0</v>
      </c>
      <c r="R61" s="181" t="e">
        <f aca="false">-IF(G61=0,($G$7/$H$7),0)</f>
        <v>#NAME?</v>
      </c>
      <c r="S61" s="181" t="e">
        <f aca="false">-IF(F61=1,IF(G61=0,$G$8/$H$8,0),0)</f>
        <v>#NAME?</v>
      </c>
      <c r="T61" s="181" t="e">
        <f aca="false">Q61+R61+S61+AB61</f>
        <v>#NAME?</v>
      </c>
      <c r="U61" s="181" t="e">
        <f aca="false">IF(W60=1,0,T61)</f>
        <v>#NAME?</v>
      </c>
      <c r="V61" s="181" t="e">
        <f aca="false">IF(U61=0,T61,0)</f>
        <v>#NAME?</v>
      </c>
      <c r="W61" s="182" t="e">
        <f aca="false">IF(-SUM(T$17:T61)&gt;=0.25*(SUM($G$6+$G$7+$G$8)),1,0)</f>
        <v>#NAME?</v>
      </c>
      <c r="X61" s="181" t="e">
        <f aca="false">-IF(BZ61=1,IF(BZ60=0,AC61,0),0)</f>
        <v>#NAME?</v>
      </c>
      <c r="Y61" s="181" t="e">
        <f aca="false">-IF(BZ61=1,IF(BZ60=0,(SUM(P$17:P61)),IF(AG61&gt;0,P61,0)),0)</f>
        <v>#NAME?</v>
      </c>
      <c r="Z61" s="181" t="e">
        <f aca="false">IF(AG60&gt;0,IF(AG61&lt;0,-AG60,0),0)</f>
        <v>#NAME?</v>
      </c>
      <c r="AA61" s="181" t="e">
        <f aca="false">IF(Z61=0,Y61,Z61)</f>
        <v>#NAME?</v>
      </c>
      <c r="AB61" s="193" t="n">
        <v>0</v>
      </c>
      <c r="AC61" s="183" t="e">
        <f aca="false">IF(BY60&lt;2,AC60+AD60,0)</f>
        <v>#NAME?</v>
      </c>
      <c r="AD61" s="183" t="e">
        <f aca="false">AC61*((((1+(INDEX(TI_4,1,$C$3)/2))^2)^(1/12))-1)</f>
        <v>#NAME?</v>
      </c>
      <c r="AE61" s="183" t="e">
        <f aca="false">IF(AD62=0,0,AD61)</f>
        <v>#NAME?</v>
      </c>
      <c r="AF61" s="183" t="e">
        <f aca="false">IF(BZ61=1,IF(BZ60=0,AC61-SUM(T62:T$136),0),0)</f>
        <v>#NAME?</v>
      </c>
      <c r="AG61" s="183" t="e">
        <f aca="false">IF(BZ61=1,IF(BZ60=0,AF61-SUM(P$17:P61),AG60+AI60-P61),0)</f>
        <v>#NAME?</v>
      </c>
      <c r="AH61" s="183" t="e">
        <f aca="false">IF(AG61&lt;=0,0,AG61)</f>
        <v>#NAME?</v>
      </c>
      <c r="AI61" s="183" t="e">
        <f aca="false">AH61*((((1+(INDEX(TI_5,1,$C$3)/2))^2)^(1/12))-1)</f>
        <v>#NAME?</v>
      </c>
      <c r="AJ61" s="183" t="e">
        <f aca="false">IF(AI62=0,0,AI61)</f>
        <v>#NAME?</v>
      </c>
      <c r="AK61" s="183" t="e">
        <f aca="false">IF(AH61&gt;0,IF(CA60=1,-AH61,0),0)</f>
        <v>#NAME?</v>
      </c>
      <c r="AL61" s="184" t="e">
        <f aca="false">K61+P61+Q61+R61+S61+X61+AA61+AB61+AF61+AK61</f>
        <v>#NAME?</v>
      </c>
      <c r="AM61" s="185" t="e">
        <f aca="false">IF($E61=0,0,IF($C61-INDEX(DM_1,1,$C$3)&gt;=$K$3,0,INDEX(EC_Studio,$C$4,$C$3)))</f>
        <v>#NAME?</v>
      </c>
      <c r="AN61" s="185" t="e">
        <f aca="false">IF($E61=0,0,IF($C61-INDEX(DM_1,1,$C$3)&gt;=$K$4,0,INDEX(EC_1cc,$C$4,$C$3)))</f>
        <v>#NAME?</v>
      </c>
      <c r="AO61" s="185" t="e">
        <f aca="false">IF($E61=0,0,IF($C61-INDEX(DM_1,1,$C$3)&gt;=$K$5,0,INDEX(EC_2cc,$C$4,$C$3)))</f>
        <v>#NAME?</v>
      </c>
      <c r="AP61" s="185" t="e">
        <f aca="false">IF($E61=0,0,IF($C61-INDEX(DM_1,1,$C$3)&gt;=$K$6,0,INDEX(EC_3CC,$C$4,$C$3)))</f>
        <v>#NAME?</v>
      </c>
      <c r="AQ61" s="185" t="e">
        <f aca="false">IF($E61=0,0,IF($C61-INDEX(DM_1,1,$C$3)&gt;=$K$7,0,INDEX(EC_P,$C$4,$C$3)))</f>
        <v>#NAME?</v>
      </c>
      <c r="AR61" s="185" t="e">
        <f aca="false">IF($E61=0,0,IF($C61-INDEX(DM_1,1,$C$3)&gt;=$K$8,0,INDEX(EC_2ccF,$C$4,$C$3)))</f>
        <v>#NAME?</v>
      </c>
      <c r="AS61" s="185" t="e">
        <f aca="false">IF($E61=0,0,IF($C61-INDEX(DM_1,1,$C$3)&gt;=$K$9,0,INDEX(EC_3ccF,$C$4,$C$3)))</f>
        <v>#NAME?</v>
      </c>
      <c r="AT61" s="185" t="e">
        <f aca="false">(AM61+AN61+AO61+AP61+AQ61+AR61+AS61)*INDEX([1]!stat,1,$C$3)</f>
        <v>#NAME?</v>
      </c>
      <c r="AU61" s="185" t="e">
        <f aca="false">SUM(AM61:AS61)</f>
        <v>#NAME?</v>
      </c>
      <c r="AV61" s="185" t="e">
        <f aca="false">SUM(AU$17:AU61)</f>
        <v>#NAME?</v>
      </c>
      <c r="AW61" s="186" t="e">
        <f aca="false">AM61*INDEX([1]!prix_studio,$C$4,$C$3)</f>
        <v>#NAME?</v>
      </c>
      <c r="AX61" s="186" t="e">
        <f aca="false">AN61*INDEX([1]!prix_1cc,$C$4,$C$3)</f>
        <v>#NAME?</v>
      </c>
      <c r="AY61" s="186" t="e">
        <f aca="false">AO61*INDEX([1]!prix_2cc,$C$4,$C$3)</f>
        <v>#NAME?</v>
      </c>
      <c r="AZ61" s="186" t="e">
        <f aca="false">AP61*INDEX([1]!prix_3cc,$C$4,$C$3)</f>
        <v>#NAME?</v>
      </c>
      <c r="BA61" s="186" t="e">
        <f aca="false">AQ61*INDEX([1]!prix_pent,$C$4,$C$3)</f>
        <v>#NAME?</v>
      </c>
      <c r="BB61" s="186" t="e">
        <f aca="false">AR61*INDEX([1]!prix_2ccf,$C$4,$C$3)</f>
        <v>#NAME?</v>
      </c>
      <c r="BC61" s="186" t="e">
        <f aca="false">AS61*INDEX([1]!prix_3ccf,$C$4,$C$3)</f>
        <v>#NAME?</v>
      </c>
      <c r="BD61" s="186" t="e">
        <f aca="false">SUM(AW61:BC61)</f>
        <v>#NAME?</v>
      </c>
      <c r="BE61" s="186"/>
      <c r="BF61" s="187" t="e">
        <f aca="false">IF($G61=0,0,IF(SUM(AM$17:AM61)&lt;$J$3,0,INDEX(Taxes_2,1,$C$3)*INDEX([1]!prix_studio,$C$4,$C$3))*($J$3-SUM(AM$17:AM61))/12)</f>
        <v>#NAME?</v>
      </c>
      <c r="BG61" s="187" t="e">
        <f aca="false">IF($G61=0,0,IF(SUM(AN$17:AN61)&lt;$J$4,0,INDEX(Taxes_2,1,$C$3)*INDEX([1]!prix_1cc,$C$4,$C$3))*($J$4-SUM(AN$17:AN61))/12)</f>
        <v>#NAME?</v>
      </c>
      <c r="BH61" s="187" t="e">
        <f aca="false">IF($G61=0,0,IF(SUM(AO$17:AO61)&lt;$J$5,0,INDEX(Taxes_2,1,$C$3)*INDEX([1]!prix_2cc,$C$4,$C$3))*($J$5-SUM(AO$17:AO61))/12)</f>
        <v>#NAME?</v>
      </c>
      <c r="BI61" s="187" t="e">
        <f aca="false">IF($G61=0,0,IF(SUM(AP$17:AP61)&lt;$J$6,0,INDEX(Taxes_2,1,$C$3)*INDEX([1]!prix_3cc,$C$4,$C$3))*($J$6-SUM(AP$17:AP61))/12)</f>
        <v>#NAME?</v>
      </c>
      <c r="BJ61" s="187" t="e">
        <f aca="false">IF($G61=0,0,IF(SUM(AQ$17:AQ61)&lt;$J$7,0,INDEX(Taxes_2,1,$C$3)*INDEX([1]!prix_pent,$C$4,$C$3))*($J$7-SUM(AQ$17:AQ61))/12)</f>
        <v>#NAME?</v>
      </c>
      <c r="BK61" s="187" t="e">
        <f aca="false">IF($G61=0,0,IF(SUM(AR$17:AR61)&lt;$J$8,0,INDEX(Taxes_2,1,$C$3)*INDEX([1]!prix_2ccf,$C$4,$C$3))*($J$8-SUM(AR$17:AR61))/12)</f>
        <v>#NAME?</v>
      </c>
      <c r="BL61" s="187" t="e">
        <f aca="false">IF($G61=0,0,IF(SUM(AS$17:AS61)&lt;$J$9,0,INDEX(Taxes_2,1,$C$3)*INDEX([1]!prix_3ccf,$C$4,$C$3))*($J$9-SUM(AS$17:AS61))/12)</f>
        <v>#NAME?</v>
      </c>
      <c r="BM61" s="188" t="e">
        <f aca="false">IF(G61=0,INDEX(Taxes_1,1,$C$3)*INDEX([1]!v_terrain,1,1)/12,0)</f>
        <v>#NAME?</v>
      </c>
      <c r="BN61" s="187"/>
      <c r="BO61" s="187"/>
      <c r="BP61" s="187"/>
      <c r="BQ61" s="187"/>
      <c r="BR61" s="187"/>
      <c r="BS61" s="187"/>
      <c r="BT61" s="187"/>
      <c r="BU61" s="189" t="e">
        <f aca="false">BF61+BG61+BH61+BI61+BJ61+BK61+BL61+BM61+BN61+BO61+BP61+BQ61+BR61+BS61+BT61</f>
        <v>#NAME?</v>
      </c>
      <c r="BW61" s="190" t="e">
        <f aca="false">IF(G61=1,IF(G60=0,C61,0),0)</f>
        <v>#NAME?</v>
      </c>
      <c r="BX61" s="190" t="e">
        <f aca="false">IF(G61=1,IF(G60=0,C61,0),0)</f>
        <v>#NAME?</v>
      </c>
      <c r="BY61" s="190" t="e">
        <f aca="false">F61+W61</f>
        <v>#NAME?</v>
      </c>
      <c r="BZ61" s="190" t="e">
        <f aca="false">IF(BY61=2,1,0)</f>
        <v>#NAME?</v>
      </c>
      <c r="CA61" s="190" t="e">
        <f aca="false">IF(G61+H61=2,1,0)</f>
        <v>#NAME?</v>
      </c>
    </row>
    <row r="62" customFormat="false" ht="12.75" hidden="false" customHeight="false" outlineLevel="0" collapsed="false">
      <c r="B62" s="194"/>
      <c r="C62" s="191" t="n">
        <v>46</v>
      </c>
      <c r="D62" s="176" t="n">
        <v>1</v>
      </c>
      <c r="E62" s="176" t="n">
        <f aca="false">IF(INDEX(DM_1,1,$C$3)&gt;C62,0,1)</f>
        <v>1</v>
      </c>
      <c r="F62" s="176" t="e">
        <f aca="false">IF(AV62/$J$10&gt;=INDEX(PREV_2,1,$C$3),1,0)</f>
        <v>#NAME?</v>
      </c>
      <c r="G62" s="176" t="e">
        <f aca="false">IF(F62=0,0,IF(SUM(F$17:F62)-INDEX(DM_4,1,$C$3)&lt;0,0,1))</f>
        <v>#NAME?</v>
      </c>
      <c r="H62" s="177" t="e">
        <f aca="false">IF(AV62&lt;$J$10,0,1)</f>
        <v>#NAME?</v>
      </c>
      <c r="I62" s="178" t="e">
        <f aca="false">IF(G62=0,BD62*INDEX(EQ_Prev,1,$C$3),0)</f>
        <v>#NAME?</v>
      </c>
      <c r="J62" s="178" t="e">
        <f aca="false">IF(F62=1,IF(F61=0,SUM(I$17:I62),I62),0)</f>
        <v>#NAME?</v>
      </c>
      <c r="K62" s="178" t="e">
        <f aca="false">IF(F62=1,IF(F61=0,IF(SUM(I$17:I62)&lt;=$N$10,SUM(I$17:I62),$N$10),0),0)</f>
        <v>#NAME?</v>
      </c>
      <c r="L62" s="178" t="e">
        <f aca="false">J62-K62</f>
        <v>#NAME?</v>
      </c>
      <c r="M62" s="178" t="e">
        <f aca="false">IF(G62=0,BD62*(1-INDEX(EQ_Prev,1,$C$3)),0)</f>
        <v>#NAME?</v>
      </c>
      <c r="N62" s="178" t="e">
        <f aca="false">IF(G62=1,IF(G61=0,SUM(M$17:M62),0),0)</f>
        <v>#NAME?</v>
      </c>
      <c r="O62" s="178" t="e">
        <f aca="false">IF(G62=1,BD62,0)</f>
        <v>#NAME?</v>
      </c>
      <c r="P62" s="179" t="e">
        <f aca="false">O62+N62+L62</f>
        <v>#NAME?</v>
      </c>
      <c r="Q62" s="192" t="n">
        <v>0</v>
      </c>
      <c r="R62" s="181" t="e">
        <f aca="false">-IF(G62=0,($G$7/$H$7),0)</f>
        <v>#NAME?</v>
      </c>
      <c r="S62" s="181" t="e">
        <f aca="false">-IF(F62=1,IF(G62=0,$G$8/$H$8,0),0)</f>
        <v>#NAME?</v>
      </c>
      <c r="T62" s="181" t="e">
        <f aca="false">Q62+R62+S62+AB62</f>
        <v>#NAME?</v>
      </c>
      <c r="U62" s="181" t="e">
        <f aca="false">IF(W61=1,0,T62)</f>
        <v>#NAME?</v>
      </c>
      <c r="V62" s="181" t="e">
        <f aca="false">IF(U62=0,T62,0)</f>
        <v>#NAME?</v>
      </c>
      <c r="W62" s="182" t="e">
        <f aca="false">IF(-SUM(T$17:T62)&gt;=0.25*(SUM($G$6+$G$7+$G$8)),1,0)</f>
        <v>#NAME?</v>
      </c>
      <c r="X62" s="181" t="e">
        <f aca="false">-IF(BZ62=1,IF(BZ61=0,AC62,0),0)</f>
        <v>#NAME?</v>
      </c>
      <c r="Y62" s="181" t="e">
        <f aca="false">-IF(BZ62=1,IF(BZ61=0,(SUM(P$17:P62)),IF(AG62&gt;0,P62,0)),0)</f>
        <v>#NAME?</v>
      </c>
      <c r="Z62" s="181" t="e">
        <f aca="false">IF(AG61&gt;0,IF(AG62&lt;0,-AG61,0),0)</f>
        <v>#NAME?</v>
      </c>
      <c r="AA62" s="181" t="e">
        <f aca="false">IF(Z62=0,Y62,Z62)</f>
        <v>#NAME?</v>
      </c>
      <c r="AB62" s="193" t="n">
        <v>0</v>
      </c>
      <c r="AC62" s="183" t="e">
        <f aca="false">IF(BY61&lt;2,AC61+AD61,0)</f>
        <v>#NAME?</v>
      </c>
      <c r="AD62" s="183" t="e">
        <f aca="false">AC62*((((1+(INDEX(TI_4,1,$C$3)/2))^2)^(1/12))-1)</f>
        <v>#NAME?</v>
      </c>
      <c r="AE62" s="183" t="e">
        <f aca="false">IF(AD63=0,0,AD62)</f>
        <v>#NAME?</v>
      </c>
      <c r="AF62" s="183" t="e">
        <f aca="false">IF(BZ62=1,IF(BZ61=0,AC62-SUM(T63:T$136),0),0)</f>
        <v>#NAME?</v>
      </c>
      <c r="AG62" s="183" t="e">
        <f aca="false">IF(BZ62=1,IF(BZ61=0,AF62-SUM(P$17:P62),AG61+AI61-P62),0)</f>
        <v>#NAME?</v>
      </c>
      <c r="AH62" s="183" t="e">
        <f aca="false">IF(AG62&lt;=0,0,AG62)</f>
        <v>#NAME?</v>
      </c>
      <c r="AI62" s="183" t="e">
        <f aca="false">AH62*((((1+(INDEX(TI_5,1,$C$3)/2))^2)^(1/12))-1)</f>
        <v>#NAME?</v>
      </c>
      <c r="AJ62" s="183" t="e">
        <f aca="false">IF(AI63=0,0,AI62)</f>
        <v>#NAME?</v>
      </c>
      <c r="AK62" s="183" t="e">
        <f aca="false">IF(AH62&gt;0,IF(CA61=1,-AH62,0),0)</f>
        <v>#NAME?</v>
      </c>
      <c r="AL62" s="184" t="e">
        <f aca="false">K62+P62+Q62+R62+S62+X62+AA62+AB62+AF62+AK62</f>
        <v>#NAME?</v>
      </c>
      <c r="AM62" s="185" t="e">
        <f aca="false">IF($E62=0,0,IF($C62-INDEX(DM_1,1,$C$3)&gt;=$K$3,0,INDEX(EC_Studio,$C$4,$C$3)))</f>
        <v>#NAME?</v>
      </c>
      <c r="AN62" s="185" t="e">
        <f aca="false">IF($E62=0,0,IF($C62-INDEX(DM_1,1,$C$3)&gt;=$K$4,0,INDEX(EC_1cc,$C$4,$C$3)))</f>
        <v>#NAME?</v>
      </c>
      <c r="AO62" s="185" t="e">
        <f aca="false">IF($E62=0,0,IF($C62-INDEX(DM_1,1,$C$3)&gt;=$K$5,0,INDEX(EC_2cc,$C$4,$C$3)))</f>
        <v>#NAME?</v>
      </c>
      <c r="AP62" s="185" t="e">
        <f aca="false">IF($E62=0,0,IF($C62-INDEX(DM_1,1,$C$3)&gt;=$K$6,0,INDEX(EC_3CC,$C$4,$C$3)))</f>
        <v>#NAME?</v>
      </c>
      <c r="AQ62" s="185" t="e">
        <f aca="false">IF($E62=0,0,IF($C62-INDEX(DM_1,1,$C$3)&gt;=$K$7,0,INDEX(EC_P,$C$4,$C$3)))</f>
        <v>#NAME?</v>
      </c>
      <c r="AR62" s="185" t="e">
        <f aca="false">IF($E62=0,0,IF($C62-INDEX(DM_1,1,$C$3)&gt;=$K$8,0,INDEX(EC_2ccF,$C$4,$C$3)))</f>
        <v>#NAME?</v>
      </c>
      <c r="AS62" s="185" t="e">
        <f aca="false">IF($E62=0,0,IF($C62-INDEX(DM_1,1,$C$3)&gt;=$K$9,0,INDEX(EC_3ccF,$C$4,$C$3)))</f>
        <v>#NAME?</v>
      </c>
      <c r="AT62" s="185" t="e">
        <f aca="false">(AM62+AN62+AO62+AP62+AQ62+AR62+AS62)*INDEX([1]!stat,1,$C$3)</f>
        <v>#NAME?</v>
      </c>
      <c r="AU62" s="185" t="e">
        <f aca="false">SUM(AM62:AS62)</f>
        <v>#NAME?</v>
      </c>
      <c r="AV62" s="185" t="e">
        <f aca="false">SUM(AU$17:AU62)</f>
        <v>#NAME?</v>
      </c>
      <c r="AW62" s="186" t="e">
        <f aca="false">AM62*INDEX([1]!prix_studio,$C$4,$C$3)</f>
        <v>#NAME?</v>
      </c>
      <c r="AX62" s="186" t="e">
        <f aca="false">AN62*INDEX([1]!prix_1cc,$C$4,$C$3)</f>
        <v>#NAME?</v>
      </c>
      <c r="AY62" s="186" t="e">
        <f aca="false">AO62*INDEX([1]!prix_2cc,$C$4,$C$3)</f>
        <v>#NAME?</v>
      </c>
      <c r="AZ62" s="186" t="e">
        <f aca="false">AP62*INDEX([1]!prix_3cc,$C$4,$C$3)</f>
        <v>#NAME?</v>
      </c>
      <c r="BA62" s="186" t="e">
        <f aca="false">AQ62*INDEX([1]!prix_pent,$C$4,$C$3)</f>
        <v>#NAME?</v>
      </c>
      <c r="BB62" s="186" t="e">
        <f aca="false">AR62*INDEX([1]!prix_2ccf,$C$4,$C$3)</f>
        <v>#NAME?</v>
      </c>
      <c r="BC62" s="186" t="e">
        <f aca="false">AS62*INDEX([1]!prix_3ccf,$C$4,$C$3)</f>
        <v>#NAME?</v>
      </c>
      <c r="BD62" s="186" t="e">
        <f aca="false">SUM(AW62:BC62)</f>
        <v>#NAME?</v>
      </c>
      <c r="BE62" s="186"/>
      <c r="BF62" s="187" t="e">
        <f aca="false">IF($G62=0,0,IF(SUM(AM$17:AM62)&lt;$J$3,0,INDEX(Taxes_2,1,$C$3)*INDEX([1]!prix_studio,$C$4,$C$3))*($J$3-SUM(AM$17:AM62))/12)</f>
        <v>#NAME?</v>
      </c>
      <c r="BG62" s="187" t="e">
        <f aca="false">IF($G62=0,0,IF(SUM(AN$17:AN62)&lt;$J$4,0,INDEX(Taxes_2,1,$C$3)*INDEX([1]!prix_1cc,$C$4,$C$3))*($J$4-SUM(AN$17:AN62))/12)</f>
        <v>#NAME?</v>
      </c>
      <c r="BH62" s="187" t="e">
        <f aca="false">IF($G62=0,0,IF(SUM(AO$17:AO62)&lt;$J$5,0,INDEX(Taxes_2,1,$C$3)*INDEX([1]!prix_2cc,$C$4,$C$3))*($J$5-SUM(AO$17:AO62))/12)</f>
        <v>#NAME?</v>
      </c>
      <c r="BI62" s="187" t="e">
        <f aca="false">IF($G62=0,0,IF(SUM(AP$17:AP62)&lt;$J$6,0,INDEX(Taxes_2,1,$C$3)*INDEX([1]!prix_3cc,$C$4,$C$3))*($J$6-SUM(AP$17:AP62))/12)</f>
        <v>#NAME?</v>
      </c>
      <c r="BJ62" s="187" t="e">
        <f aca="false">IF($G62=0,0,IF(SUM(AQ$17:AQ62)&lt;$J$7,0,INDEX(Taxes_2,1,$C$3)*INDEX([1]!prix_pent,$C$4,$C$3))*($J$7-SUM(AQ$17:AQ62))/12)</f>
        <v>#NAME?</v>
      </c>
      <c r="BK62" s="187" t="e">
        <f aca="false">IF($G62=0,0,IF(SUM(AR$17:AR62)&lt;$J$8,0,INDEX(Taxes_2,1,$C$3)*INDEX([1]!prix_2ccf,$C$4,$C$3))*($J$8-SUM(AR$17:AR62))/12)</f>
        <v>#NAME?</v>
      </c>
      <c r="BL62" s="187" t="e">
        <f aca="false">IF($G62=0,0,IF(SUM(AS$17:AS62)&lt;$J$9,0,INDEX(Taxes_2,1,$C$3)*INDEX([1]!prix_3ccf,$C$4,$C$3))*($J$9-SUM(AS$17:AS62))/12)</f>
        <v>#NAME?</v>
      </c>
      <c r="BM62" s="188" t="e">
        <f aca="false">IF(G62=0,INDEX(Taxes_1,1,$C$3)*INDEX([1]!v_terrain,1,1)/12,0)</f>
        <v>#NAME?</v>
      </c>
      <c r="BN62" s="187"/>
      <c r="BO62" s="187"/>
      <c r="BP62" s="187"/>
      <c r="BQ62" s="187"/>
      <c r="BR62" s="187"/>
      <c r="BS62" s="187"/>
      <c r="BT62" s="187"/>
      <c r="BU62" s="189" t="e">
        <f aca="false">BF62+BG62+BH62+BI62+BJ62+BK62+BL62+BM62+BN62+BO62+BP62+BQ62+BR62+BS62+BT62</f>
        <v>#NAME?</v>
      </c>
      <c r="BW62" s="190" t="e">
        <f aca="false">IF(G62=1,IF(G61=0,C62,0),0)</f>
        <v>#NAME?</v>
      </c>
      <c r="BX62" s="190" t="e">
        <f aca="false">IF(G62=1,IF(G61=0,C62,0),0)</f>
        <v>#NAME?</v>
      </c>
      <c r="BY62" s="190" t="e">
        <f aca="false">F62+W62</f>
        <v>#NAME?</v>
      </c>
      <c r="BZ62" s="190" t="e">
        <f aca="false">IF(BY62=2,1,0)</f>
        <v>#NAME?</v>
      </c>
      <c r="CA62" s="190" t="e">
        <f aca="false">IF(G62+H62=2,1,0)</f>
        <v>#NAME?</v>
      </c>
    </row>
    <row r="63" customFormat="false" ht="12.75" hidden="false" customHeight="false" outlineLevel="0" collapsed="false">
      <c r="B63" s="194"/>
      <c r="C63" s="191" t="n">
        <v>47</v>
      </c>
      <c r="D63" s="176" t="n">
        <v>1</v>
      </c>
      <c r="E63" s="176" t="n">
        <f aca="false">IF(INDEX(DM_1,1,$C$3)&gt;C63,0,1)</f>
        <v>1</v>
      </c>
      <c r="F63" s="176" t="e">
        <f aca="false">IF(AV63/$J$10&gt;=INDEX(PREV_2,1,$C$3),1,0)</f>
        <v>#NAME?</v>
      </c>
      <c r="G63" s="176" t="e">
        <f aca="false">IF(F63=0,0,IF(SUM(F$17:F63)-INDEX(DM_4,1,$C$3)&lt;0,0,1))</f>
        <v>#NAME?</v>
      </c>
      <c r="H63" s="177" t="e">
        <f aca="false">IF(AV63&lt;$J$10,0,1)</f>
        <v>#NAME?</v>
      </c>
      <c r="I63" s="178" t="e">
        <f aca="false">IF(G63=0,BD63*INDEX(EQ_Prev,1,$C$3),0)</f>
        <v>#NAME?</v>
      </c>
      <c r="J63" s="178" t="e">
        <f aca="false">IF(F63=1,IF(F62=0,SUM(I$17:I63),I63),0)</f>
        <v>#NAME?</v>
      </c>
      <c r="K63" s="178" t="e">
        <f aca="false">IF(F63=1,IF(F62=0,IF(SUM(I$17:I63)&lt;=$N$10,SUM(I$17:I63),$N$10),0),0)</f>
        <v>#NAME?</v>
      </c>
      <c r="L63" s="178" t="e">
        <f aca="false">J63-K63</f>
        <v>#NAME?</v>
      </c>
      <c r="M63" s="178" t="e">
        <f aca="false">IF(G63=0,BD63*(1-INDEX(EQ_Prev,1,$C$3)),0)</f>
        <v>#NAME?</v>
      </c>
      <c r="N63" s="178" t="e">
        <f aca="false">IF(G63=1,IF(G62=0,SUM(M$17:M63),0),0)</f>
        <v>#NAME?</v>
      </c>
      <c r="O63" s="178" t="e">
        <f aca="false">IF(G63=1,BD63,0)</f>
        <v>#NAME?</v>
      </c>
      <c r="P63" s="179" t="e">
        <f aca="false">O63+N63+L63</f>
        <v>#NAME?</v>
      </c>
      <c r="Q63" s="192" t="n">
        <v>0</v>
      </c>
      <c r="R63" s="181" t="e">
        <f aca="false">-IF(G63=0,($G$7/$H$7),0)</f>
        <v>#NAME?</v>
      </c>
      <c r="S63" s="181" t="e">
        <f aca="false">-IF(F63=1,IF(G63=0,$G$8/$H$8,0),0)</f>
        <v>#NAME?</v>
      </c>
      <c r="T63" s="181" t="e">
        <f aca="false">Q63+R63+S63+AB63</f>
        <v>#NAME?</v>
      </c>
      <c r="U63" s="181" t="e">
        <f aca="false">IF(W62=1,0,T63)</f>
        <v>#NAME?</v>
      </c>
      <c r="V63" s="181" t="e">
        <f aca="false">IF(U63=0,T63,0)</f>
        <v>#NAME?</v>
      </c>
      <c r="W63" s="182" t="e">
        <f aca="false">IF(-SUM(T$17:T63)&gt;=0.25*(SUM($G$6+$G$7+$G$8)),1,0)</f>
        <v>#NAME?</v>
      </c>
      <c r="X63" s="181" t="e">
        <f aca="false">-IF(BZ63=1,IF(BZ62=0,AC63,0),0)</f>
        <v>#NAME?</v>
      </c>
      <c r="Y63" s="181" t="e">
        <f aca="false">-IF(BZ63=1,IF(BZ62=0,(SUM(P$17:P63)),IF(AG63&gt;0,P63,0)),0)</f>
        <v>#NAME?</v>
      </c>
      <c r="Z63" s="181" t="e">
        <f aca="false">IF(AG62&gt;0,IF(AG63&lt;0,-AG62,0),0)</f>
        <v>#NAME?</v>
      </c>
      <c r="AA63" s="181" t="e">
        <f aca="false">IF(Z63=0,Y63,Z63)</f>
        <v>#NAME?</v>
      </c>
      <c r="AB63" s="193" t="n">
        <v>0</v>
      </c>
      <c r="AC63" s="183" t="e">
        <f aca="false">IF(BY62&lt;2,AC62+AD62,0)</f>
        <v>#NAME?</v>
      </c>
      <c r="AD63" s="183" t="e">
        <f aca="false">AC63*((((1+(INDEX(TI_4,1,$C$3)/2))^2)^(1/12))-1)</f>
        <v>#NAME?</v>
      </c>
      <c r="AE63" s="183" t="e">
        <f aca="false">IF(AD64=0,0,AD63)</f>
        <v>#NAME?</v>
      </c>
      <c r="AF63" s="183" t="e">
        <f aca="false">IF(BZ63=1,IF(BZ62=0,AC63-SUM(T64:T$136),0),0)</f>
        <v>#NAME?</v>
      </c>
      <c r="AG63" s="183" t="e">
        <f aca="false">IF(BZ63=1,IF(BZ62=0,AF63-SUM(P$17:P63),AG62+AI62-P63),0)</f>
        <v>#NAME?</v>
      </c>
      <c r="AH63" s="183" t="e">
        <f aca="false">IF(AG63&lt;=0,0,AG63)</f>
        <v>#NAME?</v>
      </c>
      <c r="AI63" s="183" t="e">
        <f aca="false">AH63*((((1+(INDEX(TI_5,1,$C$3)/2))^2)^(1/12))-1)</f>
        <v>#NAME?</v>
      </c>
      <c r="AJ63" s="183" t="e">
        <f aca="false">IF(AI64=0,0,AI63)</f>
        <v>#NAME?</v>
      </c>
      <c r="AK63" s="183" t="e">
        <f aca="false">IF(AH63&gt;0,IF(CA62=1,-AH63,0),0)</f>
        <v>#NAME?</v>
      </c>
      <c r="AL63" s="184" t="e">
        <f aca="false">K63+P63+Q63+R63+S63+X63+AA63+AB63+AF63+AK63</f>
        <v>#NAME?</v>
      </c>
      <c r="AM63" s="185" t="e">
        <f aca="false">IF($E63=0,0,IF($C63-INDEX(DM_1,1,$C$3)&gt;=$K$3,0,INDEX(EC_Studio,$C$4,$C$3)))</f>
        <v>#NAME?</v>
      </c>
      <c r="AN63" s="185" t="e">
        <f aca="false">IF($E63=0,0,IF($C63-INDEX(DM_1,1,$C$3)&gt;=$K$4,0,INDEX(EC_1cc,$C$4,$C$3)))</f>
        <v>#NAME?</v>
      </c>
      <c r="AO63" s="185" t="e">
        <f aca="false">IF($E63=0,0,IF($C63-INDEX(DM_1,1,$C$3)&gt;=$K$5,0,INDEX(EC_2cc,$C$4,$C$3)))</f>
        <v>#NAME?</v>
      </c>
      <c r="AP63" s="185" t="e">
        <f aca="false">IF($E63=0,0,IF($C63-INDEX(DM_1,1,$C$3)&gt;=$K$6,0,INDEX(EC_3CC,$C$4,$C$3)))</f>
        <v>#NAME?</v>
      </c>
      <c r="AQ63" s="185" t="e">
        <f aca="false">IF($E63=0,0,IF($C63-INDEX(DM_1,1,$C$3)&gt;=$K$7,0,INDEX(EC_P,$C$4,$C$3)))</f>
        <v>#NAME?</v>
      </c>
      <c r="AR63" s="185" t="e">
        <f aca="false">IF($E63=0,0,IF($C63-INDEX(DM_1,1,$C$3)&gt;=$K$8,0,INDEX(EC_2ccF,$C$4,$C$3)))</f>
        <v>#NAME?</v>
      </c>
      <c r="AS63" s="185" t="e">
        <f aca="false">IF($E63=0,0,IF($C63-INDEX(DM_1,1,$C$3)&gt;=$K$9,0,INDEX(EC_3ccF,$C$4,$C$3)))</f>
        <v>#NAME?</v>
      </c>
      <c r="AT63" s="185" t="e">
        <f aca="false">(AM63+AN63+AO63+AP63+AQ63+AR63+AS63)*INDEX([1]!stat,1,$C$3)</f>
        <v>#NAME?</v>
      </c>
      <c r="AU63" s="185" t="e">
        <f aca="false">SUM(AM63:AS63)</f>
        <v>#NAME?</v>
      </c>
      <c r="AV63" s="185" t="e">
        <f aca="false">SUM(AU$17:AU63)</f>
        <v>#NAME?</v>
      </c>
      <c r="AW63" s="186" t="e">
        <f aca="false">AM63*INDEX([1]!prix_studio,$C$4,$C$3)</f>
        <v>#NAME?</v>
      </c>
      <c r="AX63" s="186" t="e">
        <f aca="false">AN63*INDEX([1]!prix_1cc,$C$4,$C$3)</f>
        <v>#NAME?</v>
      </c>
      <c r="AY63" s="186" t="e">
        <f aca="false">AO63*INDEX([1]!prix_2cc,$C$4,$C$3)</f>
        <v>#NAME?</v>
      </c>
      <c r="AZ63" s="186" t="e">
        <f aca="false">AP63*INDEX([1]!prix_3cc,$C$4,$C$3)</f>
        <v>#NAME?</v>
      </c>
      <c r="BA63" s="186" t="e">
        <f aca="false">AQ63*INDEX([1]!prix_pent,$C$4,$C$3)</f>
        <v>#NAME?</v>
      </c>
      <c r="BB63" s="186" t="e">
        <f aca="false">AR63*INDEX([1]!prix_2ccf,$C$4,$C$3)</f>
        <v>#NAME?</v>
      </c>
      <c r="BC63" s="186" t="e">
        <f aca="false">AS63*INDEX([1]!prix_3ccf,$C$4,$C$3)</f>
        <v>#NAME?</v>
      </c>
      <c r="BD63" s="186" t="e">
        <f aca="false">SUM(AW63:BC63)</f>
        <v>#NAME?</v>
      </c>
      <c r="BE63" s="186"/>
      <c r="BF63" s="187" t="e">
        <f aca="false">IF($G63=0,0,IF(SUM(AM$17:AM63)&lt;$J$3,0,INDEX(Taxes_2,1,$C$3)*INDEX([1]!prix_studio,$C$4,$C$3))*($J$3-SUM(AM$17:AM63))/12)</f>
        <v>#NAME?</v>
      </c>
      <c r="BG63" s="187" t="e">
        <f aca="false">IF($G63=0,0,IF(SUM(AN$17:AN63)&lt;$J$4,0,INDEX(Taxes_2,1,$C$3)*INDEX([1]!prix_1cc,$C$4,$C$3))*($J$4-SUM(AN$17:AN63))/12)</f>
        <v>#NAME?</v>
      </c>
      <c r="BH63" s="187" t="e">
        <f aca="false">IF($G63=0,0,IF(SUM(AO$17:AO63)&lt;$J$5,0,INDEX(Taxes_2,1,$C$3)*INDEX([1]!prix_2cc,$C$4,$C$3))*($J$5-SUM(AO$17:AO63))/12)</f>
        <v>#NAME?</v>
      </c>
      <c r="BI63" s="187" t="e">
        <f aca="false">IF($G63=0,0,IF(SUM(AP$17:AP63)&lt;$J$6,0,INDEX(Taxes_2,1,$C$3)*INDEX([1]!prix_3cc,$C$4,$C$3))*($J$6-SUM(AP$17:AP63))/12)</f>
        <v>#NAME?</v>
      </c>
      <c r="BJ63" s="187" t="e">
        <f aca="false">IF($G63=0,0,IF(SUM(AQ$17:AQ63)&lt;$J$7,0,INDEX(Taxes_2,1,$C$3)*INDEX([1]!prix_pent,$C$4,$C$3))*($J$7-SUM(AQ$17:AQ63))/12)</f>
        <v>#NAME?</v>
      </c>
      <c r="BK63" s="187" t="e">
        <f aca="false">IF($G63=0,0,IF(SUM(AR$17:AR63)&lt;$J$8,0,INDEX(Taxes_2,1,$C$3)*INDEX([1]!prix_2ccf,$C$4,$C$3))*($J$8-SUM(AR$17:AR63))/12)</f>
        <v>#NAME?</v>
      </c>
      <c r="BL63" s="187" t="e">
        <f aca="false">IF($G63=0,0,IF(SUM(AS$17:AS63)&lt;$J$9,0,INDEX(Taxes_2,1,$C$3)*INDEX([1]!prix_3ccf,$C$4,$C$3))*($J$9-SUM(AS$17:AS63))/12)</f>
        <v>#NAME?</v>
      </c>
      <c r="BM63" s="188" t="e">
        <f aca="false">IF(G63=0,INDEX(Taxes_1,1,$C$3)*INDEX([1]!v_terrain,1,1)/12,0)</f>
        <v>#NAME?</v>
      </c>
      <c r="BN63" s="187"/>
      <c r="BO63" s="187"/>
      <c r="BP63" s="187"/>
      <c r="BQ63" s="187"/>
      <c r="BR63" s="187"/>
      <c r="BS63" s="187"/>
      <c r="BT63" s="187"/>
      <c r="BU63" s="189" t="e">
        <f aca="false">BF63+BG63+BH63+BI63+BJ63+BK63+BL63+BM63+BN63+BO63+BP63+BQ63+BR63+BS63+BT63</f>
        <v>#NAME?</v>
      </c>
      <c r="BW63" s="190" t="e">
        <f aca="false">IF(G63=1,IF(G62=0,C63,0),0)</f>
        <v>#NAME?</v>
      </c>
      <c r="BX63" s="190" t="e">
        <f aca="false">IF(G63=1,IF(G62=0,C63,0),0)</f>
        <v>#NAME?</v>
      </c>
      <c r="BY63" s="190" t="e">
        <f aca="false">F63+W63</f>
        <v>#NAME?</v>
      </c>
      <c r="BZ63" s="190" t="e">
        <f aca="false">IF(BY63=2,1,0)</f>
        <v>#NAME?</v>
      </c>
      <c r="CA63" s="190" t="e">
        <f aca="false">IF(G63+H63=2,1,0)</f>
        <v>#NAME?</v>
      </c>
    </row>
    <row r="64" customFormat="false" ht="12.75" hidden="false" customHeight="false" outlineLevel="0" collapsed="false">
      <c r="B64" s="194"/>
      <c r="C64" s="191" t="n">
        <v>48</v>
      </c>
      <c r="D64" s="176" t="n">
        <v>1</v>
      </c>
      <c r="E64" s="176" t="n">
        <f aca="false">IF(INDEX(DM_1,1,$C$3)&gt;C64,0,1)</f>
        <v>1</v>
      </c>
      <c r="F64" s="176" t="e">
        <f aca="false">IF(AV64/$J$10&gt;=INDEX(PREV_2,1,$C$3),1,0)</f>
        <v>#NAME?</v>
      </c>
      <c r="G64" s="176" t="e">
        <f aca="false">IF(F64=0,0,IF(SUM(F$17:F64)-INDEX(DM_4,1,$C$3)&lt;0,0,1))</f>
        <v>#NAME?</v>
      </c>
      <c r="H64" s="177" t="e">
        <f aca="false">IF(AV64&lt;$J$10,0,1)</f>
        <v>#NAME?</v>
      </c>
      <c r="I64" s="178" t="e">
        <f aca="false">IF(G64=0,BD64*INDEX(EQ_Prev,1,$C$3),0)</f>
        <v>#NAME?</v>
      </c>
      <c r="J64" s="178" t="e">
        <f aca="false">IF(F64=1,IF(F63=0,SUM(I$17:I64),I64),0)</f>
        <v>#NAME?</v>
      </c>
      <c r="K64" s="178" t="e">
        <f aca="false">IF(F64=1,IF(F63=0,IF(SUM(I$17:I64)&lt;=$N$10,SUM(I$17:I64),$N$10),0),0)</f>
        <v>#NAME?</v>
      </c>
      <c r="L64" s="178" t="e">
        <f aca="false">J64-K64</f>
        <v>#NAME?</v>
      </c>
      <c r="M64" s="178" t="e">
        <f aca="false">IF(G64=0,BD64*(1-INDEX(EQ_Prev,1,$C$3)),0)</f>
        <v>#NAME?</v>
      </c>
      <c r="N64" s="178" t="e">
        <f aca="false">IF(G64=1,IF(G63=0,SUM(M$17:M64),0),0)</f>
        <v>#NAME?</v>
      </c>
      <c r="O64" s="178" t="e">
        <f aca="false">IF(G64=1,BD64,0)</f>
        <v>#NAME?</v>
      </c>
      <c r="P64" s="179" t="e">
        <f aca="false">O64+N64+L64</f>
        <v>#NAME?</v>
      </c>
      <c r="Q64" s="192" t="n">
        <v>0</v>
      </c>
      <c r="R64" s="181" t="e">
        <f aca="false">-IF(G64=0,($G$7/$H$7),0)</f>
        <v>#NAME?</v>
      </c>
      <c r="S64" s="181" t="e">
        <f aca="false">-IF(F64=1,IF(G64=0,$G$8/$H$8,0),0)</f>
        <v>#NAME?</v>
      </c>
      <c r="T64" s="181" t="e">
        <f aca="false">Q64+R64+S64+AB64</f>
        <v>#NAME?</v>
      </c>
      <c r="U64" s="181" t="e">
        <f aca="false">IF(W63=1,0,T64)</f>
        <v>#NAME?</v>
      </c>
      <c r="V64" s="181" t="e">
        <f aca="false">IF(U64=0,T64,0)</f>
        <v>#NAME?</v>
      </c>
      <c r="W64" s="182" t="e">
        <f aca="false">IF(-SUM(T$17:T64)&gt;=0.25*(SUM($G$6+$G$7+$G$8)),1,0)</f>
        <v>#NAME?</v>
      </c>
      <c r="X64" s="181" t="e">
        <f aca="false">-IF(BZ64=1,IF(BZ63=0,AC64,0),0)</f>
        <v>#NAME?</v>
      </c>
      <c r="Y64" s="181" t="e">
        <f aca="false">-IF(BZ64=1,IF(BZ63=0,(SUM(P$17:P64)),IF(AG64&gt;0,P64,0)),0)</f>
        <v>#NAME?</v>
      </c>
      <c r="Z64" s="181" t="e">
        <f aca="false">IF(AG63&gt;0,IF(AG64&lt;0,-AG63,0),0)</f>
        <v>#NAME?</v>
      </c>
      <c r="AA64" s="181" t="e">
        <f aca="false">IF(Z64=0,Y64,Z64)</f>
        <v>#NAME?</v>
      </c>
      <c r="AB64" s="193" t="n">
        <v>0</v>
      </c>
      <c r="AC64" s="183" t="e">
        <f aca="false">IF(BY63&lt;2,AC63+AD63,0)</f>
        <v>#NAME?</v>
      </c>
      <c r="AD64" s="183" t="e">
        <f aca="false">AC64*((((1+(INDEX(TI_4,1,$C$3)/2))^2)^(1/12))-1)</f>
        <v>#NAME?</v>
      </c>
      <c r="AE64" s="183" t="e">
        <f aca="false">IF(AD65=0,0,AD64)</f>
        <v>#NAME?</v>
      </c>
      <c r="AF64" s="183" t="e">
        <f aca="false">IF(BZ64=1,IF(BZ63=0,AC64-SUM(T65:T$136),0),0)</f>
        <v>#NAME?</v>
      </c>
      <c r="AG64" s="183" t="e">
        <f aca="false">IF(BZ64=1,IF(BZ63=0,AF64-SUM(P$17:P64),AG63+AI63-P64),0)</f>
        <v>#NAME?</v>
      </c>
      <c r="AH64" s="183" t="e">
        <f aca="false">IF(AG64&lt;=0,0,AG64)</f>
        <v>#NAME?</v>
      </c>
      <c r="AI64" s="183" t="e">
        <f aca="false">AH64*((((1+(INDEX(TI_5,1,$C$3)/2))^2)^(1/12))-1)</f>
        <v>#NAME?</v>
      </c>
      <c r="AJ64" s="183" t="e">
        <f aca="false">IF(AI65=0,0,AI64)</f>
        <v>#NAME?</v>
      </c>
      <c r="AK64" s="183" t="e">
        <f aca="false">IF(AH64&gt;0,IF(CA63=1,-AH64,0),0)</f>
        <v>#NAME?</v>
      </c>
      <c r="AL64" s="184" t="e">
        <f aca="false">K64+P64+Q64+R64+S64+X64+AA64+AB64+AF64+AK64</f>
        <v>#NAME?</v>
      </c>
      <c r="AM64" s="185" t="e">
        <f aca="false">IF($E64=0,0,IF($C64-INDEX(DM_1,1,$C$3)&gt;=$K$3,0,INDEX(EC_Studio,$C$4,$C$3)))</f>
        <v>#NAME?</v>
      </c>
      <c r="AN64" s="185" t="e">
        <f aca="false">IF($E64=0,0,IF($C64-INDEX(DM_1,1,$C$3)&gt;=$K$4,0,INDEX(EC_1cc,$C$4,$C$3)))</f>
        <v>#NAME?</v>
      </c>
      <c r="AO64" s="185" t="e">
        <f aca="false">IF($E64=0,0,IF($C64-INDEX(DM_1,1,$C$3)&gt;=$K$5,0,INDEX(EC_2cc,$C$4,$C$3)))</f>
        <v>#NAME?</v>
      </c>
      <c r="AP64" s="185" t="e">
        <f aca="false">IF($E64=0,0,IF($C64-INDEX(DM_1,1,$C$3)&gt;=$K$6,0,INDEX(EC_3CC,$C$4,$C$3)))</f>
        <v>#NAME?</v>
      </c>
      <c r="AQ64" s="185" t="e">
        <f aca="false">IF($E64=0,0,IF($C64-INDEX(DM_1,1,$C$3)&gt;=$K$7,0,INDEX(EC_P,$C$4,$C$3)))</f>
        <v>#NAME?</v>
      </c>
      <c r="AR64" s="185" t="e">
        <f aca="false">IF($E64=0,0,IF($C64-INDEX(DM_1,1,$C$3)&gt;=$K$8,0,INDEX(EC_2ccF,$C$4,$C$3)))</f>
        <v>#NAME?</v>
      </c>
      <c r="AS64" s="185" t="e">
        <f aca="false">IF($E64=0,0,IF($C64-INDEX(DM_1,1,$C$3)&gt;=$K$9,0,INDEX(EC_3ccF,$C$4,$C$3)))</f>
        <v>#NAME?</v>
      </c>
      <c r="AT64" s="185" t="e">
        <f aca="false">(AM64+AN64+AO64+AP64+AQ64+AR64+AS64)*INDEX([1]!stat,1,$C$3)</f>
        <v>#NAME?</v>
      </c>
      <c r="AU64" s="185" t="e">
        <f aca="false">SUM(AM64:AS64)</f>
        <v>#NAME?</v>
      </c>
      <c r="AV64" s="185" t="e">
        <f aca="false">SUM(AU$17:AU64)</f>
        <v>#NAME?</v>
      </c>
      <c r="AW64" s="186" t="e">
        <f aca="false">AM64*INDEX([1]!prix_studio,$C$4,$C$3)</f>
        <v>#NAME?</v>
      </c>
      <c r="AX64" s="186" t="e">
        <f aca="false">AN64*INDEX([1]!prix_1cc,$C$4,$C$3)</f>
        <v>#NAME?</v>
      </c>
      <c r="AY64" s="186" t="e">
        <f aca="false">AO64*INDEX([1]!prix_2cc,$C$4,$C$3)</f>
        <v>#NAME?</v>
      </c>
      <c r="AZ64" s="186" t="e">
        <f aca="false">AP64*INDEX([1]!prix_3cc,$C$4,$C$3)</f>
        <v>#NAME?</v>
      </c>
      <c r="BA64" s="186" t="e">
        <f aca="false">AQ64*INDEX([1]!prix_pent,$C$4,$C$3)</f>
        <v>#NAME?</v>
      </c>
      <c r="BB64" s="186" t="e">
        <f aca="false">AR64*INDEX([1]!prix_2ccf,$C$4,$C$3)</f>
        <v>#NAME?</v>
      </c>
      <c r="BC64" s="186" t="e">
        <f aca="false">AS64*INDEX([1]!prix_3ccf,$C$4,$C$3)</f>
        <v>#NAME?</v>
      </c>
      <c r="BD64" s="186" t="e">
        <f aca="false">SUM(AW64:BC64)</f>
        <v>#NAME?</v>
      </c>
      <c r="BE64" s="186"/>
      <c r="BF64" s="187" t="e">
        <f aca="false">IF($G64=0,0,IF(SUM(AM$17:AM64)&lt;$J$3,0,INDEX(Taxes_2,1,$C$3)*INDEX([1]!prix_studio,$C$4,$C$3))*($J$3-SUM(AM$17:AM64))/12)</f>
        <v>#NAME?</v>
      </c>
      <c r="BG64" s="187" t="e">
        <f aca="false">IF($G64=0,0,IF(SUM(AN$17:AN64)&lt;$J$4,0,INDEX(Taxes_2,1,$C$3)*INDEX([1]!prix_1cc,$C$4,$C$3))*($J$4-SUM(AN$17:AN64))/12)</f>
        <v>#NAME?</v>
      </c>
      <c r="BH64" s="187" t="e">
        <f aca="false">IF($G64=0,0,IF(SUM(AO$17:AO64)&lt;$J$5,0,INDEX(Taxes_2,1,$C$3)*INDEX([1]!prix_2cc,$C$4,$C$3))*($J$5-SUM(AO$17:AO64))/12)</f>
        <v>#NAME?</v>
      </c>
      <c r="BI64" s="187" t="e">
        <f aca="false">IF($G64=0,0,IF(SUM(AP$17:AP64)&lt;$J$6,0,INDEX(Taxes_2,1,$C$3)*INDEX([1]!prix_3cc,$C$4,$C$3))*($J$6-SUM(AP$17:AP64))/12)</f>
        <v>#NAME?</v>
      </c>
      <c r="BJ64" s="187" t="e">
        <f aca="false">IF($G64=0,0,IF(SUM(AQ$17:AQ64)&lt;$J$7,0,INDEX(Taxes_2,1,$C$3)*INDEX([1]!prix_pent,$C$4,$C$3))*($J$7-SUM(AQ$17:AQ64))/12)</f>
        <v>#NAME?</v>
      </c>
      <c r="BK64" s="187" t="e">
        <f aca="false">IF($G64=0,0,IF(SUM(AR$17:AR64)&lt;$J$8,0,INDEX(Taxes_2,1,$C$3)*INDEX([1]!prix_2ccf,$C$4,$C$3))*($J$8-SUM(AR$17:AR64))/12)</f>
        <v>#NAME?</v>
      </c>
      <c r="BL64" s="187" t="e">
        <f aca="false">IF($G64=0,0,IF(SUM(AS$17:AS64)&lt;$J$9,0,INDEX(Taxes_2,1,$C$3)*INDEX([1]!prix_3ccf,$C$4,$C$3))*($J$9-SUM(AS$17:AS64))/12)</f>
        <v>#NAME?</v>
      </c>
      <c r="BM64" s="188" t="e">
        <f aca="false">IF(G64=0,INDEX(Taxes_1,1,$C$3)*INDEX([1]!v_terrain,1,1)/12,0)</f>
        <v>#NAME?</v>
      </c>
      <c r="BN64" s="187"/>
      <c r="BO64" s="187"/>
      <c r="BP64" s="187"/>
      <c r="BQ64" s="187"/>
      <c r="BR64" s="187"/>
      <c r="BS64" s="187"/>
      <c r="BT64" s="187"/>
      <c r="BU64" s="189" t="e">
        <f aca="false">BF64+BG64+BH64+BI64+BJ64+BK64+BL64+BM64+BN64+BO64+BP64+BQ64+BR64+BS64+BT64</f>
        <v>#NAME?</v>
      </c>
      <c r="BW64" s="190" t="e">
        <f aca="false">IF(G64=1,IF(G63=0,C64,0),0)</f>
        <v>#NAME?</v>
      </c>
      <c r="BX64" s="190" t="e">
        <f aca="false">IF(G64=1,IF(G63=0,C64,0),0)</f>
        <v>#NAME?</v>
      </c>
      <c r="BY64" s="190" t="e">
        <f aca="false">F64+W64</f>
        <v>#NAME?</v>
      </c>
      <c r="BZ64" s="190" t="e">
        <f aca="false">IF(BY64=2,1,0)</f>
        <v>#NAME?</v>
      </c>
      <c r="CA64" s="190" t="e">
        <f aca="false">IF(G64+H64=2,1,0)</f>
        <v>#NAME?</v>
      </c>
    </row>
    <row r="65" customFormat="false" ht="12.75" hidden="false" customHeight="false" outlineLevel="0" collapsed="false">
      <c r="B65" s="195" t="n">
        <v>5</v>
      </c>
      <c r="C65" s="191" t="n">
        <v>49</v>
      </c>
      <c r="D65" s="176" t="n">
        <v>1</v>
      </c>
      <c r="E65" s="176" t="n">
        <f aca="false">IF(INDEX(DM_1,1,$C$3)&gt;C65,0,1)</f>
        <v>1</v>
      </c>
      <c r="F65" s="176" t="e">
        <f aca="false">IF(AV65/$J$10&gt;=INDEX(PREV_2,1,$C$3),1,0)</f>
        <v>#NAME?</v>
      </c>
      <c r="G65" s="176" t="e">
        <f aca="false">IF(F65=0,0,IF(SUM(F$17:F65)-INDEX(DM_4,1,$C$3)&lt;0,0,1))</f>
        <v>#NAME?</v>
      </c>
      <c r="H65" s="177" t="e">
        <f aca="false">IF(AV65&lt;$J$10,0,1)</f>
        <v>#NAME?</v>
      </c>
      <c r="I65" s="178" t="e">
        <f aca="false">IF(G65=0,BD65*INDEX(EQ_Prev,1,$C$3),0)</f>
        <v>#NAME?</v>
      </c>
      <c r="J65" s="178" t="e">
        <f aca="false">IF(F65=1,IF(F64=0,SUM(I$17:I65),I65),0)</f>
        <v>#NAME?</v>
      </c>
      <c r="K65" s="178" t="e">
        <f aca="false">IF(F65=1,IF(F64=0,IF(SUM(I$17:I65)&lt;=$N$10,SUM(I$17:I65),$N$10),0),0)</f>
        <v>#NAME?</v>
      </c>
      <c r="L65" s="178" t="e">
        <f aca="false">J65-K65</f>
        <v>#NAME?</v>
      </c>
      <c r="M65" s="178" t="e">
        <f aca="false">IF(G65=0,BD65*(1-INDEX(EQ_Prev,1,$C$3)),0)</f>
        <v>#NAME?</v>
      </c>
      <c r="N65" s="178" t="e">
        <f aca="false">IF(G65=1,IF(G64=0,SUM(M$17:M65),0),0)</f>
        <v>#NAME?</v>
      </c>
      <c r="O65" s="178" t="e">
        <f aca="false">IF(G65=1,BD65,0)</f>
        <v>#NAME?</v>
      </c>
      <c r="P65" s="179" t="e">
        <f aca="false">O65+N65+L65</f>
        <v>#NAME?</v>
      </c>
      <c r="Q65" s="192" t="n">
        <v>0</v>
      </c>
      <c r="R65" s="181" t="e">
        <f aca="false">-IF(G65=0,($G$7/$H$7),0)</f>
        <v>#NAME?</v>
      </c>
      <c r="S65" s="181" t="e">
        <f aca="false">-IF(F65=1,IF(G65=0,$G$8/$H$8,0),0)</f>
        <v>#NAME?</v>
      </c>
      <c r="T65" s="181" t="e">
        <f aca="false">Q65+R65+S65+AB65</f>
        <v>#NAME?</v>
      </c>
      <c r="U65" s="181" t="e">
        <f aca="false">IF(W64=1,0,T65)</f>
        <v>#NAME?</v>
      </c>
      <c r="V65" s="181" t="e">
        <f aca="false">IF(U65=0,T65,0)</f>
        <v>#NAME?</v>
      </c>
      <c r="W65" s="182" t="e">
        <f aca="false">IF(-SUM(T$17:T65)&gt;=0.25*(SUM($G$6+$G$7+$G$8)),1,0)</f>
        <v>#NAME?</v>
      </c>
      <c r="X65" s="181" t="e">
        <f aca="false">-IF(BZ65=1,IF(BZ64=0,AC65,0),0)</f>
        <v>#NAME?</v>
      </c>
      <c r="Y65" s="181" t="e">
        <f aca="false">-IF(BZ65=1,IF(BZ64=0,(SUM(P$17:P65)),IF(AG65&gt;0,P65,0)),0)</f>
        <v>#NAME?</v>
      </c>
      <c r="Z65" s="181" t="e">
        <f aca="false">IF(AG64&gt;0,IF(AG65&lt;0,-AG64,0),0)</f>
        <v>#NAME?</v>
      </c>
      <c r="AA65" s="181" t="e">
        <f aca="false">IF(Z65=0,Y65,Z65)</f>
        <v>#NAME?</v>
      </c>
      <c r="AB65" s="193" t="n">
        <v>0</v>
      </c>
      <c r="AC65" s="183" t="e">
        <f aca="false">IF(BY64&lt;2,AC64+AD64,0)</f>
        <v>#NAME?</v>
      </c>
      <c r="AD65" s="183" t="e">
        <f aca="false">AC65*((((1+(INDEX(TI_4,1,$C$3)/2))^2)^(1/12))-1)</f>
        <v>#NAME?</v>
      </c>
      <c r="AE65" s="183" t="e">
        <f aca="false">IF(AD66=0,0,AD65)</f>
        <v>#NAME?</v>
      </c>
      <c r="AF65" s="183" t="e">
        <f aca="false">IF(BZ65=1,IF(BZ64=0,AC65-SUM(T66:T$136),0),0)</f>
        <v>#NAME?</v>
      </c>
      <c r="AG65" s="183" t="e">
        <f aca="false">IF(BZ65=1,IF(BZ64=0,AF65-SUM(P$17:P65),AG64+AI64-P65),0)</f>
        <v>#NAME?</v>
      </c>
      <c r="AH65" s="183" t="e">
        <f aca="false">IF(AG65&lt;=0,0,AG65)</f>
        <v>#NAME?</v>
      </c>
      <c r="AI65" s="183" t="e">
        <f aca="false">AH65*((((1+(INDEX(TI_5,1,$C$3)/2))^2)^(1/12))-1)</f>
        <v>#NAME?</v>
      </c>
      <c r="AJ65" s="183" t="e">
        <f aca="false">IF(AI66=0,0,AI65)</f>
        <v>#NAME?</v>
      </c>
      <c r="AK65" s="183" t="e">
        <f aca="false">IF(AH65&gt;0,IF(CA64=1,-AH65,0),0)</f>
        <v>#NAME?</v>
      </c>
      <c r="AL65" s="184" t="e">
        <f aca="false">K65+P65+Q65+R65+S65+X65+AA65+AB65+AF65+AK65</f>
        <v>#NAME?</v>
      </c>
      <c r="AM65" s="185" t="e">
        <f aca="false">IF($E65=0,0,IF($C65-INDEX(DM_1,1,$C$3)&gt;=$K$3,0,INDEX(EC_Studio,$C$4,$C$3)))</f>
        <v>#NAME?</v>
      </c>
      <c r="AN65" s="185" t="e">
        <f aca="false">IF($E65=0,0,IF($C65-INDEX(DM_1,1,$C$3)&gt;=$K$4,0,INDEX(EC_1cc,$C$4,$C$3)))</f>
        <v>#NAME?</v>
      </c>
      <c r="AO65" s="185" t="e">
        <f aca="false">IF($E65=0,0,IF($C65-INDEX(DM_1,1,$C$3)&gt;=$K$5,0,INDEX(EC_2cc,$C$4,$C$3)))</f>
        <v>#NAME?</v>
      </c>
      <c r="AP65" s="185" t="e">
        <f aca="false">IF($E65=0,0,IF($C65-INDEX(DM_1,1,$C$3)&gt;=$K$6,0,INDEX(EC_3CC,$C$4,$C$3)))</f>
        <v>#NAME?</v>
      </c>
      <c r="AQ65" s="185" t="e">
        <f aca="false">IF($E65=0,0,IF($C65-INDEX(DM_1,1,$C$3)&gt;=$K$7,0,INDEX(EC_P,$C$4,$C$3)))</f>
        <v>#NAME?</v>
      </c>
      <c r="AR65" s="185" t="e">
        <f aca="false">IF($E65=0,0,IF($C65-INDEX(DM_1,1,$C$3)&gt;=$K$8,0,INDEX(EC_2ccF,$C$4,$C$3)))</f>
        <v>#NAME?</v>
      </c>
      <c r="AS65" s="185" t="e">
        <f aca="false">IF($E65=0,0,IF($C65-INDEX(DM_1,1,$C$3)&gt;=$K$9,0,INDEX(EC_3ccF,$C$4,$C$3)))</f>
        <v>#NAME?</v>
      </c>
      <c r="AT65" s="185" t="e">
        <f aca="false">(AM65+AN65+AO65+AP65+AQ65+AR65+AS65)*INDEX([1]!stat,1,$C$3)</f>
        <v>#NAME?</v>
      </c>
      <c r="AU65" s="185" t="e">
        <f aca="false">SUM(AM65:AS65)</f>
        <v>#NAME?</v>
      </c>
      <c r="AV65" s="185" t="e">
        <f aca="false">SUM(AU$17:AU65)</f>
        <v>#NAME?</v>
      </c>
      <c r="AW65" s="186" t="e">
        <f aca="false">AM65*INDEX([1]!prix_studio,$C$4,$C$3)</f>
        <v>#NAME?</v>
      </c>
      <c r="AX65" s="186" t="e">
        <f aca="false">AN65*INDEX([1]!prix_1cc,$C$4,$C$3)</f>
        <v>#NAME?</v>
      </c>
      <c r="AY65" s="186" t="e">
        <f aca="false">AO65*INDEX([1]!prix_2cc,$C$4,$C$3)</f>
        <v>#NAME?</v>
      </c>
      <c r="AZ65" s="186" t="e">
        <f aca="false">AP65*INDEX([1]!prix_3cc,$C$4,$C$3)</f>
        <v>#NAME?</v>
      </c>
      <c r="BA65" s="186" t="e">
        <f aca="false">AQ65*INDEX([1]!prix_pent,$C$4,$C$3)</f>
        <v>#NAME?</v>
      </c>
      <c r="BB65" s="186" t="e">
        <f aca="false">AR65*INDEX([1]!prix_2ccf,$C$4,$C$3)</f>
        <v>#NAME?</v>
      </c>
      <c r="BC65" s="186" t="e">
        <f aca="false">AS65*INDEX([1]!prix_3ccf,$C$4,$C$3)</f>
        <v>#NAME?</v>
      </c>
      <c r="BD65" s="186" t="e">
        <f aca="false">SUM(AW65:BC65)</f>
        <v>#NAME?</v>
      </c>
      <c r="BE65" s="186"/>
      <c r="BF65" s="187" t="e">
        <f aca="false">IF($G65=0,0,IF(SUM(AM$17:AM65)&lt;$J$3,0,INDEX(Taxes_2,1,$C$3)*INDEX([1]!prix_studio,$C$4,$C$3))*($J$3-SUM(AM$17:AM65))/12)</f>
        <v>#NAME?</v>
      </c>
      <c r="BG65" s="187" t="e">
        <f aca="false">IF($G65=0,0,IF(SUM(AN$17:AN65)&lt;$J$4,0,INDEX(Taxes_2,1,$C$3)*INDEX([1]!prix_1cc,$C$4,$C$3))*($J$4-SUM(AN$17:AN65))/12)</f>
        <v>#NAME?</v>
      </c>
      <c r="BH65" s="187" t="e">
        <f aca="false">IF($G65=0,0,IF(SUM(AO$17:AO65)&lt;$J$5,0,INDEX(Taxes_2,1,$C$3)*INDEX([1]!prix_2cc,$C$4,$C$3))*($J$5-SUM(AO$17:AO65))/12)</f>
        <v>#NAME?</v>
      </c>
      <c r="BI65" s="187" t="e">
        <f aca="false">IF($G65=0,0,IF(SUM(AP$17:AP65)&lt;$J$6,0,INDEX(Taxes_2,1,$C$3)*INDEX([1]!prix_3cc,$C$4,$C$3))*($J$6-SUM(AP$17:AP65))/12)</f>
        <v>#NAME?</v>
      </c>
      <c r="BJ65" s="187" t="e">
        <f aca="false">IF($G65=0,0,IF(SUM(AQ$17:AQ65)&lt;$J$7,0,INDEX(Taxes_2,1,$C$3)*INDEX([1]!prix_pent,$C$4,$C$3))*($J$7-SUM(AQ$17:AQ65))/12)</f>
        <v>#NAME?</v>
      </c>
      <c r="BK65" s="187" t="e">
        <f aca="false">IF($G65=0,0,IF(SUM(AR$17:AR65)&lt;$J$8,0,INDEX(Taxes_2,1,$C$3)*INDEX([1]!prix_2ccf,$C$4,$C$3))*($J$8-SUM(AR$17:AR65))/12)</f>
        <v>#NAME?</v>
      </c>
      <c r="BL65" s="187" t="e">
        <f aca="false">IF($G65=0,0,IF(SUM(AS$17:AS65)&lt;$J$9,0,INDEX(Taxes_2,1,$C$3)*INDEX([1]!prix_3ccf,$C$4,$C$3))*($J$9-SUM(AS$17:AS65))/12)</f>
        <v>#NAME?</v>
      </c>
      <c r="BM65" s="188" t="e">
        <f aca="false">IF(G65=0,INDEX(Taxes_1,1,$C$3)*INDEX([1]!v_terrain,1,1)/12,0)</f>
        <v>#NAME?</v>
      </c>
      <c r="BN65" s="187"/>
      <c r="BO65" s="187"/>
      <c r="BP65" s="187"/>
      <c r="BQ65" s="187"/>
      <c r="BR65" s="187"/>
      <c r="BS65" s="187"/>
      <c r="BT65" s="187"/>
      <c r="BU65" s="189" t="e">
        <f aca="false">BF65+BG65+BH65+BI65+BJ65+BK65+BL65+BM65+BN65+BO65+BP65+BQ65+BR65+BS65+BT65</f>
        <v>#NAME?</v>
      </c>
      <c r="BW65" s="190" t="e">
        <f aca="false">IF(G65=1,IF(G64=0,C65,0),0)</f>
        <v>#NAME?</v>
      </c>
      <c r="BX65" s="190" t="e">
        <f aca="false">IF(G65=1,IF(G64=0,C65,0),0)</f>
        <v>#NAME?</v>
      </c>
      <c r="BY65" s="190" t="e">
        <f aca="false">F65+W65</f>
        <v>#NAME?</v>
      </c>
      <c r="BZ65" s="190" t="e">
        <f aca="false">IF(BY65=2,1,0)</f>
        <v>#NAME?</v>
      </c>
      <c r="CA65" s="190" t="e">
        <f aca="false">IF(G65+H65=2,1,0)</f>
        <v>#NAME?</v>
      </c>
    </row>
    <row r="66" customFormat="false" ht="12.75" hidden="false" customHeight="false" outlineLevel="0" collapsed="false">
      <c r="B66" s="195"/>
      <c r="C66" s="191" t="n">
        <v>50</v>
      </c>
      <c r="D66" s="176" t="n">
        <v>1</v>
      </c>
      <c r="E66" s="176" t="n">
        <f aca="false">IF(INDEX(DM_1,1,$C$3)&gt;C66,0,1)</f>
        <v>1</v>
      </c>
      <c r="F66" s="176" t="e">
        <f aca="false">IF(AV66/$J$10&gt;=INDEX(PREV_2,1,$C$3),1,0)</f>
        <v>#NAME?</v>
      </c>
      <c r="G66" s="176" t="e">
        <f aca="false">IF(F66=0,0,IF(SUM(F$17:F66)-INDEX(DM_4,1,$C$3)&lt;0,0,1))</f>
        <v>#NAME?</v>
      </c>
      <c r="H66" s="177" t="e">
        <f aca="false">IF(AV66&lt;$J$10,0,1)</f>
        <v>#NAME?</v>
      </c>
      <c r="I66" s="178" t="e">
        <f aca="false">IF(G66=0,BD66*INDEX(EQ_Prev,1,$C$3),0)</f>
        <v>#NAME?</v>
      </c>
      <c r="J66" s="178" t="e">
        <f aca="false">IF(F66=1,IF(F65=0,SUM(I$17:I66),I66),0)</f>
        <v>#NAME?</v>
      </c>
      <c r="K66" s="178" t="e">
        <f aca="false">IF(F66=1,IF(F65=0,IF(SUM(I$17:I66)&lt;=$N$10,SUM(I$17:I66),$N$10),0),0)</f>
        <v>#NAME?</v>
      </c>
      <c r="L66" s="178" t="e">
        <f aca="false">J66-K66</f>
        <v>#NAME?</v>
      </c>
      <c r="M66" s="178" t="e">
        <f aca="false">IF(G66=0,BD66*(1-INDEX(EQ_Prev,1,$C$3)),0)</f>
        <v>#NAME?</v>
      </c>
      <c r="N66" s="178" t="e">
        <f aca="false">IF(G66=1,IF(G65=0,SUM(M$17:M66),0),0)</f>
        <v>#NAME?</v>
      </c>
      <c r="O66" s="178" t="e">
        <f aca="false">IF(G66=1,BD66,0)</f>
        <v>#NAME?</v>
      </c>
      <c r="P66" s="179" t="e">
        <f aca="false">O66+N66+L66</f>
        <v>#NAME?</v>
      </c>
      <c r="Q66" s="192" t="n">
        <v>0</v>
      </c>
      <c r="R66" s="181" t="e">
        <f aca="false">-IF(G66=0,($G$7/$H$7),0)</f>
        <v>#NAME?</v>
      </c>
      <c r="S66" s="181" t="e">
        <f aca="false">-IF(F66=1,IF(G66=0,$G$8/$H$8,0),0)</f>
        <v>#NAME?</v>
      </c>
      <c r="T66" s="181" t="e">
        <f aca="false">Q66+R66+S66+AB66</f>
        <v>#NAME?</v>
      </c>
      <c r="U66" s="181" t="e">
        <f aca="false">IF(W65=1,0,T66)</f>
        <v>#NAME?</v>
      </c>
      <c r="V66" s="181" t="e">
        <f aca="false">IF(U66=0,T66,0)</f>
        <v>#NAME?</v>
      </c>
      <c r="W66" s="182" t="e">
        <f aca="false">IF(-SUM(T$17:T66)&gt;=0.25*(SUM($G$6+$G$7+$G$8)),1,0)</f>
        <v>#NAME?</v>
      </c>
      <c r="X66" s="181" t="e">
        <f aca="false">-IF(BZ66=1,IF(BZ65=0,AC66,0),0)</f>
        <v>#NAME?</v>
      </c>
      <c r="Y66" s="181" t="e">
        <f aca="false">-IF(BZ66=1,IF(BZ65=0,(SUM(P$17:P66)),IF(AG66&gt;0,P66,0)),0)</f>
        <v>#NAME?</v>
      </c>
      <c r="Z66" s="181" t="e">
        <f aca="false">IF(AG65&gt;0,IF(AG66&lt;0,-AG65,0),0)</f>
        <v>#NAME?</v>
      </c>
      <c r="AA66" s="181" t="e">
        <f aca="false">IF(Z66=0,Y66,Z66)</f>
        <v>#NAME?</v>
      </c>
      <c r="AB66" s="193" t="n">
        <v>0</v>
      </c>
      <c r="AC66" s="183" t="e">
        <f aca="false">IF(BY65&lt;2,AC65+AD65,0)</f>
        <v>#NAME?</v>
      </c>
      <c r="AD66" s="183" t="e">
        <f aca="false">AC66*((((1+(INDEX(TI_4,1,$C$3)/2))^2)^(1/12))-1)</f>
        <v>#NAME?</v>
      </c>
      <c r="AE66" s="183" t="e">
        <f aca="false">IF(AD67=0,0,AD66)</f>
        <v>#NAME?</v>
      </c>
      <c r="AF66" s="183" t="e">
        <f aca="false">IF(BZ66=1,IF(BZ65=0,AC66-SUM(T67:T$136),0),0)</f>
        <v>#NAME?</v>
      </c>
      <c r="AG66" s="183" t="e">
        <f aca="false">IF(BZ66=1,IF(BZ65=0,AF66-SUM(P$17:P66),AG65+AI65-P66),0)</f>
        <v>#NAME?</v>
      </c>
      <c r="AH66" s="183" t="e">
        <f aca="false">IF(AG66&lt;=0,0,AG66)</f>
        <v>#NAME?</v>
      </c>
      <c r="AI66" s="183" t="e">
        <f aca="false">AH66*((((1+(INDEX(TI_5,1,$C$3)/2))^2)^(1/12))-1)</f>
        <v>#NAME?</v>
      </c>
      <c r="AJ66" s="183" t="e">
        <f aca="false">IF(AI67=0,0,AI66)</f>
        <v>#NAME?</v>
      </c>
      <c r="AK66" s="183" t="e">
        <f aca="false">IF(AH66&gt;0,IF(CA65=1,-AH66,0),0)</f>
        <v>#NAME?</v>
      </c>
      <c r="AL66" s="184" t="e">
        <f aca="false">K66+P66+Q66+R66+S66+X66+AA66+AB66+AF66+AK66</f>
        <v>#NAME?</v>
      </c>
      <c r="AM66" s="185" t="e">
        <f aca="false">IF($E66=0,0,IF($C66-INDEX(DM_1,1,$C$3)&gt;=$K$3,0,INDEX(EC_Studio,$C$4,$C$3)))</f>
        <v>#NAME?</v>
      </c>
      <c r="AN66" s="185" t="e">
        <f aca="false">IF($E66=0,0,IF($C66-INDEX(DM_1,1,$C$3)&gt;=$K$4,0,INDEX(EC_1cc,$C$4,$C$3)))</f>
        <v>#NAME?</v>
      </c>
      <c r="AO66" s="185" t="e">
        <f aca="false">IF($E66=0,0,IF($C66-INDEX(DM_1,1,$C$3)&gt;=$K$5,0,INDEX(EC_2cc,$C$4,$C$3)))</f>
        <v>#NAME?</v>
      </c>
      <c r="AP66" s="185" t="e">
        <f aca="false">IF($E66=0,0,IF($C66-INDEX(DM_1,1,$C$3)&gt;=$K$6,0,INDEX(EC_3CC,$C$4,$C$3)))</f>
        <v>#NAME?</v>
      </c>
      <c r="AQ66" s="185" t="e">
        <f aca="false">IF($E66=0,0,IF($C66-INDEX(DM_1,1,$C$3)&gt;=$K$7,0,INDEX(EC_P,$C$4,$C$3)))</f>
        <v>#NAME?</v>
      </c>
      <c r="AR66" s="185" t="e">
        <f aca="false">IF($E66=0,0,IF($C66-INDEX(DM_1,1,$C$3)&gt;=$K$8,0,INDEX(EC_2ccF,$C$4,$C$3)))</f>
        <v>#NAME?</v>
      </c>
      <c r="AS66" s="185" t="e">
        <f aca="false">IF($E66=0,0,IF($C66-INDEX(DM_1,1,$C$3)&gt;=$K$9,0,INDEX(EC_3ccF,$C$4,$C$3)))</f>
        <v>#NAME?</v>
      </c>
      <c r="AT66" s="185" t="e">
        <f aca="false">(AM66+AN66+AO66+AP66+AQ66+AR66+AS66)*INDEX([1]!stat,1,$C$3)</f>
        <v>#NAME?</v>
      </c>
      <c r="AU66" s="185" t="e">
        <f aca="false">SUM(AM66:AS66)</f>
        <v>#NAME?</v>
      </c>
      <c r="AV66" s="185" t="e">
        <f aca="false">SUM(AU$17:AU66)</f>
        <v>#NAME?</v>
      </c>
      <c r="AW66" s="186" t="e">
        <f aca="false">AM66*INDEX([1]!prix_studio,$C$4,$C$3)</f>
        <v>#NAME?</v>
      </c>
      <c r="AX66" s="186" t="e">
        <f aca="false">AN66*INDEX([1]!prix_1cc,$C$4,$C$3)</f>
        <v>#NAME?</v>
      </c>
      <c r="AY66" s="186" t="e">
        <f aca="false">AO66*INDEX([1]!prix_2cc,$C$4,$C$3)</f>
        <v>#NAME?</v>
      </c>
      <c r="AZ66" s="186" t="e">
        <f aca="false">AP66*INDEX([1]!prix_3cc,$C$4,$C$3)</f>
        <v>#NAME?</v>
      </c>
      <c r="BA66" s="186" t="e">
        <f aca="false">AQ66*INDEX([1]!prix_pent,$C$4,$C$3)</f>
        <v>#NAME?</v>
      </c>
      <c r="BB66" s="186" t="e">
        <f aca="false">AR66*INDEX([1]!prix_2ccf,$C$4,$C$3)</f>
        <v>#NAME?</v>
      </c>
      <c r="BC66" s="186" t="e">
        <f aca="false">AS66*INDEX([1]!prix_3ccf,$C$4,$C$3)</f>
        <v>#NAME?</v>
      </c>
      <c r="BD66" s="186" t="e">
        <f aca="false">SUM(AW66:BC66)</f>
        <v>#NAME?</v>
      </c>
      <c r="BE66" s="186"/>
      <c r="BF66" s="187" t="e">
        <f aca="false">IF($G66=0,0,IF(SUM(AM$17:AM66)&lt;$J$3,0,INDEX(Taxes_2,1,$C$3)*INDEX([1]!prix_studio,$C$4,$C$3))*($J$3-SUM(AM$17:AM66))/12)</f>
        <v>#NAME?</v>
      </c>
      <c r="BG66" s="187" t="e">
        <f aca="false">IF($G66=0,0,IF(SUM(AN$17:AN66)&lt;$J$4,0,INDEX(Taxes_2,1,$C$3)*INDEX([1]!prix_1cc,$C$4,$C$3))*($J$4-SUM(AN$17:AN66))/12)</f>
        <v>#NAME?</v>
      </c>
      <c r="BH66" s="187" t="e">
        <f aca="false">IF($G66=0,0,IF(SUM(AO$17:AO66)&lt;$J$5,0,INDEX(Taxes_2,1,$C$3)*INDEX([1]!prix_2cc,$C$4,$C$3))*($J$5-SUM(AO$17:AO66))/12)</f>
        <v>#NAME?</v>
      </c>
      <c r="BI66" s="187" t="e">
        <f aca="false">IF($G66=0,0,IF(SUM(AP$17:AP66)&lt;$J$6,0,INDEX(Taxes_2,1,$C$3)*INDEX([1]!prix_3cc,$C$4,$C$3))*($J$6-SUM(AP$17:AP66))/12)</f>
        <v>#NAME?</v>
      </c>
      <c r="BJ66" s="187" t="e">
        <f aca="false">IF($G66=0,0,IF(SUM(AQ$17:AQ66)&lt;$J$7,0,INDEX(Taxes_2,1,$C$3)*INDEX([1]!prix_pent,$C$4,$C$3))*($J$7-SUM(AQ$17:AQ66))/12)</f>
        <v>#NAME?</v>
      </c>
      <c r="BK66" s="187" t="e">
        <f aca="false">IF($G66=0,0,IF(SUM(AR$17:AR66)&lt;$J$8,0,INDEX(Taxes_2,1,$C$3)*INDEX([1]!prix_2ccf,$C$4,$C$3))*($J$8-SUM(AR$17:AR66))/12)</f>
        <v>#NAME?</v>
      </c>
      <c r="BL66" s="187" t="e">
        <f aca="false">IF($G66=0,0,IF(SUM(AS$17:AS66)&lt;$J$9,0,INDEX(Taxes_2,1,$C$3)*INDEX([1]!prix_3ccf,$C$4,$C$3))*($J$9-SUM(AS$17:AS66))/12)</f>
        <v>#NAME?</v>
      </c>
      <c r="BM66" s="188" t="e">
        <f aca="false">IF(G66=0,INDEX(Taxes_1,1,$C$3)*INDEX([1]!v_terrain,1,1)/12,0)</f>
        <v>#NAME?</v>
      </c>
      <c r="BN66" s="187"/>
      <c r="BO66" s="187"/>
      <c r="BP66" s="187"/>
      <c r="BQ66" s="187"/>
      <c r="BR66" s="187"/>
      <c r="BS66" s="187"/>
      <c r="BT66" s="187"/>
      <c r="BU66" s="189" t="e">
        <f aca="false">BF66+BG66+BH66+BI66+BJ66+BK66+BL66+BM66+BN66+BO66+BP66+BQ66+BR66+BS66+BT66</f>
        <v>#NAME?</v>
      </c>
      <c r="BW66" s="190" t="e">
        <f aca="false">IF(G66=1,IF(G65=0,C66,0),0)</f>
        <v>#NAME?</v>
      </c>
      <c r="BX66" s="190" t="e">
        <f aca="false">IF(G66=1,IF(G65=0,C66,0),0)</f>
        <v>#NAME?</v>
      </c>
      <c r="BY66" s="190" t="e">
        <f aca="false">F66+W66</f>
        <v>#NAME?</v>
      </c>
      <c r="BZ66" s="190" t="e">
        <f aca="false">IF(BY66=2,1,0)</f>
        <v>#NAME?</v>
      </c>
      <c r="CA66" s="190" t="e">
        <f aca="false">IF(G66+H66=2,1,0)</f>
        <v>#NAME?</v>
      </c>
    </row>
    <row r="67" customFormat="false" ht="12.75" hidden="false" customHeight="false" outlineLevel="0" collapsed="false">
      <c r="B67" s="195"/>
      <c r="C67" s="191" t="n">
        <v>51</v>
      </c>
      <c r="D67" s="176" t="n">
        <v>1</v>
      </c>
      <c r="E67" s="176" t="n">
        <f aca="false">IF(INDEX(DM_1,1,$C$3)&gt;C67,0,1)</f>
        <v>1</v>
      </c>
      <c r="F67" s="176" t="e">
        <f aca="false">IF(AV67/$J$10&gt;=INDEX(PREV_2,1,$C$3),1,0)</f>
        <v>#NAME?</v>
      </c>
      <c r="G67" s="176" t="e">
        <f aca="false">IF(F67=0,0,IF(SUM(F$17:F67)-INDEX(DM_4,1,$C$3)&lt;0,0,1))</f>
        <v>#NAME?</v>
      </c>
      <c r="H67" s="177" t="e">
        <f aca="false">IF(AV67&lt;$J$10,0,1)</f>
        <v>#NAME?</v>
      </c>
      <c r="I67" s="178" t="e">
        <f aca="false">IF(G67=0,BD67*INDEX(EQ_Prev,1,$C$3),0)</f>
        <v>#NAME?</v>
      </c>
      <c r="J67" s="178" t="e">
        <f aca="false">IF(F67=1,IF(F66=0,SUM(I$17:I67),I67),0)</f>
        <v>#NAME?</v>
      </c>
      <c r="K67" s="178" t="e">
        <f aca="false">IF(F67=1,IF(F66=0,IF(SUM(I$17:I67)&lt;=$N$10,SUM(I$17:I67),$N$10),0),0)</f>
        <v>#NAME?</v>
      </c>
      <c r="L67" s="178" t="e">
        <f aca="false">J67-K67</f>
        <v>#NAME?</v>
      </c>
      <c r="M67" s="178" t="e">
        <f aca="false">IF(G67=0,BD67*(1-INDEX(EQ_Prev,1,$C$3)),0)</f>
        <v>#NAME?</v>
      </c>
      <c r="N67" s="178" t="e">
        <f aca="false">IF(G67=1,IF(G66=0,SUM(M$17:M67),0),0)</f>
        <v>#NAME?</v>
      </c>
      <c r="O67" s="178" t="e">
        <f aca="false">IF(G67=1,BD67,0)</f>
        <v>#NAME?</v>
      </c>
      <c r="P67" s="179" t="e">
        <f aca="false">O67+N67+L67</f>
        <v>#NAME?</v>
      </c>
      <c r="Q67" s="192" t="n">
        <v>0</v>
      </c>
      <c r="R67" s="181" t="e">
        <f aca="false">-IF(G67=0,($G$7/$H$7),0)</f>
        <v>#NAME?</v>
      </c>
      <c r="S67" s="181" t="e">
        <f aca="false">-IF(F67=1,IF(G67=0,$G$8/$H$8,0),0)</f>
        <v>#NAME?</v>
      </c>
      <c r="T67" s="181" t="e">
        <f aca="false">Q67+R67+S67+AB67</f>
        <v>#NAME?</v>
      </c>
      <c r="U67" s="181" t="e">
        <f aca="false">IF(W66=1,0,T67)</f>
        <v>#NAME?</v>
      </c>
      <c r="V67" s="181" t="e">
        <f aca="false">IF(U67=0,T67,0)</f>
        <v>#NAME?</v>
      </c>
      <c r="W67" s="182" t="e">
        <f aca="false">IF(-SUM(T$17:T67)&gt;=0.25*(SUM($G$6+$G$7+$G$8)),1,0)</f>
        <v>#NAME?</v>
      </c>
      <c r="X67" s="181" t="e">
        <f aca="false">-IF(BZ67=1,IF(BZ66=0,AC67,0),0)</f>
        <v>#NAME?</v>
      </c>
      <c r="Y67" s="181" t="e">
        <f aca="false">-IF(BZ67=1,IF(BZ66=0,(SUM(P$17:P67)),IF(AG67&gt;0,P67,0)),0)</f>
        <v>#NAME?</v>
      </c>
      <c r="Z67" s="181" t="e">
        <f aca="false">IF(AG66&gt;0,IF(AG67&lt;0,-AG66,0),0)</f>
        <v>#NAME?</v>
      </c>
      <c r="AA67" s="181" t="e">
        <f aca="false">IF(Z67=0,Y67,Z67)</f>
        <v>#NAME?</v>
      </c>
      <c r="AB67" s="193" t="n">
        <v>0</v>
      </c>
      <c r="AC67" s="183" t="e">
        <f aca="false">IF(BY66&lt;2,AC66+AD66,0)</f>
        <v>#NAME?</v>
      </c>
      <c r="AD67" s="183" t="e">
        <f aca="false">AC67*((((1+(INDEX(TI_4,1,$C$3)/2))^2)^(1/12))-1)</f>
        <v>#NAME?</v>
      </c>
      <c r="AE67" s="183" t="e">
        <f aca="false">IF(AD68=0,0,AD67)</f>
        <v>#NAME?</v>
      </c>
      <c r="AF67" s="183" t="e">
        <f aca="false">IF(BZ67=1,IF(BZ66=0,AC67-SUM(T68:T$136),0),0)</f>
        <v>#NAME?</v>
      </c>
      <c r="AG67" s="183" t="e">
        <f aca="false">IF(BZ67=1,IF(BZ66=0,AF67-SUM(P$17:P67),AG66+AI66-P67),0)</f>
        <v>#NAME?</v>
      </c>
      <c r="AH67" s="183" t="e">
        <f aca="false">IF(AG67&lt;=0,0,AG67)</f>
        <v>#NAME?</v>
      </c>
      <c r="AI67" s="183" t="e">
        <f aca="false">AH67*((((1+(INDEX(TI_5,1,$C$3)/2))^2)^(1/12))-1)</f>
        <v>#NAME?</v>
      </c>
      <c r="AJ67" s="183" t="e">
        <f aca="false">IF(AI68=0,0,AI67)</f>
        <v>#NAME?</v>
      </c>
      <c r="AK67" s="183" t="e">
        <f aca="false">IF(AH67&gt;0,IF(CA66=1,-AH67,0),0)</f>
        <v>#NAME?</v>
      </c>
      <c r="AL67" s="184" t="e">
        <f aca="false">K67+P67+Q67+R67+S67+X67+AA67+AB67+AF67+AK67</f>
        <v>#NAME?</v>
      </c>
      <c r="AM67" s="185" t="e">
        <f aca="false">IF($E67=0,0,IF($C67-INDEX(DM_1,1,$C$3)&gt;=$K$3,0,INDEX(EC_Studio,$C$4,$C$3)))</f>
        <v>#NAME?</v>
      </c>
      <c r="AN67" s="185" t="e">
        <f aca="false">IF($E67=0,0,IF($C67-INDEX(DM_1,1,$C$3)&gt;=$K$4,0,INDEX(EC_1cc,$C$4,$C$3)))</f>
        <v>#NAME?</v>
      </c>
      <c r="AO67" s="185" t="e">
        <f aca="false">IF($E67=0,0,IF($C67-INDEX(DM_1,1,$C$3)&gt;=$K$5,0,INDEX(EC_2cc,$C$4,$C$3)))</f>
        <v>#NAME?</v>
      </c>
      <c r="AP67" s="185" t="e">
        <f aca="false">IF($E67=0,0,IF($C67-INDEX(DM_1,1,$C$3)&gt;=$K$6,0,INDEX(EC_3CC,$C$4,$C$3)))</f>
        <v>#NAME?</v>
      </c>
      <c r="AQ67" s="185" t="e">
        <f aca="false">IF($E67=0,0,IF($C67-INDEX(DM_1,1,$C$3)&gt;=$K$7,0,INDEX(EC_P,$C$4,$C$3)))</f>
        <v>#NAME?</v>
      </c>
      <c r="AR67" s="185" t="e">
        <f aca="false">IF($E67=0,0,IF($C67-INDEX(DM_1,1,$C$3)&gt;=$K$8,0,INDEX(EC_2ccF,$C$4,$C$3)))</f>
        <v>#NAME?</v>
      </c>
      <c r="AS67" s="185" t="e">
        <f aca="false">IF($E67=0,0,IF($C67-INDEX(DM_1,1,$C$3)&gt;=$K$9,0,INDEX(EC_3ccF,$C$4,$C$3)))</f>
        <v>#NAME?</v>
      </c>
      <c r="AT67" s="185" t="e">
        <f aca="false">(AM67+AN67+AO67+AP67+AQ67+AR67+AS67)*INDEX([1]!stat,1,$C$3)</f>
        <v>#NAME?</v>
      </c>
      <c r="AU67" s="185" t="e">
        <f aca="false">SUM(AM67:AS67)</f>
        <v>#NAME?</v>
      </c>
      <c r="AV67" s="185" t="e">
        <f aca="false">SUM(AU$17:AU67)</f>
        <v>#NAME?</v>
      </c>
      <c r="AW67" s="186" t="e">
        <f aca="false">AM67*INDEX([1]!prix_studio,$C$4,$C$3)</f>
        <v>#NAME?</v>
      </c>
      <c r="AX67" s="186" t="e">
        <f aca="false">AN67*INDEX([1]!prix_1cc,$C$4,$C$3)</f>
        <v>#NAME?</v>
      </c>
      <c r="AY67" s="186" t="e">
        <f aca="false">AO67*INDEX([1]!prix_2cc,$C$4,$C$3)</f>
        <v>#NAME?</v>
      </c>
      <c r="AZ67" s="186" t="e">
        <f aca="false">AP67*INDEX([1]!prix_3cc,$C$4,$C$3)</f>
        <v>#NAME?</v>
      </c>
      <c r="BA67" s="186" t="e">
        <f aca="false">AQ67*INDEX([1]!prix_pent,$C$4,$C$3)</f>
        <v>#NAME?</v>
      </c>
      <c r="BB67" s="186" t="e">
        <f aca="false">AR67*INDEX([1]!prix_2ccf,$C$4,$C$3)</f>
        <v>#NAME?</v>
      </c>
      <c r="BC67" s="186" t="e">
        <f aca="false">AS67*INDEX([1]!prix_3ccf,$C$4,$C$3)</f>
        <v>#NAME?</v>
      </c>
      <c r="BD67" s="186" t="e">
        <f aca="false">SUM(AW67:BC67)</f>
        <v>#NAME?</v>
      </c>
      <c r="BE67" s="186"/>
      <c r="BF67" s="187" t="e">
        <f aca="false">IF($G67=0,0,IF(SUM(AM$17:AM67)&lt;$J$3,0,INDEX(Taxes_2,1,$C$3)*INDEX([1]!prix_studio,$C$4,$C$3))*($J$3-SUM(AM$17:AM67))/12)</f>
        <v>#NAME?</v>
      </c>
      <c r="BG67" s="187" t="e">
        <f aca="false">IF($G67=0,0,IF(SUM(AN$17:AN67)&lt;$J$4,0,INDEX(Taxes_2,1,$C$3)*INDEX([1]!prix_1cc,$C$4,$C$3))*($J$4-SUM(AN$17:AN67))/12)</f>
        <v>#NAME?</v>
      </c>
      <c r="BH67" s="187" t="e">
        <f aca="false">IF($G67=0,0,IF(SUM(AO$17:AO67)&lt;$J$5,0,INDEX(Taxes_2,1,$C$3)*INDEX([1]!prix_2cc,$C$4,$C$3))*($J$5-SUM(AO$17:AO67))/12)</f>
        <v>#NAME?</v>
      </c>
      <c r="BI67" s="187" t="e">
        <f aca="false">IF($G67=0,0,IF(SUM(AP$17:AP67)&lt;$J$6,0,INDEX(Taxes_2,1,$C$3)*INDEX([1]!prix_3cc,$C$4,$C$3))*($J$6-SUM(AP$17:AP67))/12)</f>
        <v>#NAME?</v>
      </c>
      <c r="BJ67" s="187" t="e">
        <f aca="false">IF($G67=0,0,IF(SUM(AQ$17:AQ67)&lt;$J$7,0,INDEX(Taxes_2,1,$C$3)*INDEX([1]!prix_pent,$C$4,$C$3))*($J$7-SUM(AQ$17:AQ67))/12)</f>
        <v>#NAME?</v>
      </c>
      <c r="BK67" s="187" t="e">
        <f aca="false">IF($G67=0,0,IF(SUM(AR$17:AR67)&lt;$J$8,0,INDEX(Taxes_2,1,$C$3)*INDEX([1]!prix_2ccf,$C$4,$C$3))*($J$8-SUM(AR$17:AR67))/12)</f>
        <v>#NAME?</v>
      </c>
      <c r="BL67" s="187" t="e">
        <f aca="false">IF($G67=0,0,IF(SUM(AS$17:AS67)&lt;$J$9,0,INDEX(Taxes_2,1,$C$3)*INDEX([1]!prix_3ccf,$C$4,$C$3))*($J$9-SUM(AS$17:AS67))/12)</f>
        <v>#NAME?</v>
      </c>
      <c r="BM67" s="188" t="e">
        <f aca="false">IF(G67=0,INDEX(Taxes_1,1,$C$3)*INDEX([1]!v_terrain,1,1)/12,0)</f>
        <v>#NAME?</v>
      </c>
      <c r="BN67" s="187"/>
      <c r="BO67" s="187"/>
      <c r="BP67" s="187"/>
      <c r="BQ67" s="187"/>
      <c r="BR67" s="187"/>
      <c r="BS67" s="187"/>
      <c r="BT67" s="187"/>
      <c r="BU67" s="189" t="e">
        <f aca="false">BF67+BG67+BH67+BI67+BJ67+BK67+BL67+BM67+BN67+BO67+BP67+BQ67+BR67+BS67+BT67</f>
        <v>#NAME?</v>
      </c>
      <c r="BW67" s="190" t="e">
        <f aca="false">IF(G67=1,IF(G66=0,C67,0),0)</f>
        <v>#NAME?</v>
      </c>
      <c r="BX67" s="190" t="e">
        <f aca="false">IF(G67=1,IF(G66=0,C67,0),0)</f>
        <v>#NAME?</v>
      </c>
      <c r="BY67" s="190" t="e">
        <f aca="false">F67+W67</f>
        <v>#NAME?</v>
      </c>
      <c r="BZ67" s="190" t="e">
        <f aca="false">IF(BY67=2,1,0)</f>
        <v>#NAME?</v>
      </c>
      <c r="CA67" s="190" t="e">
        <f aca="false">IF(G67+H67=2,1,0)</f>
        <v>#NAME?</v>
      </c>
    </row>
    <row r="68" customFormat="false" ht="12.75" hidden="false" customHeight="false" outlineLevel="0" collapsed="false">
      <c r="B68" s="195"/>
      <c r="C68" s="191" t="n">
        <v>52</v>
      </c>
      <c r="D68" s="176" t="n">
        <v>1</v>
      </c>
      <c r="E68" s="176" t="n">
        <f aca="false">IF(INDEX(DM_1,1,$C$3)&gt;C68,0,1)</f>
        <v>1</v>
      </c>
      <c r="F68" s="176" t="e">
        <f aca="false">IF(AV68/$J$10&gt;=INDEX(PREV_2,1,$C$3),1,0)</f>
        <v>#NAME?</v>
      </c>
      <c r="G68" s="176" t="e">
        <f aca="false">IF(F68=0,0,IF(SUM(F$17:F68)-INDEX(DM_4,1,$C$3)&lt;0,0,1))</f>
        <v>#NAME?</v>
      </c>
      <c r="H68" s="177" t="e">
        <f aca="false">IF(AV68&lt;$J$10,0,1)</f>
        <v>#NAME?</v>
      </c>
      <c r="I68" s="178" t="e">
        <f aca="false">IF(G68=0,BD68*INDEX(EQ_Prev,1,$C$3),0)</f>
        <v>#NAME?</v>
      </c>
      <c r="J68" s="178" t="e">
        <f aca="false">IF(F68=1,IF(F67=0,SUM(I$17:I68),I68),0)</f>
        <v>#NAME?</v>
      </c>
      <c r="K68" s="178" t="e">
        <f aca="false">IF(F68=1,IF(F67=0,IF(SUM(I$17:I68)&lt;=$N$10,SUM(I$17:I68),$N$10),0),0)</f>
        <v>#NAME?</v>
      </c>
      <c r="L68" s="178" t="e">
        <f aca="false">J68-K68</f>
        <v>#NAME?</v>
      </c>
      <c r="M68" s="178" t="e">
        <f aca="false">IF(G68=0,BD68*(1-INDEX(EQ_Prev,1,$C$3)),0)</f>
        <v>#NAME?</v>
      </c>
      <c r="N68" s="178" t="e">
        <f aca="false">IF(G68=1,IF(G67=0,SUM(M$17:M68),0),0)</f>
        <v>#NAME?</v>
      </c>
      <c r="O68" s="178" t="e">
        <f aca="false">IF(G68=1,BD68,0)</f>
        <v>#NAME?</v>
      </c>
      <c r="P68" s="179" t="e">
        <f aca="false">O68+N68+L68</f>
        <v>#NAME?</v>
      </c>
      <c r="Q68" s="192" t="n">
        <v>0</v>
      </c>
      <c r="R68" s="181" t="e">
        <f aca="false">-IF(G68=0,($G$7/$H$7),0)</f>
        <v>#NAME?</v>
      </c>
      <c r="S68" s="181" t="e">
        <f aca="false">-IF(F68=1,IF(G68=0,$G$8/$H$8,0),0)</f>
        <v>#NAME?</v>
      </c>
      <c r="T68" s="181" t="e">
        <f aca="false">Q68+R68+S68+AB68</f>
        <v>#NAME?</v>
      </c>
      <c r="U68" s="181" t="e">
        <f aca="false">IF(W67=1,0,T68)</f>
        <v>#NAME?</v>
      </c>
      <c r="V68" s="181" t="e">
        <f aca="false">IF(U68=0,T68,0)</f>
        <v>#NAME?</v>
      </c>
      <c r="W68" s="182" t="e">
        <f aca="false">IF(-SUM(T$17:T68)&gt;=0.25*(SUM($G$6+$G$7+$G$8)),1,0)</f>
        <v>#NAME?</v>
      </c>
      <c r="X68" s="181" t="e">
        <f aca="false">-IF(BZ68=1,IF(BZ67=0,AC68,0),0)</f>
        <v>#NAME?</v>
      </c>
      <c r="Y68" s="181" t="e">
        <f aca="false">-IF(BZ68=1,IF(BZ67=0,(SUM(P$17:P68)),IF(AG68&gt;0,P68,0)),0)</f>
        <v>#NAME?</v>
      </c>
      <c r="Z68" s="181" t="e">
        <f aca="false">IF(AG67&gt;0,IF(AG68&lt;0,-AG67,0),0)</f>
        <v>#NAME?</v>
      </c>
      <c r="AA68" s="181" t="e">
        <f aca="false">IF(Z68=0,Y68,Z68)</f>
        <v>#NAME?</v>
      </c>
      <c r="AB68" s="193" t="n">
        <v>0</v>
      </c>
      <c r="AC68" s="183" t="e">
        <f aca="false">IF(BY67&lt;2,AC67+AD67,0)</f>
        <v>#NAME?</v>
      </c>
      <c r="AD68" s="183" t="e">
        <f aca="false">AC68*((((1+(INDEX(TI_4,1,$C$3)/2))^2)^(1/12))-1)</f>
        <v>#NAME?</v>
      </c>
      <c r="AE68" s="183" t="e">
        <f aca="false">IF(AD69=0,0,AD68)</f>
        <v>#NAME?</v>
      </c>
      <c r="AF68" s="183" t="e">
        <f aca="false">IF(BZ68=1,IF(BZ67=0,AC68-SUM(T69:T$136),0),0)</f>
        <v>#NAME?</v>
      </c>
      <c r="AG68" s="183" t="e">
        <f aca="false">IF(BZ68=1,IF(BZ67=0,AF68-SUM(P$17:P68),AG67+AI67-P68),0)</f>
        <v>#NAME?</v>
      </c>
      <c r="AH68" s="183" t="e">
        <f aca="false">IF(AG68&lt;=0,0,AG68)</f>
        <v>#NAME?</v>
      </c>
      <c r="AI68" s="183" t="e">
        <f aca="false">AH68*((((1+(INDEX(TI_5,1,$C$3)/2))^2)^(1/12))-1)</f>
        <v>#NAME?</v>
      </c>
      <c r="AJ68" s="183" t="e">
        <f aca="false">IF(AI69=0,0,AI68)</f>
        <v>#NAME?</v>
      </c>
      <c r="AK68" s="183" t="e">
        <f aca="false">IF(AH68&gt;0,IF(CA67=1,-AH68,0),0)</f>
        <v>#NAME?</v>
      </c>
      <c r="AL68" s="184" t="e">
        <f aca="false">K68+P68+Q68+R68+S68+X68+AA68+AB68+AF68+AK68</f>
        <v>#NAME?</v>
      </c>
      <c r="AM68" s="185" t="e">
        <f aca="false">IF($E68=0,0,IF($C68-INDEX(DM_1,1,$C$3)&gt;=$K$3,0,INDEX(EC_Studio,$C$4,$C$3)))</f>
        <v>#NAME?</v>
      </c>
      <c r="AN68" s="185" t="e">
        <f aca="false">IF($E68=0,0,IF($C68-INDEX(DM_1,1,$C$3)&gt;=$K$4,0,INDEX(EC_1cc,$C$4,$C$3)))</f>
        <v>#NAME?</v>
      </c>
      <c r="AO68" s="185" t="e">
        <f aca="false">IF($E68=0,0,IF($C68-INDEX(DM_1,1,$C$3)&gt;=$K$5,0,INDEX(EC_2cc,$C$4,$C$3)))</f>
        <v>#NAME?</v>
      </c>
      <c r="AP68" s="185" t="e">
        <f aca="false">IF($E68=0,0,IF($C68-INDEX(DM_1,1,$C$3)&gt;=$K$6,0,INDEX(EC_3CC,$C$4,$C$3)))</f>
        <v>#NAME?</v>
      </c>
      <c r="AQ68" s="185" t="e">
        <f aca="false">IF($E68=0,0,IF($C68-INDEX(DM_1,1,$C$3)&gt;=$K$7,0,INDEX(EC_P,$C$4,$C$3)))</f>
        <v>#NAME?</v>
      </c>
      <c r="AR68" s="185" t="e">
        <f aca="false">IF($E68=0,0,IF($C68-INDEX(DM_1,1,$C$3)&gt;=$K$8,0,INDEX(EC_2ccF,$C$4,$C$3)))</f>
        <v>#NAME?</v>
      </c>
      <c r="AS68" s="185" t="e">
        <f aca="false">IF($E68=0,0,IF($C68-INDEX(DM_1,1,$C$3)&gt;=$K$9,0,INDEX(EC_3ccF,$C$4,$C$3)))</f>
        <v>#NAME?</v>
      </c>
      <c r="AT68" s="185" t="e">
        <f aca="false">(AM68+AN68+AO68+AP68+AQ68+AR68+AS68)*INDEX([1]!stat,1,$C$3)</f>
        <v>#NAME?</v>
      </c>
      <c r="AU68" s="185" t="e">
        <f aca="false">SUM(AM68:AS68)</f>
        <v>#NAME?</v>
      </c>
      <c r="AV68" s="185" t="e">
        <f aca="false">SUM(AU$17:AU68)</f>
        <v>#NAME?</v>
      </c>
      <c r="AW68" s="186" t="e">
        <f aca="false">AM68*INDEX([1]!prix_studio,$C$4,$C$3)</f>
        <v>#NAME?</v>
      </c>
      <c r="AX68" s="186" t="e">
        <f aca="false">AN68*INDEX([1]!prix_1cc,$C$4,$C$3)</f>
        <v>#NAME?</v>
      </c>
      <c r="AY68" s="186" t="e">
        <f aca="false">AO68*INDEX([1]!prix_2cc,$C$4,$C$3)</f>
        <v>#NAME?</v>
      </c>
      <c r="AZ68" s="186" t="e">
        <f aca="false">AP68*INDEX([1]!prix_3cc,$C$4,$C$3)</f>
        <v>#NAME?</v>
      </c>
      <c r="BA68" s="186" t="e">
        <f aca="false">AQ68*INDEX([1]!prix_pent,$C$4,$C$3)</f>
        <v>#NAME?</v>
      </c>
      <c r="BB68" s="186" t="e">
        <f aca="false">AR68*INDEX([1]!prix_2ccf,$C$4,$C$3)</f>
        <v>#NAME?</v>
      </c>
      <c r="BC68" s="186" t="e">
        <f aca="false">AS68*INDEX([1]!prix_3ccf,$C$4,$C$3)</f>
        <v>#NAME?</v>
      </c>
      <c r="BD68" s="186" t="e">
        <f aca="false">SUM(AW68:BC68)</f>
        <v>#NAME?</v>
      </c>
      <c r="BE68" s="186"/>
      <c r="BF68" s="187" t="e">
        <f aca="false">IF($G68=0,0,IF(SUM(AM$17:AM68)&lt;$J$3,0,INDEX(Taxes_2,1,$C$3)*INDEX([1]!prix_studio,$C$4,$C$3))*($J$3-SUM(AM$17:AM68))/12)</f>
        <v>#NAME?</v>
      </c>
      <c r="BG68" s="187" t="e">
        <f aca="false">IF($G68=0,0,IF(SUM(AN$17:AN68)&lt;$J$4,0,INDEX(Taxes_2,1,$C$3)*INDEX([1]!prix_1cc,$C$4,$C$3))*($J$4-SUM(AN$17:AN68))/12)</f>
        <v>#NAME?</v>
      </c>
      <c r="BH68" s="187" t="e">
        <f aca="false">IF($G68=0,0,IF(SUM(AO$17:AO68)&lt;$J$5,0,INDEX(Taxes_2,1,$C$3)*INDEX([1]!prix_2cc,$C$4,$C$3))*($J$5-SUM(AO$17:AO68))/12)</f>
        <v>#NAME?</v>
      </c>
      <c r="BI68" s="187" t="e">
        <f aca="false">IF($G68=0,0,IF(SUM(AP$17:AP68)&lt;$J$6,0,INDEX(Taxes_2,1,$C$3)*INDEX([1]!prix_3cc,$C$4,$C$3))*($J$6-SUM(AP$17:AP68))/12)</f>
        <v>#NAME?</v>
      </c>
      <c r="BJ68" s="187" t="e">
        <f aca="false">IF($G68=0,0,IF(SUM(AQ$17:AQ68)&lt;$J$7,0,INDEX(Taxes_2,1,$C$3)*INDEX([1]!prix_pent,$C$4,$C$3))*($J$7-SUM(AQ$17:AQ68))/12)</f>
        <v>#NAME?</v>
      </c>
      <c r="BK68" s="187" t="e">
        <f aca="false">IF($G68=0,0,IF(SUM(AR$17:AR68)&lt;$J$8,0,INDEX(Taxes_2,1,$C$3)*INDEX([1]!prix_2ccf,$C$4,$C$3))*($J$8-SUM(AR$17:AR68))/12)</f>
        <v>#NAME?</v>
      </c>
      <c r="BL68" s="187" t="e">
        <f aca="false">IF($G68=0,0,IF(SUM(AS$17:AS68)&lt;$J$9,0,INDEX(Taxes_2,1,$C$3)*INDEX([1]!prix_3ccf,$C$4,$C$3))*($J$9-SUM(AS$17:AS68))/12)</f>
        <v>#NAME?</v>
      </c>
      <c r="BM68" s="188" t="e">
        <f aca="false">IF(G68=0,INDEX(Taxes_1,1,$C$3)*INDEX([1]!v_terrain,1,1)/12,0)</f>
        <v>#NAME?</v>
      </c>
      <c r="BN68" s="187"/>
      <c r="BO68" s="187"/>
      <c r="BP68" s="187"/>
      <c r="BQ68" s="187"/>
      <c r="BR68" s="187"/>
      <c r="BS68" s="187"/>
      <c r="BT68" s="187"/>
      <c r="BU68" s="189" t="e">
        <f aca="false">BF68+BG68+BH68+BI68+BJ68+BK68+BL68+BM68+BN68+BO68+BP68+BQ68+BR68+BS68+BT68</f>
        <v>#NAME?</v>
      </c>
      <c r="BW68" s="190" t="e">
        <f aca="false">IF(G68=1,IF(G67=0,C68,0),0)</f>
        <v>#NAME?</v>
      </c>
      <c r="BX68" s="190" t="e">
        <f aca="false">IF(G68=1,IF(G67=0,C68,0),0)</f>
        <v>#NAME?</v>
      </c>
      <c r="BY68" s="190" t="e">
        <f aca="false">F68+W68</f>
        <v>#NAME?</v>
      </c>
      <c r="BZ68" s="190" t="e">
        <f aca="false">IF(BY68=2,1,0)</f>
        <v>#NAME?</v>
      </c>
      <c r="CA68" s="190" t="e">
        <f aca="false">IF(G68+H68=2,1,0)</f>
        <v>#NAME?</v>
      </c>
    </row>
    <row r="69" customFormat="false" ht="12.75" hidden="false" customHeight="false" outlineLevel="0" collapsed="false">
      <c r="B69" s="195"/>
      <c r="C69" s="191" t="n">
        <v>53</v>
      </c>
      <c r="D69" s="176" t="n">
        <v>1</v>
      </c>
      <c r="E69" s="176" t="n">
        <f aca="false">IF(INDEX(DM_1,1,$C$3)&gt;C69,0,1)</f>
        <v>1</v>
      </c>
      <c r="F69" s="176" t="e">
        <f aca="false">IF(AV69/$J$10&gt;=INDEX(PREV_2,1,$C$3),1,0)</f>
        <v>#NAME?</v>
      </c>
      <c r="G69" s="176" t="e">
        <f aca="false">IF(F69=0,0,IF(SUM(F$17:F69)-INDEX(DM_4,1,$C$3)&lt;0,0,1))</f>
        <v>#NAME?</v>
      </c>
      <c r="H69" s="177" t="e">
        <f aca="false">IF(AV69&lt;$J$10,0,1)</f>
        <v>#NAME?</v>
      </c>
      <c r="I69" s="178" t="e">
        <f aca="false">IF(G69=0,BD69*INDEX(EQ_Prev,1,$C$3),0)</f>
        <v>#NAME?</v>
      </c>
      <c r="J69" s="178" t="e">
        <f aca="false">IF(F69=1,IF(F68=0,SUM(I$17:I69),I69),0)</f>
        <v>#NAME?</v>
      </c>
      <c r="K69" s="178" t="e">
        <f aca="false">IF(F69=1,IF(F68=0,IF(SUM(I$17:I69)&lt;=$N$10,SUM(I$17:I69),$N$10),0),0)</f>
        <v>#NAME?</v>
      </c>
      <c r="L69" s="178" t="e">
        <f aca="false">J69-K69</f>
        <v>#NAME?</v>
      </c>
      <c r="M69" s="178" t="e">
        <f aca="false">IF(G69=0,BD69*(1-INDEX(EQ_Prev,1,$C$3)),0)</f>
        <v>#NAME?</v>
      </c>
      <c r="N69" s="178" t="e">
        <f aca="false">IF(G69=1,IF(G68=0,SUM(M$17:M69),0),0)</f>
        <v>#NAME?</v>
      </c>
      <c r="O69" s="178" t="e">
        <f aca="false">IF(G69=1,BD69,0)</f>
        <v>#NAME?</v>
      </c>
      <c r="P69" s="179" t="e">
        <f aca="false">O69+N69+L69</f>
        <v>#NAME?</v>
      </c>
      <c r="Q69" s="192" t="n">
        <v>0</v>
      </c>
      <c r="R69" s="181" t="e">
        <f aca="false">-IF(G69=0,($G$7/$H$7),0)</f>
        <v>#NAME?</v>
      </c>
      <c r="S69" s="181" t="e">
        <f aca="false">-IF(F69=1,IF(G69=0,$G$8/$H$8,0),0)</f>
        <v>#NAME?</v>
      </c>
      <c r="T69" s="181" t="e">
        <f aca="false">Q69+R69+S69+AB69</f>
        <v>#NAME?</v>
      </c>
      <c r="U69" s="181" t="e">
        <f aca="false">IF(W68=1,0,T69)</f>
        <v>#NAME?</v>
      </c>
      <c r="V69" s="181" t="e">
        <f aca="false">IF(U69=0,T69,0)</f>
        <v>#NAME?</v>
      </c>
      <c r="W69" s="182" t="e">
        <f aca="false">IF(-SUM(T$17:T69)&gt;=0.25*(SUM($G$6+$G$7+$G$8)),1,0)</f>
        <v>#NAME?</v>
      </c>
      <c r="X69" s="181" t="e">
        <f aca="false">-IF(BZ69=1,IF(BZ68=0,AC69,0),0)</f>
        <v>#NAME?</v>
      </c>
      <c r="Y69" s="181" t="e">
        <f aca="false">-IF(BZ69=1,IF(BZ68=0,(SUM(P$17:P69)),IF(AG69&gt;0,P69,0)),0)</f>
        <v>#NAME?</v>
      </c>
      <c r="Z69" s="181" t="e">
        <f aca="false">IF(AG68&gt;0,IF(AG69&lt;0,-AG68,0),0)</f>
        <v>#NAME?</v>
      </c>
      <c r="AA69" s="181" t="e">
        <f aca="false">IF(Z69=0,Y69,Z69)</f>
        <v>#NAME?</v>
      </c>
      <c r="AB69" s="193" t="n">
        <v>0</v>
      </c>
      <c r="AC69" s="183" t="e">
        <f aca="false">IF(BY68&lt;2,AC68+AD68,0)</f>
        <v>#NAME?</v>
      </c>
      <c r="AD69" s="183" t="e">
        <f aca="false">AC69*((((1+(INDEX(TI_4,1,$C$3)/2))^2)^(1/12))-1)</f>
        <v>#NAME?</v>
      </c>
      <c r="AE69" s="183" t="e">
        <f aca="false">IF(AD70=0,0,AD69)</f>
        <v>#NAME?</v>
      </c>
      <c r="AF69" s="183" t="e">
        <f aca="false">IF(BZ69=1,IF(BZ68=0,AC69-SUM(T70:T$136),0),0)</f>
        <v>#NAME?</v>
      </c>
      <c r="AG69" s="183" t="e">
        <f aca="false">IF(BZ69=1,IF(BZ68=0,AF69-SUM(P$17:P69),AG68+AI68-P69),0)</f>
        <v>#NAME?</v>
      </c>
      <c r="AH69" s="183" t="e">
        <f aca="false">IF(AG69&lt;=0,0,AG69)</f>
        <v>#NAME?</v>
      </c>
      <c r="AI69" s="183" t="e">
        <f aca="false">AH69*((((1+(INDEX(TI_5,1,$C$3)/2))^2)^(1/12))-1)</f>
        <v>#NAME?</v>
      </c>
      <c r="AJ69" s="183" t="e">
        <f aca="false">IF(AI70=0,0,AI69)</f>
        <v>#NAME?</v>
      </c>
      <c r="AK69" s="183" t="e">
        <f aca="false">IF(AH69&gt;0,IF(CA68=1,-AH69,0),0)</f>
        <v>#NAME?</v>
      </c>
      <c r="AL69" s="184" t="e">
        <f aca="false">K69+P69+Q69+R69+S69+X69+AA69+AB69+AF69+AK69</f>
        <v>#NAME?</v>
      </c>
      <c r="AM69" s="185" t="e">
        <f aca="false">IF($E69=0,0,IF($C69-INDEX(DM_1,1,$C$3)&gt;=$K$3,0,INDEX(EC_Studio,$C$4,$C$3)))</f>
        <v>#NAME?</v>
      </c>
      <c r="AN69" s="185" t="e">
        <f aca="false">IF($E69=0,0,IF($C69-INDEX(DM_1,1,$C$3)&gt;=$K$4,0,INDEX(EC_1cc,$C$4,$C$3)))</f>
        <v>#NAME?</v>
      </c>
      <c r="AO69" s="185" t="e">
        <f aca="false">IF($E69=0,0,IF($C69-INDEX(DM_1,1,$C$3)&gt;=$K$5,0,INDEX(EC_2cc,$C$4,$C$3)))</f>
        <v>#NAME?</v>
      </c>
      <c r="AP69" s="185" t="e">
        <f aca="false">IF($E69=0,0,IF($C69-INDEX(DM_1,1,$C$3)&gt;=$K$6,0,INDEX(EC_3CC,$C$4,$C$3)))</f>
        <v>#NAME?</v>
      </c>
      <c r="AQ69" s="185" t="e">
        <f aca="false">IF($E69=0,0,IF($C69-INDEX(DM_1,1,$C$3)&gt;=$K$7,0,INDEX(EC_P,$C$4,$C$3)))</f>
        <v>#NAME?</v>
      </c>
      <c r="AR69" s="185" t="e">
        <f aca="false">IF($E69=0,0,IF($C69-INDEX(DM_1,1,$C$3)&gt;=$K$8,0,INDEX(EC_2ccF,$C$4,$C$3)))</f>
        <v>#NAME?</v>
      </c>
      <c r="AS69" s="185" t="e">
        <f aca="false">IF($E69=0,0,IF($C69-INDEX(DM_1,1,$C$3)&gt;=$K$9,0,INDEX(EC_3ccF,$C$4,$C$3)))</f>
        <v>#NAME?</v>
      </c>
      <c r="AT69" s="185" t="e">
        <f aca="false">(AM69+AN69+AO69+AP69+AQ69+AR69+AS69)*INDEX([1]!stat,1,$C$3)</f>
        <v>#NAME?</v>
      </c>
      <c r="AU69" s="185" t="e">
        <f aca="false">SUM(AM69:AS69)</f>
        <v>#NAME?</v>
      </c>
      <c r="AV69" s="185" t="e">
        <f aca="false">SUM(AU$17:AU69)</f>
        <v>#NAME?</v>
      </c>
      <c r="AW69" s="186" t="e">
        <f aca="false">AM69*INDEX([1]!prix_studio,$C$4,$C$3)</f>
        <v>#NAME?</v>
      </c>
      <c r="AX69" s="186" t="e">
        <f aca="false">AN69*INDEX([1]!prix_1cc,$C$4,$C$3)</f>
        <v>#NAME?</v>
      </c>
      <c r="AY69" s="186" t="e">
        <f aca="false">AO69*INDEX([1]!prix_2cc,$C$4,$C$3)</f>
        <v>#NAME?</v>
      </c>
      <c r="AZ69" s="186" t="e">
        <f aca="false">AP69*INDEX([1]!prix_3cc,$C$4,$C$3)</f>
        <v>#NAME?</v>
      </c>
      <c r="BA69" s="186" t="e">
        <f aca="false">AQ69*INDEX([1]!prix_pent,$C$4,$C$3)</f>
        <v>#NAME?</v>
      </c>
      <c r="BB69" s="186" t="e">
        <f aca="false">AR69*INDEX([1]!prix_2ccf,$C$4,$C$3)</f>
        <v>#NAME?</v>
      </c>
      <c r="BC69" s="186" t="e">
        <f aca="false">AS69*INDEX([1]!prix_3ccf,$C$4,$C$3)</f>
        <v>#NAME?</v>
      </c>
      <c r="BD69" s="186" t="e">
        <f aca="false">SUM(AW69:BC69)</f>
        <v>#NAME?</v>
      </c>
      <c r="BE69" s="186"/>
      <c r="BF69" s="187" t="e">
        <f aca="false">IF($G69=0,0,IF(SUM(AM$17:AM69)&lt;$J$3,0,INDEX(Taxes_2,1,$C$3)*INDEX([1]!prix_studio,$C$4,$C$3))*($J$3-SUM(AM$17:AM69))/12)</f>
        <v>#NAME?</v>
      </c>
      <c r="BG69" s="187" t="e">
        <f aca="false">IF($G69=0,0,IF(SUM(AN$17:AN69)&lt;$J$4,0,INDEX(Taxes_2,1,$C$3)*INDEX([1]!prix_1cc,$C$4,$C$3))*($J$4-SUM(AN$17:AN69))/12)</f>
        <v>#NAME?</v>
      </c>
      <c r="BH69" s="187" t="e">
        <f aca="false">IF($G69=0,0,IF(SUM(AO$17:AO69)&lt;$J$5,0,INDEX(Taxes_2,1,$C$3)*INDEX([1]!prix_2cc,$C$4,$C$3))*($J$5-SUM(AO$17:AO69))/12)</f>
        <v>#NAME?</v>
      </c>
      <c r="BI69" s="187" t="e">
        <f aca="false">IF($G69=0,0,IF(SUM(AP$17:AP69)&lt;$J$6,0,INDEX(Taxes_2,1,$C$3)*INDEX([1]!prix_3cc,$C$4,$C$3))*($J$6-SUM(AP$17:AP69))/12)</f>
        <v>#NAME?</v>
      </c>
      <c r="BJ69" s="187" t="e">
        <f aca="false">IF($G69=0,0,IF(SUM(AQ$17:AQ69)&lt;$J$7,0,INDEX(Taxes_2,1,$C$3)*INDEX([1]!prix_pent,$C$4,$C$3))*($J$7-SUM(AQ$17:AQ69))/12)</f>
        <v>#NAME?</v>
      </c>
      <c r="BK69" s="187" t="e">
        <f aca="false">IF($G69=0,0,IF(SUM(AR$17:AR69)&lt;$J$8,0,INDEX(Taxes_2,1,$C$3)*INDEX([1]!prix_2ccf,$C$4,$C$3))*($J$8-SUM(AR$17:AR69))/12)</f>
        <v>#NAME?</v>
      </c>
      <c r="BL69" s="187" t="e">
        <f aca="false">IF($G69=0,0,IF(SUM(AS$17:AS69)&lt;$J$9,0,INDEX(Taxes_2,1,$C$3)*INDEX([1]!prix_3ccf,$C$4,$C$3))*($J$9-SUM(AS$17:AS69))/12)</f>
        <v>#NAME?</v>
      </c>
      <c r="BM69" s="188" t="e">
        <f aca="false">IF(G69=0,INDEX(Taxes_1,1,$C$3)*INDEX([1]!v_terrain,1,1)/12,0)</f>
        <v>#NAME?</v>
      </c>
      <c r="BN69" s="187"/>
      <c r="BO69" s="187"/>
      <c r="BP69" s="187"/>
      <c r="BQ69" s="187"/>
      <c r="BR69" s="187"/>
      <c r="BS69" s="187"/>
      <c r="BT69" s="187"/>
      <c r="BU69" s="189" t="e">
        <f aca="false">BF69+BG69+BH69+BI69+BJ69+BK69+BL69+BM69+BN69+BO69+BP69+BQ69+BR69+BS69+BT69</f>
        <v>#NAME?</v>
      </c>
      <c r="BW69" s="190" t="e">
        <f aca="false">IF(G69=1,IF(G68=0,C69,0),0)</f>
        <v>#NAME?</v>
      </c>
      <c r="BX69" s="190" t="e">
        <f aca="false">IF(G69=1,IF(G68=0,C69,0),0)</f>
        <v>#NAME?</v>
      </c>
      <c r="BY69" s="190" t="e">
        <f aca="false">F69+W69</f>
        <v>#NAME?</v>
      </c>
      <c r="BZ69" s="190" t="e">
        <f aca="false">IF(BY69=2,1,0)</f>
        <v>#NAME?</v>
      </c>
      <c r="CA69" s="190" t="e">
        <f aca="false">IF(G69+H69=2,1,0)</f>
        <v>#NAME?</v>
      </c>
    </row>
    <row r="70" customFormat="false" ht="12.75" hidden="false" customHeight="false" outlineLevel="0" collapsed="false">
      <c r="B70" s="195"/>
      <c r="C70" s="191" t="n">
        <v>54</v>
      </c>
      <c r="D70" s="176" t="n">
        <v>1</v>
      </c>
      <c r="E70" s="176" t="n">
        <f aca="false">IF(INDEX(DM_1,1,$C$3)&gt;C70,0,1)</f>
        <v>1</v>
      </c>
      <c r="F70" s="176" t="e">
        <f aca="false">IF(AV70/$J$10&gt;=INDEX(PREV_2,1,$C$3),1,0)</f>
        <v>#NAME?</v>
      </c>
      <c r="G70" s="176" t="e">
        <f aca="false">IF(F70=0,0,IF(SUM(F$17:F70)-INDEX(DM_4,1,$C$3)&lt;0,0,1))</f>
        <v>#NAME?</v>
      </c>
      <c r="H70" s="177" t="e">
        <f aca="false">IF(AV70&lt;$J$10,0,1)</f>
        <v>#NAME?</v>
      </c>
      <c r="I70" s="178" t="e">
        <f aca="false">IF(G70=0,BD70*INDEX(EQ_Prev,1,$C$3),0)</f>
        <v>#NAME?</v>
      </c>
      <c r="J70" s="178" t="e">
        <f aca="false">IF(F70=1,IF(F69=0,SUM(I$17:I70),I70),0)</f>
        <v>#NAME?</v>
      </c>
      <c r="K70" s="178" t="e">
        <f aca="false">IF(F70=1,IF(F69=0,IF(SUM(I$17:I70)&lt;=$N$10,SUM(I$17:I70),$N$10),0),0)</f>
        <v>#NAME?</v>
      </c>
      <c r="L70" s="178" t="e">
        <f aca="false">J70-K70</f>
        <v>#NAME?</v>
      </c>
      <c r="M70" s="178" t="e">
        <f aca="false">IF(G70=0,BD70*(1-INDEX(EQ_Prev,1,$C$3)),0)</f>
        <v>#NAME?</v>
      </c>
      <c r="N70" s="178" t="e">
        <f aca="false">IF(G70=1,IF(G69=0,SUM(M$17:M70),0),0)</f>
        <v>#NAME?</v>
      </c>
      <c r="O70" s="178" t="e">
        <f aca="false">IF(G70=1,BD70,0)</f>
        <v>#NAME?</v>
      </c>
      <c r="P70" s="179" t="e">
        <f aca="false">O70+N70+L70</f>
        <v>#NAME?</v>
      </c>
      <c r="Q70" s="192" t="n">
        <v>0</v>
      </c>
      <c r="R70" s="181" t="e">
        <f aca="false">-IF(G70=0,($G$7/$H$7),0)</f>
        <v>#NAME?</v>
      </c>
      <c r="S70" s="181" t="e">
        <f aca="false">-IF(F70=1,IF(G70=0,$G$8/$H$8,0),0)</f>
        <v>#NAME?</v>
      </c>
      <c r="T70" s="181" t="e">
        <f aca="false">Q70+R70+S70+AB70</f>
        <v>#NAME?</v>
      </c>
      <c r="U70" s="181" t="e">
        <f aca="false">IF(W69=1,0,T70)</f>
        <v>#NAME?</v>
      </c>
      <c r="V70" s="181" t="e">
        <f aca="false">IF(U70=0,T70,0)</f>
        <v>#NAME?</v>
      </c>
      <c r="W70" s="182" t="e">
        <f aca="false">IF(-SUM(T$17:T70)&gt;=0.25*(SUM($G$6+$G$7+$G$8)),1,0)</f>
        <v>#NAME?</v>
      </c>
      <c r="X70" s="181" t="e">
        <f aca="false">-IF(BZ70=1,IF(BZ69=0,AC70,0),0)</f>
        <v>#NAME?</v>
      </c>
      <c r="Y70" s="181" t="e">
        <f aca="false">-IF(BZ70=1,IF(BZ69=0,(SUM(P$17:P70)),IF(AG70&gt;0,P70,0)),0)</f>
        <v>#NAME?</v>
      </c>
      <c r="Z70" s="181" t="e">
        <f aca="false">IF(AG69&gt;0,IF(AG70&lt;0,-AG69,0),0)</f>
        <v>#NAME?</v>
      </c>
      <c r="AA70" s="181" t="e">
        <f aca="false">IF(Z70=0,Y70,Z70)</f>
        <v>#NAME?</v>
      </c>
      <c r="AB70" s="193" t="n">
        <v>0</v>
      </c>
      <c r="AC70" s="183" t="e">
        <f aca="false">IF(BY69&lt;2,AC69+AD69,0)</f>
        <v>#NAME?</v>
      </c>
      <c r="AD70" s="183" t="e">
        <f aca="false">AC70*((((1+(INDEX(TI_4,1,$C$3)/2))^2)^(1/12))-1)</f>
        <v>#NAME?</v>
      </c>
      <c r="AE70" s="183" t="e">
        <f aca="false">IF(AD71=0,0,AD70)</f>
        <v>#NAME?</v>
      </c>
      <c r="AF70" s="183" t="e">
        <f aca="false">IF(BZ70=1,IF(BZ69=0,AC70-SUM(T71:T$136),0),0)</f>
        <v>#NAME?</v>
      </c>
      <c r="AG70" s="183" t="e">
        <f aca="false">IF(BZ70=1,IF(BZ69=0,AF70-SUM(P$17:P70),AG69+AI69-P70),0)</f>
        <v>#NAME?</v>
      </c>
      <c r="AH70" s="183" t="e">
        <f aca="false">IF(AG70&lt;=0,0,AG70)</f>
        <v>#NAME?</v>
      </c>
      <c r="AI70" s="183" t="e">
        <f aca="false">AH70*((((1+(INDEX(TI_5,1,$C$3)/2))^2)^(1/12))-1)</f>
        <v>#NAME?</v>
      </c>
      <c r="AJ70" s="183" t="e">
        <f aca="false">IF(AI71=0,0,AI70)</f>
        <v>#NAME?</v>
      </c>
      <c r="AK70" s="183" t="e">
        <f aca="false">IF(AH70&gt;0,IF(CA69=1,-AH70,0),0)</f>
        <v>#NAME?</v>
      </c>
      <c r="AL70" s="184" t="e">
        <f aca="false">K70+P70+Q70+R70+S70+X70+AA70+AB70+AF70+AK70</f>
        <v>#NAME?</v>
      </c>
      <c r="AM70" s="185" t="e">
        <f aca="false">IF($E70=0,0,IF($C70-INDEX(DM_1,1,$C$3)&gt;=$K$3,0,INDEX(EC_Studio,$C$4,$C$3)))</f>
        <v>#NAME?</v>
      </c>
      <c r="AN70" s="185" t="e">
        <f aca="false">IF($E70=0,0,IF($C70-INDEX(DM_1,1,$C$3)&gt;=$K$4,0,INDEX(EC_1cc,$C$4,$C$3)))</f>
        <v>#NAME?</v>
      </c>
      <c r="AO70" s="185" t="e">
        <f aca="false">IF($E70=0,0,IF($C70-INDEX(DM_1,1,$C$3)&gt;=$K$5,0,INDEX(EC_2cc,$C$4,$C$3)))</f>
        <v>#NAME?</v>
      </c>
      <c r="AP70" s="185" t="e">
        <f aca="false">IF($E70=0,0,IF($C70-INDEX(DM_1,1,$C$3)&gt;=$K$6,0,INDEX(EC_3CC,$C$4,$C$3)))</f>
        <v>#NAME?</v>
      </c>
      <c r="AQ70" s="185" t="e">
        <f aca="false">IF($E70=0,0,IF($C70-INDEX(DM_1,1,$C$3)&gt;=$K$7,0,INDEX(EC_P,$C$4,$C$3)))</f>
        <v>#NAME?</v>
      </c>
      <c r="AR70" s="185" t="e">
        <f aca="false">IF($E70=0,0,IF($C70-INDEX(DM_1,1,$C$3)&gt;=$K$8,0,INDEX(EC_2ccF,$C$4,$C$3)))</f>
        <v>#NAME?</v>
      </c>
      <c r="AS70" s="185" t="e">
        <f aca="false">IF($E70=0,0,IF($C70-INDEX(DM_1,1,$C$3)&gt;=$K$9,0,INDEX(EC_3ccF,$C$4,$C$3)))</f>
        <v>#NAME?</v>
      </c>
      <c r="AT70" s="185" t="e">
        <f aca="false">(AM70+AN70+AO70+AP70+AQ70+AR70+AS70)*INDEX([1]!stat,1,$C$3)</f>
        <v>#NAME?</v>
      </c>
      <c r="AU70" s="185" t="e">
        <f aca="false">SUM(AM70:AS70)</f>
        <v>#NAME?</v>
      </c>
      <c r="AV70" s="185" t="e">
        <f aca="false">SUM(AU$17:AU70)</f>
        <v>#NAME?</v>
      </c>
      <c r="AW70" s="186" t="e">
        <f aca="false">AM70*INDEX([1]!prix_studio,$C$4,$C$3)</f>
        <v>#NAME?</v>
      </c>
      <c r="AX70" s="186" t="e">
        <f aca="false">AN70*INDEX([1]!prix_1cc,$C$4,$C$3)</f>
        <v>#NAME?</v>
      </c>
      <c r="AY70" s="186" t="e">
        <f aca="false">AO70*INDEX([1]!prix_2cc,$C$4,$C$3)</f>
        <v>#NAME?</v>
      </c>
      <c r="AZ70" s="186" t="e">
        <f aca="false">AP70*INDEX([1]!prix_3cc,$C$4,$C$3)</f>
        <v>#NAME?</v>
      </c>
      <c r="BA70" s="186" t="e">
        <f aca="false">AQ70*INDEX([1]!prix_pent,$C$4,$C$3)</f>
        <v>#NAME?</v>
      </c>
      <c r="BB70" s="186" t="e">
        <f aca="false">AR70*INDEX([1]!prix_2ccf,$C$4,$C$3)</f>
        <v>#NAME?</v>
      </c>
      <c r="BC70" s="186" t="e">
        <f aca="false">AS70*INDEX([1]!prix_3ccf,$C$4,$C$3)</f>
        <v>#NAME?</v>
      </c>
      <c r="BD70" s="186" t="e">
        <f aca="false">SUM(AW70:BC70)</f>
        <v>#NAME?</v>
      </c>
      <c r="BE70" s="186"/>
      <c r="BF70" s="187" t="e">
        <f aca="false">IF($G70=0,0,IF(SUM(AM$17:AM70)&lt;$J$3,0,INDEX(Taxes_2,1,$C$3)*INDEX([1]!prix_studio,$C$4,$C$3))*($J$3-SUM(AM$17:AM70))/12)</f>
        <v>#NAME?</v>
      </c>
      <c r="BG70" s="187" t="e">
        <f aca="false">IF($G70=0,0,IF(SUM(AN$17:AN70)&lt;$J$4,0,INDEX(Taxes_2,1,$C$3)*INDEX([1]!prix_1cc,$C$4,$C$3))*($J$4-SUM(AN$17:AN70))/12)</f>
        <v>#NAME?</v>
      </c>
      <c r="BH70" s="187" t="e">
        <f aca="false">IF($G70=0,0,IF(SUM(AO$17:AO70)&lt;$J$5,0,INDEX(Taxes_2,1,$C$3)*INDEX([1]!prix_2cc,$C$4,$C$3))*($J$5-SUM(AO$17:AO70))/12)</f>
        <v>#NAME?</v>
      </c>
      <c r="BI70" s="187" t="e">
        <f aca="false">IF($G70=0,0,IF(SUM(AP$17:AP70)&lt;$J$6,0,INDEX(Taxes_2,1,$C$3)*INDEX([1]!prix_3cc,$C$4,$C$3))*($J$6-SUM(AP$17:AP70))/12)</f>
        <v>#NAME?</v>
      </c>
      <c r="BJ70" s="187" t="e">
        <f aca="false">IF($G70=0,0,IF(SUM(AQ$17:AQ70)&lt;$J$7,0,INDEX(Taxes_2,1,$C$3)*INDEX([1]!prix_pent,$C$4,$C$3))*($J$7-SUM(AQ$17:AQ70))/12)</f>
        <v>#NAME?</v>
      </c>
      <c r="BK70" s="187" t="e">
        <f aca="false">IF($G70=0,0,IF(SUM(AR$17:AR70)&lt;$J$8,0,INDEX(Taxes_2,1,$C$3)*INDEX([1]!prix_2ccf,$C$4,$C$3))*($J$8-SUM(AR$17:AR70))/12)</f>
        <v>#NAME?</v>
      </c>
      <c r="BL70" s="187" t="e">
        <f aca="false">IF($G70=0,0,IF(SUM(AS$17:AS70)&lt;$J$9,0,INDEX(Taxes_2,1,$C$3)*INDEX([1]!prix_3ccf,$C$4,$C$3))*($J$9-SUM(AS$17:AS70))/12)</f>
        <v>#NAME?</v>
      </c>
      <c r="BM70" s="188" t="e">
        <f aca="false">IF(G70=0,INDEX(Taxes_1,1,$C$3)*INDEX([1]!v_terrain,1,1)/12,0)</f>
        <v>#NAME?</v>
      </c>
      <c r="BN70" s="187"/>
      <c r="BO70" s="187"/>
      <c r="BP70" s="187"/>
      <c r="BQ70" s="187"/>
      <c r="BR70" s="187"/>
      <c r="BS70" s="187"/>
      <c r="BT70" s="187"/>
      <c r="BU70" s="189" t="e">
        <f aca="false">BF70+BG70+BH70+BI70+BJ70+BK70+BL70+BM70+BN70+BO70+BP70+BQ70+BR70+BS70+BT70</f>
        <v>#NAME?</v>
      </c>
      <c r="BW70" s="190" t="e">
        <f aca="false">IF(G70=1,IF(G69=0,C70,0),0)</f>
        <v>#NAME?</v>
      </c>
      <c r="BX70" s="190" t="e">
        <f aca="false">IF(G70=1,IF(G69=0,C70,0),0)</f>
        <v>#NAME?</v>
      </c>
      <c r="BY70" s="190" t="e">
        <f aca="false">F70+W70</f>
        <v>#NAME?</v>
      </c>
      <c r="BZ70" s="190" t="e">
        <f aca="false">IF(BY70=2,1,0)</f>
        <v>#NAME?</v>
      </c>
      <c r="CA70" s="190" t="e">
        <f aca="false">IF(G70+H70=2,1,0)</f>
        <v>#NAME?</v>
      </c>
    </row>
    <row r="71" customFormat="false" ht="12.75" hidden="false" customHeight="false" outlineLevel="0" collapsed="false">
      <c r="B71" s="195"/>
      <c r="C71" s="191" t="n">
        <v>55</v>
      </c>
      <c r="D71" s="176" t="n">
        <v>1</v>
      </c>
      <c r="E71" s="176" t="n">
        <f aca="false">IF(INDEX(DM_1,1,$C$3)&gt;C71,0,1)</f>
        <v>1</v>
      </c>
      <c r="F71" s="176" t="e">
        <f aca="false">IF(AV71/$J$10&gt;=INDEX(PREV_2,1,$C$3),1,0)</f>
        <v>#NAME?</v>
      </c>
      <c r="G71" s="176" t="e">
        <f aca="false">IF(F71=0,0,IF(SUM(F$17:F71)-INDEX(DM_4,1,$C$3)&lt;0,0,1))</f>
        <v>#NAME?</v>
      </c>
      <c r="H71" s="177" t="e">
        <f aca="false">IF(AV71&lt;$J$10,0,1)</f>
        <v>#NAME?</v>
      </c>
      <c r="I71" s="178" t="e">
        <f aca="false">IF(G71=0,BD71*INDEX(EQ_Prev,1,$C$3),0)</f>
        <v>#NAME?</v>
      </c>
      <c r="J71" s="178" t="e">
        <f aca="false">IF(F71=1,IF(F70=0,SUM(I$17:I71),I71),0)</f>
        <v>#NAME?</v>
      </c>
      <c r="K71" s="178" t="e">
        <f aca="false">IF(F71=1,IF(F70=0,IF(SUM(I$17:I71)&lt;=$N$10,SUM(I$17:I71),$N$10),0),0)</f>
        <v>#NAME?</v>
      </c>
      <c r="L71" s="178" t="e">
        <f aca="false">J71-K71</f>
        <v>#NAME?</v>
      </c>
      <c r="M71" s="178" t="e">
        <f aca="false">IF(G71=0,BD71*(1-INDEX(EQ_Prev,1,$C$3)),0)</f>
        <v>#NAME?</v>
      </c>
      <c r="N71" s="178" t="e">
        <f aca="false">IF(G71=1,IF(G70=0,SUM(M$17:M71),0),0)</f>
        <v>#NAME?</v>
      </c>
      <c r="O71" s="178" t="e">
        <f aca="false">IF(G71=1,BD71,0)</f>
        <v>#NAME?</v>
      </c>
      <c r="P71" s="179" t="e">
        <f aca="false">O71+N71+L71</f>
        <v>#NAME?</v>
      </c>
      <c r="Q71" s="192" t="n">
        <v>0</v>
      </c>
      <c r="R71" s="181" t="e">
        <f aca="false">-IF(G71=0,($G$7/$H$7),0)</f>
        <v>#NAME?</v>
      </c>
      <c r="S71" s="181" t="e">
        <f aca="false">-IF(F71=1,IF(G71=0,$G$8/$H$8,0),0)</f>
        <v>#NAME?</v>
      </c>
      <c r="T71" s="181" t="e">
        <f aca="false">Q71+R71+S71+AB71</f>
        <v>#NAME?</v>
      </c>
      <c r="U71" s="181" t="e">
        <f aca="false">IF(W70=1,0,T71)</f>
        <v>#NAME?</v>
      </c>
      <c r="V71" s="181" t="e">
        <f aca="false">IF(U71=0,T71,0)</f>
        <v>#NAME?</v>
      </c>
      <c r="W71" s="182" t="e">
        <f aca="false">IF(-SUM(T$17:T71)&gt;=0.25*(SUM($G$6+$G$7+$G$8)),1,0)</f>
        <v>#NAME?</v>
      </c>
      <c r="X71" s="181" t="e">
        <f aca="false">-IF(BZ71=1,IF(BZ70=0,AC71,0),0)</f>
        <v>#NAME?</v>
      </c>
      <c r="Y71" s="181" t="e">
        <f aca="false">-IF(BZ71=1,IF(BZ70=0,(SUM(P$17:P71)),IF(AG71&gt;0,P71,0)),0)</f>
        <v>#NAME?</v>
      </c>
      <c r="Z71" s="181" t="e">
        <f aca="false">IF(AG70&gt;0,IF(AG71&lt;0,-AG70,0),0)</f>
        <v>#NAME?</v>
      </c>
      <c r="AA71" s="181" t="e">
        <f aca="false">IF(Z71=0,Y71,Z71)</f>
        <v>#NAME?</v>
      </c>
      <c r="AB71" s="193" t="n">
        <v>0</v>
      </c>
      <c r="AC71" s="183" t="e">
        <f aca="false">IF(BY70&lt;2,AC70+AD70,0)</f>
        <v>#NAME?</v>
      </c>
      <c r="AD71" s="183" t="e">
        <f aca="false">AC71*((((1+(INDEX(TI_4,1,$C$3)/2))^2)^(1/12))-1)</f>
        <v>#NAME?</v>
      </c>
      <c r="AE71" s="183" t="e">
        <f aca="false">IF(AD72=0,0,AD71)</f>
        <v>#NAME?</v>
      </c>
      <c r="AF71" s="183" t="e">
        <f aca="false">IF(BZ71=1,IF(BZ70=0,AC71-SUM(T72:T$136),0),0)</f>
        <v>#NAME?</v>
      </c>
      <c r="AG71" s="183" t="e">
        <f aca="false">IF(BZ71=1,IF(BZ70=0,AF71-SUM(P$17:P71),AG70+AI70-P71),0)</f>
        <v>#NAME?</v>
      </c>
      <c r="AH71" s="183" t="e">
        <f aca="false">IF(AG71&lt;=0,0,AG71)</f>
        <v>#NAME?</v>
      </c>
      <c r="AI71" s="183" t="e">
        <f aca="false">AH71*((((1+(INDEX(TI_5,1,$C$3)/2))^2)^(1/12))-1)</f>
        <v>#NAME?</v>
      </c>
      <c r="AJ71" s="183" t="e">
        <f aca="false">IF(AI72=0,0,AI71)</f>
        <v>#NAME?</v>
      </c>
      <c r="AK71" s="183" t="e">
        <f aca="false">IF(AH71&gt;0,IF(CA70=1,-AH71,0),0)</f>
        <v>#NAME?</v>
      </c>
      <c r="AL71" s="184" t="e">
        <f aca="false">K71+P71+Q71+R71+S71+X71+AA71+AB71+AF71+AK71</f>
        <v>#NAME?</v>
      </c>
      <c r="AM71" s="185" t="e">
        <f aca="false">IF($E71=0,0,IF($C71-INDEX(DM_1,1,$C$3)&gt;=$K$3,0,INDEX(EC_Studio,$C$4,$C$3)))</f>
        <v>#NAME?</v>
      </c>
      <c r="AN71" s="185" t="e">
        <f aca="false">IF($E71=0,0,IF($C71-INDEX(DM_1,1,$C$3)&gt;=$K$4,0,INDEX(EC_1cc,$C$4,$C$3)))</f>
        <v>#NAME?</v>
      </c>
      <c r="AO71" s="185" t="e">
        <f aca="false">IF($E71=0,0,IF($C71-INDEX(DM_1,1,$C$3)&gt;=$K$5,0,INDEX(EC_2cc,$C$4,$C$3)))</f>
        <v>#NAME?</v>
      </c>
      <c r="AP71" s="185" t="e">
        <f aca="false">IF($E71=0,0,IF($C71-INDEX(DM_1,1,$C$3)&gt;=$K$6,0,INDEX(EC_3CC,$C$4,$C$3)))</f>
        <v>#NAME?</v>
      </c>
      <c r="AQ71" s="185" t="e">
        <f aca="false">IF($E71=0,0,IF($C71-INDEX(DM_1,1,$C$3)&gt;=$K$7,0,INDEX(EC_P,$C$4,$C$3)))</f>
        <v>#NAME?</v>
      </c>
      <c r="AR71" s="185" t="e">
        <f aca="false">IF($E71=0,0,IF($C71-INDEX(DM_1,1,$C$3)&gt;=$K$8,0,INDEX(EC_2ccF,$C$4,$C$3)))</f>
        <v>#NAME?</v>
      </c>
      <c r="AS71" s="185" t="e">
        <f aca="false">IF($E71=0,0,IF($C71-INDEX(DM_1,1,$C$3)&gt;=$K$9,0,INDEX(EC_3ccF,$C$4,$C$3)))</f>
        <v>#NAME?</v>
      </c>
      <c r="AT71" s="185" t="e">
        <f aca="false">(AM71+AN71+AO71+AP71+AQ71+AR71+AS71)*INDEX([1]!stat,1,$C$3)</f>
        <v>#NAME?</v>
      </c>
      <c r="AU71" s="185" t="e">
        <f aca="false">SUM(AM71:AS71)</f>
        <v>#NAME?</v>
      </c>
      <c r="AV71" s="185" t="e">
        <f aca="false">SUM(AU$17:AU71)</f>
        <v>#NAME?</v>
      </c>
      <c r="AW71" s="186" t="e">
        <f aca="false">AM71*INDEX([1]!prix_studio,$C$4,$C$3)</f>
        <v>#NAME?</v>
      </c>
      <c r="AX71" s="186" t="e">
        <f aca="false">AN71*INDEX([1]!prix_1cc,$C$4,$C$3)</f>
        <v>#NAME?</v>
      </c>
      <c r="AY71" s="186" t="e">
        <f aca="false">AO71*INDEX([1]!prix_2cc,$C$4,$C$3)</f>
        <v>#NAME?</v>
      </c>
      <c r="AZ71" s="186" t="e">
        <f aca="false">AP71*INDEX([1]!prix_3cc,$C$4,$C$3)</f>
        <v>#NAME?</v>
      </c>
      <c r="BA71" s="186" t="e">
        <f aca="false">AQ71*INDEX([1]!prix_pent,$C$4,$C$3)</f>
        <v>#NAME?</v>
      </c>
      <c r="BB71" s="186" t="e">
        <f aca="false">AR71*INDEX([1]!prix_2ccf,$C$4,$C$3)</f>
        <v>#NAME?</v>
      </c>
      <c r="BC71" s="186" t="e">
        <f aca="false">AS71*INDEX([1]!prix_3ccf,$C$4,$C$3)</f>
        <v>#NAME?</v>
      </c>
      <c r="BD71" s="186" t="e">
        <f aca="false">SUM(AW71:BC71)</f>
        <v>#NAME?</v>
      </c>
      <c r="BE71" s="186"/>
      <c r="BF71" s="187" t="e">
        <f aca="false">IF($G71=0,0,IF(SUM(AM$17:AM71)&lt;$J$3,0,INDEX(Taxes_2,1,$C$3)*INDEX([1]!prix_studio,$C$4,$C$3))*($J$3-SUM(AM$17:AM71))/12)</f>
        <v>#NAME?</v>
      </c>
      <c r="BG71" s="187" t="e">
        <f aca="false">IF($G71=0,0,IF(SUM(AN$17:AN71)&lt;$J$4,0,INDEX(Taxes_2,1,$C$3)*INDEX([1]!prix_1cc,$C$4,$C$3))*($J$4-SUM(AN$17:AN71))/12)</f>
        <v>#NAME?</v>
      </c>
      <c r="BH71" s="187" t="e">
        <f aca="false">IF($G71=0,0,IF(SUM(AO$17:AO71)&lt;$J$5,0,INDEX(Taxes_2,1,$C$3)*INDEX([1]!prix_2cc,$C$4,$C$3))*($J$5-SUM(AO$17:AO71))/12)</f>
        <v>#NAME?</v>
      </c>
      <c r="BI71" s="187" t="e">
        <f aca="false">IF($G71=0,0,IF(SUM(AP$17:AP71)&lt;$J$6,0,INDEX(Taxes_2,1,$C$3)*INDEX([1]!prix_3cc,$C$4,$C$3))*($J$6-SUM(AP$17:AP71))/12)</f>
        <v>#NAME?</v>
      </c>
      <c r="BJ71" s="187" t="e">
        <f aca="false">IF($G71=0,0,IF(SUM(AQ$17:AQ71)&lt;$J$7,0,INDEX(Taxes_2,1,$C$3)*INDEX([1]!prix_pent,$C$4,$C$3))*($J$7-SUM(AQ$17:AQ71))/12)</f>
        <v>#NAME?</v>
      </c>
      <c r="BK71" s="187" t="e">
        <f aca="false">IF($G71=0,0,IF(SUM(AR$17:AR71)&lt;$J$8,0,INDEX(Taxes_2,1,$C$3)*INDEX([1]!prix_2ccf,$C$4,$C$3))*($J$8-SUM(AR$17:AR71))/12)</f>
        <v>#NAME?</v>
      </c>
      <c r="BL71" s="187" t="e">
        <f aca="false">IF($G71=0,0,IF(SUM(AS$17:AS71)&lt;$J$9,0,INDEX(Taxes_2,1,$C$3)*INDEX([1]!prix_3ccf,$C$4,$C$3))*($J$9-SUM(AS$17:AS71))/12)</f>
        <v>#NAME?</v>
      </c>
      <c r="BM71" s="188" t="e">
        <f aca="false">IF(G71=0,INDEX(Taxes_1,1,$C$3)*INDEX([1]!v_terrain,1,1)/12,0)</f>
        <v>#NAME?</v>
      </c>
      <c r="BN71" s="187"/>
      <c r="BO71" s="187"/>
      <c r="BP71" s="187"/>
      <c r="BQ71" s="187"/>
      <c r="BR71" s="187"/>
      <c r="BS71" s="187"/>
      <c r="BT71" s="187"/>
      <c r="BU71" s="189" t="e">
        <f aca="false">BF71+BG71+BH71+BI71+BJ71+BK71+BL71+BM71+BN71+BO71+BP71+BQ71+BR71+BS71+BT71</f>
        <v>#NAME?</v>
      </c>
      <c r="BW71" s="190" t="e">
        <f aca="false">IF(G71=1,IF(G70=0,C71,0),0)</f>
        <v>#NAME?</v>
      </c>
      <c r="BX71" s="190" t="e">
        <f aca="false">IF(G71=1,IF(G70=0,C71,0),0)</f>
        <v>#NAME?</v>
      </c>
      <c r="BY71" s="190" t="e">
        <f aca="false">F71+W71</f>
        <v>#NAME?</v>
      </c>
      <c r="BZ71" s="190" t="e">
        <f aca="false">IF(BY71=2,1,0)</f>
        <v>#NAME?</v>
      </c>
      <c r="CA71" s="190" t="e">
        <f aca="false">IF(G71+H71=2,1,0)</f>
        <v>#NAME?</v>
      </c>
    </row>
    <row r="72" customFormat="false" ht="12.75" hidden="false" customHeight="false" outlineLevel="0" collapsed="false">
      <c r="B72" s="195"/>
      <c r="C72" s="191" t="n">
        <v>56</v>
      </c>
      <c r="D72" s="176" t="n">
        <v>1</v>
      </c>
      <c r="E72" s="176" t="n">
        <f aca="false">IF(INDEX(DM_1,1,$C$3)&gt;C72,0,1)</f>
        <v>1</v>
      </c>
      <c r="F72" s="176" t="e">
        <f aca="false">IF(AV72/$J$10&gt;=INDEX(PREV_2,1,$C$3),1,0)</f>
        <v>#NAME?</v>
      </c>
      <c r="G72" s="176" t="e">
        <f aca="false">IF(F72=0,0,IF(SUM(F$17:F72)-INDEX(DM_4,1,$C$3)&lt;0,0,1))</f>
        <v>#NAME?</v>
      </c>
      <c r="H72" s="177" t="e">
        <f aca="false">IF(AV72&lt;$J$10,0,1)</f>
        <v>#NAME?</v>
      </c>
      <c r="I72" s="178" t="e">
        <f aca="false">IF(G72=0,BD72*INDEX(EQ_Prev,1,$C$3),0)</f>
        <v>#NAME?</v>
      </c>
      <c r="J72" s="178" t="e">
        <f aca="false">IF(F72=1,IF(F71=0,SUM(I$17:I72),I72),0)</f>
        <v>#NAME?</v>
      </c>
      <c r="K72" s="178" t="e">
        <f aca="false">IF(F72=1,IF(F71=0,IF(SUM(I$17:I72)&lt;=$N$10,SUM(I$17:I72),$N$10),0),0)</f>
        <v>#NAME?</v>
      </c>
      <c r="L72" s="178" t="e">
        <f aca="false">J72-K72</f>
        <v>#NAME?</v>
      </c>
      <c r="M72" s="178" t="e">
        <f aca="false">IF(G72=0,BD72*(1-INDEX(EQ_Prev,1,$C$3)),0)</f>
        <v>#NAME?</v>
      </c>
      <c r="N72" s="178" t="e">
        <f aca="false">IF(G72=1,IF(G71=0,SUM(M$17:M72),0),0)</f>
        <v>#NAME?</v>
      </c>
      <c r="O72" s="178" t="e">
        <f aca="false">IF(G72=1,BD72,0)</f>
        <v>#NAME?</v>
      </c>
      <c r="P72" s="179" t="e">
        <f aca="false">O72+N72+L72</f>
        <v>#NAME?</v>
      </c>
      <c r="Q72" s="192" t="n">
        <v>0</v>
      </c>
      <c r="R72" s="181" t="e">
        <f aca="false">-IF(G72=0,($G$7/$H$7),0)</f>
        <v>#NAME?</v>
      </c>
      <c r="S72" s="181" t="e">
        <f aca="false">-IF(F72=1,IF(G72=0,$G$8/$H$8,0),0)</f>
        <v>#NAME?</v>
      </c>
      <c r="T72" s="181" t="e">
        <f aca="false">Q72+R72+S72+AB72</f>
        <v>#NAME?</v>
      </c>
      <c r="U72" s="181" t="e">
        <f aca="false">IF(W71=1,0,T72)</f>
        <v>#NAME?</v>
      </c>
      <c r="V72" s="181" t="e">
        <f aca="false">IF(U72=0,T72,0)</f>
        <v>#NAME?</v>
      </c>
      <c r="W72" s="182" t="e">
        <f aca="false">IF(-SUM(T$17:T72)&gt;=0.25*(SUM($G$6+$G$7+$G$8)),1,0)</f>
        <v>#NAME?</v>
      </c>
      <c r="X72" s="181" t="e">
        <f aca="false">-IF(BZ72=1,IF(BZ71=0,AC72,0),0)</f>
        <v>#NAME?</v>
      </c>
      <c r="Y72" s="181" t="e">
        <f aca="false">-IF(BZ72=1,IF(BZ71=0,(SUM(P$17:P72)),IF(AG72&gt;0,P72,0)),0)</f>
        <v>#NAME?</v>
      </c>
      <c r="Z72" s="181" t="e">
        <f aca="false">IF(AG71&gt;0,IF(AG72&lt;0,-AG71,0),0)</f>
        <v>#NAME?</v>
      </c>
      <c r="AA72" s="181" t="e">
        <f aca="false">IF(Z72=0,Y72,Z72)</f>
        <v>#NAME?</v>
      </c>
      <c r="AB72" s="193" t="n">
        <v>0</v>
      </c>
      <c r="AC72" s="183" t="e">
        <f aca="false">IF(BY71&lt;2,AC71+AD71,0)</f>
        <v>#NAME?</v>
      </c>
      <c r="AD72" s="183" t="e">
        <f aca="false">AC72*((((1+(INDEX(TI_4,1,$C$3)/2))^2)^(1/12))-1)</f>
        <v>#NAME?</v>
      </c>
      <c r="AE72" s="183" t="e">
        <f aca="false">IF(AD73=0,0,AD72)</f>
        <v>#NAME?</v>
      </c>
      <c r="AF72" s="183" t="e">
        <f aca="false">IF(BZ72=1,IF(BZ71=0,AC72-SUM(T73:T$136),0),0)</f>
        <v>#NAME?</v>
      </c>
      <c r="AG72" s="183" t="e">
        <f aca="false">IF(BZ72=1,IF(BZ71=0,AF72-SUM(P$17:P72),AG71+AI71-P72),0)</f>
        <v>#NAME?</v>
      </c>
      <c r="AH72" s="183" t="e">
        <f aca="false">IF(AG72&lt;=0,0,AG72)</f>
        <v>#NAME?</v>
      </c>
      <c r="AI72" s="183" t="e">
        <f aca="false">AH72*((((1+(INDEX(TI_5,1,$C$3)/2))^2)^(1/12))-1)</f>
        <v>#NAME?</v>
      </c>
      <c r="AJ72" s="183" t="e">
        <f aca="false">IF(AI73=0,0,AI72)</f>
        <v>#NAME?</v>
      </c>
      <c r="AK72" s="183" t="e">
        <f aca="false">IF(AH72&gt;0,IF(CA71=1,-AH72,0),0)</f>
        <v>#NAME?</v>
      </c>
      <c r="AL72" s="184" t="e">
        <f aca="false">K72+P72+Q72+R72+S72+X72+AA72+AB72+AF72+AK72</f>
        <v>#NAME?</v>
      </c>
      <c r="AM72" s="185" t="e">
        <f aca="false">IF($E72=0,0,IF($C72-INDEX(DM_1,1,$C$3)&gt;=$K$3,0,INDEX(EC_Studio,$C$4,$C$3)))</f>
        <v>#NAME?</v>
      </c>
      <c r="AN72" s="185" t="e">
        <f aca="false">IF($E72=0,0,IF($C72-INDEX(DM_1,1,$C$3)&gt;=$K$4,0,INDEX(EC_1cc,$C$4,$C$3)))</f>
        <v>#NAME?</v>
      </c>
      <c r="AO72" s="185" t="e">
        <f aca="false">IF($E72=0,0,IF($C72-INDEX(DM_1,1,$C$3)&gt;=$K$5,0,INDEX(EC_2cc,$C$4,$C$3)))</f>
        <v>#NAME?</v>
      </c>
      <c r="AP72" s="185" t="e">
        <f aca="false">IF($E72=0,0,IF($C72-INDEX(DM_1,1,$C$3)&gt;=$K$6,0,INDEX(EC_3CC,$C$4,$C$3)))</f>
        <v>#NAME?</v>
      </c>
      <c r="AQ72" s="185" t="e">
        <f aca="false">IF($E72=0,0,IF($C72-INDEX(DM_1,1,$C$3)&gt;=$K$7,0,INDEX(EC_P,$C$4,$C$3)))</f>
        <v>#NAME?</v>
      </c>
      <c r="AR72" s="185" t="e">
        <f aca="false">IF($E72=0,0,IF($C72-INDEX(DM_1,1,$C$3)&gt;=$K$8,0,INDEX(EC_2ccF,$C$4,$C$3)))</f>
        <v>#NAME?</v>
      </c>
      <c r="AS72" s="185" t="e">
        <f aca="false">IF($E72=0,0,IF($C72-INDEX(DM_1,1,$C$3)&gt;=$K$9,0,INDEX(EC_3ccF,$C$4,$C$3)))</f>
        <v>#NAME?</v>
      </c>
      <c r="AT72" s="185" t="e">
        <f aca="false">(AM72+AN72+AO72+AP72+AQ72+AR72+AS72)*INDEX([1]!stat,1,$C$3)</f>
        <v>#NAME?</v>
      </c>
      <c r="AU72" s="185" t="e">
        <f aca="false">SUM(AM72:AS72)</f>
        <v>#NAME?</v>
      </c>
      <c r="AV72" s="185" t="e">
        <f aca="false">SUM(AU$17:AU72)</f>
        <v>#NAME?</v>
      </c>
      <c r="AW72" s="186" t="e">
        <f aca="false">AM72*INDEX([1]!prix_studio,$C$4,$C$3)</f>
        <v>#NAME?</v>
      </c>
      <c r="AX72" s="186" t="e">
        <f aca="false">AN72*INDEX([1]!prix_1cc,$C$4,$C$3)</f>
        <v>#NAME?</v>
      </c>
      <c r="AY72" s="186" t="e">
        <f aca="false">AO72*INDEX([1]!prix_2cc,$C$4,$C$3)</f>
        <v>#NAME?</v>
      </c>
      <c r="AZ72" s="186" t="e">
        <f aca="false">AP72*INDEX([1]!prix_3cc,$C$4,$C$3)</f>
        <v>#NAME?</v>
      </c>
      <c r="BA72" s="186" t="e">
        <f aca="false">AQ72*INDEX([1]!prix_pent,$C$4,$C$3)</f>
        <v>#NAME?</v>
      </c>
      <c r="BB72" s="186" t="e">
        <f aca="false">AR72*INDEX([1]!prix_2ccf,$C$4,$C$3)</f>
        <v>#NAME?</v>
      </c>
      <c r="BC72" s="186" t="e">
        <f aca="false">AS72*INDEX([1]!prix_3ccf,$C$4,$C$3)</f>
        <v>#NAME?</v>
      </c>
      <c r="BD72" s="186" t="e">
        <f aca="false">SUM(AW72:BC72)</f>
        <v>#NAME?</v>
      </c>
      <c r="BE72" s="186"/>
      <c r="BF72" s="187" t="e">
        <f aca="false">IF($G72=0,0,IF(SUM(AM$17:AM72)&lt;$J$3,0,INDEX(Taxes_2,1,$C$3)*INDEX([1]!prix_studio,$C$4,$C$3))*($J$3-SUM(AM$17:AM72))/12)</f>
        <v>#NAME?</v>
      </c>
      <c r="BG72" s="187" t="e">
        <f aca="false">IF($G72=0,0,IF(SUM(AN$17:AN72)&lt;$J$4,0,INDEX(Taxes_2,1,$C$3)*INDEX([1]!prix_1cc,$C$4,$C$3))*($J$4-SUM(AN$17:AN72))/12)</f>
        <v>#NAME?</v>
      </c>
      <c r="BH72" s="187" t="e">
        <f aca="false">IF($G72=0,0,IF(SUM(AO$17:AO72)&lt;$J$5,0,INDEX(Taxes_2,1,$C$3)*INDEX([1]!prix_2cc,$C$4,$C$3))*($J$5-SUM(AO$17:AO72))/12)</f>
        <v>#NAME?</v>
      </c>
      <c r="BI72" s="187" t="e">
        <f aca="false">IF($G72=0,0,IF(SUM(AP$17:AP72)&lt;$J$6,0,INDEX(Taxes_2,1,$C$3)*INDEX([1]!prix_3cc,$C$4,$C$3))*($J$6-SUM(AP$17:AP72))/12)</f>
        <v>#NAME?</v>
      </c>
      <c r="BJ72" s="187" t="e">
        <f aca="false">IF($G72=0,0,IF(SUM(AQ$17:AQ72)&lt;$J$7,0,INDEX(Taxes_2,1,$C$3)*INDEX([1]!prix_pent,$C$4,$C$3))*($J$7-SUM(AQ$17:AQ72))/12)</f>
        <v>#NAME?</v>
      </c>
      <c r="BK72" s="187" t="e">
        <f aca="false">IF($G72=0,0,IF(SUM(AR$17:AR72)&lt;$J$8,0,INDEX(Taxes_2,1,$C$3)*INDEX([1]!prix_2ccf,$C$4,$C$3))*($J$8-SUM(AR$17:AR72))/12)</f>
        <v>#NAME?</v>
      </c>
      <c r="BL72" s="187" t="e">
        <f aca="false">IF($G72=0,0,IF(SUM(AS$17:AS72)&lt;$J$9,0,INDEX(Taxes_2,1,$C$3)*INDEX([1]!prix_3ccf,$C$4,$C$3))*($J$9-SUM(AS$17:AS72))/12)</f>
        <v>#NAME?</v>
      </c>
      <c r="BM72" s="188" t="e">
        <f aca="false">IF(G72=0,INDEX(Taxes_1,1,$C$3)*INDEX([1]!v_terrain,1,1)/12,0)</f>
        <v>#NAME?</v>
      </c>
      <c r="BN72" s="187"/>
      <c r="BO72" s="187"/>
      <c r="BP72" s="187"/>
      <c r="BQ72" s="187"/>
      <c r="BR72" s="187"/>
      <c r="BS72" s="187"/>
      <c r="BT72" s="187"/>
      <c r="BU72" s="189" t="e">
        <f aca="false">BF72+BG72+BH72+BI72+BJ72+BK72+BL72+BM72+BN72+BO72+BP72+BQ72+BR72+BS72+BT72</f>
        <v>#NAME?</v>
      </c>
      <c r="BW72" s="190" t="e">
        <f aca="false">IF(G72=1,IF(G71=0,C72,0),0)</f>
        <v>#NAME?</v>
      </c>
      <c r="BX72" s="190" t="e">
        <f aca="false">IF(G72=1,IF(G71=0,C72,0),0)</f>
        <v>#NAME?</v>
      </c>
      <c r="BY72" s="190" t="e">
        <f aca="false">F72+W72</f>
        <v>#NAME?</v>
      </c>
      <c r="BZ72" s="190" t="e">
        <f aca="false">IF(BY72=2,1,0)</f>
        <v>#NAME?</v>
      </c>
      <c r="CA72" s="190" t="e">
        <f aca="false">IF(G72+H72=2,1,0)</f>
        <v>#NAME?</v>
      </c>
    </row>
    <row r="73" customFormat="false" ht="12.75" hidden="false" customHeight="false" outlineLevel="0" collapsed="false">
      <c r="B73" s="195"/>
      <c r="C73" s="191" t="n">
        <v>57</v>
      </c>
      <c r="D73" s="176" t="n">
        <v>1</v>
      </c>
      <c r="E73" s="176" t="n">
        <f aca="false">IF(INDEX(DM_1,1,$C$3)&gt;C73,0,1)</f>
        <v>1</v>
      </c>
      <c r="F73" s="176" t="e">
        <f aca="false">IF(AV73/$J$10&gt;=INDEX(PREV_2,1,$C$3),1,0)</f>
        <v>#NAME?</v>
      </c>
      <c r="G73" s="176" t="e">
        <f aca="false">IF(F73=0,0,IF(SUM(F$17:F73)-INDEX(DM_4,1,$C$3)&lt;0,0,1))</f>
        <v>#NAME?</v>
      </c>
      <c r="H73" s="177" t="e">
        <f aca="false">IF(AV73&lt;$J$10,0,1)</f>
        <v>#NAME?</v>
      </c>
      <c r="I73" s="178" t="e">
        <f aca="false">IF(G73=0,BD73*INDEX(EQ_Prev,1,$C$3),0)</f>
        <v>#NAME?</v>
      </c>
      <c r="J73" s="178" t="e">
        <f aca="false">IF(F73=1,IF(F72=0,SUM(I$17:I73),I73),0)</f>
        <v>#NAME?</v>
      </c>
      <c r="K73" s="178" t="e">
        <f aca="false">IF(F73=1,IF(F72=0,IF(SUM(I$17:I73)&lt;=$N$10,SUM(I$17:I73),$N$10),0),0)</f>
        <v>#NAME?</v>
      </c>
      <c r="L73" s="178" t="e">
        <f aca="false">J73-K73</f>
        <v>#NAME?</v>
      </c>
      <c r="M73" s="178" t="e">
        <f aca="false">IF(G73=0,BD73*(1-INDEX(EQ_Prev,1,$C$3)),0)</f>
        <v>#NAME?</v>
      </c>
      <c r="N73" s="178" t="e">
        <f aca="false">IF(G73=1,IF(G72=0,SUM(M$17:M73),0),0)</f>
        <v>#NAME?</v>
      </c>
      <c r="O73" s="178" t="e">
        <f aca="false">IF(G73=1,BD73,0)</f>
        <v>#NAME?</v>
      </c>
      <c r="P73" s="179" t="e">
        <f aca="false">O73+N73+L73</f>
        <v>#NAME?</v>
      </c>
      <c r="Q73" s="192" t="n">
        <v>0</v>
      </c>
      <c r="R73" s="181" t="e">
        <f aca="false">-IF(G73=0,($G$7/$H$7),0)</f>
        <v>#NAME?</v>
      </c>
      <c r="S73" s="181" t="e">
        <f aca="false">-IF(F73=1,IF(G73=0,$G$8/$H$8,0),0)</f>
        <v>#NAME?</v>
      </c>
      <c r="T73" s="181" t="e">
        <f aca="false">Q73+R73+S73+AB73</f>
        <v>#NAME?</v>
      </c>
      <c r="U73" s="181" t="e">
        <f aca="false">IF(W72=1,0,T73)</f>
        <v>#NAME?</v>
      </c>
      <c r="V73" s="181" t="e">
        <f aca="false">IF(U73=0,T73,0)</f>
        <v>#NAME?</v>
      </c>
      <c r="W73" s="182" t="e">
        <f aca="false">IF(-SUM(T$17:T73)&gt;=0.25*(SUM($G$6+$G$7+$G$8)),1,0)</f>
        <v>#NAME?</v>
      </c>
      <c r="X73" s="181" t="e">
        <f aca="false">-IF(BZ73=1,IF(BZ72=0,AC73,0),0)</f>
        <v>#NAME?</v>
      </c>
      <c r="Y73" s="181" t="e">
        <f aca="false">-IF(BZ73=1,IF(BZ72=0,(SUM(P$17:P73)),IF(AG73&gt;0,P73,0)),0)</f>
        <v>#NAME?</v>
      </c>
      <c r="Z73" s="181" t="e">
        <f aca="false">IF(AG72&gt;0,IF(AG73&lt;0,-AG72,0),0)</f>
        <v>#NAME?</v>
      </c>
      <c r="AA73" s="181" t="e">
        <f aca="false">IF(Z73=0,Y73,Z73)</f>
        <v>#NAME?</v>
      </c>
      <c r="AB73" s="193" t="n">
        <v>0</v>
      </c>
      <c r="AC73" s="183" t="e">
        <f aca="false">IF(BY72&lt;2,AC72+AD72,0)</f>
        <v>#NAME?</v>
      </c>
      <c r="AD73" s="183" t="e">
        <f aca="false">AC73*((((1+(INDEX(TI_4,1,$C$3)/2))^2)^(1/12))-1)</f>
        <v>#NAME?</v>
      </c>
      <c r="AE73" s="183" t="e">
        <f aca="false">IF(AD74=0,0,AD73)</f>
        <v>#NAME?</v>
      </c>
      <c r="AF73" s="183" t="e">
        <f aca="false">IF(BZ73=1,IF(BZ72=0,AC73-SUM(T74:T$136),0),0)</f>
        <v>#NAME?</v>
      </c>
      <c r="AG73" s="183" t="e">
        <f aca="false">IF(BZ73=1,IF(BZ72=0,AF73-SUM(P$17:P73),AG72+AI72-P73),0)</f>
        <v>#NAME?</v>
      </c>
      <c r="AH73" s="183" t="e">
        <f aca="false">IF(AG73&lt;=0,0,AG73)</f>
        <v>#NAME?</v>
      </c>
      <c r="AI73" s="183" t="e">
        <f aca="false">AH73*((((1+(INDEX(TI_5,1,$C$3)/2))^2)^(1/12))-1)</f>
        <v>#NAME?</v>
      </c>
      <c r="AJ73" s="183" t="e">
        <f aca="false">IF(AI74=0,0,AI73)</f>
        <v>#NAME?</v>
      </c>
      <c r="AK73" s="183" t="e">
        <f aca="false">IF(AH73&gt;0,IF(CA72=1,-AH73,0),0)</f>
        <v>#NAME?</v>
      </c>
      <c r="AL73" s="184" t="e">
        <f aca="false">K73+P73+Q73+R73+S73+X73+AA73+AB73+AF73+AK73</f>
        <v>#NAME?</v>
      </c>
      <c r="AM73" s="185" t="e">
        <f aca="false">IF($E73=0,0,IF($C73-INDEX(DM_1,1,$C$3)&gt;=$K$3,0,INDEX(EC_Studio,$C$4,$C$3)))</f>
        <v>#NAME?</v>
      </c>
      <c r="AN73" s="185" t="e">
        <f aca="false">IF($E73=0,0,IF($C73-INDEX(DM_1,1,$C$3)&gt;=$K$4,0,INDEX(EC_1cc,$C$4,$C$3)))</f>
        <v>#NAME?</v>
      </c>
      <c r="AO73" s="185" t="e">
        <f aca="false">IF($E73=0,0,IF($C73-INDEX(DM_1,1,$C$3)&gt;=$K$5,0,INDEX(EC_2cc,$C$4,$C$3)))</f>
        <v>#NAME?</v>
      </c>
      <c r="AP73" s="185" t="e">
        <f aca="false">IF($E73=0,0,IF($C73-INDEX(DM_1,1,$C$3)&gt;=$K$6,0,INDEX(EC_3CC,$C$4,$C$3)))</f>
        <v>#NAME?</v>
      </c>
      <c r="AQ73" s="185" t="e">
        <f aca="false">IF($E73=0,0,IF($C73-INDEX(DM_1,1,$C$3)&gt;=$K$7,0,INDEX(EC_P,$C$4,$C$3)))</f>
        <v>#NAME?</v>
      </c>
      <c r="AR73" s="185" t="e">
        <f aca="false">IF($E73=0,0,IF($C73-INDEX(DM_1,1,$C$3)&gt;=$K$8,0,INDEX(EC_2ccF,$C$4,$C$3)))</f>
        <v>#NAME?</v>
      </c>
      <c r="AS73" s="185" t="e">
        <f aca="false">IF($E73=0,0,IF($C73-INDEX(DM_1,1,$C$3)&gt;=$K$9,0,INDEX(EC_3ccF,$C$4,$C$3)))</f>
        <v>#NAME?</v>
      </c>
      <c r="AT73" s="185" t="e">
        <f aca="false">(AM73+AN73+AO73+AP73+AQ73+AR73+AS73)*INDEX([1]!stat,1,$C$3)</f>
        <v>#NAME?</v>
      </c>
      <c r="AU73" s="185" t="e">
        <f aca="false">SUM(AM73:AS73)</f>
        <v>#NAME?</v>
      </c>
      <c r="AV73" s="185" t="e">
        <f aca="false">SUM(AU$17:AU73)</f>
        <v>#NAME?</v>
      </c>
      <c r="AW73" s="186" t="e">
        <f aca="false">AM73*INDEX([1]!prix_studio,$C$4,$C$3)</f>
        <v>#NAME?</v>
      </c>
      <c r="AX73" s="186" t="e">
        <f aca="false">AN73*INDEX([1]!prix_1cc,$C$4,$C$3)</f>
        <v>#NAME?</v>
      </c>
      <c r="AY73" s="186" t="e">
        <f aca="false">AO73*INDEX([1]!prix_2cc,$C$4,$C$3)</f>
        <v>#NAME?</v>
      </c>
      <c r="AZ73" s="186" t="e">
        <f aca="false">AP73*INDEX([1]!prix_3cc,$C$4,$C$3)</f>
        <v>#NAME?</v>
      </c>
      <c r="BA73" s="186" t="e">
        <f aca="false">AQ73*INDEX([1]!prix_pent,$C$4,$C$3)</f>
        <v>#NAME?</v>
      </c>
      <c r="BB73" s="186" t="e">
        <f aca="false">AR73*INDEX([1]!prix_2ccf,$C$4,$C$3)</f>
        <v>#NAME?</v>
      </c>
      <c r="BC73" s="186" t="e">
        <f aca="false">AS73*INDEX([1]!prix_3ccf,$C$4,$C$3)</f>
        <v>#NAME?</v>
      </c>
      <c r="BD73" s="186" t="e">
        <f aca="false">SUM(AW73:BC73)</f>
        <v>#NAME?</v>
      </c>
      <c r="BE73" s="186"/>
      <c r="BF73" s="187" t="e">
        <f aca="false">IF($G73=0,0,IF(SUM(AM$17:AM73)&lt;$J$3,0,INDEX(Taxes_2,1,$C$3)*INDEX([1]!prix_studio,$C$4,$C$3))*($J$3-SUM(AM$17:AM73))/12)</f>
        <v>#NAME?</v>
      </c>
      <c r="BG73" s="187" t="e">
        <f aca="false">IF($G73=0,0,IF(SUM(AN$17:AN73)&lt;$J$4,0,INDEX(Taxes_2,1,$C$3)*INDEX([1]!prix_1cc,$C$4,$C$3))*($J$4-SUM(AN$17:AN73))/12)</f>
        <v>#NAME?</v>
      </c>
      <c r="BH73" s="187" t="e">
        <f aca="false">IF($G73=0,0,IF(SUM(AO$17:AO73)&lt;$J$5,0,INDEX(Taxes_2,1,$C$3)*INDEX([1]!prix_2cc,$C$4,$C$3))*($J$5-SUM(AO$17:AO73))/12)</f>
        <v>#NAME?</v>
      </c>
      <c r="BI73" s="187" t="e">
        <f aca="false">IF($G73=0,0,IF(SUM(AP$17:AP73)&lt;$J$6,0,INDEX(Taxes_2,1,$C$3)*INDEX([1]!prix_3cc,$C$4,$C$3))*($J$6-SUM(AP$17:AP73))/12)</f>
        <v>#NAME?</v>
      </c>
      <c r="BJ73" s="187" t="e">
        <f aca="false">IF($G73=0,0,IF(SUM(AQ$17:AQ73)&lt;$J$7,0,INDEX(Taxes_2,1,$C$3)*INDEX([1]!prix_pent,$C$4,$C$3))*($J$7-SUM(AQ$17:AQ73))/12)</f>
        <v>#NAME?</v>
      </c>
      <c r="BK73" s="187" t="e">
        <f aca="false">IF($G73=0,0,IF(SUM(AR$17:AR73)&lt;$J$8,0,INDEX(Taxes_2,1,$C$3)*INDEX([1]!prix_2ccf,$C$4,$C$3))*($J$8-SUM(AR$17:AR73))/12)</f>
        <v>#NAME?</v>
      </c>
      <c r="BL73" s="187" t="e">
        <f aca="false">IF($G73=0,0,IF(SUM(AS$17:AS73)&lt;$J$9,0,INDEX(Taxes_2,1,$C$3)*INDEX([1]!prix_3ccf,$C$4,$C$3))*($J$9-SUM(AS$17:AS73))/12)</f>
        <v>#NAME?</v>
      </c>
      <c r="BM73" s="188" t="e">
        <f aca="false">IF(G73=0,INDEX(Taxes_1,1,$C$3)*INDEX([1]!v_terrain,1,1)/12,0)</f>
        <v>#NAME?</v>
      </c>
      <c r="BN73" s="187"/>
      <c r="BO73" s="187"/>
      <c r="BP73" s="187"/>
      <c r="BQ73" s="187"/>
      <c r="BR73" s="187"/>
      <c r="BS73" s="187"/>
      <c r="BT73" s="187"/>
      <c r="BU73" s="189" t="e">
        <f aca="false">BF73+BG73+BH73+BI73+BJ73+BK73+BL73+BM73+BN73+BO73+BP73+BQ73+BR73+BS73+BT73</f>
        <v>#NAME?</v>
      </c>
      <c r="BW73" s="190" t="e">
        <f aca="false">IF(G73=1,IF(G72=0,C73,0),0)</f>
        <v>#NAME?</v>
      </c>
      <c r="BX73" s="190" t="e">
        <f aca="false">IF(G73=1,IF(G72=0,C73,0),0)</f>
        <v>#NAME?</v>
      </c>
      <c r="BY73" s="190" t="e">
        <f aca="false">F73+W73</f>
        <v>#NAME?</v>
      </c>
      <c r="BZ73" s="190" t="e">
        <f aca="false">IF(BY73=2,1,0)</f>
        <v>#NAME?</v>
      </c>
      <c r="CA73" s="190" t="e">
        <f aca="false">IF(G73+H73=2,1,0)</f>
        <v>#NAME?</v>
      </c>
    </row>
    <row r="74" customFormat="false" ht="12.75" hidden="false" customHeight="false" outlineLevel="0" collapsed="false">
      <c r="B74" s="195"/>
      <c r="C74" s="191" t="n">
        <v>58</v>
      </c>
      <c r="D74" s="176" t="n">
        <v>1</v>
      </c>
      <c r="E74" s="176" t="n">
        <f aca="false">IF(INDEX(DM_1,1,$C$3)&gt;C74,0,1)</f>
        <v>1</v>
      </c>
      <c r="F74" s="176" t="e">
        <f aca="false">IF(AV74/$J$10&gt;=INDEX(PREV_2,1,$C$3),1,0)</f>
        <v>#NAME?</v>
      </c>
      <c r="G74" s="176" t="e">
        <f aca="false">IF(F74=0,0,IF(SUM(F$17:F74)-INDEX(DM_4,1,$C$3)&lt;0,0,1))</f>
        <v>#NAME?</v>
      </c>
      <c r="H74" s="177" t="e">
        <f aca="false">IF(AV74&lt;$J$10,0,1)</f>
        <v>#NAME?</v>
      </c>
      <c r="I74" s="178" t="e">
        <f aca="false">IF(G74=0,BD74*INDEX(EQ_Prev,1,$C$3),0)</f>
        <v>#NAME?</v>
      </c>
      <c r="J74" s="178" t="e">
        <f aca="false">IF(F74=1,IF(F73=0,SUM(I$17:I74),I74),0)</f>
        <v>#NAME?</v>
      </c>
      <c r="K74" s="178" t="e">
        <f aca="false">IF(F74=1,IF(F73=0,IF(SUM(I$17:I74)&lt;=$N$10,SUM(I$17:I74),$N$10),0),0)</f>
        <v>#NAME?</v>
      </c>
      <c r="L74" s="178" t="e">
        <f aca="false">J74-K74</f>
        <v>#NAME?</v>
      </c>
      <c r="M74" s="178" t="e">
        <f aca="false">IF(G74=0,BD74*(1-INDEX(EQ_Prev,1,$C$3)),0)</f>
        <v>#NAME?</v>
      </c>
      <c r="N74" s="178" t="e">
        <f aca="false">IF(G74=1,IF(G73=0,SUM(M$17:M74),0),0)</f>
        <v>#NAME?</v>
      </c>
      <c r="O74" s="178" t="e">
        <f aca="false">IF(G74=1,BD74,0)</f>
        <v>#NAME?</v>
      </c>
      <c r="P74" s="179" t="e">
        <f aca="false">O74+N74+L74</f>
        <v>#NAME?</v>
      </c>
      <c r="Q74" s="192" t="n">
        <v>0</v>
      </c>
      <c r="R74" s="181" t="e">
        <f aca="false">-IF(G74=0,($G$7/$H$7),0)</f>
        <v>#NAME?</v>
      </c>
      <c r="S74" s="181" t="e">
        <f aca="false">-IF(F74=1,IF(G74=0,$G$8/$H$8,0),0)</f>
        <v>#NAME?</v>
      </c>
      <c r="T74" s="181" t="e">
        <f aca="false">Q74+R74+S74+AB74</f>
        <v>#NAME?</v>
      </c>
      <c r="U74" s="181" t="e">
        <f aca="false">IF(W73=1,0,T74)</f>
        <v>#NAME?</v>
      </c>
      <c r="V74" s="181" t="e">
        <f aca="false">IF(U74=0,T74,0)</f>
        <v>#NAME?</v>
      </c>
      <c r="W74" s="182" t="e">
        <f aca="false">IF(-SUM(T$17:T74)&gt;=0.25*(SUM($G$6+$G$7+$G$8)),1,0)</f>
        <v>#NAME?</v>
      </c>
      <c r="X74" s="181" t="e">
        <f aca="false">-IF(BZ74=1,IF(BZ73=0,AC74,0),0)</f>
        <v>#NAME?</v>
      </c>
      <c r="Y74" s="181" t="e">
        <f aca="false">-IF(BZ74=1,IF(BZ73=0,(SUM(P$17:P74)),IF(AG74&gt;0,P74,0)),0)</f>
        <v>#NAME?</v>
      </c>
      <c r="Z74" s="181" t="e">
        <f aca="false">IF(AG73&gt;0,IF(AG74&lt;0,-AG73,0),0)</f>
        <v>#NAME?</v>
      </c>
      <c r="AA74" s="181" t="e">
        <f aca="false">IF(Z74=0,Y74,Z74)</f>
        <v>#NAME?</v>
      </c>
      <c r="AB74" s="193" t="n">
        <v>0</v>
      </c>
      <c r="AC74" s="183" t="e">
        <f aca="false">IF(BY73&lt;2,AC73+AD73,0)</f>
        <v>#NAME?</v>
      </c>
      <c r="AD74" s="183" t="e">
        <f aca="false">AC74*((((1+(INDEX(TI_4,1,$C$3)/2))^2)^(1/12))-1)</f>
        <v>#NAME?</v>
      </c>
      <c r="AE74" s="183" t="e">
        <f aca="false">IF(AD75=0,0,AD74)</f>
        <v>#NAME?</v>
      </c>
      <c r="AF74" s="183" t="e">
        <f aca="false">IF(BZ74=1,IF(BZ73=0,AC74-SUM(T75:T$136),0),0)</f>
        <v>#NAME?</v>
      </c>
      <c r="AG74" s="183" t="e">
        <f aca="false">IF(BZ74=1,IF(BZ73=0,AF74-SUM(P$17:P74),AG73+AI73-P74),0)</f>
        <v>#NAME?</v>
      </c>
      <c r="AH74" s="183" t="e">
        <f aca="false">IF(AG74&lt;=0,0,AG74)</f>
        <v>#NAME?</v>
      </c>
      <c r="AI74" s="183" t="e">
        <f aca="false">AH74*((((1+(INDEX(TI_5,1,$C$3)/2))^2)^(1/12))-1)</f>
        <v>#NAME?</v>
      </c>
      <c r="AJ74" s="183" t="e">
        <f aca="false">IF(AI75=0,0,AI74)</f>
        <v>#NAME?</v>
      </c>
      <c r="AK74" s="183" t="e">
        <f aca="false">IF(AH74&gt;0,IF(CA73=1,-AH74,0),0)</f>
        <v>#NAME?</v>
      </c>
      <c r="AL74" s="184" t="e">
        <f aca="false">K74+P74+Q74+R74+S74+X74+AA74+AB74+AF74+AK74</f>
        <v>#NAME?</v>
      </c>
      <c r="AM74" s="185" t="e">
        <f aca="false">IF($E74=0,0,IF($C74-INDEX(DM_1,1,$C$3)&gt;=$K$3,0,INDEX(EC_Studio,$C$4,$C$3)))</f>
        <v>#NAME?</v>
      </c>
      <c r="AN74" s="185" t="e">
        <f aca="false">IF($E74=0,0,IF($C74-INDEX(DM_1,1,$C$3)&gt;=$K$4,0,INDEX(EC_1cc,$C$4,$C$3)))</f>
        <v>#NAME?</v>
      </c>
      <c r="AO74" s="185" t="e">
        <f aca="false">IF($E74=0,0,IF($C74-INDEX(DM_1,1,$C$3)&gt;=$K$5,0,INDEX(EC_2cc,$C$4,$C$3)))</f>
        <v>#NAME?</v>
      </c>
      <c r="AP74" s="185" t="e">
        <f aca="false">IF($E74=0,0,IF($C74-INDEX(DM_1,1,$C$3)&gt;=$K$6,0,INDEX(EC_3CC,$C$4,$C$3)))</f>
        <v>#NAME?</v>
      </c>
      <c r="AQ74" s="185" t="e">
        <f aca="false">IF($E74=0,0,IF($C74-INDEX(DM_1,1,$C$3)&gt;=$K$7,0,INDEX(EC_P,$C$4,$C$3)))</f>
        <v>#NAME?</v>
      </c>
      <c r="AR74" s="185" t="e">
        <f aca="false">IF($E74=0,0,IF($C74-INDEX(DM_1,1,$C$3)&gt;=$K$8,0,INDEX(EC_2ccF,$C$4,$C$3)))</f>
        <v>#NAME?</v>
      </c>
      <c r="AS74" s="185" t="e">
        <f aca="false">IF($E74=0,0,IF($C74-INDEX(DM_1,1,$C$3)&gt;=$K$9,0,INDEX(EC_3ccF,$C$4,$C$3)))</f>
        <v>#NAME?</v>
      </c>
      <c r="AT74" s="185" t="e">
        <f aca="false">(AM74+AN74+AO74+AP74+AQ74+AR74+AS74)*INDEX([1]!stat,1,$C$3)</f>
        <v>#NAME?</v>
      </c>
      <c r="AU74" s="185" t="e">
        <f aca="false">SUM(AM74:AS74)</f>
        <v>#NAME?</v>
      </c>
      <c r="AV74" s="185" t="e">
        <f aca="false">SUM(AU$17:AU74)</f>
        <v>#NAME?</v>
      </c>
      <c r="AW74" s="186" t="e">
        <f aca="false">AM74*INDEX([1]!prix_studio,$C$4,$C$3)</f>
        <v>#NAME?</v>
      </c>
      <c r="AX74" s="186" t="e">
        <f aca="false">AN74*INDEX([1]!prix_1cc,$C$4,$C$3)</f>
        <v>#NAME?</v>
      </c>
      <c r="AY74" s="186" t="e">
        <f aca="false">AO74*INDEX([1]!prix_2cc,$C$4,$C$3)</f>
        <v>#NAME?</v>
      </c>
      <c r="AZ74" s="186" t="e">
        <f aca="false">AP74*INDEX([1]!prix_3cc,$C$4,$C$3)</f>
        <v>#NAME?</v>
      </c>
      <c r="BA74" s="186" t="e">
        <f aca="false">AQ74*INDEX([1]!prix_pent,$C$4,$C$3)</f>
        <v>#NAME?</v>
      </c>
      <c r="BB74" s="186" t="e">
        <f aca="false">AR74*INDEX([1]!prix_2ccf,$C$4,$C$3)</f>
        <v>#NAME?</v>
      </c>
      <c r="BC74" s="186" t="e">
        <f aca="false">AS74*INDEX([1]!prix_3ccf,$C$4,$C$3)</f>
        <v>#NAME?</v>
      </c>
      <c r="BD74" s="186" t="e">
        <f aca="false">SUM(AW74:BC74)</f>
        <v>#NAME?</v>
      </c>
      <c r="BE74" s="186"/>
      <c r="BF74" s="187" t="e">
        <f aca="false">IF($G74=0,0,IF(SUM(AM$17:AM74)&lt;$J$3,0,INDEX(Taxes_2,1,$C$3)*INDEX([1]!prix_studio,$C$4,$C$3))*($J$3-SUM(AM$17:AM74))/12)</f>
        <v>#NAME?</v>
      </c>
      <c r="BG74" s="187" t="e">
        <f aca="false">IF($G74=0,0,IF(SUM(AN$17:AN74)&lt;$J$4,0,INDEX(Taxes_2,1,$C$3)*INDEX([1]!prix_1cc,$C$4,$C$3))*($J$4-SUM(AN$17:AN74))/12)</f>
        <v>#NAME?</v>
      </c>
      <c r="BH74" s="187" t="e">
        <f aca="false">IF($G74=0,0,IF(SUM(AO$17:AO74)&lt;$J$5,0,INDEX(Taxes_2,1,$C$3)*INDEX([1]!prix_2cc,$C$4,$C$3))*($J$5-SUM(AO$17:AO74))/12)</f>
        <v>#NAME?</v>
      </c>
      <c r="BI74" s="187" t="e">
        <f aca="false">IF($G74=0,0,IF(SUM(AP$17:AP74)&lt;$J$6,0,INDEX(Taxes_2,1,$C$3)*INDEX([1]!prix_3cc,$C$4,$C$3))*($J$6-SUM(AP$17:AP74))/12)</f>
        <v>#NAME?</v>
      </c>
      <c r="BJ74" s="187" t="e">
        <f aca="false">IF($G74=0,0,IF(SUM(AQ$17:AQ74)&lt;$J$7,0,INDEX(Taxes_2,1,$C$3)*INDEX([1]!prix_pent,$C$4,$C$3))*($J$7-SUM(AQ$17:AQ74))/12)</f>
        <v>#NAME?</v>
      </c>
      <c r="BK74" s="187" t="e">
        <f aca="false">IF($G74=0,0,IF(SUM(AR$17:AR74)&lt;$J$8,0,INDEX(Taxes_2,1,$C$3)*INDEX([1]!prix_2ccf,$C$4,$C$3))*($J$8-SUM(AR$17:AR74))/12)</f>
        <v>#NAME?</v>
      </c>
      <c r="BL74" s="187" t="e">
        <f aca="false">IF($G74=0,0,IF(SUM(AS$17:AS74)&lt;$J$9,0,INDEX(Taxes_2,1,$C$3)*INDEX([1]!prix_3ccf,$C$4,$C$3))*($J$9-SUM(AS$17:AS74))/12)</f>
        <v>#NAME?</v>
      </c>
      <c r="BM74" s="188" t="e">
        <f aca="false">IF(G74=0,INDEX(Taxes_1,1,$C$3)*INDEX([1]!v_terrain,1,1)/12,0)</f>
        <v>#NAME?</v>
      </c>
      <c r="BN74" s="187"/>
      <c r="BO74" s="187"/>
      <c r="BP74" s="187"/>
      <c r="BQ74" s="187"/>
      <c r="BR74" s="187"/>
      <c r="BS74" s="187"/>
      <c r="BT74" s="187"/>
      <c r="BU74" s="189" t="e">
        <f aca="false">BF74+BG74+BH74+BI74+BJ74+BK74+BL74+BM74+BN74+BO74+BP74+BQ74+BR74+BS74+BT74</f>
        <v>#NAME?</v>
      </c>
      <c r="BW74" s="190" t="e">
        <f aca="false">IF(G74=1,IF(G73=0,C74,0),0)</f>
        <v>#NAME?</v>
      </c>
      <c r="BX74" s="190" t="e">
        <f aca="false">IF(G74=1,IF(G73=0,C74,0),0)</f>
        <v>#NAME?</v>
      </c>
      <c r="BY74" s="190" t="e">
        <f aca="false">F74+W74</f>
        <v>#NAME?</v>
      </c>
      <c r="BZ74" s="190" t="e">
        <f aca="false">IF(BY74=2,1,0)</f>
        <v>#NAME?</v>
      </c>
      <c r="CA74" s="190" t="e">
        <f aca="false">IF(G74+H74=2,1,0)</f>
        <v>#NAME?</v>
      </c>
    </row>
    <row r="75" customFormat="false" ht="12.75" hidden="false" customHeight="false" outlineLevel="0" collapsed="false">
      <c r="B75" s="195"/>
      <c r="C75" s="191" t="n">
        <v>59</v>
      </c>
      <c r="D75" s="176" t="n">
        <v>1</v>
      </c>
      <c r="E75" s="176" t="n">
        <f aca="false">IF(INDEX(DM_1,1,$C$3)&gt;C75,0,1)</f>
        <v>1</v>
      </c>
      <c r="F75" s="176" t="e">
        <f aca="false">IF(AV75/$J$10&gt;=INDEX(PREV_2,1,$C$3),1,0)</f>
        <v>#NAME?</v>
      </c>
      <c r="G75" s="176" t="e">
        <f aca="false">IF(F75=0,0,IF(SUM(F$17:F75)-INDEX(DM_4,1,$C$3)&lt;0,0,1))</f>
        <v>#NAME?</v>
      </c>
      <c r="H75" s="177" t="e">
        <f aca="false">IF(AV75&lt;$J$10,0,1)</f>
        <v>#NAME?</v>
      </c>
      <c r="I75" s="178" t="e">
        <f aca="false">IF(G75=0,BD75*INDEX(EQ_Prev,1,$C$3),0)</f>
        <v>#NAME?</v>
      </c>
      <c r="J75" s="178" t="e">
        <f aca="false">IF(F75=1,IF(F74=0,SUM(I$17:I75),I75),0)</f>
        <v>#NAME?</v>
      </c>
      <c r="K75" s="178" t="e">
        <f aca="false">IF(F75=1,IF(F74=0,IF(SUM(I$17:I75)&lt;=$N$10,SUM(I$17:I75),$N$10),0),0)</f>
        <v>#NAME?</v>
      </c>
      <c r="L75" s="178" t="e">
        <f aca="false">J75-K75</f>
        <v>#NAME?</v>
      </c>
      <c r="M75" s="178" t="e">
        <f aca="false">IF(G75=0,BD75*(1-INDEX(EQ_Prev,1,$C$3)),0)</f>
        <v>#NAME?</v>
      </c>
      <c r="N75" s="178" t="e">
        <f aca="false">IF(G75=1,IF(G74=0,SUM(M$17:M75),0),0)</f>
        <v>#NAME?</v>
      </c>
      <c r="O75" s="178" t="e">
        <f aca="false">IF(G75=1,BD75,0)</f>
        <v>#NAME?</v>
      </c>
      <c r="P75" s="179" t="e">
        <f aca="false">O75+N75+L75</f>
        <v>#NAME?</v>
      </c>
      <c r="Q75" s="192" t="n">
        <v>0</v>
      </c>
      <c r="R75" s="181" t="e">
        <f aca="false">-IF(G75=0,($G$7/$H$7),0)</f>
        <v>#NAME?</v>
      </c>
      <c r="S75" s="181" t="e">
        <f aca="false">-IF(F75=1,IF(G75=0,$G$8/$H$8,0),0)</f>
        <v>#NAME?</v>
      </c>
      <c r="T75" s="181" t="e">
        <f aca="false">Q75+R75+S75+AB75</f>
        <v>#NAME?</v>
      </c>
      <c r="U75" s="181" t="e">
        <f aca="false">IF(W74=1,0,T75)</f>
        <v>#NAME?</v>
      </c>
      <c r="V75" s="181" t="e">
        <f aca="false">IF(U75=0,T75,0)</f>
        <v>#NAME?</v>
      </c>
      <c r="W75" s="182" t="e">
        <f aca="false">IF(-SUM(T$17:T75)&gt;=0.25*(SUM($G$6+$G$7+$G$8)),1,0)</f>
        <v>#NAME?</v>
      </c>
      <c r="X75" s="181" t="e">
        <f aca="false">-IF(BZ75=1,IF(BZ74=0,AC75,0),0)</f>
        <v>#NAME?</v>
      </c>
      <c r="Y75" s="181" t="e">
        <f aca="false">-IF(BZ75=1,IF(BZ74=0,(SUM(P$17:P75)),IF(AG75&gt;0,P75,0)),0)</f>
        <v>#NAME?</v>
      </c>
      <c r="Z75" s="181" t="e">
        <f aca="false">IF(AG74&gt;0,IF(AG75&lt;0,-AG74,0),0)</f>
        <v>#NAME?</v>
      </c>
      <c r="AA75" s="181" t="e">
        <f aca="false">IF(Z75=0,Y75,Z75)</f>
        <v>#NAME?</v>
      </c>
      <c r="AB75" s="193" t="n">
        <v>0</v>
      </c>
      <c r="AC75" s="183" t="e">
        <f aca="false">IF(BY74&lt;2,AC74+AD74,0)</f>
        <v>#NAME?</v>
      </c>
      <c r="AD75" s="183" t="e">
        <f aca="false">AC75*((((1+(INDEX(TI_4,1,$C$3)/2))^2)^(1/12))-1)</f>
        <v>#NAME?</v>
      </c>
      <c r="AE75" s="183" t="e">
        <f aca="false">IF(AD76=0,0,AD75)</f>
        <v>#NAME?</v>
      </c>
      <c r="AF75" s="183" t="e">
        <f aca="false">IF(BZ75=1,IF(BZ74=0,AC75-SUM(T76:T$136),0),0)</f>
        <v>#NAME?</v>
      </c>
      <c r="AG75" s="183" t="e">
        <f aca="false">IF(BZ75=1,IF(BZ74=0,AF75-SUM(P$17:P75),AG74+AI74-P75),0)</f>
        <v>#NAME?</v>
      </c>
      <c r="AH75" s="183" t="e">
        <f aca="false">IF(AG75&lt;=0,0,AG75)</f>
        <v>#NAME?</v>
      </c>
      <c r="AI75" s="183" t="e">
        <f aca="false">AH75*((((1+(INDEX(TI_5,1,$C$3)/2))^2)^(1/12))-1)</f>
        <v>#NAME?</v>
      </c>
      <c r="AJ75" s="183" t="e">
        <f aca="false">IF(AI76=0,0,AI75)</f>
        <v>#NAME?</v>
      </c>
      <c r="AK75" s="183" t="e">
        <f aca="false">IF(AH75&gt;0,IF(CA74=1,-AH75,0),0)</f>
        <v>#NAME?</v>
      </c>
      <c r="AL75" s="184" t="e">
        <f aca="false">K75+P75+Q75+R75+S75+X75+AA75+AB75+AF75+AK75</f>
        <v>#NAME?</v>
      </c>
      <c r="AM75" s="185" t="e">
        <f aca="false">IF($E75=0,0,IF($C75-INDEX(DM_1,1,$C$3)&gt;=$K$3,0,INDEX(EC_Studio,$C$4,$C$3)))</f>
        <v>#NAME?</v>
      </c>
      <c r="AN75" s="185" t="e">
        <f aca="false">IF($E75=0,0,IF($C75-INDEX(DM_1,1,$C$3)&gt;=$K$4,0,INDEX(EC_1cc,$C$4,$C$3)))</f>
        <v>#NAME?</v>
      </c>
      <c r="AO75" s="185" t="e">
        <f aca="false">IF($E75=0,0,IF($C75-INDEX(DM_1,1,$C$3)&gt;=$K$5,0,INDEX(EC_2cc,$C$4,$C$3)))</f>
        <v>#NAME?</v>
      </c>
      <c r="AP75" s="185" t="e">
        <f aca="false">IF($E75=0,0,IF($C75-INDEX(DM_1,1,$C$3)&gt;=$K$6,0,INDEX(EC_3CC,$C$4,$C$3)))</f>
        <v>#NAME?</v>
      </c>
      <c r="AQ75" s="185" t="e">
        <f aca="false">IF($E75=0,0,IF($C75-INDEX(DM_1,1,$C$3)&gt;=$K$7,0,INDEX(EC_P,$C$4,$C$3)))</f>
        <v>#NAME?</v>
      </c>
      <c r="AR75" s="185" t="e">
        <f aca="false">IF($E75=0,0,IF($C75-INDEX(DM_1,1,$C$3)&gt;=$K$8,0,INDEX(EC_2ccF,$C$4,$C$3)))</f>
        <v>#NAME?</v>
      </c>
      <c r="AS75" s="185" t="e">
        <f aca="false">IF($E75=0,0,IF($C75-INDEX(DM_1,1,$C$3)&gt;=$K$9,0,INDEX(EC_3ccF,$C$4,$C$3)))</f>
        <v>#NAME?</v>
      </c>
      <c r="AT75" s="185" t="e">
        <f aca="false">(AM75+AN75+AO75+AP75+AQ75+AR75+AS75)*INDEX([1]!stat,1,$C$3)</f>
        <v>#NAME?</v>
      </c>
      <c r="AU75" s="185" t="e">
        <f aca="false">SUM(AM75:AS75)</f>
        <v>#NAME?</v>
      </c>
      <c r="AV75" s="185" t="e">
        <f aca="false">SUM(AU$17:AU75)</f>
        <v>#NAME?</v>
      </c>
      <c r="AW75" s="186" t="e">
        <f aca="false">AM75*INDEX([1]!prix_studio,$C$4,$C$3)</f>
        <v>#NAME?</v>
      </c>
      <c r="AX75" s="186" t="e">
        <f aca="false">AN75*INDEX([1]!prix_1cc,$C$4,$C$3)</f>
        <v>#NAME?</v>
      </c>
      <c r="AY75" s="186" t="e">
        <f aca="false">AO75*INDEX([1]!prix_2cc,$C$4,$C$3)</f>
        <v>#NAME?</v>
      </c>
      <c r="AZ75" s="186" t="e">
        <f aca="false">AP75*INDEX([1]!prix_3cc,$C$4,$C$3)</f>
        <v>#NAME?</v>
      </c>
      <c r="BA75" s="186" t="e">
        <f aca="false">AQ75*INDEX([1]!prix_pent,$C$4,$C$3)</f>
        <v>#NAME?</v>
      </c>
      <c r="BB75" s="186" t="e">
        <f aca="false">AR75*INDEX([1]!prix_2ccf,$C$4,$C$3)</f>
        <v>#NAME?</v>
      </c>
      <c r="BC75" s="186" t="e">
        <f aca="false">AS75*INDEX([1]!prix_3ccf,$C$4,$C$3)</f>
        <v>#NAME?</v>
      </c>
      <c r="BD75" s="186" t="e">
        <f aca="false">SUM(AW75:BC75)</f>
        <v>#NAME?</v>
      </c>
      <c r="BE75" s="186"/>
      <c r="BF75" s="187" t="e">
        <f aca="false">IF($G75=0,0,IF(SUM(AM$17:AM75)&lt;$J$3,0,INDEX(Taxes_2,1,$C$3)*INDEX([1]!prix_studio,$C$4,$C$3))*($J$3-SUM(AM$17:AM75))/12)</f>
        <v>#NAME?</v>
      </c>
      <c r="BG75" s="187" t="e">
        <f aca="false">IF($G75=0,0,IF(SUM(AN$17:AN75)&lt;$J$4,0,INDEX(Taxes_2,1,$C$3)*INDEX([1]!prix_1cc,$C$4,$C$3))*($J$4-SUM(AN$17:AN75))/12)</f>
        <v>#NAME?</v>
      </c>
      <c r="BH75" s="187" t="e">
        <f aca="false">IF($G75=0,0,IF(SUM(AO$17:AO75)&lt;$J$5,0,INDEX(Taxes_2,1,$C$3)*INDEX([1]!prix_2cc,$C$4,$C$3))*($J$5-SUM(AO$17:AO75))/12)</f>
        <v>#NAME?</v>
      </c>
      <c r="BI75" s="187" t="e">
        <f aca="false">IF($G75=0,0,IF(SUM(AP$17:AP75)&lt;$J$6,0,INDEX(Taxes_2,1,$C$3)*INDEX([1]!prix_3cc,$C$4,$C$3))*($J$6-SUM(AP$17:AP75))/12)</f>
        <v>#NAME?</v>
      </c>
      <c r="BJ75" s="187" t="e">
        <f aca="false">IF($G75=0,0,IF(SUM(AQ$17:AQ75)&lt;$J$7,0,INDEX(Taxes_2,1,$C$3)*INDEX([1]!prix_pent,$C$4,$C$3))*($J$7-SUM(AQ$17:AQ75))/12)</f>
        <v>#NAME?</v>
      </c>
      <c r="BK75" s="187" t="e">
        <f aca="false">IF($G75=0,0,IF(SUM(AR$17:AR75)&lt;$J$8,0,INDEX(Taxes_2,1,$C$3)*INDEX([1]!prix_2ccf,$C$4,$C$3))*($J$8-SUM(AR$17:AR75))/12)</f>
        <v>#NAME?</v>
      </c>
      <c r="BL75" s="187" t="e">
        <f aca="false">IF($G75=0,0,IF(SUM(AS$17:AS75)&lt;$J$9,0,INDEX(Taxes_2,1,$C$3)*INDEX([1]!prix_3ccf,$C$4,$C$3))*($J$9-SUM(AS$17:AS75))/12)</f>
        <v>#NAME?</v>
      </c>
      <c r="BM75" s="188" t="e">
        <f aca="false">IF(G75=0,INDEX(Taxes_1,1,$C$3)*INDEX([1]!v_terrain,1,1)/12,0)</f>
        <v>#NAME?</v>
      </c>
      <c r="BN75" s="187"/>
      <c r="BO75" s="187"/>
      <c r="BP75" s="187"/>
      <c r="BQ75" s="187"/>
      <c r="BR75" s="187"/>
      <c r="BS75" s="187"/>
      <c r="BT75" s="187"/>
      <c r="BU75" s="189" t="e">
        <f aca="false">BF75+BG75+BH75+BI75+BJ75+BK75+BL75+BM75+BN75+BO75+BP75+BQ75+BR75+BS75+BT75</f>
        <v>#NAME?</v>
      </c>
      <c r="BW75" s="190" t="e">
        <f aca="false">IF(G75=1,IF(G74=0,C75,0),0)</f>
        <v>#NAME?</v>
      </c>
      <c r="BX75" s="190" t="e">
        <f aca="false">IF(G75=1,IF(G74=0,C75,0),0)</f>
        <v>#NAME?</v>
      </c>
      <c r="BY75" s="190" t="e">
        <f aca="false">F75+W75</f>
        <v>#NAME?</v>
      </c>
      <c r="BZ75" s="190" t="e">
        <f aca="false">IF(BY75=2,1,0)</f>
        <v>#NAME?</v>
      </c>
      <c r="CA75" s="190" t="e">
        <f aca="false">IF(G75+H75=2,1,0)</f>
        <v>#NAME?</v>
      </c>
    </row>
    <row r="76" customFormat="false" ht="12.75" hidden="false" customHeight="false" outlineLevel="0" collapsed="false">
      <c r="B76" s="195"/>
      <c r="C76" s="191" t="n">
        <v>60</v>
      </c>
      <c r="D76" s="176" t="n">
        <v>1</v>
      </c>
      <c r="E76" s="176" t="n">
        <f aca="false">IF(INDEX(DM_1,1,$C$3)&gt;C76,0,1)</f>
        <v>1</v>
      </c>
      <c r="F76" s="176" t="e">
        <f aca="false">IF(AV76/$J$10&gt;=INDEX(PREV_2,1,$C$3),1,0)</f>
        <v>#NAME?</v>
      </c>
      <c r="G76" s="176" t="e">
        <f aca="false">IF(F76=0,0,IF(SUM(F$17:F76)-INDEX(DM_4,1,$C$3)&lt;0,0,1))</f>
        <v>#NAME?</v>
      </c>
      <c r="H76" s="177" t="e">
        <f aca="false">IF(AV76&lt;$J$10,0,1)</f>
        <v>#NAME?</v>
      </c>
      <c r="I76" s="178" t="e">
        <f aca="false">IF(G76=0,BD76*INDEX(EQ_Prev,1,$C$3),0)</f>
        <v>#NAME?</v>
      </c>
      <c r="J76" s="178" t="e">
        <f aca="false">IF(F76=1,IF(F75=0,SUM(I$17:I76),I76),0)</f>
        <v>#NAME?</v>
      </c>
      <c r="K76" s="178" t="e">
        <f aca="false">IF(F76=1,IF(F75=0,IF(SUM(I$17:I76)&lt;=$N$10,SUM(I$17:I76),$N$10),0),0)</f>
        <v>#NAME?</v>
      </c>
      <c r="L76" s="178" t="e">
        <f aca="false">J76-K76</f>
        <v>#NAME?</v>
      </c>
      <c r="M76" s="178" t="e">
        <f aca="false">IF(G76=0,BD76*(1-INDEX(EQ_Prev,1,$C$3)),0)</f>
        <v>#NAME?</v>
      </c>
      <c r="N76" s="178" t="e">
        <f aca="false">IF(G76=1,IF(G75=0,SUM(M$17:M76),0),0)</f>
        <v>#NAME?</v>
      </c>
      <c r="O76" s="178" t="e">
        <f aca="false">IF(G76=1,BD76,0)</f>
        <v>#NAME?</v>
      </c>
      <c r="P76" s="179" t="e">
        <f aca="false">O76+N76+L76</f>
        <v>#NAME?</v>
      </c>
      <c r="Q76" s="192" t="n">
        <v>0</v>
      </c>
      <c r="R76" s="181" t="e">
        <f aca="false">-IF(G76=0,($G$7/$H$7),0)</f>
        <v>#NAME?</v>
      </c>
      <c r="S76" s="181" t="e">
        <f aca="false">-IF(F76=1,IF(G76=0,$G$8/$H$8,0),0)</f>
        <v>#NAME?</v>
      </c>
      <c r="T76" s="181" t="e">
        <f aca="false">Q76+R76+S76+AB76</f>
        <v>#NAME?</v>
      </c>
      <c r="U76" s="181" t="e">
        <f aca="false">IF(W75=1,0,T76)</f>
        <v>#NAME?</v>
      </c>
      <c r="V76" s="181" t="e">
        <f aca="false">IF(U76=0,T76,0)</f>
        <v>#NAME?</v>
      </c>
      <c r="W76" s="182" t="e">
        <f aca="false">IF(-SUM(T$17:T76)&gt;=0.25*(SUM($G$6+$G$7+$G$8)),1,0)</f>
        <v>#NAME?</v>
      </c>
      <c r="X76" s="181" t="e">
        <f aca="false">-IF(BZ76=1,IF(BZ75=0,AC76,0),0)</f>
        <v>#NAME?</v>
      </c>
      <c r="Y76" s="181" t="e">
        <f aca="false">-IF(BZ76=1,IF(BZ75=0,(SUM(P$17:P76)),IF(AG76&gt;0,P76,0)),0)</f>
        <v>#NAME?</v>
      </c>
      <c r="Z76" s="181" t="e">
        <f aca="false">IF(AG75&gt;0,IF(AG76&lt;0,-AG75,0),0)</f>
        <v>#NAME?</v>
      </c>
      <c r="AA76" s="181" t="e">
        <f aca="false">IF(Z76=0,Y76,Z76)</f>
        <v>#NAME?</v>
      </c>
      <c r="AB76" s="193" t="n">
        <v>0</v>
      </c>
      <c r="AC76" s="183" t="e">
        <f aca="false">IF(BY75&lt;2,AC75+AD75,0)</f>
        <v>#NAME?</v>
      </c>
      <c r="AD76" s="183" t="e">
        <f aca="false">AC76*((((1+(INDEX(TI_4,1,$C$3)/2))^2)^(1/12))-1)</f>
        <v>#NAME?</v>
      </c>
      <c r="AE76" s="183" t="e">
        <f aca="false">IF(AD77=0,0,AD76)</f>
        <v>#NAME?</v>
      </c>
      <c r="AF76" s="183" t="e">
        <f aca="false">IF(BZ76=1,IF(BZ75=0,AC76-SUM(T77:T$136),0),0)</f>
        <v>#NAME?</v>
      </c>
      <c r="AG76" s="183" t="e">
        <f aca="false">IF(BZ76=1,IF(BZ75=0,AF76-SUM(P$17:P76),AG75+AI75-P76),0)</f>
        <v>#NAME?</v>
      </c>
      <c r="AH76" s="183" t="e">
        <f aca="false">IF(AG76&lt;=0,0,AG76)</f>
        <v>#NAME?</v>
      </c>
      <c r="AI76" s="183" t="e">
        <f aca="false">AH76*((((1+(INDEX(TI_5,1,$C$3)/2))^2)^(1/12))-1)</f>
        <v>#NAME?</v>
      </c>
      <c r="AJ76" s="183" t="e">
        <f aca="false">IF(AI77=0,0,AI76)</f>
        <v>#NAME?</v>
      </c>
      <c r="AK76" s="183" t="e">
        <f aca="false">IF(AH76&gt;0,IF(CA75=1,-AH76,0),0)</f>
        <v>#NAME?</v>
      </c>
      <c r="AL76" s="184" t="e">
        <f aca="false">K76+P76+Q76+R76+S76+X76+AA76+AB76+AF76+AK76</f>
        <v>#NAME?</v>
      </c>
      <c r="AM76" s="185" t="e">
        <f aca="false">IF($E76=0,0,IF($C76-INDEX(DM_1,1,$C$3)&gt;=$K$3,0,INDEX(EC_Studio,$C$4,$C$3)))</f>
        <v>#NAME?</v>
      </c>
      <c r="AN76" s="185" t="e">
        <f aca="false">IF($E76=0,0,IF($C76-INDEX(DM_1,1,$C$3)&gt;=$K$4,0,INDEX(EC_1cc,$C$4,$C$3)))</f>
        <v>#NAME?</v>
      </c>
      <c r="AO76" s="185" t="e">
        <f aca="false">IF($E76=0,0,IF($C76-INDEX(DM_1,1,$C$3)&gt;=$K$5,0,INDEX(EC_2cc,$C$4,$C$3)))</f>
        <v>#NAME?</v>
      </c>
      <c r="AP76" s="185" t="e">
        <f aca="false">IF($E76=0,0,IF($C76-INDEX(DM_1,1,$C$3)&gt;=$K$6,0,INDEX(EC_3CC,$C$4,$C$3)))</f>
        <v>#NAME?</v>
      </c>
      <c r="AQ76" s="185" t="e">
        <f aca="false">IF($E76=0,0,IF($C76-INDEX(DM_1,1,$C$3)&gt;=$K$7,0,INDEX(EC_P,$C$4,$C$3)))</f>
        <v>#NAME?</v>
      </c>
      <c r="AR76" s="185" t="e">
        <f aca="false">IF($E76=0,0,IF($C76-INDEX(DM_1,1,$C$3)&gt;=$K$8,0,INDEX(EC_2ccF,$C$4,$C$3)))</f>
        <v>#NAME?</v>
      </c>
      <c r="AS76" s="185" t="e">
        <f aca="false">IF($E76=0,0,IF($C76-INDEX(DM_1,1,$C$3)&gt;=$K$9,0,INDEX(EC_3ccF,$C$4,$C$3)))</f>
        <v>#NAME?</v>
      </c>
      <c r="AT76" s="185" t="e">
        <f aca="false">(AM76+AN76+AO76+AP76+AQ76+AR76+AS76)*INDEX([1]!stat,1,$C$3)</f>
        <v>#NAME?</v>
      </c>
      <c r="AU76" s="185" t="e">
        <f aca="false">SUM(AM76:AS76)</f>
        <v>#NAME?</v>
      </c>
      <c r="AV76" s="185" t="e">
        <f aca="false">SUM(AU$17:AU76)</f>
        <v>#NAME?</v>
      </c>
      <c r="AW76" s="186" t="e">
        <f aca="false">AM76*INDEX([1]!prix_studio,$C$4,$C$3)</f>
        <v>#NAME?</v>
      </c>
      <c r="AX76" s="186" t="e">
        <f aca="false">AN76*INDEX([1]!prix_1cc,$C$4,$C$3)</f>
        <v>#NAME?</v>
      </c>
      <c r="AY76" s="186" t="e">
        <f aca="false">AO76*INDEX([1]!prix_2cc,$C$4,$C$3)</f>
        <v>#NAME?</v>
      </c>
      <c r="AZ76" s="186" t="e">
        <f aca="false">AP76*INDEX([1]!prix_3cc,$C$4,$C$3)</f>
        <v>#NAME?</v>
      </c>
      <c r="BA76" s="186" t="e">
        <f aca="false">AQ76*INDEX([1]!prix_pent,$C$4,$C$3)</f>
        <v>#NAME?</v>
      </c>
      <c r="BB76" s="186" t="e">
        <f aca="false">AR76*INDEX([1]!prix_2ccf,$C$4,$C$3)</f>
        <v>#NAME?</v>
      </c>
      <c r="BC76" s="186" t="e">
        <f aca="false">AS76*INDEX([1]!prix_3ccf,$C$4,$C$3)</f>
        <v>#NAME?</v>
      </c>
      <c r="BD76" s="186" t="e">
        <f aca="false">SUM(AW76:BC76)</f>
        <v>#NAME?</v>
      </c>
      <c r="BE76" s="186"/>
      <c r="BF76" s="187" t="e">
        <f aca="false">IF($G76=0,0,IF(SUM(AM$17:AM76)&lt;$J$3,0,INDEX(Taxes_2,1,$C$3)*INDEX([1]!prix_studio,$C$4,$C$3))*($J$3-SUM(AM$17:AM76))/12)</f>
        <v>#NAME?</v>
      </c>
      <c r="BG76" s="187" t="e">
        <f aca="false">IF($G76=0,0,IF(SUM(AN$17:AN76)&lt;$J$4,0,INDEX(Taxes_2,1,$C$3)*INDEX([1]!prix_1cc,$C$4,$C$3))*($J$4-SUM(AN$17:AN76))/12)</f>
        <v>#NAME?</v>
      </c>
      <c r="BH76" s="187" t="e">
        <f aca="false">IF($G76=0,0,IF(SUM(AO$17:AO76)&lt;$J$5,0,INDEX(Taxes_2,1,$C$3)*INDEX([1]!prix_2cc,$C$4,$C$3))*($J$5-SUM(AO$17:AO76))/12)</f>
        <v>#NAME?</v>
      </c>
      <c r="BI76" s="187" t="e">
        <f aca="false">IF($G76=0,0,IF(SUM(AP$17:AP76)&lt;$J$6,0,INDEX(Taxes_2,1,$C$3)*INDEX([1]!prix_3cc,$C$4,$C$3))*($J$6-SUM(AP$17:AP76))/12)</f>
        <v>#NAME?</v>
      </c>
      <c r="BJ76" s="187" t="e">
        <f aca="false">IF($G76=0,0,IF(SUM(AQ$17:AQ76)&lt;$J$7,0,INDEX(Taxes_2,1,$C$3)*INDEX([1]!prix_pent,$C$4,$C$3))*($J$7-SUM(AQ$17:AQ76))/12)</f>
        <v>#NAME?</v>
      </c>
      <c r="BK76" s="187" t="e">
        <f aca="false">IF($G76=0,0,IF(SUM(AR$17:AR76)&lt;$J$8,0,INDEX(Taxes_2,1,$C$3)*INDEX([1]!prix_2ccf,$C$4,$C$3))*($J$8-SUM(AR$17:AR76))/12)</f>
        <v>#NAME?</v>
      </c>
      <c r="BL76" s="187" t="e">
        <f aca="false">IF($G76=0,0,IF(SUM(AS$17:AS76)&lt;$J$9,0,INDEX(Taxes_2,1,$C$3)*INDEX([1]!prix_3ccf,$C$4,$C$3))*($J$9-SUM(AS$17:AS76))/12)</f>
        <v>#NAME?</v>
      </c>
      <c r="BM76" s="188" t="e">
        <f aca="false">IF(G76=0,INDEX(Taxes_1,1,$C$3)*INDEX([1]!v_terrain,1,1)/12,0)</f>
        <v>#NAME?</v>
      </c>
      <c r="BN76" s="187"/>
      <c r="BO76" s="187"/>
      <c r="BP76" s="187"/>
      <c r="BQ76" s="187"/>
      <c r="BR76" s="187"/>
      <c r="BS76" s="187"/>
      <c r="BT76" s="187"/>
      <c r="BU76" s="189" t="e">
        <f aca="false">BF76+BG76+BH76+BI76+BJ76+BK76+BL76+BM76+BN76+BO76+BP76+BQ76+BR76+BS76+BT76</f>
        <v>#NAME?</v>
      </c>
      <c r="BW76" s="190" t="e">
        <f aca="false">IF(G76=1,IF(G75=0,C76,0),0)</f>
        <v>#NAME?</v>
      </c>
      <c r="BX76" s="190" t="e">
        <f aca="false">IF(G76=1,IF(G75=0,C76,0),0)</f>
        <v>#NAME?</v>
      </c>
      <c r="BY76" s="190" t="e">
        <f aca="false">F76+W76</f>
        <v>#NAME?</v>
      </c>
      <c r="BZ76" s="190" t="e">
        <f aca="false">IF(BY76=2,1,0)</f>
        <v>#NAME?</v>
      </c>
      <c r="CA76" s="190" t="e">
        <f aca="false">IF(G76+H76=2,1,0)</f>
        <v>#NAME?</v>
      </c>
    </row>
    <row r="77" customFormat="false" ht="12.75" hidden="false" customHeight="false" outlineLevel="0" collapsed="false">
      <c r="B77" s="195" t="n">
        <v>6</v>
      </c>
      <c r="C77" s="191" t="n">
        <v>61</v>
      </c>
      <c r="D77" s="176" t="n">
        <v>1</v>
      </c>
      <c r="E77" s="176" t="n">
        <f aca="false">IF(INDEX(DM_1,1,$C$3)&gt;C77,0,1)</f>
        <v>1</v>
      </c>
      <c r="F77" s="176" t="e">
        <f aca="false">IF(AV77/$J$10&gt;=INDEX(PREV_2,1,$C$3),1,0)</f>
        <v>#NAME?</v>
      </c>
      <c r="G77" s="176" t="e">
        <f aca="false">IF(F77=0,0,IF(SUM(F$17:F77)-INDEX(DM_4,1,$C$3)&lt;0,0,1))</f>
        <v>#NAME?</v>
      </c>
      <c r="H77" s="177" t="e">
        <f aca="false">IF(AV77&lt;$J$10,0,1)</f>
        <v>#NAME?</v>
      </c>
      <c r="I77" s="178" t="e">
        <f aca="false">IF(G77=0,BD77*INDEX(EQ_Prev,1,$C$3),0)</f>
        <v>#NAME?</v>
      </c>
      <c r="J77" s="178" t="e">
        <f aca="false">IF(F77=1,IF(F76=0,SUM(I$17:I77),I77),0)</f>
        <v>#NAME?</v>
      </c>
      <c r="K77" s="178" t="e">
        <f aca="false">IF(F77=1,IF(F76=0,IF(SUM(I$17:I77)&lt;=$N$10,SUM(I$17:I77),$N$10),0),0)</f>
        <v>#NAME?</v>
      </c>
      <c r="L77" s="178" t="e">
        <f aca="false">J77-K77</f>
        <v>#NAME?</v>
      </c>
      <c r="M77" s="178" t="e">
        <f aca="false">IF(G77=0,BD77*(1-INDEX(EQ_Prev,1,$C$3)),0)</f>
        <v>#NAME?</v>
      </c>
      <c r="N77" s="178" t="e">
        <f aca="false">IF(G77=1,IF(G76=0,SUM(M$17:M77),0),0)</f>
        <v>#NAME?</v>
      </c>
      <c r="O77" s="178" t="e">
        <f aca="false">IF(G77=1,BD77,0)</f>
        <v>#NAME?</v>
      </c>
      <c r="P77" s="179" t="e">
        <f aca="false">O77+N77+L77</f>
        <v>#NAME?</v>
      </c>
      <c r="Q77" s="192" t="n">
        <v>0</v>
      </c>
      <c r="R77" s="181" t="e">
        <f aca="false">-IF(G77=0,($G$7/$H$7),0)</f>
        <v>#NAME?</v>
      </c>
      <c r="S77" s="181" t="e">
        <f aca="false">-IF(F77=1,IF(G77=0,$G$8/$H$8,0),0)</f>
        <v>#NAME?</v>
      </c>
      <c r="T77" s="181" t="e">
        <f aca="false">Q77+R77+S77+AB77</f>
        <v>#NAME?</v>
      </c>
      <c r="U77" s="181" t="e">
        <f aca="false">IF(W76=1,0,T77)</f>
        <v>#NAME?</v>
      </c>
      <c r="V77" s="181" t="e">
        <f aca="false">IF(U77=0,T77,0)</f>
        <v>#NAME?</v>
      </c>
      <c r="W77" s="182" t="e">
        <f aca="false">IF(-SUM(T$17:T77)&gt;=0.25*(SUM($G$6+$G$7+$G$8)),1,0)</f>
        <v>#NAME?</v>
      </c>
      <c r="X77" s="181" t="e">
        <f aca="false">-IF(BZ77=1,IF(BZ76=0,AC77,0),0)</f>
        <v>#NAME?</v>
      </c>
      <c r="Y77" s="181" t="e">
        <f aca="false">-IF(BZ77=1,IF(BZ76=0,(SUM(P$17:P77)),IF(AG77&gt;0,P77,0)),0)</f>
        <v>#NAME?</v>
      </c>
      <c r="Z77" s="181" t="e">
        <f aca="false">IF(AG76&gt;0,IF(AG77&lt;0,-AG76,0),0)</f>
        <v>#NAME?</v>
      </c>
      <c r="AA77" s="181" t="e">
        <f aca="false">IF(Z77=0,Y77,Z77)</f>
        <v>#NAME?</v>
      </c>
      <c r="AB77" s="193" t="n">
        <v>0</v>
      </c>
      <c r="AC77" s="183" t="e">
        <f aca="false">IF(BY76&lt;2,AC76+AD76,0)</f>
        <v>#NAME?</v>
      </c>
      <c r="AD77" s="183" t="e">
        <f aca="false">AC77*((((1+(INDEX(TI_4,1,$C$3)/2))^2)^(1/12))-1)</f>
        <v>#NAME?</v>
      </c>
      <c r="AE77" s="183" t="e">
        <f aca="false">IF(AD78=0,0,AD77)</f>
        <v>#NAME?</v>
      </c>
      <c r="AF77" s="183" t="e">
        <f aca="false">IF(BZ77=1,IF(BZ76=0,AC77-SUM(T78:T$136),0),0)</f>
        <v>#NAME?</v>
      </c>
      <c r="AG77" s="183" t="e">
        <f aca="false">IF(BZ77=1,IF(BZ76=0,AF77-SUM(P$17:P77),AG76+AI76-P77),0)</f>
        <v>#NAME?</v>
      </c>
      <c r="AH77" s="183" t="e">
        <f aca="false">IF(AG77&lt;=0,0,AG77)</f>
        <v>#NAME?</v>
      </c>
      <c r="AI77" s="183" t="e">
        <f aca="false">AH77*((((1+(INDEX(TI_5,1,$C$3)/2))^2)^(1/12))-1)</f>
        <v>#NAME?</v>
      </c>
      <c r="AJ77" s="183" t="e">
        <f aca="false">IF(AI78=0,0,AI77)</f>
        <v>#NAME?</v>
      </c>
      <c r="AK77" s="183" t="e">
        <f aca="false">IF(AH77&gt;0,IF(CA76=1,-AH77,0),0)</f>
        <v>#NAME?</v>
      </c>
      <c r="AL77" s="184" t="e">
        <f aca="false">K77+P77+Q77+R77+S77+X77+AA77+AB77+AF77+AK77</f>
        <v>#NAME?</v>
      </c>
      <c r="AM77" s="185" t="e">
        <f aca="false">IF($E77=0,0,IF($C77-INDEX(DM_1,1,$C$3)&gt;=$K$3,0,INDEX(EC_Studio,$C$4,$C$3)))</f>
        <v>#NAME?</v>
      </c>
      <c r="AN77" s="185" t="e">
        <f aca="false">IF($E77=0,0,IF($C77-INDEX(DM_1,1,$C$3)&gt;=$K$4,0,INDEX(EC_1cc,$C$4,$C$3)))</f>
        <v>#NAME?</v>
      </c>
      <c r="AO77" s="185" t="e">
        <f aca="false">IF($E77=0,0,IF($C77-INDEX(DM_1,1,$C$3)&gt;=$K$5,0,INDEX(EC_2cc,$C$4,$C$3)))</f>
        <v>#NAME?</v>
      </c>
      <c r="AP77" s="185" t="e">
        <f aca="false">IF($E77=0,0,IF($C77-INDEX(DM_1,1,$C$3)&gt;=$K$6,0,INDEX(EC_3CC,$C$4,$C$3)))</f>
        <v>#NAME?</v>
      </c>
      <c r="AQ77" s="185" t="e">
        <f aca="false">IF($E77=0,0,IF($C77-INDEX(DM_1,1,$C$3)&gt;=$K$7,0,INDEX(EC_P,$C$4,$C$3)))</f>
        <v>#NAME?</v>
      </c>
      <c r="AR77" s="185" t="e">
        <f aca="false">IF($E77=0,0,IF($C77-INDEX(DM_1,1,$C$3)&gt;=$K$8,0,INDEX(EC_2ccF,$C$4,$C$3)))</f>
        <v>#NAME?</v>
      </c>
      <c r="AS77" s="185" t="e">
        <f aca="false">IF($E77=0,0,IF($C77-INDEX(DM_1,1,$C$3)&gt;=$K$9,0,INDEX(EC_3ccF,$C$4,$C$3)))</f>
        <v>#NAME?</v>
      </c>
      <c r="AT77" s="185" t="e">
        <f aca="false">(AM77+AN77+AO77+AP77+AQ77+AR77+AS77)*INDEX([1]!stat,1,$C$3)</f>
        <v>#NAME?</v>
      </c>
      <c r="AU77" s="185" t="e">
        <f aca="false">SUM(AM77:AS77)</f>
        <v>#NAME?</v>
      </c>
      <c r="AV77" s="185" t="e">
        <f aca="false">SUM(AU$17:AU77)</f>
        <v>#NAME?</v>
      </c>
      <c r="AW77" s="186" t="e">
        <f aca="false">AM77*INDEX([1]!prix_studio,$C$4,$C$3)</f>
        <v>#NAME?</v>
      </c>
      <c r="AX77" s="186" t="e">
        <f aca="false">AN77*INDEX([1]!prix_1cc,$C$4,$C$3)</f>
        <v>#NAME?</v>
      </c>
      <c r="AY77" s="186" t="e">
        <f aca="false">AO77*INDEX([1]!prix_2cc,$C$4,$C$3)</f>
        <v>#NAME?</v>
      </c>
      <c r="AZ77" s="186" t="e">
        <f aca="false">AP77*INDEX([1]!prix_3cc,$C$4,$C$3)</f>
        <v>#NAME?</v>
      </c>
      <c r="BA77" s="186" t="e">
        <f aca="false">AQ77*INDEX([1]!prix_pent,$C$4,$C$3)</f>
        <v>#NAME?</v>
      </c>
      <c r="BB77" s="186" t="e">
        <f aca="false">AR77*INDEX([1]!prix_2ccf,$C$4,$C$3)</f>
        <v>#NAME?</v>
      </c>
      <c r="BC77" s="186" t="e">
        <f aca="false">AS77*INDEX([1]!prix_3ccf,$C$4,$C$3)</f>
        <v>#NAME?</v>
      </c>
      <c r="BD77" s="186" t="e">
        <f aca="false">SUM(AW77:BC77)</f>
        <v>#NAME?</v>
      </c>
      <c r="BE77" s="186"/>
      <c r="BF77" s="187" t="e">
        <f aca="false">IF($G77=0,0,IF(SUM(AM$17:AM77)&lt;$J$3,0,INDEX(Taxes_2,1,$C$3)*INDEX([1]!prix_studio,$C$4,$C$3))*($J$3-SUM(AM$17:AM77))/12)</f>
        <v>#NAME?</v>
      </c>
      <c r="BG77" s="187" t="e">
        <f aca="false">IF($G77=0,0,IF(SUM(AN$17:AN77)&lt;$J$4,0,INDEX(Taxes_2,1,$C$3)*INDEX([1]!prix_1cc,$C$4,$C$3))*($J$4-SUM(AN$17:AN77))/12)</f>
        <v>#NAME?</v>
      </c>
      <c r="BH77" s="187" t="e">
        <f aca="false">IF($G77=0,0,IF(SUM(AO$17:AO77)&lt;$J$5,0,INDEX(Taxes_2,1,$C$3)*INDEX([1]!prix_2cc,$C$4,$C$3))*($J$5-SUM(AO$17:AO77))/12)</f>
        <v>#NAME?</v>
      </c>
      <c r="BI77" s="187" t="e">
        <f aca="false">IF($G77=0,0,IF(SUM(AP$17:AP77)&lt;$J$6,0,INDEX(Taxes_2,1,$C$3)*INDEX([1]!prix_3cc,$C$4,$C$3))*($J$6-SUM(AP$17:AP77))/12)</f>
        <v>#NAME?</v>
      </c>
      <c r="BJ77" s="187" t="e">
        <f aca="false">IF($G77=0,0,IF(SUM(AQ$17:AQ77)&lt;$J$7,0,INDEX(Taxes_2,1,$C$3)*INDEX([1]!prix_pent,$C$4,$C$3))*($J$7-SUM(AQ$17:AQ77))/12)</f>
        <v>#NAME?</v>
      </c>
      <c r="BK77" s="187" t="e">
        <f aca="false">IF($G77=0,0,IF(SUM(AR$17:AR77)&lt;$J$8,0,INDEX(Taxes_2,1,$C$3)*INDEX([1]!prix_2ccf,$C$4,$C$3))*($J$8-SUM(AR$17:AR77))/12)</f>
        <v>#NAME?</v>
      </c>
      <c r="BL77" s="187" t="e">
        <f aca="false">IF($G77=0,0,IF(SUM(AS$17:AS77)&lt;$J$9,0,INDEX(Taxes_2,1,$C$3)*INDEX([1]!prix_3ccf,$C$4,$C$3))*($J$9-SUM(AS$17:AS77))/12)</f>
        <v>#NAME?</v>
      </c>
      <c r="BM77" s="188" t="e">
        <f aca="false">IF(G77=0,INDEX(Taxes_1,1,$C$3)*INDEX([1]!v_terrain,1,1)/12,0)</f>
        <v>#NAME?</v>
      </c>
      <c r="BN77" s="187"/>
      <c r="BO77" s="187"/>
      <c r="BP77" s="187"/>
      <c r="BQ77" s="187"/>
      <c r="BR77" s="187"/>
      <c r="BS77" s="187"/>
      <c r="BT77" s="187"/>
      <c r="BU77" s="189" t="e">
        <f aca="false">BF77+BG77+BH77+BI77+BJ77+BK77+BL77+BM77+BN77+BO77+BP77+BQ77+BR77+BS77+BT77</f>
        <v>#NAME?</v>
      </c>
      <c r="BW77" s="190" t="e">
        <f aca="false">IF(G77=1,IF(G76=0,C77,0),0)</f>
        <v>#NAME?</v>
      </c>
      <c r="BX77" s="190" t="e">
        <f aca="false">IF(G77=1,IF(G76=0,C77,0),0)</f>
        <v>#NAME?</v>
      </c>
      <c r="BY77" s="190" t="e">
        <f aca="false">F77+W77</f>
        <v>#NAME?</v>
      </c>
      <c r="BZ77" s="190" t="e">
        <f aca="false">IF(BY77=2,1,0)</f>
        <v>#NAME?</v>
      </c>
      <c r="CA77" s="190" t="e">
        <f aca="false">IF(G77+H77=2,1,0)</f>
        <v>#NAME?</v>
      </c>
    </row>
    <row r="78" customFormat="false" ht="12.75" hidden="false" customHeight="false" outlineLevel="0" collapsed="false">
      <c r="B78" s="195"/>
      <c r="C78" s="191" t="n">
        <v>62</v>
      </c>
      <c r="D78" s="176" t="n">
        <v>1</v>
      </c>
      <c r="E78" s="176" t="n">
        <f aca="false">IF(INDEX(DM_1,1,$C$3)&gt;C78,0,1)</f>
        <v>1</v>
      </c>
      <c r="F78" s="176" t="e">
        <f aca="false">IF(AV78/$J$10&gt;=INDEX(PREV_2,1,$C$3),1,0)</f>
        <v>#NAME?</v>
      </c>
      <c r="G78" s="176" t="e">
        <f aca="false">IF(F78=0,0,IF(SUM(F$17:F78)-INDEX(DM_4,1,$C$3)&lt;0,0,1))</f>
        <v>#NAME?</v>
      </c>
      <c r="H78" s="177" t="e">
        <f aca="false">IF(AV78&lt;$J$10,0,1)</f>
        <v>#NAME?</v>
      </c>
      <c r="I78" s="178" t="e">
        <f aca="false">IF(G78=0,BD78*INDEX(EQ_Prev,1,$C$3),0)</f>
        <v>#NAME?</v>
      </c>
      <c r="J78" s="178" t="e">
        <f aca="false">IF(F78=1,IF(F77=0,SUM(I$17:I78),I78),0)</f>
        <v>#NAME?</v>
      </c>
      <c r="K78" s="178" t="e">
        <f aca="false">IF(F78=1,IF(F77=0,IF(SUM(I$17:I78)&lt;=$N$10,SUM(I$17:I78),$N$10),0),0)</f>
        <v>#NAME?</v>
      </c>
      <c r="L78" s="178" t="e">
        <f aca="false">J78-K78</f>
        <v>#NAME?</v>
      </c>
      <c r="M78" s="178" t="e">
        <f aca="false">IF(G78=0,BD78*(1-INDEX(EQ_Prev,1,$C$3)),0)</f>
        <v>#NAME?</v>
      </c>
      <c r="N78" s="178" t="e">
        <f aca="false">IF(G78=1,IF(G77=0,SUM(M$17:M78),0),0)</f>
        <v>#NAME?</v>
      </c>
      <c r="O78" s="178" t="e">
        <f aca="false">IF(G78=1,BD78,0)</f>
        <v>#NAME?</v>
      </c>
      <c r="P78" s="179" t="e">
        <f aca="false">O78+N78+L78</f>
        <v>#NAME?</v>
      </c>
      <c r="Q78" s="192" t="n">
        <v>0</v>
      </c>
      <c r="R78" s="181" t="e">
        <f aca="false">-IF(G78=0,($G$7/$H$7),0)</f>
        <v>#NAME?</v>
      </c>
      <c r="S78" s="181" t="e">
        <f aca="false">-IF(F78=1,IF(G78=0,$G$8/$H$8,0),0)</f>
        <v>#NAME?</v>
      </c>
      <c r="T78" s="181" t="e">
        <f aca="false">Q78+R78+S78+AB78</f>
        <v>#NAME?</v>
      </c>
      <c r="U78" s="181" t="e">
        <f aca="false">IF(W77=1,0,T78)</f>
        <v>#NAME?</v>
      </c>
      <c r="V78" s="181" t="e">
        <f aca="false">IF(U78=0,T78,0)</f>
        <v>#NAME?</v>
      </c>
      <c r="W78" s="182" t="e">
        <f aca="false">IF(-SUM(T$17:T78)&gt;=0.25*(SUM($G$6+$G$7+$G$8)),1,0)</f>
        <v>#NAME?</v>
      </c>
      <c r="X78" s="181" t="e">
        <f aca="false">-IF(BZ78=1,IF(BZ77=0,AC78,0),0)</f>
        <v>#NAME?</v>
      </c>
      <c r="Y78" s="181" t="e">
        <f aca="false">-IF(BZ78=1,IF(BZ77=0,(SUM(P$17:P78)),IF(AG78&gt;0,P78,0)),0)</f>
        <v>#NAME?</v>
      </c>
      <c r="Z78" s="181" t="e">
        <f aca="false">IF(AG77&gt;0,IF(AG78&lt;0,-AG77,0),0)</f>
        <v>#NAME?</v>
      </c>
      <c r="AA78" s="181" t="e">
        <f aca="false">IF(Z78=0,Y78,Z78)</f>
        <v>#NAME?</v>
      </c>
      <c r="AB78" s="193" t="n">
        <v>0</v>
      </c>
      <c r="AC78" s="183" t="e">
        <f aca="false">IF(BY77&lt;2,AC77+AD77,0)</f>
        <v>#NAME?</v>
      </c>
      <c r="AD78" s="183" t="e">
        <f aca="false">AC78*((((1+(INDEX(TI_4,1,$C$3)/2))^2)^(1/12))-1)</f>
        <v>#NAME?</v>
      </c>
      <c r="AE78" s="183" t="e">
        <f aca="false">IF(AD79=0,0,AD78)</f>
        <v>#NAME?</v>
      </c>
      <c r="AF78" s="183" t="e">
        <f aca="false">IF(BZ78=1,IF(BZ77=0,AC78-SUM(T79:T$136),0),0)</f>
        <v>#NAME?</v>
      </c>
      <c r="AG78" s="183" t="e">
        <f aca="false">IF(BZ78=1,IF(BZ77=0,AF78-SUM(P$17:P78),AG77+AI77-P78),0)</f>
        <v>#NAME?</v>
      </c>
      <c r="AH78" s="183" t="e">
        <f aca="false">IF(AG78&lt;=0,0,AG78)</f>
        <v>#NAME?</v>
      </c>
      <c r="AI78" s="183" t="e">
        <f aca="false">AH78*((((1+(INDEX(TI_5,1,$C$3)/2))^2)^(1/12))-1)</f>
        <v>#NAME?</v>
      </c>
      <c r="AJ78" s="183" t="e">
        <f aca="false">IF(AI79=0,0,AI78)</f>
        <v>#NAME?</v>
      </c>
      <c r="AK78" s="183" t="e">
        <f aca="false">IF(AH78&gt;0,IF(CA77=1,-AH78,0),0)</f>
        <v>#NAME?</v>
      </c>
      <c r="AL78" s="184" t="e">
        <f aca="false">K78+P78+Q78+R78+S78+X78+AA78+AB78+AF78+AK78</f>
        <v>#NAME?</v>
      </c>
      <c r="AM78" s="185" t="e">
        <f aca="false">IF($E78=0,0,IF($C78-INDEX(DM_1,1,$C$3)&gt;=$K$3,0,INDEX(EC_Studio,$C$4,$C$3)))</f>
        <v>#NAME?</v>
      </c>
      <c r="AN78" s="185" t="e">
        <f aca="false">IF($E78=0,0,IF($C78-INDEX(DM_1,1,$C$3)&gt;=$K$4,0,INDEX(EC_1cc,$C$4,$C$3)))</f>
        <v>#NAME?</v>
      </c>
      <c r="AO78" s="185" t="e">
        <f aca="false">IF($E78=0,0,IF($C78-INDEX(DM_1,1,$C$3)&gt;=$K$5,0,INDEX(EC_2cc,$C$4,$C$3)))</f>
        <v>#NAME?</v>
      </c>
      <c r="AP78" s="185" t="e">
        <f aca="false">IF($E78=0,0,IF($C78-INDEX(DM_1,1,$C$3)&gt;=$K$6,0,INDEX(EC_3CC,$C$4,$C$3)))</f>
        <v>#NAME?</v>
      </c>
      <c r="AQ78" s="185" t="e">
        <f aca="false">IF($E78=0,0,IF($C78-INDEX(DM_1,1,$C$3)&gt;=$K$7,0,INDEX(EC_P,$C$4,$C$3)))</f>
        <v>#NAME?</v>
      </c>
      <c r="AR78" s="185" t="e">
        <f aca="false">IF($E78=0,0,IF($C78-INDEX(DM_1,1,$C$3)&gt;=$K$8,0,INDEX(EC_2ccF,$C$4,$C$3)))</f>
        <v>#NAME?</v>
      </c>
      <c r="AS78" s="185" t="e">
        <f aca="false">IF($E78=0,0,IF($C78-INDEX(DM_1,1,$C$3)&gt;=$K$9,0,INDEX(EC_3ccF,$C$4,$C$3)))</f>
        <v>#NAME?</v>
      </c>
      <c r="AT78" s="185" t="e">
        <f aca="false">(AM78+AN78+AO78+AP78+AQ78+AR78+AS78)*INDEX([1]!stat,1,$C$3)</f>
        <v>#NAME?</v>
      </c>
      <c r="AU78" s="185" t="e">
        <f aca="false">SUM(AM78:AS78)</f>
        <v>#NAME?</v>
      </c>
      <c r="AV78" s="185" t="e">
        <f aca="false">SUM(AU$17:AU78)</f>
        <v>#NAME?</v>
      </c>
      <c r="AW78" s="186" t="e">
        <f aca="false">AM78*INDEX([1]!prix_studio,$C$4,$C$3)</f>
        <v>#NAME?</v>
      </c>
      <c r="AX78" s="186" t="e">
        <f aca="false">AN78*INDEX([1]!prix_1cc,$C$4,$C$3)</f>
        <v>#NAME?</v>
      </c>
      <c r="AY78" s="186" t="e">
        <f aca="false">AO78*INDEX([1]!prix_2cc,$C$4,$C$3)</f>
        <v>#NAME?</v>
      </c>
      <c r="AZ78" s="186" t="e">
        <f aca="false">AP78*INDEX([1]!prix_3cc,$C$4,$C$3)</f>
        <v>#NAME?</v>
      </c>
      <c r="BA78" s="186" t="e">
        <f aca="false">AQ78*INDEX([1]!prix_pent,$C$4,$C$3)</f>
        <v>#NAME?</v>
      </c>
      <c r="BB78" s="186" t="e">
        <f aca="false">AR78*INDEX([1]!prix_2ccf,$C$4,$C$3)</f>
        <v>#NAME?</v>
      </c>
      <c r="BC78" s="186" t="e">
        <f aca="false">AS78*INDEX([1]!prix_3ccf,$C$4,$C$3)</f>
        <v>#NAME?</v>
      </c>
      <c r="BD78" s="186" t="e">
        <f aca="false">SUM(AW78:BC78)</f>
        <v>#NAME?</v>
      </c>
      <c r="BE78" s="186"/>
      <c r="BF78" s="187" t="e">
        <f aca="false">IF($G78=0,0,IF(SUM(AM$17:AM78)&lt;$J$3,0,INDEX(Taxes_2,1,$C$3)*INDEX([1]!prix_studio,$C$4,$C$3))*($J$3-SUM(AM$17:AM78))/12)</f>
        <v>#NAME?</v>
      </c>
      <c r="BG78" s="187" t="e">
        <f aca="false">IF($G78=0,0,IF(SUM(AN$17:AN78)&lt;$J$4,0,INDEX(Taxes_2,1,$C$3)*INDEX([1]!prix_1cc,$C$4,$C$3))*($J$4-SUM(AN$17:AN78))/12)</f>
        <v>#NAME?</v>
      </c>
      <c r="BH78" s="187" t="e">
        <f aca="false">IF($G78=0,0,IF(SUM(AO$17:AO78)&lt;$J$5,0,INDEX(Taxes_2,1,$C$3)*INDEX([1]!prix_2cc,$C$4,$C$3))*($J$5-SUM(AO$17:AO78))/12)</f>
        <v>#NAME?</v>
      </c>
      <c r="BI78" s="187" t="e">
        <f aca="false">IF($G78=0,0,IF(SUM(AP$17:AP78)&lt;$J$6,0,INDEX(Taxes_2,1,$C$3)*INDEX([1]!prix_3cc,$C$4,$C$3))*($J$6-SUM(AP$17:AP78))/12)</f>
        <v>#NAME?</v>
      </c>
      <c r="BJ78" s="187" t="e">
        <f aca="false">IF($G78=0,0,IF(SUM(AQ$17:AQ78)&lt;$J$7,0,INDEX(Taxes_2,1,$C$3)*INDEX([1]!prix_pent,$C$4,$C$3))*($J$7-SUM(AQ$17:AQ78))/12)</f>
        <v>#NAME?</v>
      </c>
      <c r="BK78" s="187" t="e">
        <f aca="false">IF($G78=0,0,IF(SUM(AR$17:AR78)&lt;$J$8,0,INDEX(Taxes_2,1,$C$3)*INDEX([1]!prix_2ccf,$C$4,$C$3))*($J$8-SUM(AR$17:AR78))/12)</f>
        <v>#NAME?</v>
      </c>
      <c r="BL78" s="187" t="e">
        <f aca="false">IF($G78=0,0,IF(SUM(AS$17:AS78)&lt;$J$9,0,INDEX(Taxes_2,1,$C$3)*INDEX([1]!prix_3ccf,$C$4,$C$3))*($J$9-SUM(AS$17:AS78))/12)</f>
        <v>#NAME?</v>
      </c>
      <c r="BM78" s="188" t="e">
        <f aca="false">IF(G78=0,INDEX(Taxes_1,1,$C$3)*INDEX([1]!v_terrain,1,1)/12,0)</f>
        <v>#NAME?</v>
      </c>
      <c r="BN78" s="187"/>
      <c r="BO78" s="187"/>
      <c r="BP78" s="187"/>
      <c r="BQ78" s="187"/>
      <c r="BR78" s="187"/>
      <c r="BS78" s="187"/>
      <c r="BT78" s="187"/>
      <c r="BU78" s="189" t="e">
        <f aca="false">BF78+BG78+BH78+BI78+BJ78+BK78+BL78+BM78+BN78+BO78+BP78+BQ78+BR78+BS78+BT78</f>
        <v>#NAME?</v>
      </c>
      <c r="BW78" s="190" t="e">
        <f aca="false">IF(G78=1,IF(G77=0,C78,0),0)</f>
        <v>#NAME?</v>
      </c>
      <c r="BX78" s="190" t="e">
        <f aca="false">IF(G78=1,IF(G77=0,C78,0),0)</f>
        <v>#NAME?</v>
      </c>
      <c r="BY78" s="190" t="e">
        <f aca="false">F78+W78</f>
        <v>#NAME?</v>
      </c>
      <c r="BZ78" s="190" t="e">
        <f aca="false">IF(BY78=2,1,0)</f>
        <v>#NAME?</v>
      </c>
      <c r="CA78" s="190" t="e">
        <f aca="false">IF(G78+H78=2,1,0)</f>
        <v>#NAME?</v>
      </c>
    </row>
    <row r="79" customFormat="false" ht="12.75" hidden="false" customHeight="false" outlineLevel="0" collapsed="false">
      <c r="B79" s="195"/>
      <c r="C79" s="191" t="n">
        <v>63</v>
      </c>
      <c r="D79" s="176" t="n">
        <v>1</v>
      </c>
      <c r="E79" s="176" t="n">
        <f aca="false">IF(INDEX(DM_1,1,$C$3)&gt;C79,0,1)</f>
        <v>1</v>
      </c>
      <c r="F79" s="176" t="e">
        <f aca="false">IF(AV79/$J$10&gt;=INDEX(PREV_2,1,$C$3),1,0)</f>
        <v>#NAME?</v>
      </c>
      <c r="G79" s="176" t="e">
        <f aca="false">IF(F79=0,0,IF(SUM(F$17:F79)-INDEX(DM_4,1,$C$3)&lt;0,0,1))</f>
        <v>#NAME?</v>
      </c>
      <c r="H79" s="177" t="e">
        <f aca="false">IF(AV79&lt;$J$10,0,1)</f>
        <v>#NAME?</v>
      </c>
      <c r="I79" s="178" t="e">
        <f aca="false">IF(G79=0,BD79*INDEX(EQ_Prev,1,$C$3),0)</f>
        <v>#NAME?</v>
      </c>
      <c r="J79" s="178" t="e">
        <f aca="false">IF(F79=1,IF(F78=0,SUM(I$17:I79),I79),0)</f>
        <v>#NAME?</v>
      </c>
      <c r="K79" s="178" t="e">
        <f aca="false">IF(F79=1,IF(F78=0,IF(SUM(I$17:I79)&lt;=$N$10,SUM(I$17:I79),$N$10),0),0)</f>
        <v>#NAME?</v>
      </c>
      <c r="L79" s="178" t="e">
        <f aca="false">J79-K79</f>
        <v>#NAME?</v>
      </c>
      <c r="M79" s="178" t="e">
        <f aca="false">IF(G79=0,BD79*(1-INDEX(EQ_Prev,1,$C$3)),0)</f>
        <v>#NAME?</v>
      </c>
      <c r="N79" s="178" t="e">
        <f aca="false">IF(G79=1,IF(G78=0,SUM(M$17:M79),0),0)</f>
        <v>#NAME?</v>
      </c>
      <c r="O79" s="178" t="e">
        <f aca="false">IF(G79=1,BD79,0)</f>
        <v>#NAME?</v>
      </c>
      <c r="P79" s="179" t="e">
        <f aca="false">O79+N79+L79</f>
        <v>#NAME?</v>
      </c>
      <c r="Q79" s="192" t="n">
        <v>0</v>
      </c>
      <c r="R79" s="181" t="e">
        <f aca="false">-IF(G79=0,($G$7/$H$7),0)</f>
        <v>#NAME?</v>
      </c>
      <c r="S79" s="181" t="e">
        <f aca="false">-IF(F79=1,IF(G79=0,$G$8/$H$8,0),0)</f>
        <v>#NAME?</v>
      </c>
      <c r="T79" s="181" t="e">
        <f aca="false">Q79+R79+S79+AB79</f>
        <v>#NAME?</v>
      </c>
      <c r="U79" s="181" t="e">
        <f aca="false">IF(W78=1,0,T79)</f>
        <v>#NAME?</v>
      </c>
      <c r="V79" s="181" t="e">
        <f aca="false">IF(U79=0,T79,0)</f>
        <v>#NAME?</v>
      </c>
      <c r="W79" s="182" t="e">
        <f aca="false">IF(-SUM(T$17:T79)&gt;=0.25*(SUM($G$6+$G$7+$G$8)),1,0)</f>
        <v>#NAME?</v>
      </c>
      <c r="X79" s="181" t="e">
        <f aca="false">-IF(BZ79=1,IF(BZ78=0,AC79,0),0)</f>
        <v>#NAME?</v>
      </c>
      <c r="Y79" s="181" t="e">
        <f aca="false">-IF(BZ79=1,IF(BZ78=0,(SUM(P$17:P79)),IF(AG79&gt;0,P79,0)),0)</f>
        <v>#NAME?</v>
      </c>
      <c r="Z79" s="181" t="e">
        <f aca="false">IF(AG78&gt;0,IF(AG79&lt;0,-AG78,0),0)</f>
        <v>#NAME?</v>
      </c>
      <c r="AA79" s="181" t="e">
        <f aca="false">IF(Z79=0,Y79,Z79)</f>
        <v>#NAME?</v>
      </c>
      <c r="AB79" s="193" t="n">
        <v>0</v>
      </c>
      <c r="AC79" s="183" t="e">
        <f aca="false">IF(BY78&lt;2,AC78+AD78,0)</f>
        <v>#NAME?</v>
      </c>
      <c r="AD79" s="183" t="e">
        <f aca="false">AC79*((((1+(INDEX(TI_4,1,$C$3)/2))^2)^(1/12))-1)</f>
        <v>#NAME?</v>
      </c>
      <c r="AE79" s="183" t="e">
        <f aca="false">IF(AD80=0,0,AD79)</f>
        <v>#NAME?</v>
      </c>
      <c r="AF79" s="183" t="e">
        <f aca="false">IF(BZ79=1,IF(BZ78=0,AC79-SUM(T80:T$136),0),0)</f>
        <v>#NAME?</v>
      </c>
      <c r="AG79" s="183" t="e">
        <f aca="false">IF(BZ79=1,IF(BZ78=0,AF79-SUM(P$17:P79),AG78+AI78-P79),0)</f>
        <v>#NAME?</v>
      </c>
      <c r="AH79" s="183" t="e">
        <f aca="false">IF(AG79&lt;=0,0,AG79)</f>
        <v>#NAME?</v>
      </c>
      <c r="AI79" s="183" t="e">
        <f aca="false">AH79*((((1+(INDEX(TI_5,1,$C$3)/2))^2)^(1/12))-1)</f>
        <v>#NAME?</v>
      </c>
      <c r="AJ79" s="183" t="e">
        <f aca="false">IF(AI80=0,0,AI79)</f>
        <v>#NAME?</v>
      </c>
      <c r="AK79" s="183" t="e">
        <f aca="false">IF(AH79&gt;0,IF(CA78=1,-AH79,0),0)</f>
        <v>#NAME?</v>
      </c>
      <c r="AL79" s="184" t="e">
        <f aca="false">K79+P79+Q79+R79+S79+X79+AA79+AB79+AF79+AK79</f>
        <v>#NAME?</v>
      </c>
      <c r="AM79" s="185" t="e">
        <f aca="false">IF($E79=0,0,IF($C79-INDEX(DM_1,1,$C$3)&gt;=$K$3,0,INDEX(EC_Studio,$C$4,$C$3)))</f>
        <v>#NAME?</v>
      </c>
      <c r="AN79" s="185" t="e">
        <f aca="false">IF($E79=0,0,IF($C79-INDEX(DM_1,1,$C$3)&gt;=$K$4,0,INDEX(EC_1cc,$C$4,$C$3)))</f>
        <v>#NAME?</v>
      </c>
      <c r="AO79" s="185" t="e">
        <f aca="false">IF($E79=0,0,IF($C79-INDEX(DM_1,1,$C$3)&gt;=$K$5,0,INDEX(EC_2cc,$C$4,$C$3)))</f>
        <v>#NAME?</v>
      </c>
      <c r="AP79" s="185" t="e">
        <f aca="false">IF($E79=0,0,IF($C79-INDEX(DM_1,1,$C$3)&gt;=$K$6,0,INDEX(EC_3CC,$C$4,$C$3)))</f>
        <v>#NAME?</v>
      </c>
      <c r="AQ79" s="185" t="e">
        <f aca="false">IF($E79=0,0,IF($C79-INDEX(DM_1,1,$C$3)&gt;=$K$7,0,INDEX(EC_P,$C$4,$C$3)))</f>
        <v>#NAME?</v>
      </c>
      <c r="AR79" s="185" t="e">
        <f aca="false">IF($E79=0,0,IF($C79-INDEX(DM_1,1,$C$3)&gt;=$K$8,0,INDEX(EC_2ccF,$C$4,$C$3)))</f>
        <v>#NAME?</v>
      </c>
      <c r="AS79" s="185" t="e">
        <f aca="false">IF($E79=0,0,IF($C79-INDEX(DM_1,1,$C$3)&gt;=$K$9,0,INDEX(EC_3ccF,$C$4,$C$3)))</f>
        <v>#NAME?</v>
      </c>
      <c r="AT79" s="185" t="e">
        <f aca="false">(AM79+AN79+AO79+AP79+AQ79+AR79+AS79)*INDEX([1]!stat,1,$C$3)</f>
        <v>#NAME?</v>
      </c>
      <c r="AU79" s="185" t="e">
        <f aca="false">SUM(AM79:AS79)</f>
        <v>#NAME?</v>
      </c>
      <c r="AV79" s="185" t="e">
        <f aca="false">SUM(AU$17:AU79)</f>
        <v>#NAME?</v>
      </c>
      <c r="AW79" s="186" t="e">
        <f aca="false">AM79*INDEX([1]!prix_studio,$C$4,$C$3)</f>
        <v>#NAME?</v>
      </c>
      <c r="AX79" s="186" t="e">
        <f aca="false">AN79*INDEX([1]!prix_1cc,$C$4,$C$3)</f>
        <v>#NAME?</v>
      </c>
      <c r="AY79" s="186" t="e">
        <f aca="false">AO79*INDEX([1]!prix_2cc,$C$4,$C$3)</f>
        <v>#NAME?</v>
      </c>
      <c r="AZ79" s="186" t="e">
        <f aca="false">AP79*INDEX([1]!prix_3cc,$C$4,$C$3)</f>
        <v>#NAME?</v>
      </c>
      <c r="BA79" s="186" t="e">
        <f aca="false">AQ79*INDEX([1]!prix_pent,$C$4,$C$3)</f>
        <v>#NAME?</v>
      </c>
      <c r="BB79" s="186" t="e">
        <f aca="false">AR79*INDEX([1]!prix_2ccf,$C$4,$C$3)</f>
        <v>#NAME?</v>
      </c>
      <c r="BC79" s="186" t="e">
        <f aca="false">AS79*INDEX([1]!prix_3ccf,$C$4,$C$3)</f>
        <v>#NAME?</v>
      </c>
      <c r="BD79" s="186" t="e">
        <f aca="false">SUM(AW79:BC79)</f>
        <v>#NAME?</v>
      </c>
      <c r="BE79" s="186"/>
      <c r="BF79" s="187" t="e">
        <f aca="false">IF($G79=0,0,IF(SUM(AM$17:AM79)&lt;$J$3,0,INDEX(Taxes_2,1,$C$3)*INDEX([1]!prix_studio,$C$4,$C$3))*($J$3-SUM(AM$17:AM79))/12)</f>
        <v>#NAME?</v>
      </c>
      <c r="BG79" s="187" t="e">
        <f aca="false">IF($G79=0,0,IF(SUM(AN$17:AN79)&lt;$J$4,0,INDEX(Taxes_2,1,$C$3)*INDEX([1]!prix_1cc,$C$4,$C$3))*($J$4-SUM(AN$17:AN79))/12)</f>
        <v>#NAME?</v>
      </c>
      <c r="BH79" s="187" t="e">
        <f aca="false">IF($G79=0,0,IF(SUM(AO$17:AO79)&lt;$J$5,0,INDEX(Taxes_2,1,$C$3)*INDEX([1]!prix_2cc,$C$4,$C$3))*($J$5-SUM(AO$17:AO79))/12)</f>
        <v>#NAME?</v>
      </c>
      <c r="BI79" s="187" t="e">
        <f aca="false">IF($G79=0,0,IF(SUM(AP$17:AP79)&lt;$J$6,0,INDEX(Taxes_2,1,$C$3)*INDEX([1]!prix_3cc,$C$4,$C$3))*($J$6-SUM(AP$17:AP79))/12)</f>
        <v>#NAME?</v>
      </c>
      <c r="BJ79" s="187" t="e">
        <f aca="false">IF($G79=0,0,IF(SUM(AQ$17:AQ79)&lt;$J$7,0,INDEX(Taxes_2,1,$C$3)*INDEX([1]!prix_pent,$C$4,$C$3))*($J$7-SUM(AQ$17:AQ79))/12)</f>
        <v>#NAME?</v>
      </c>
      <c r="BK79" s="187" t="e">
        <f aca="false">IF($G79=0,0,IF(SUM(AR$17:AR79)&lt;$J$8,0,INDEX(Taxes_2,1,$C$3)*INDEX([1]!prix_2ccf,$C$4,$C$3))*($J$8-SUM(AR$17:AR79))/12)</f>
        <v>#NAME?</v>
      </c>
      <c r="BL79" s="187" t="e">
        <f aca="false">IF($G79=0,0,IF(SUM(AS$17:AS79)&lt;$J$9,0,INDEX(Taxes_2,1,$C$3)*INDEX([1]!prix_3ccf,$C$4,$C$3))*($J$9-SUM(AS$17:AS79))/12)</f>
        <v>#NAME?</v>
      </c>
      <c r="BM79" s="188" t="e">
        <f aca="false">IF(G79=0,INDEX(Taxes_1,1,$C$3)*INDEX([1]!v_terrain,1,1)/12,0)</f>
        <v>#NAME?</v>
      </c>
      <c r="BN79" s="187"/>
      <c r="BO79" s="187"/>
      <c r="BP79" s="187"/>
      <c r="BQ79" s="187"/>
      <c r="BR79" s="187"/>
      <c r="BS79" s="187"/>
      <c r="BT79" s="187"/>
      <c r="BU79" s="189" t="e">
        <f aca="false">BF79+BG79+BH79+BI79+BJ79+BK79+BL79+BM79+BN79+BO79+BP79+BQ79+BR79+BS79+BT79</f>
        <v>#NAME?</v>
      </c>
      <c r="BW79" s="190" t="e">
        <f aca="false">IF(G79=1,IF(G78=0,C79,0),0)</f>
        <v>#NAME?</v>
      </c>
      <c r="BX79" s="190" t="e">
        <f aca="false">IF(G79=1,IF(G78=0,C79,0),0)</f>
        <v>#NAME?</v>
      </c>
      <c r="BY79" s="190" t="e">
        <f aca="false">F79+W79</f>
        <v>#NAME?</v>
      </c>
      <c r="BZ79" s="190" t="e">
        <f aca="false">IF(BY79=2,1,0)</f>
        <v>#NAME?</v>
      </c>
      <c r="CA79" s="190" t="e">
        <f aca="false">IF(G79+H79=2,1,0)</f>
        <v>#NAME?</v>
      </c>
    </row>
    <row r="80" customFormat="false" ht="12.75" hidden="false" customHeight="false" outlineLevel="0" collapsed="false">
      <c r="B80" s="195"/>
      <c r="C80" s="191" t="n">
        <v>64</v>
      </c>
      <c r="D80" s="176" t="n">
        <v>1</v>
      </c>
      <c r="E80" s="176" t="n">
        <f aca="false">IF(INDEX(DM_1,1,$C$3)&gt;C80,0,1)</f>
        <v>1</v>
      </c>
      <c r="F80" s="176" t="e">
        <f aca="false">IF(AV80/$J$10&gt;=INDEX(PREV_2,1,$C$3),1,0)</f>
        <v>#NAME?</v>
      </c>
      <c r="G80" s="176" t="e">
        <f aca="false">IF(F80=0,0,IF(SUM(F$17:F80)-INDEX(DM_4,1,$C$3)&lt;0,0,1))</f>
        <v>#NAME?</v>
      </c>
      <c r="H80" s="177" t="e">
        <f aca="false">IF(AV80&lt;$J$10,0,1)</f>
        <v>#NAME?</v>
      </c>
      <c r="I80" s="178" t="e">
        <f aca="false">IF(G80=0,BD80*INDEX(EQ_Prev,1,$C$3),0)</f>
        <v>#NAME?</v>
      </c>
      <c r="J80" s="178" t="e">
        <f aca="false">IF(F80=1,IF(F79=0,SUM(I$17:I80),I80),0)</f>
        <v>#NAME?</v>
      </c>
      <c r="K80" s="178" t="e">
        <f aca="false">IF(F80=1,IF(F79=0,IF(SUM(I$17:I80)&lt;=$N$10,SUM(I$17:I80),$N$10),0),0)</f>
        <v>#NAME?</v>
      </c>
      <c r="L80" s="178" t="e">
        <f aca="false">J80-K80</f>
        <v>#NAME?</v>
      </c>
      <c r="M80" s="178" t="e">
        <f aca="false">IF(G80=0,BD80*(1-INDEX(EQ_Prev,1,$C$3)),0)</f>
        <v>#NAME?</v>
      </c>
      <c r="N80" s="178" t="e">
        <f aca="false">IF(G80=1,IF(G79=0,SUM(M$17:M80),0),0)</f>
        <v>#NAME?</v>
      </c>
      <c r="O80" s="178" t="e">
        <f aca="false">IF(G80=1,BD80,0)</f>
        <v>#NAME?</v>
      </c>
      <c r="P80" s="179" t="e">
        <f aca="false">O80+N80+L80</f>
        <v>#NAME?</v>
      </c>
      <c r="Q80" s="192" t="n">
        <v>0</v>
      </c>
      <c r="R80" s="181" t="e">
        <f aca="false">-IF(G80=0,($G$7/$H$7),0)</f>
        <v>#NAME?</v>
      </c>
      <c r="S80" s="181" t="e">
        <f aca="false">-IF(F80=1,IF(G80=0,$G$8/$H$8,0),0)</f>
        <v>#NAME?</v>
      </c>
      <c r="T80" s="181" t="e">
        <f aca="false">Q80+R80+S80+AB80</f>
        <v>#NAME?</v>
      </c>
      <c r="U80" s="181" t="e">
        <f aca="false">IF(W79=1,0,T80)</f>
        <v>#NAME?</v>
      </c>
      <c r="V80" s="181" t="e">
        <f aca="false">IF(U80=0,T80,0)</f>
        <v>#NAME?</v>
      </c>
      <c r="W80" s="182" t="e">
        <f aca="false">IF(-SUM(T$17:T80)&gt;=0.25*(SUM($G$6+$G$7+$G$8)),1,0)</f>
        <v>#NAME?</v>
      </c>
      <c r="X80" s="181" t="e">
        <f aca="false">-IF(BZ80=1,IF(BZ79=0,AC80,0),0)</f>
        <v>#NAME?</v>
      </c>
      <c r="Y80" s="181" t="e">
        <f aca="false">-IF(BZ80=1,IF(BZ79=0,(SUM(P$17:P80)),IF(AG80&gt;0,P80,0)),0)</f>
        <v>#NAME?</v>
      </c>
      <c r="Z80" s="181" t="e">
        <f aca="false">IF(AG79&gt;0,IF(AG80&lt;0,-AG79,0),0)</f>
        <v>#NAME?</v>
      </c>
      <c r="AA80" s="181" t="e">
        <f aca="false">IF(Z80=0,Y80,Z80)</f>
        <v>#NAME?</v>
      </c>
      <c r="AB80" s="193" t="n">
        <v>0</v>
      </c>
      <c r="AC80" s="183" t="e">
        <f aca="false">IF(BY79&lt;2,AC79+AD79,0)</f>
        <v>#NAME?</v>
      </c>
      <c r="AD80" s="183" t="e">
        <f aca="false">AC80*((((1+(INDEX(TI_4,1,$C$3)/2))^2)^(1/12))-1)</f>
        <v>#NAME?</v>
      </c>
      <c r="AE80" s="183" t="e">
        <f aca="false">IF(AD81=0,0,AD80)</f>
        <v>#NAME?</v>
      </c>
      <c r="AF80" s="183" t="e">
        <f aca="false">IF(BZ80=1,IF(BZ79=0,AC80-SUM(T81:T$136),0),0)</f>
        <v>#NAME?</v>
      </c>
      <c r="AG80" s="183" t="e">
        <f aca="false">IF(BZ80=1,IF(BZ79=0,AF80-SUM(P$17:P80),AG79+AI79-P80),0)</f>
        <v>#NAME?</v>
      </c>
      <c r="AH80" s="183" t="e">
        <f aca="false">IF(AG80&lt;=0,0,AG80)</f>
        <v>#NAME?</v>
      </c>
      <c r="AI80" s="183" t="e">
        <f aca="false">AH80*((((1+(INDEX(TI_5,1,$C$3)/2))^2)^(1/12))-1)</f>
        <v>#NAME?</v>
      </c>
      <c r="AJ80" s="183" t="e">
        <f aca="false">IF(AI81=0,0,AI80)</f>
        <v>#NAME?</v>
      </c>
      <c r="AK80" s="183" t="e">
        <f aca="false">IF(AH80&gt;0,IF(CA79=1,-AH80,0),0)</f>
        <v>#NAME?</v>
      </c>
      <c r="AL80" s="184" t="e">
        <f aca="false">K80+P80+Q80+R80+S80+X80+AA80+AB80+AF80+AK80</f>
        <v>#NAME?</v>
      </c>
      <c r="AM80" s="185" t="e">
        <f aca="false">IF($E80=0,0,IF($C80-INDEX(DM_1,1,$C$3)&gt;=$K$3,0,INDEX(EC_Studio,$C$4,$C$3)))</f>
        <v>#NAME?</v>
      </c>
      <c r="AN80" s="185" t="e">
        <f aca="false">IF($E80=0,0,IF($C80-INDEX(DM_1,1,$C$3)&gt;=$K$4,0,INDEX(EC_1cc,$C$4,$C$3)))</f>
        <v>#NAME?</v>
      </c>
      <c r="AO80" s="185" t="e">
        <f aca="false">IF($E80=0,0,IF($C80-INDEX(DM_1,1,$C$3)&gt;=$K$5,0,INDEX(EC_2cc,$C$4,$C$3)))</f>
        <v>#NAME?</v>
      </c>
      <c r="AP80" s="185" t="e">
        <f aca="false">IF($E80=0,0,IF($C80-INDEX(DM_1,1,$C$3)&gt;=$K$6,0,INDEX(EC_3CC,$C$4,$C$3)))</f>
        <v>#NAME?</v>
      </c>
      <c r="AQ80" s="185" t="e">
        <f aca="false">IF($E80=0,0,IF($C80-INDEX(DM_1,1,$C$3)&gt;=$K$7,0,INDEX(EC_P,$C$4,$C$3)))</f>
        <v>#NAME?</v>
      </c>
      <c r="AR80" s="185" t="e">
        <f aca="false">IF($E80=0,0,IF($C80-INDEX(DM_1,1,$C$3)&gt;=$K$8,0,INDEX(EC_2ccF,$C$4,$C$3)))</f>
        <v>#NAME?</v>
      </c>
      <c r="AS80" s="185" t="e">
        <f aca="false">IF($E80=0,0,IF($C80-INDEX(DM_1,1,$C$3)&gt;=$K$9,0,INDEX(EC_3ccF,$C$4,$C$3)))</f>
        <v>#NAME?</v>
      </c>
      <c r="AT80" s="185" t="e">
        <f aca="false">(AM80+AN80+AO80+AP80+AQ80+AR80+AS80)*INDEX([1]!stat,1,$C$3)</f>
        <v>#NAME?</v>
      </c>
      <c r="AU80" s="185" t="e">
        <f aca="false">SUM(AM80:AS80)</f>
        <v>#NAME?</v>
      </c>
      <c r="AV80" s="185" t="e">
        <f aca="false">SUM(AU$17:AU80)</f>
        <v>#NAME?</v>
      </c>
      <c r="AW80" s="186" t="e">
        <f aca="false">AM80*INDEX([1]!prix_studio,$C$4,$C$3)</f>
        <v>#NAME?</v>
      </c>
      <c r="AX80" s="186" t="e">
        <f aca="false">AN80*INDEX([1]!prix_1cc,$C$4,$C$3)</f>
        <v>#NAME?</v>
      </c>
      <c r="AY80" s="186" t="e">
        <f aca="false">AO80*INDEX([1]!prix_2cc,$C$4,$C$3)</f>
        <v>#NAME?</v>
      </c>
      <c r="AZ80" s="186" t="e">
        <f aca="false">AP80*INDEX([1]!prix_3cc,$C$4,$C$3)</f>
        <v>#NAME?</v>
      </c>
      <c r="BA80" s="186" t="e">
        <f aca="false">AQ80*INDEX([1]!prix_pent,$C$4,$C$3)</f>
        <v>#NAME?</v>
      </c>
      <c r="BB80" s="186" t="e">
        <f aca="false">AR80*INDEX([1]!prix_2ccf,$C$4,$C$3)</f>
        <v>#NAME?</v>
      </c>
      <c r="BC80" s="186" t="e">
        <f aca="false">AS80*INDEX([1]!prix_3ccf,$C$4,$C$3)</f>
        <v>#NAME?</v>
      </c>
      <c r="BD80" s="186" t="e">
        <f aca="false">SUM(AW80:BC80)</f>
        <v>#NAME?</v>
      </c>
      <c r="BE80" s="186"/>
      <c r="BF80" s="187" t="e">
        <f aca="false">IF($G80=0,0,IF(SUM(AM$17:AM80)&lt;$J$3,0,INDEX(Taxes_2,1,$C$3)*INDEX([1]!prix_studio,$C$4,$C$3))*($J$3-SUM(AM$17:AM80))/12)</f>
        <v>#NAME?</v>
      </c>
      <c r="BG80" s="187" t="e">
        <f aca="false">IF($G80=0,0,IF(SUM(AN$17:AN80)&lt;$J$4,0,INDEX(Taxes_2,1,$C$3)*INDEX([1]!prix_1cc,$C$4,$C$3))*($J$4-SUM(AN$17:AN80))/12)</f>
        <v>#NAME?</v>
      </c>
      <c r="BH80" s="187" t="e">
        <f aca="false">IF($G80=0,0,IF(SUM(AO$17:AO80)&lt;$J$5,0,INDEX(Taxes_2,1,$C$3)*INDEX([1]!prix_2cc,$C$4,$C$3))*($J$5-SUM(AO$17:AO80))/12)</f>
        <v>#NAME?</v>
      </c>
      <c r="BI80" s="187" t="e">
        <f aca="false">IF($G80=0,0,IF(SUM(AP$17:AP80)&lt;$J$6,0,INDEX(Taxes_2,1,$C$3)*INDEX([1]!prix_3cc,$C$4,$C$3))*($J$6-SUM(AP$17:AP80))/12)</f>
        <v>#NAME?</v>
      </c>
      <c r="BJ80" s="187" t="e">
        <f aca="false">IF($G80=0,0,IF(SUM(AQ$17:AQ80)&lt;$J$7,0,INDEX(Taxes_2,1,$C$3)*INDEX([1]!prix_pent,$C$4,$C$3))*($J$7-SUM(AQ$17:AQ80))/12)</f>
        <v>#NAME?</v>
      </c>
      <c r="BK80" s="187" t="e">
        <f aca="false">IF($G80=0,0,IF(SUM(AR$17:AR80)&lt;$J$8,0,INDEX(Taxes_2,1,$C$3)*INDEX([1]!prix_2ccf,$C$4,$C$3))*($J$8-SUM(AR$17:AR80))/12)</f>
        <v>#NAME?</v>
      </c>
      <c r="BL80" s="187" t="e">
        <f aca="false">IF($G80=0,0,IF(SUM(AS$17:AS80)&lt;$J$9,0,INDEX(Taxes_2,1,$C$3)*INDEX([1]!prix_3ccf,$C$4,$C$3))*($J$9-SUM(AS$17:AS80))/12)</f>
        <v>#NAME?</v>
      </c>
      <c r="BM80" s="188" t="e">
        <f aca="false">IF(G80=0,INDEX(Taxes_1,1,$C$3)*INDEX([1]!v_terrain,1,1)/12,0)</f>
        <v>#NAME?</v>
      </c>
      <c r="BN80" s="187"/>
      <c r="BO80" s="187"/>
      <c r="BP80" s="187"/>
      <c r="BQ80" s="187"/>
      <c r="BR80" s="187"/>
      <c r="BS80" s="187"/>
      <c r="BT80" s="187"/>
      <c r="BU80" s="189" t="e">
        <f aca="false">BF80+BG80+BH80+BI80+BJ80+BK80+BL80+BM80+BN80+BO80+BP80+BQ80+BR80+BS80+BT80</f>
        <v>#NAME?</v>
      </c>
      <c r="BW80" s="190" t="e">
        <f aca="false">IF(G80=1,IF(G79=0,C80,0),0)</f>
        <v>#NAME?</v>
      </c>
      <c r="BX80" s="190" t="e">
        <f aca="false">IF(G80=1,IF(G79=0,C80,0),0)</f>
        <v>#NAME?</v>
      </c>
      <c r="BY80" s="190" t="e">
        <f aca="false">F80+W80</f>
        <v>#NAME?</v>
      </c>
      <c r="BZ80" s="190" t="e">
        <f aca="false">IF(BY80=2,1,0)</f>
        <v>#NAME?</v>
      </c>
      <c r="CA80" s="190" t="e">
        <f aca="false">IF(G80+H80=2,1,0)</f>
        <v>#NAME?</v>
      </c>
    </row>
    <row r="81" customFormat="false" ht="12.75" hidden="false" customHeight="false" outlineLevel="0" collapsed="false">
      <c r="B81" s="195"/>
      <c r="C81" s="191" t="n">
        <v>65</v>
      </c>
      <c r="D81" s="176" t="n">
        <v>1</v>
      </c>
      <c r="E81" s="176" t="n">
        <f aca="false">IF(INDEX(DM_1,1,$C$3)&gt;C81,0,1)</f>
        <v>1</v>
      </c>
      <c r="F81" s="176" t="e">
        <f aca="false">IF(AV81/$J$10&gt;=INDEX(PREV_2,1,$C$3),1,0)</f>
        <v>#NAME?</v>
      </c>
      <c r="G81" s="176" t="e">
        <f aca="false">IF(F81=0,0,IF(SUM(F$17:F81)-INDEX(DM_4,1,$C$3)&lt;0,0,1))</f>
        <v>#NAME?</v>
      </c>
      <c r="H81" s="177" t="e">
        <f aca="false">IF(AV81&lt;$J$10,0,1)</f>
        <v>#NAME?</v>
      </c>
      <c r="I81" s="178" t="e">
        <f aca="false">IF(G81=0,BD81*INDEX(EQ_Prev,1,$C$3),0)</f>
        <v>#NAME?</v>
      </c>
      <c r="J81" s="178" t="e">
        <f aca="false">IF(F81=1,IF(F80=0,SUM(I$17:I81),I81),0)</f>
        <v>#NAME?</v>
      </c>
      <c r="K81" s="178" t="e">
        <f aca="false">IF(F81=1,IF(F80=0,IF(SUM(I$17:I81)&lt;=$N$10,SUM(I$17:I81),$N$10),0),0)</f>
        <v>#NAME?</v>
      </c>
      <c r="L81" s="178" t="e">
        <f aca="false">J81-K81</f>
        <v>#NAME?</v>
      </c>
      <c r="M81" s="178" t="e">
        <f aca="false">IF(G81=0,BD81*(1-INDEX(EQ_Prev,1,$C$3)),0)</f>
        <v>#NAME?</v>
      </c>
      <c r="N81" s="178" t="e">
        <f aca="false">IF(G81=1,IF(G80=0,SUM(M$17:M81),0),0)</f>
        <v>#NAME?</v>
      </c>
      <c r="O81" s="178" t="e">
        <f aca="false">IF(G81=1,BD81,0)</f>
        <v>#NAME?</v>
      </c>
      <c r="P81" s="179" t="e">
        <f aca="false">O81+N81+L81</f>
        <v>#NAME?</v>
      </c>
      <c r="Q81" s="192" t="n">
        <v>0</v>
      </c>
      <c r="R81" s="181" t="e">
        <f aca="false">-IF(G81=0,($G$7/$H$7),0)</f>
        <v>#NAME?</v>
      </c>
      <c r="S81" s="181" t="e">
        <f aca="false">-IF(F81=1,IF(G81=0,$G$8/$H$8,0),0)</f>
        <v>#NAME?</v>
      </c>
      <c r="T81" s="181" t="e">
        <f aca="false">Q81+R81+S81+AB81</f>
        <v>#NAME?</v>
      </c>
      <c r="U81" s="181" t="e">
        <f aca="false">IF(W80=1,0,T81)</f>
        <v>#NAME?</v>
      </c>
      <c r="V81" s="181" t="e">
        <f aca="false">IF(U81=0,T81,0)</f>
        <v>#NAME?</v>
      </c>
      <c r="W81" s="182" t="e">
        <f aca="false">IF(-SUM(T$17:T81)&gt;=0.25*(SUM($G$6+$G$7+$G$8)),1,0)</f>
        <v>#NAME?</v>
      </c>
      <c r="X81" s="181" t="e">
        <f aca="false">-IF(BZ81=1,IF(BZ80=0,AC81,0),0)</f>
        <v>#NAME?</v>
      </c>
      <c r="Y81" s="181" t="e">
        <f aca="false">-IF(BZ81=1,IF(BZ80=0,(SUM(P$17:P81)),IF(AG81&gt;0,P81,0)),0)</f>
        <v>#NAME?</v>
      </c>
      <c r="Z81" s="181" t="e">
        <f aca="false">IF(AG80&gt;0,IF(AG81&lt;0,-AG80,0),0)</f>
        <v>#NAME?</v>
      </c>
      <c r="AA81" s="181" t="e">
        <f aca="false">IF(Z81=0,Y81,Z81)</f>
        <v>#NAME?</v>
      </c>
      <c r="AB81" s="193" t="n">
        <v>0</v>
      </c>
      <c r="AC81" s="183" t="e">
        <f aca="false">IF(BY80&lt;2,AC80+AD80,0)</f>
        <v>#NAME?</v>
      </c>
      <c r="AD81" s="183" t="e">
        <f aca="false">AC81*((((1+(INDEX(TI_4,1,$C$3)/2))^2)^(1/12))-1)</f>
        <v>#NAME?</v>
      </c>
      <c r="AE81" s="183" t="e">
        <f aca="false">IF(AD82=0,0,AD81)</f>
        <v>#NAME?</v>
      </c>
      <c r="AF81" s="183" t="e">
        <f aca="false">IF(BZ81=1,IF(BZ80=0,AC81-SUM(T82:T$136),0),0)</f>
        <v>#NAME?</v>
      </c>
      <c r="AG81" s="183" t="e">
        <f aca="false">IF(BZ81=1,IF(BZ80=0,AF81-SUM(P$17:P81),AG80+AI80-P81),0)</f>
        <v>#NAME?</v>
      </c>
      <c r="AH81" s="183" t="e">
        <f aca="false">IF(AG81&lt;=0,0,AG81)</f>
        <v>#NAME?</v>
      </c>
      <c r="AI81" s="183" t="e">
        <f aca="false">AH81*((((1+(INDEX(TI_5,1,$C$3)/2))^2)^(1/12))-1)</f>
        <v>#NAME?</v>
      </c>
      <c r="AJ81" s="183" t="e">
        <f aca="false">IF(AI82=0,0,AI81)</f>
        <v>#NAME?</v>
      </c>
      <c r="AK81" s="183" t="e">
        <f aca="false">IF(AH81&gt;0,IF(CA80=1,-AH81,0),0)</f>
        <v>#NAME?</v>
      </c>
      <c r="AL81" s="184" t="e">
        <f aca="false">K81+P81+Q81+R81+S81+X81+AA81+AB81+AF81+AK81</f>
        <v>#NAME?</v>
      </c>
      <c r="AM81" s="185" t="e">
        <f aca="false">IF($E81=0,0,IF($C81-INDEX(DM_1,1,$C$3)&gt;=$K$3,0,INDEX(EC_Studio,$C$4,$C$3)))</f>
        <v>#NAME?</v>
      </c>
      <c r="AN81" s="185" t="e">
        <f aca="false">IF($E81=0,0,IF($C81-INDEX(DM_1,1,$C$3)&gt;=$K$4,0,INDEX(EC_1cc,$C$4,$C$3)))</f>
        <v>#NAME?</v>
      </c>
      <c r="AO81" s="185" t="e">
        <f aca="false">IF($E81=0,0,IF($C81-INDEX(DM_1,1,$C$3)&gt;=$K$5,0,INDEX(EC_2cc,$C$4,$C$3)))</f>
        <v>#NAME?</v>
      </c>
      <c r="AP81" s="185" t="e">
        <f aca="false">IF($E81=0,0,IF($C81-INDEX(DM_1,1,$C$3)&gt;=$K$6,0,INDEX(EC_3CC,$C$4,$C$3)))</f>
        <v>#NAME?</v>
      </c>
      <c r="AQ81" s="185" t="e">
        <f aca="false">IF($E81=0,0,IF($C81-INDEX(DM_1,1,$C$3)&gt;=$K$7,0,INDEX(EC_P,$C$4,$C$3)))</f>
        <v>#NAME?</v>
      </c>
      <c r="AR81" s="185" t="e">
        <f aca="false">IF($E81=0,0,IF($C81-INDEX(DM_1,1,$C$3)&gt;=$K$8,0,INDEX(EC_2ccF,$C$4,$C$3)))</f>
        <v>#NAME?</v>
      </c>
      <c r="AS81" s="185" t="e">
        <f aca="false">IF($E81=0,0,IF($C81-INDEX(DM_1,1,$C$3)&gt;=$K$9,0,INDEX(EC_3ccF,$C$4,$C$3)))</f>
        <v>#NAME?</v>
      </c>
      <c r="AT81" s="185" t="e">
        <f aca="false">(AM81+AN81+AO81+AP81+AQ81+AR81+AS81)*INDEX([1]!stat,1,$C$3)</f>
        <v>#NAME?</v>
      </c>
      <c r="AU81" s="185" t="e">
        <f aca="false">SUM(AM81:AS81)</f>
        <v>#NAME?</v>
      </c>
      <c r="AV81" s="185" t="e">
        <f aca="false">SUM(AU$17:AU81)</f>
        <v>#NAME?</v>
      </c>
      <c r="AW81" s="186" t="e">
        <f aca="false">AM81*INDEX([1]!prix_studio,$C$4,$C$3)</f>
        <v>#NAME?</v>
      </c>
      <c r="AX81" s="186" t="e">
        <f aca="false">AN81*INDEX([1]!prix_1cc,$C$4,$C$3)</f>
        <v>#NAME?</v>
      </c>
      <c r="AY81" s="186" t="e">
        <f aca="false">AO81*INDEX([1]!prix_2cc,$C$4,$C$3)</f>
        <v>#NAME?</v>
      </c>
      <c r="AZ81" s="186" t="e">
        <f aca="false">AP81*INDEX([1]!prix_3cc,$C$4,$C$3)</f>
        <v>#NAME?</v>
      </c>
      <c r="BA81" s="186" t="e">
        <f aca="false">AQ81*INDEX([1]!prix_pent,$C$4,$C$3)</f>
        <v>#NAME?</v>
      </c>
      <c r="BB81" s="186" t="e">
        <f aca="false">AR81*INDEX([1]!prix_2ccf,$C$4,$C$3)</f>
        <v>#NAME?</v>
      </c>
      <c r="BC81" s="186" t="e">
        <f aca="false">AS81*INDEX([1]!prix_3ccf,$C$4,$C$3)</f>
        <v>#NAME?</v>
      </c>
      <c r="BD81" s="186" t="e">
        <f aca="false">SUM(AW81:BC81)</f>
        <v>#NAME?</v>
      </c>
      <c r="BE81" s="186"/>
      <c r="BF81" s="187" t="e">
        <f aca="false">IF($G81=0,0,IF(SUM(AM$17:AM81)&lt;$J$3,0,INDEX(Taxes_2,1,$C$3)*INDEX([1]!prix_studio,$C$4,$C$3))*($J$3-SUM(AM$17:AM81))/12)</f>
        <v>#NAME?</v>
      </c>
      <c r="BG81" s="187" t="e">
        <f aca="false">IF($G81=0,0,IF(SUM(AN$17:AN81)&lt;$J$4,0,INDEX(Taxes_2,1,$C$3)*INDEX([1]!prix_1cc,$C$4,$C$3))*($J$4-SUM(AN$17:AN81))/12)</f>
        <v>#NAME?</v>
      </c>
      <c r="BH81" s="187" t="e">
        <f aca="false">IF($G81=0,0,IF(SUM(AO$17:AO81)&lt;$J$5,0,INDEX(Taxes_2,1,$C$3)*INDEX([1]!prix_2cc,$C$4,$C$3))*($J$5-SUM(AO$17:AO81))/12)</f>
        <v>#NAME?</v>
      </c>
      <c r="BI81" s="187" t="e">
        <f aca="false">IF($G81=0,0,IF(SUM(AP$17:AP81)&lt;$J$6,0,INDEX(Taxes_2,1,$C$3)*INDEX([1]!prix_3cc,$C$4,$C$3))*($J$6-SUM(AP$17:AP81))/12)</f>
        <v>#NAME?</v>
      </c>
      <c r="BJ81" s="187" t="e">
        <f aca="false">IF($G81=0,0,IF(SUM(AQ$17:AQ81)&lt;$J$7,0,INDEX(Taxes_2,1,$C$3)*INDEX([1]!prix_pent,$C$4,$C$3))*($J$7-SUM(AQ$17:AQ81))/12)</f>
        <v>#NAME?</v>
      </c>
      <c r="BK81" s="187" t="e">
        <f aca="false">IF($G81=0,0,IF(SUM(AR$17:AR81)&lt;$J$8,0,INDEX(Taxes_2,1,$C$3)*INDEX([1]!prix_2ccf,$C$4,$C$3))*($J$8-SUM(AR$17:AR81))/12)</f>
        <v>#NAME?</v>
      </c>
      <c r="BL81" s="187" t="e">
        <f aca="false">IF($G81=0,0,IF(SUM(AS$17:AS81)&lt;$J$9,0,INDEX(Taxes_2,1,$C$3)*INDEX([1]!prix_3ccf,$C$4,$C$3))*($J$9-SUM(AS$17:AS81))/12)</f>
        <v>#NAME?</v>
      </c>
      <c r="BM81" s="188" t="e">
        <f aca="false">IF(G81=0,INDEX(Taxes_1,1,$C$3)*INDEX([1]!v_terrain,1,1)/12,0)</f>
        <v>#NAME?</v>
      </c>
      <c r="BN81" s="187"/>
      <c r="BO81" s="187"/>
      <c r="BP81" s="187"/>
      <c r="BQ81" s="187"/>
      <c r="BR81" s="187"/>
      <c r="BS81" s="187"/>
      <c r="BT81" s="187"/>
      <c r="BU81" s="189" t="e">
        <f aca="false">BF81+BG81+BH81+BI81+BJ81+BK81+BL81+BM81+BN81+BO81+BP81+BQ81+BR81+BS81+BT81</f>
        <v>#NAME?</v>
      </c>
      <c r="BW81" s="190" t="e">
        <f aca="false">IF(G81=1,IF(G80=0,C81,0),0)</f>
        <v>#NAME?</v>
      </c>
      <c r="BX81" s="190" t="e">
        <f aca="false">IF(G81=1,IF(G80=0,C81,0),0)</f>
        <v>#NAME?</v>
      </c>
      <c r="BY81" s="190" t="e">
        <f aca="false">F81+W81</f>
        <v>#NAME?</v>
      </c>
      <c r="BZ81" s="190" t="e">
        <f aca="false">IF(BY81=2,1,0)</f>
        <v>#NAME?</v>
      </c>
      <c r="CA81" s="190" t="e">
        <f aca="false">IF(G81+H81=2,1,0)</f>
        <v>#NAME?</v>
      </c>
    </row>
    <row r="82" customFormat="false" ht="12.75" hidden="false" customHeight="false" outlineLevel="0" collapsed="false">
      <c r="B82" s="195"/>
      <c r="C82" s="191" t="n">
        <v>66</v>
      </c>
      <c r="D82" s="176" t="n">
        <v>1</v>
      </c>
      <c r="E82" s="176" t="n">
        <f aca="false">IF(INDEX(DM_1,1,$C$3)&gt;C82,0,1)</f>
        <v>1</v>
      </c>
      <c r="F82" s="176" t="e">
        <f aca="false">IF(AV82/$J$10&gt;=INDEX(PREV_2,1,$C$3),1,0)</f>
        <v>#NAME?</v>
      </c>
      <c r="G82" s="176" t="e">
        <f aca="false">IF(F82=0,0,IF(SUM(F$17:F82)-INDEX(DM_4,1,$C$3)&lt;0,0,1))</f>
        <v>#NAME?</v>
      </c>
      <c r="H82" s="177" t="e">
        <f aca="false">IF(AV82&lt;$J$10,0,1)</f>
        <v>#NAME?</v>
      </c>
      <c r="I82" s="178" t="e">
        <f aca="false">IF(G82=0,BD82*INDEX(EQ_Prev,1,$C$3),0)</f>
        <v>#NAME?</v>
      </c>
      <c r="J82" s="178" t="e">
        <f aca="false">IF(F82=1,IF(F81=0,SUM(I$17:I82),I82),0)</f>
        <v>#NAME?</v>
      </c>
      <c r="K82" s="178" t="e">
        <f aca="false">IF(F82=1,IF(F81=0,IF(SUM(I$17:I82)&lt;=$N$10,SUM(I$17:I82),$N$10),0),0)</f>
        <v>#NAME?</v>
      </c>
      <c r="L82" s="178" t="e">
        <f aca="false">J82-K82</f>
        <v>#NAME?</v>
      </c>
      <c r="M82" s="178" t="e">
        <f aca="false">IF(G82=0,BD82*(1-INDEX(EQ_Prev,1,$C$3)),0)</f>
        <v>#NAME?</v>
      </c>
      <c r="N82" s="178" t="e">
        <f aca="false">IF(G82=1,IF(G81=0,SUM(M$17:M82),0),0)</f>
        <v>#NAME?</v>
      </c>
      <c r="O82" s="178" t="e">
        <f aca="false">IF(G82=1,BD82,0)</f>
        <v>#NAME?</v>
      </c>
      <c r="P82" s="179" t="e">
        <f aca="false">O82+N82+L82</f>
        <v>#NAME?</v>
      </c>
      <c r="Q82" s="192" t="n">
        <v>0</v>
      </c>
      <c r="R82" s="181" t="e">
        <f aca="false">-IF(G82=0,($G$7/$H$7),0)</f>
        <v>#NAME?</v>
      </c>
      <c r="S82" s="181" t="e">
        <f aca="false">-IF(F82=1,IF(G82=0,$G$8/$H$8,0),0)</f>
        <v>#NAME?</v>
      </c>
      <c r="T82" s="181" t="e">
        <f aca="false">Q82+R82+S82+AB82</f>
        <v>#NAME?</v>
      </c>
      <c r="U82" s="181" t="e">
        <f aca="false">IF(W81=1,0,T82)</f>
        <v>#NAME?</v>
      </c>
      <c r="V82" s="181" t="e">
        <f aca="false">IF(U82=0,T82,0)</f>
        <v>#NAME?</v>
      </c>
      <c r="W82" s="182" t="e">
        <f aca="false">IF(-SUM(T$17:T82)&gt;=0.25*(SUM($G$6+$G$7+$G$8)),1,0)</f>
        <v>#NAME?</v>
      </c>
      <c r="X82" s="181" t="e">
        <f aca="false">-IF(BZ82=1,IF(BZ81=0,AC82,0),0)</f>
        <v>#NAME?</v>
      </c>
      <c r="Y82" s="181" t="e">
        <f aca="false">-IF(BZ82=1,IF(BZ81=0,(SUM(P$17:P82)),IF(AG82&gt;0,P82,0)),0)</f>
        <v>#NAME?</v>
      </c>
      <c r="Z82" s="181" t="e">
        <f aca="false">IF(AG81&gt;0,IF(AG82&lt;0,-AG81,0),0)</f>
        <v>#NAME?</v>
      </c>
      <c r="AA82" s="181" t="e">
        <f aca="false">IF(Z82=0,Y82,Z82)</f>
        <v>#NAME?</v>
      </c>
      <c r="AB82" s="193" t="n">
        <v>0</v>
      </c>
      <c r="AC82" s="183" t="e">
        <f aca="false">IF(BY81&lt;2,AC81+AD81,0)</f>
        <v>#NAME?</v>
      </c>
      <c r="AD82" s="183" t="e">
        <f aca="false">AC82*((((1+(INDEX(TI_4,1,$C$3)/2))^2)^(1/12))-1)</f>
        <v>#NAME?</v>
      </c>
      <c r="AE82" s="183" t="e">
        <f aca="false">IF(AD83=0,0,AD82)</f>
        <v>#NAME?</v>
      </c>
      <c r="AF82" s="183" t="e">
        <f aca="false">IF(BZ82=1,IF(BZ81=0,AC82-SUM(T83:T$136),0),0)</f>
        <v>#NAME?</v>
      </c>
      <c r="AG82" s="183" t="e">
        <f aca="false">IF(BZ82=1,IF(BZ81=0,AF82-SUM(P$17:P82),AG81+AI81-P82),0)</f>
        <v>#NAME?</v>
      </c>
      <c r="AH82" s="183" t="e">
        <f aca="false">IF(AG82&lt;=0,0,AG82)</f>
        <v>#NAME?</v>
      </c>
      <c r="AI82" s="183" t="e">
        <f aca="false">AH82*((((1+(INDEX(TI_5,1,$C$3)/2))^2)^(1/12))-1)</f>
        <v>#NAME?</v>
      </c>
      <c r="AJ82" s="183" t="e">
        <f aca="false">IF(AI83=0,0,AI82)</f>
        <v>#NAME?</v>
      </c>
      <c r="AK82" s="183" t="e">
        <f aca="false">IF(AH82&gt;0,IF(CA81=1,-AH82,0),0)</f>
        <v>#NAME?</v>
      </c>
      <c r="AL82" s="184" t="e">
        <f aca="false">K82+P82+Q82+R82+S82+X82+AA82+AB82+AF82+AK82</f>
        <v>#NAME?</v>
      </c>
      <c r="AM82" s="185" t="e">
        <f aca="false">IF($E82=0,0,IF($C82-INDEX(DM_1,1,$C$3)&gt;=$K$3,0,INDEX(EC_Studio,$C$4,$C$3)))</f>
        <v>#NAME?</v>
      </c>
      <c r="AN82" s="185" t="e">
        <f aca="false">IF($E82=0,0,IF($C82-INDEX(DM_1,1,$C$3)&gt;=$K$4,0,INDEX(EC_1cc,$C$4,$C$3)))</f>
        <v>#NAME?</v>
      </c>
      <c r="AO82" s="185" t="e">
        <f aca="false">IF($E82=0,0,IF($C82-INDEX(DM_1,1,$C$3)&gt;=$K$5,0,INDEX(EC_2cc,$C$4,$C$3)))</f>
        <v>#NAME?</v>
      </c>
      <c r="AP82" s="185" t="e">
        <f aca="false">IF($E82=0,0,IF($C82-INDEX(DM_1,1,$C$3)&gt;=$K$6,0,INDEX(EC_3CC,$C$4,$C$3)))</f>
        <v>#NAME?</v>
      </c>
      <c r="AQ82" s="185" t="e">
        <f aca="false">IF($E82=0,0,IF($C82-INDEX(DM_1,1,$C$3)&gt;=$K$7,0,INDEX(EC_P,$C$4,$C$3)))</f>
        <v>#NAME?</v>
      </c>
      <c r="AR82" s="185" t="e">
        <f aca="false">IF($E82=0,0,IF($C82-INDEX(DM_1,1,$C$3)&gt;=$K$8,0,INDEX(EC_2ccF,$C$4,$C$3)))</f>
        <v>#NAME?</v>
      </c>
      <c r="AS82" s="185" t="e">
        <f aca="false">IF($E82=0,0,IF($C82-INDEX(DM_1,1,$C$3)&gt;=$K$9,0,INDEX(EC_3ccF,$C$4,$C$3)))</f>
        <v>#NAME?</v>
      </c>
      <c r="AT82" s="185" t="e">
        <f aca="false">(AM82+AN82+AO82+AP82+AQ82+AR82+AS82)*INDEX([1]!stat,1,$C$3)</f>
        <v>#NAME?</v>
      </c>
      <c r="AU82" s="185" t="e">
        <f aca="false">SUM(AM82:AS82)</f>
        <v>#NAME?</v>
      </c>
      <c r="AV82" s="185" t="e">
        <f aca="false">SUM(AU$17:AU82)</f>
        <v>#NAME?</v>
      </c>
      <c r="AW82" s="186" t="e">
        <f aca="false">AM82*INDEX([1]!prix_studio,$C$4,$C$3)</f>
        <v>#NAME?</v>
      </c>
      <c r="AX82" s="186" t="e">
        <f aca="false">AN82*INDEX([1]!prix_1cc,$C$4,$C$3)</f>
        <v>#NAME?</v>
      </c>
      <c r="AY82" s="186" t="e">
        <f aca="false">AO82*INDEX([1]!prix_2cc,$C$4,$C$3)</f>
        <v>#NAME?</v>
      </c>
      <c r="AZ82" s="186" t="e">
        <f aca="false">AP82*INDEX([1]!prix_3cc,$C$4,$C$3)</f>
        <v>#NAME?</v>
      </c>
      <c r="BA82" s="186" t="e">
        <f aca="false">AQ82*INDEX([1]!prix_pent,$C$4,$C$3)</f>
        <v>#NAME?</v>
      </c>
      <c r="BB82" s="186" t="e">
        <f aca="false">AR82*INDEX([1]!prix_2ccf,$C$4,$C$3)</f>
        <v>#NAME?</v>
      </c>
      <c r="BC82" s="186" t="e">
        <f aca="false">AS82*INDEX([1]!prix_3ccf,$C$4,$C$3)</f>
        <v>#NAME?</v>
      </c>
      <c r="BD82" s="186" t="e">
        <f aca="false">SUM(AW82:BC82)</f>
        <v>#NAME?</v>
      </c>
      <c r="BE82" s="186"/>
      <c r="BF82" s="187" t="e">
        <f aca="false">IF($G82=0,0,IF(SUM(AM$17:AM82)&lt;$J$3,0,INDEX(Taxes_2,1,$C$3)*INDEX([1]!prix_studio,$C$4,$C$3))*($J$3-SUM(AM$17:AM82))/12)</f>
        <v>#NAME?</v>
      </c>
      <c r="BG82" s="187" t="e">
        <f aca="false">IF($G82=0,0,IF(SUM(AN$17:AN82)&lt;$J$4,0,INDEX(Taxes_2,1,$C$3)*INDEX([1]!prix_1cc,$C$4,$C$3))*($J$4-SUM(AN$17:AN82))/12)</f>
        <v>#NAME?</v>
      </c>
      <c r="BH82" s="187" t="e">
        <f aca="false">IF($G82=0,0,IF(SUM(AO$17:AO82)&lt;$J$5,0,INDEX(Taxes_2,1,$C$3)*INDEX([1]!prix_2cc,$C$4,$C$3))*($J$5-SUM(AO$17:AO82))/12)</f>
        <v>#NAME?</v>
      </c>
      <c r="BI82" s="187" t="e">
        <f aca="false">IF($G82=0,0,IF(SUM(AP$17:AP82)&lt;$J$6,0,INDEX(Taxes_2,1,$C$3)*INDEX([1]!prix_3cc,$C$4,$C$3))*($J$6-SUM(AP$17:AP82))/12)</f>
        <v>#NAME?</v>
      </c>
      <c r="BJ82" s="187" t="e">
        <f aca="false">IF($G82=0,0,IF(SUM(AQ$17:AQ82)&lt;$J$7,0,INDEX(Taxes_2,1,$C$3)*INDEX([1]!prix_pent,$C$4,$C$3))*($J$7-SUM(AQ$17:AQ82))/12)</f>
        <v>#NAME?</v>
      </c>
      <c r="BK82" s="187" t="e">
        <f aca="false">IF($G82=0,0,IF(SUM(AR$17:AR82)&lt;$J$8,0,INDEX(Taxes_2,1,$C$3)*INDEX([1]!prix_2ccf,$C$4,$C$3))*($J$8-SUM(AR$17:AR82))/12)</f>
        <v>#NAME?</v>
      </c>
      <c r="BL82" s="187" t="e">
        <f aca="false">IF($G82=0,0,IF(SUM(AS$17:AS82)&lt;$J$9,0,INDEX(Taxes_2,1,$C$3)*INDEX([1]!prix_3ccf,$C$4,$C$3))*($J$9-SUM(AS$17:AS82))/12)</f>
        <v>#NAME?</v>
      </c>
      <c r="BM82" s="188" t="e">
        <f aca="false">IF(G82=0,INDEX(Taxes_1,1,$C$3)*INDEX([1]!v_terrain,1,1)/12,0)</f>
        <v>#NAME?</v>
      </c>
      <c r="BN82" s="187"/>
      <c r="BO82" s="187"/>
      <c r="BP82" s="187"/>
      <c r="BQ82" s="187"/>
      <c r="BR82" s="187"/>
      <c r="BS82" s="187"/>
      <c r="BT82" s="187"/>
      <c r="BU82" s="189" t="e">
        <f aca="false">BF82+BG82+BH82+BI82+BJ82+BK82+BL82+BM82+BN82+BO82+BP82+BQ82+BR82+BS82+BT82</f>
        <v>#NAME?</v>
      </c>
      <c r="BW82" s="190" t="e">
        <f aca="false">IF(G82=1,IF(G81=0,C82,0),0)</f>
        <v>#NAME?</v>
      </c>
      <c r="BX82" s="190" t="e">
        <f aca="false">IF(G82=1,IF(G81=0,C82,0),0)</f>
        <v>#NAME?</v>
      </c>
      <c r="BY82" s="190" t="e">
        <f aca="false">F82+W82</f>
        <v>#NAME?</v>
      </c>
      <c r="BZ82" s="190" t="e">
        <f aca="false">IF(BY82=2,1,0)</f>
        <v>#NAME?</v>
      </c>
      <c r="CA82" s="190" t="e">
        <f aca="false">IF(G82+H82=2,1,0)</f>
        <v>#NAME?</v>
      </c>
    </row>
    <row r="83" customFormat="false" ht="12.75" hidden="false" customHeight="false" outlineLevel="0" collapsed="false">
      <c r="B83" s="195"/>
      <c r="C83" s="191" t="n">
        <v>67</v>
      </c>
      <c r="D83" s="176" t="n">
        <v>1</v>
      </c>
      <c r="E83" s="176" t="n">
        <f aca="false">IF(INDEX(DM_1,1,$C$3)&gt;C83,0,1)</f>
        <v>1</v>
      </c>
      <c r="F83" s="176" t="e">
        <f aca="false">IF(AV83/$J$10&gt;=INDEX(PREV_2,1,$C$3),1,0)</f>
        <v>#NAME?</v>
      </c>
      <c r="G83" s="176" t="e">
        <f aca="false">IF(F83=0,0,IF(SUM(F$17:F83)-INDEX(DM_4,1,$C$3)&lt;0,0,1))</f>
        <v>#NAME?</v>
      </c>
      <c r="H83" s="177" t="e">
        <f aca="false">IF(AV83&lt;$J$10,0,1)</f>
        <v>#NAME?</v>
      </c>
      <c r="I83" s="178" t="e">
        <f aca="false">IF(G83=0,BD83*INDEX(EQ_Prev,1,$C$3),0)</f>
        <v>#NAME?</v>
      </c>
      <c r="J83" s="178" t="e">
        <f aca="false">IF(F83=1,IF(F82=0,SUM(I$17:I83),I83),0)</f>
        <v>#NAME?</v>
      </c>
      <c r="K83" s="178" t="e">
        <f aca="false">IF(F83=1,IF(F82=0,IF(SUM(I$17:I83)&lt;=$N$10,SUM(I$17:I83),$N$10),0),0)</f>
        <v>#NAME?</v>
      </c>
      <c r="L83" s="178" t="e">
        <f aca="false">J83-K83</f>
        <v>#NAME?</v>
      </c>
      <c r="M83" s="178" t="e">
        <f aca="false">IF(G83=0,BD83*(1-INDEX(EQ_Prev,1,$C$3)),0)</f>
        <v>#NAME?</v>
      </c>
      <c r="N83" s="178" t="e">
        <f aca="false">IF(G83=1,IF(G82=0,SUM(M$17:M83),0),0)</f>
        <v>#NAME?</v>
      </c>
      <c r="O83" s="178" t="e">
        <f aca="false">IF(G83=1,BD83,0)</f>
        <v>#NAME?</v>
      </c>
      <c r="P83" s="179" t="e">
        <f aca="false">O83+N83+L83</f>
        <v>#NAME?</v>
      </c>
      <c r="Q83" s="192" t="n">
        <v>0</v>
      </c>
      <c r="R83" s="181" t="e">
        <f aca="false">-IF(G83=0,($G$7/$H$7),0)</f>
        <v>#NAME?</v>
      </c>
      <c r="S83" s="181" t="e">
        <f aca="false">-IF(F83=1,IF(G83=0,$G$8/$H$8,0),0)</f>
        <v>#NAME?</v>
      </c>
      <c r="T83" s="181" t="e">
        <f aca="false">Q83+R83+S83+AB83</f>
        <v>#NAME?</v>
      </c>
      <c r="U83" s="181" t="e">
        <f aca="false">IF(W82=1,0,T83)</f>
        <v>#NAME?</v>
      </c>
      <c r="V83" s="181" t="e">
        <f aca="false">IF(U83=0,T83,0)</f>
        <v>#NAME?</v>
      </c>
      <c r="W83" s="182" t="e">
        <f aca="false">IF(-SUM(T$17:T83)&gt;=0.25*(SUM($G$6+$G$7+$G$8)),1,0)</f>
        <v>#NAME?</v>
      </c>
      <c r="X83" s="181" t="e">
        <f aca="false">-IF(BZ83=1,IF(BZ82=0,AC83,0),0)</f>
        <v>#NAME?</v>
      </c>
      <c r="Y83" s="181" t="e">
        <f aca="false">-IF(BZ83=1,IF(BZ82=0,(SUM(P$17:P83)),IF(AG83&gt;0,P83,0)),0)</f>
        <v>#NAME?</v>
      </c>
      <c r="Z83" s="181" t="e">
        <f aca="false">IF(AG82&gt;0,IF(AG83&lt;0,-AG82,0),0)</f>
        <v>#NAME?</v>
      </c>
      <c r="AA83" s="181" t="e">
        <f aca="false">IF(Z83=0,Y83,Z83)</f>
        <v>#NAME?</v>
      </c>
      <c r="AB83" s="193" t="n">
        <v>0</v>
      </c>
      <c r="AC83" s="183" t="e">
        <f aca="false">IF(BY82&lt;2,AC82+AD82,0)</f>
        <v>#NAME?</v>
      </c>
      <c r="AD83" s="183" t="e">
        <f aca="false">AC83*((((1+(INDEX(TI_4,1,$C$3)/2))^2)^(1/12))-1)</f>
        <v>#NAME?</v>
      </c>
      <c r="AE83" s="183" t="e">
        <f aca="false">IF(AD84=0,0,AD83)</f>
        <v>#NAME?</v>
      </c>
      <c r="AF83" s="183" t="e">
        <f aca="false">IF(BZ83=1,IF(BZ82=0,AC83-SUM(T84:T$136),0),0)</f>
        <v>#NAME?</v>
      </c>
      <c r="AG83" s="183" t="e">
        <f aca="false">IF(BZ83=1,IF(BZ82=0,AF83-SUM(P$17:P83),AG82+AI82-P83),0)</f>
        <v>#NAME?</v>
      </c>
      <c r="AH83" s="183" t="e">
        <f aca="false">IF(AG83&lt;=0,0,AG83)</f>
        <v>#NAME?</v>
      </c>
      <c r="AI83" s="183" t="e">
        <f aca="false">AH83*((((1+(INDEX(TI_5,1,$C$3)/2))^2)^(1/12))-1)</f>
        <v>#NAME?</v>
      </c>
      <c r="AJ83" s="183" t="e">
        <f aca="false">IF(AI84=0,0,AI83)</f>
        <v>#NAME?</v>
      </c>
      <c r="AK83" s="183" t="e">
        <f aca="false">IF(AH83&gt;0,IF(CA82=1,-AH83,0),0)</f>
        <v>#NAME?</v>
      </c>
      <c r="AL83" s="184" t="e">
        <f aca="false">K83+P83+Q83+R83+S83+X83+AA83+AB83+AF83+AK83</f>
        <v>#NAME?</v>
      </c>
      <c r="AM83" s="185" t="e">
        <f aca="false">IF($E83=0,0,IF($C83-INDEX(DM_1,1,$C$3)&gt;=$K$3,0,INDEX(EC_Studio,$C$4,$C$3)))</f>
        <v>#NAME?</v>
      </c>
      <c r="AN83" s="185" t="e">
        <f aca="false">IF($E83=0,0,IF($C83-INDEX(DM_1,1,$C$3)&gt;=$K$4,0,INDEX(EC_1cc,$C$4,$C$3)))</f>
        <v>#NAME?</v>
      </c>
      <c r="AO83" s="185" t="e">
        <f aca="false">IF($E83=0,0,IF($C83-INDEX(DM_1,1,$C$3)&gt;=$K$5,0,INDEX(EC_2cc,$C$4,$C$3)))</f>
        <v>#NAME?</v>
      </c>
      <c r="AP83" s="185" t="e">
        <f aca="false">IF($E83=0,0,IF($C83-INDEX(DM_1,1,$C$3)&gt;=$K$6,0,INDEX(EC_3CC,$C$4,$C$3)))</f>
        <v>#NAME?</v>
      </c>
      <c r="AQ83" s="185" t="e">
        <f aca="false">IF($E83=0,0,IF($C83-INDEX(DM_1,1,$C$3)&gt;=$K$7,0,INDEX(EC_P,$C$4,$C$3)))</f>
        <v>#NAME?</v>
      </c>
      <c r="AR83" s="185" t="e">
        <f aca="false">IF($E83=0,0,IF($C83-INDEX(DM_1,1,$C$3)&gt;=$K$8,0,INDEX(EC_2ccF,$C$4,$C$3)))</f>
        <v>#NAME?</v>
      </c>
      <c r="AS83" s="185" t="e">
        <f aca="false">IF($E83=0,0,IF($C83-INDEX(DM_1,1,$C$3)&gt;=$K$9,0,INDEX(EC_3ccF,$C$4,$C$3)))</f>
        <v>#NAME?</v>
      </c>
      <c r="AT83" s="185" t="e">
        <f aca="false">(AM83+AN83+AO83+AP83+AQ83+AR83+AS83)*INDEX([1]!stat,1,$C$3)</f>
        <v>#NAME?</v>
      </c>
      <c r="AU83" s="185" t="e">
        <f aca="false">SUM(AM83:AS83)</f>
        <v>#NAME?</v>
      </c>
      <c r="AV83" s="185" t="e">
        <f aca="false">SUM(AU$17:AU83)</f>
        <v>#NAME?</v>
      </c>
      <c r="AW83" s="186" t="e">
        <f aca="false">AM83*INDEX([1]!prix_studio,$C$4,$C$3)</f>
        <v>#NAME?</v>
      </c>
      <c r="AX83" s="186" t="e">
        <f aca="false">AN83*INDEX([1]!prix_1cc,$C$4,$C$3)</f>
        <v>#NAME?</v>
      </c>
      <c r="AY83" s="186" t="e">
        <f aca="false">AO83*INDEX([1]!prix_2cc,$C$4,$C$3)</f>
        <v>#NAME?</v>
      </c>
      <c r="AZ83" s="186" t="e">
        <f aca="false">AP83*INDEX([1]!prix_3cc,$C$4,$C$3)</f>
        <v>#NAME?</v>
      </c>
      <c r="BA83" s="186" t="e">
        <f aca="false">AQ83*INDEX([1]!prix_pent,$C$4,$C$3)</f>
        <v>#NAME?</v>
      </c>
      <c r="BB83" s="186" t="e">
        <f aca="false">AR83*INDEX([1]!prix_2ccf,$C$4,$C$3)</f>
        <v>#NAME?</v>
      </c>
      <c r="BC83" s="186" t="e">
        <f aca="false">AS83*INDEX([1]!prix_3ccf,$C$4,$C$3)</f>
        <v>#NAME?</v>
      </c>
      <c r="BD83" s="186" t="e">
        <f aca="false">SUM(AW83:BC83)</f>
        <v>#NAME?</v>
      </c>
      <c r="BE83" s="186"/>
      <c r="BF83" s="187" t="e">
        <f aca="false">IF($G83=0,0,IF(SUM(AM$17:AM83)&lt;$J$3,0,INDEX(Taxes_2,1,$C$3)*INDEX([1]!prix_studio,$C$4,$C$3))*($J$3-SUM(AM$17:AM83))/12)</f>
        <v>#NAME?</v>
      </c>
      <c r="BG83" s="187" t="e">
        <f aca="false">IF($G83=0,0,IF(SUM(AN$17:AN83)&lt;$J$4,0,INDEX(Taxes_2,1,$C$3)*INDEX([1]!prix_1cc,$C$4,$C$3))*($J$4-SUM(AN$17:AN83))/12)</f>
        <v>#NAME?</v>
      </c>
      <c r="BH83" s="187" t="e">
        <f aca="false">IF($G83=0,0,IF(SUM(AO$17:AO83)&lt;$J$5,0,INDEX(Taxes_2,1,$C$3)*INDEX([1]!prix_2cc,$C$4,$C$3))*($J$5-SUM(AO$17:AO83))/12)</f>
        <v>#NAME?</v>
      </c>
      <c r="BI83" s="187" t="e">
        <f aca="false">IF($G83=0,0,IF(SUM(AP$17:AP83)&lt;$J$6,0,INDEX(Taxes_2,1,$C$3)*INDEX([1]!prix_3cc,$C$4,$C$3))*($J$6-SUM(AP$17:AP83))/12)</f>
        <v>#NAME?</v>
      </c>
      <c r="BJ83" s="187" t="e">
        <f aca="false">IF($G83=0,0,IF(SUM(AQ$17:AQ83)&lt;$J$7,0,INDEX(Taxes_2,1,$C$3)*INDEX([1]!prix_pent,$C$4,$C$3))*($J$7-SUM(AQ$17:AQ83))/12)</f>
        <v>#NAME?</v>
      </c>
      <c r="BK83" s="187" t="e">
        <f aca="false">IF($G83=0,0,IF(SUM(AR$17:AR83)&lt;$J$8,0,INDEX(Taxes_2,1,$C$3)*INDEX([1]!prix_2ccf,$C$4,$C$3))*($J$8-SUM(AR$17:AR83))/12)</f>
        <v>#NAME?</v>
      </c>
      <c r="BL83" s="187" t="e">
        <f aca="false">IF($G83=0,0,IF(SUM(AS$17:AS83)&lt;$J$9,0,INDEX(Taxes_2,1,$C$3)*INDEX([1]!prix_3ccf,$C$4,$C$3))*($J$9-SUM(AS$17:AS83))/12)</f>
        <v>#NAME?</v>
      </c>
      <c r="BM83" s="188" t="e">
        <f aca="false">IF(G83=0,INDEX(Taxes_1,1,$C$3)*INDEX([1]!v_terrain,1,1)/12,0)</f>
        <v>#NAME?</v>
      </c>
      <c r="BN83" s="187"/>
      <c r="BO83" s="187"/>
      <c r="BP83" s="187"/>
      <c r="BQ83" s="187"/>
      <c r="BR83" s="187"/>
      <c r="BS83" s="187"/>
      <c r="BT83" s="187"/>
      <c r="BU83" s="189" t="e">
        <f aca="false">BF83+BG83+BH83+BI83+BJ83+BK83+BL83+BM83+BN83+BO83+BP83+BQ83+BR83+BS83+BT83</f>
        <v>#NAME?</v>
      </c>
      <c r="BW83" s="190" t="e">
        <f aca="false">IF(G83=1,IF(G82=0,C83,0),0)</f>
        <v>#NAME?</v>
      </c>
      <c r="BX83" s="190" t="e">
        <f aca="false">IF(G83=1,IF(G82=0,C83,0),0)</f>
        <v>#NAME?</v>
      </c>
      <c r="BY83" s="190" t="e">
        <f aca="false">F83+W83</f>
        <v>#NAME?</v>
      </c>
      <c r="BZ83" s="190" t="e">
        <f aca="false">IF(BY83=2,1,0)</f>
        <v>#NAME?</v>
      </c>
      <c r="CA83" s="190" t="e">
        <f aca="false">IF(G83+H83=2,1,0)</f>
        <v>#NAME?</v>
      </c>
    </row>
    <row r="84" customFormat="false" ht="12.75" hidden="false" customHeight="false" outlineLevel="0" collapsed="false">
      <c r="B84" s="195"/>
      <c r="C84" s="191" t="n">
        <v>68</v>
      </c>
      <c r="D84" s="176" t="n">
        <v>1</v>
      </c>
      <c r="E84" s="176" t="n">
        <f aca="false">IF(INDEX(DM_1,1,$C$3)&gt;C84,0,1)</f>
        <v>1</v>
      </c>
      <c r="F84" s="176" t="e">
        <f aca="false">IF(AV84/$J$10&gt;=INDEX(PREV_2,1,$C$3),1,0)</f>
        <v>#NAME?</v>
      </c>
      <c r="G84" s="176" t="e">
        <f aca="false">IF(F84=0,0,IF(SUM(F$17:F84)-INDEX(DM_4,1,$C$3)&lt;0,0,1))</f>
        <v>#NAME?</v>
      </c>
      <c r="H84" s="177" t="e">
        <f aca="false">IF(AV84&lt;$J$10,0,1)</f>
        <v>#NAME?</v>
      </c>
      <c r="I84" s="178" t="e">
        <f aca="false">IF(G84=0,BD84*INDEX(EQ_Prev,1,$C$3),0)</f>
        <v>#NAME?</v>
      </c>
      <c r="J84" s="178" t="e">
        <f aca="false">IF(F84=1,IF(F83=0,SUM(I$17:I84),I84),0)</f>
        <v>#NAME?</v>
      </c>
      <c r="K84" s="178" t="e">
        <f aca="false">IF(F84=1,IF(F83=0,IF(SUM(I$17:I84)&lt;=$N$10,SUM(I$17:I84),$N$10),0),0)</f>
        <v>#NAME?</v>
      </c>
      <c r="L84" s="178" t="e">
        <f aca="false">J84-K84</f>
        <v>#NAME?</v>
      </c>
      <c r="M84" s="178" t="e">
        <f aca="false">IF(G84=0,BD84*(1-INDEX(EQ_Prev,1,$C$3)),0)</f>
        <v>#NAME?</v>
      </c>
      <c r="N84" s="178" t="e">
        <f aca="false">IF(G84=1,IF(G83=0,SUM(M$17:M84),0),0)</f>
        <v>#NAME?</v>
      </c>
      <c r="O84" s="178" t="e">
        <f aca="false">IF(G84=1,BD84,0)</f>
        <v>#NAME?</v>
      </c>
      <c r="P84" s="179" t="e">
        <f aca="false">O84+N84+L84</f>
        <v>#NAME?</v>
      </c>
      <c r="Q84" s="192" t="n">
        <v>0</v>
      </c>
      <c r="R84" s="181" t="e">
        <f aca="false">-IF(G84=0,($G$7/$H$7),0)</f>
        <v>#NAME?</v>
      </c>
      <c r="S84" s="181" t="e">
        <f aca="false">-IF(F84=1,IF(G84=0,$G$8/$H$8,0),0)</f>
        <v>#NAME?</v>
      </c>
      <c r="T84" s="181" t="e">
        <f aca="false">Q84+R84+S84+AB84</f>
        <v>#NAME?</v>
      </c>
      <c r="U84" s="181" t="e">
        <f aca="false">IF(W83=1,0,T84)</f>
        <v>#NAME?</v>
      </c>
      <c r="V84" s="181" t="e">
        <f aca="false">IF(U84=0,T84,0)</f>
        <v>#NAME?</v>
      </c>
      <c r="W84" s="182" t="e">
        <f aca="false">IF(-SUM(T$17:T84)&gt;=0.25*(SUM($G$6+$G$7+$G$8)),1,0)</f>
        <v>#NAME?</v>
      </c>
      <c r="X84" s="181" t="e">
        <f aca="false">-IF(BZ84=1,IF(BZ83=0,AC84,0),0)</f>
        <v>#NAME?</v>
      </c>
      <c r="Y84" s="181" t="e">
        <f aca="false">-IF(BZ84=1,IF(BZ83=0,(SUM(P$17:P84)),IF(AG84&gt;0,P84,0)),0)</f>
        <v>#NAME?</v>
      </c>
      <c r="Z84" s="181" t="e">
        <f aca="false">IF(AG83&gt;0,IF(AG84&lt;0,-AG83,0),0)</f>
        <v>#NAME?</v>
      </c>
      <c r="AA84" s="181" t="e">
        <f aca="false">IF(Z84=0,Y84,Z84)</f>
        <v>#NAME?</v>
      </c>
      <c r="AB84" s="193" t="n">
        <v>0</v>
      </c>
      <c r="AC84" s="183" t="e">
        <f aca="false">IF(BY83&lt;2,AC83+AD83,0)</f>
        <v>#NAME?</v>
      </c>
      <c r="AD84" s="183" t="e">
        <f aca="false">AC84*((((1+(INDEX(TI_4,1,$C$3)/2))^2)^(1/12))-1)</f>
        <v>#NAME?</v>
      </c>
      <c r="AE84" s="183" t="e">
        <f aca="false">IF(AD85=0,0,AD84)</f>
        <v>#NAME?</v>
      </c>
      <c r="AF84" s="183" t="e">
        <f aca="false">IF(BZ84=1,IF(BZ83=0,AC84-SUM(T85:T$136),0),0)</f>
        <v>#NAME?</v>
      </c>
      <c r="AG84" s="183" t="e">
        <f aca="false">IF(BZ84=1,IF(BZ83=0,AF84-SUM(P$17:P84),AG83+AI83-P84),0)</f>
        <v>#NAME?</v>
      </c>
      <c r="AH84" s="183" t="e">
        <f aca="false">IF(AG84&lt;=0,0,AG84)</f>
        <v>#NAME?</v>
      </c>
      <c r="AI84" s="183" t="e">
        <f aca="false">AH84*((((1+(INDEX(TI_5,1,$C$3)/2))^2)^(1/12))-1)</f>
        <v>#NAME?</v>
      </c>
      <c r="AJ84" s="183" t="e">
        <f aca="false">IF(AI85=0,0,AI84)</f>
        <v>#NAME?</v>
      </c>
      <c r="AK84" s="183" t="e">
        <f aca="false">IF(AH84&gt;0,IF(CA83=1,-AH84,0),0)</f>
        <v>#NAME?</v>
      </c>
      <c r="AL84" s="184" t="e">
        <f aca="false">K84+P84+Q84+R84+S84+X84+AA84+AB84+AF84+AK84</f>
        <v>#NAME?</v>
      </c>
      <c r="AM84" s="185" t="e">
        <f aca="false">IF($E84=0,0,IF($C84-INDEX(DM_1,1,$C$3)&gt;=$K$3,0,INDEX(EC_Studio,$C$4,$C$3)))</f>
        <v>#NAME?</v>
      </c>
      <c r="AN84" s="185" t="e">
        <f aca="false">IF($E84=0,0,IF($C84-INDEX(DM_1,1,$C$3)&gt;=$K$4,0,INDEX(EC_1cc,$C$4,$C$3)))</f>
        <v>#NAME?</v>
      </c>
      <c r="AO84" s="185" t="e">
        <f aca="false">IF($E84=0,0,IF($C84-INDEX(DM_1,1,$C$3)&gt;=$K$5,0,INDEX(EC_2cc,$C$4,$C$3)))</f>
        <v>#NAME?</v>
      </c>
      <c r="AP84" s="185" t="e">
        <f aca="false">IF($E84=0,0,IF($C84-INDEX(DM_1,1,$C$3)&gt;=$K$6,0,INDEX(EC_3CC,$C$4,$C$3)))</f>
        <v>#NAME?</v>
      </c>
      <c r="AQ84" s="185" t="e">
        <f aca="false">IF($E84=0,0,IF($C84-INDEX(DM_1,1,$C$3)&gt;=$K$7,0,INDEX(EC_P,$C$4,$C$3)))</f>
        <v>#NAME?</v>
      </c>
      <c r="AR84" s="185" t="e">
        <f aca="false">IF($E84=0,0,IF($C84-INDEX(DM_1,1,$C$3)&gt;=$K$8,0,INDEX(EC_2ccF,$C$4,$C$3)))</f>
        <v>#NAME?</v>
      </c>
      <c r="AS84" s="185" t="e">
        <f aca="false">IF($E84=0,0,IF($C84-INDEX(DM_1,1,$C$3)&gt;=$K$9,0,INDEX(EC_3ccF,$C$4,$C$3)))</f>
        <v>#NAME?</v>
      </c>
      <c r="AT84" s="185" t="e">
        <f aca="false">(AM84+AN84+AO84+AP84+AQ84+AR84+AS84)*INDEX([1]!stat,1,$C$3)</f>
        <v>#NAME?</v>
      </c>
      <c r="AU84" s="185" t="e">
        <f aca="false">SUM(AM84:AS84)</f>
        <v>#NAME?</v>
      </c>
      <c r="AV84" s="185" t="e">
        <f aca="false">SUM(AU$17:AU84)</f>
        <v>#NAME?</v>
      </c>
      <c r="AW84" s="186" t="e">
        <f aca="false">AM84*INDEX([1]!prix_studio,$C$4,$C$3)</f>
        <v>#NAME?</v>
      </c>
      <c r="AX84" s="186" t="e">
        <f aca="false">AN84*INDEX([1]!prix_1cc,$C$4,$C$3)</f>
        <v>#NAME?</v>
      </c>
      <c r="AY84" s="186" t="e">
        <f aca="false">AO84*INDEX([1]!prix_2cc,$C$4,$C$3)</f>
        <v>#NAME?</v>
      </c>
      <c r="AZ84" s="186" t="e">
        <f aca="false">AP84*INDEX([1]!prix_3cc,$C$4,$C$3)</f>
        <v>#NAME?</v>
      </c>
      <c r="BA84" s="186" t="e">
        <f aca="false">AQ84*INDEX([1]!prix_pent,$C$4,$C$3)</f>
        <v>#NAME?</v>
      </c>
      <c r="BB84" s="186" t="e">
        <f aca="false">AR84*INDEX([1]!prix_2ccf,$C$4,$C$3)</f>
        <v>#NAME?</v>
      </c>
      <c r="BC84" s="186" t="e">
        <f aca="false">AS84*INDEX([1]!prix_3ccf,$C$4,$C$3)</f>
        <v>#NAME?</v>
      </c>
      <c r="BD84" s="186" t="e">
        <f aca="false">SUM(AW84:BC84)</f>
        <v>#NAME?</v>
      </c>
      <c r="BE84" s="186"/>
      <c r="BF84" s="187" t="e">
        <f aca="false">IF($G84=0,0,IF(SUM(AM$17:AM84)&lt;$J$3,0,INDEX(Taxes_2,1,$C$3)*INDEX([1]!prix_studio,$C$4,$C$3))*($J$3-SUM(AM$17:AM84))/12)</f>
        <v>#NAME?</v>
      </c>
      <c r="BG84" s="187" t="e">
        <f aca="false">IF($G84=0,0,IF(SUM(AN$17:AN84)&lt;$J$4,0,INDEX(Taxes_2,1,$C$3)*INDEX([1]!prix_1cc,$C$4,$C$3))*($J$4-SUM(AN$17:AN84))/12)</f>
        <v>#NAME?</v>
      </c>
      <c r="BH84" s="187" t="e">
        <f aca="false">IF($G84=0,0,IF(SUM(AO$17:AO84)&lt;$J$5,0,INDEX(Taxes_2,1,$C$3)*INDEX([1]!prix_2cc,$C$4,$C$3))*($J$5-SUM(AO$17:AO84))/12)</f>
        <v>#NAME?</v>
      </c>
      <c r="BI84" s="187" t="e">
        <f aca="false">IF($G84=0,0,IF(SUM(AP$17:AP84)&lt;$J$6,0,INDEX(Taxes_2,1,$C$3)*INDEX([1]!prix_3cc,$C$4,$C$3))*($J$6-SUM(AP$17:AP84))/12)</f>
        <v>#NAME?</v>
      </c>
      <c r="BJ84" s="187" t="e">
        <f aca="false">IF($G84=0,0,IF(SUM(AQ$17:AQ84)&lt;$J$7,0,INDEX(Taxes_2,1,$C$3)*INDEX([1]!prix_pent,$C$4,$C$3))*($J$7-SUM(AQ$17:AQ84))/12)</f>
        <v>#NAME?</v>
      </c>
      <c r="BK84" s="187" t="e">
        <f aca="false">IF($G84=0,0,IF(SUM(AR$17:AR84)&lt;$J$8,0,INDEX(Taxes_2,1,$C$3)*INDEX([1]!prix_2ccf,$C$4,$C$3))*($J$8-SUM(AR$17:AR84))/12)</f>
        <v>#NAME?</v>
      </c>
      <c r="BL84" s="187" t="e">
        <f aca="false">IF($G84=0,0,IF(SUM(AS$17:AS84)&lt;$J$9,0,INDEX(Taxes_2,1,$C$3)*INDEX([1]!prix_3ccf,$C$4,$C$3))*($J$9-SUM(AS$17:AS84))/12)</f>
        <v>#NAME?</v>
      </c>
      <c r="BM84" s="188" t="e">
        <f aca="false">IF(G84=0,INDEX(Taxes_1,1,$C$3)*INDEX([1]!v_terrain,1,1)/12,0)</f>
        <v>#NAME?</v>
      </c>
      <c r="BN84" s="187"/>
      <c r="BO84" s="187"/>
      <c r="BP84" s="187"/>
      <c r="BQ84" s="187"/>
      <c r="BR84" s="187"/>
      <c r="BS84" s="187"/>
      <c r="BT84" s="187"/>
      <c r="BU84" s="189" t="e">
        <f aca="false">BF84+BG84+BH84+BI84+BJ84+BK84+BL84+BM84+BN84+BO84+BP84+BQ84+BR84+BS84+BT84</f>
        <v>#NAME?</v>
      </c>
      <c r="BW84" s="190" t="e">
        <f aca="false">IF(G84=1,IF(G83=0,C84,0),0)</f>
        <v>#NAME?</v>
      </c>
      <c r="BX84" s="190" t="e">
        <f aca="false">IF(G84=1,IF(G83=0,C84,0),0)</f>
        <v>#NAME?</v>
      </c>
      <c r="BY84" s="190" t="e">
        <f aca="false">F84+W84</f>
        <v>#NAME?</v>
      </c>
      <c r="BZ84" s="190" t="e">
        <f aca="false">IF(BY84=2,1,0)</f>
        <v>#NAME?</v>
      </c>
      <c r="CA84" s="190" t="e">
        <f aca="false">IF(G84+H84=2,1,0)</f>
        <v>#NAME?</v>
      </c>
    </row>
    <row r="85" customFormat="false" ht="12.75" hidden="false" customHeight="false" outlineLevel="0" collapsed="false">
      <c r="B85" s="195"/>
      <c r="C85" s="191" t="n">
        <v>69</v>
      </c>
      <c r="D85" s="176" t="n">
        <v>1</v>
      </c>
      <c r="E85" s="176" t="n">
        <f aca="false">IF(INDEX(DM_1,1,$C$3)&gt;C85,0,1)</f>
        <v>1</v>
      </c>
      <c r="F85" s="176" t="e">
        <f aca="false">IF(AV85/$J$10&gt;=INDEX(PREV_2,1,$C$3),1,0)</f>
        <v>#NAME?</v>
      </c>
      <c r="G85" s="176" t="e">
        <f aca="false">IF(F85=0,0,IF(SUM(F$17:F85)-INDEX(DM_4,1,$C$3)&lt;0,0,1))</f>
        <v>#NAME?</v>
      </c>
      <c r="H85" s="177" t="e">
        <f aca="false">IF(AV85&lt;$J$10,0,1)</f>
        <v>#NAME?</v>
      </c>
      <c r="I85" s="178" t="e">
        <f aca="false">IF(G85=0,BD85*INDEX(EQ_Prev,1,$C$3),0)</f>
        <v>#NAME?</v>
      </c>
      <c r="J85" s="178" t="e">
        <f aca="false">IF(F85=1,IF(F84=0,SUM(I$17:I85),I85),0)</f>
        <v>#NAME?</v>
      </c>
      <c r="K85" s="178" t="e">
        <f aca="false">IF(F85=1,IF(F84=0,IF(SUM(I$17:I85)&lt;=$N$10,SUM(I$17:I85),$N$10),0),0)</f>
        <v>#NAME?</v>
      </c>
      <c r="L85" s="178" t="e">
        <f aca="false">J85-K85</f>
        <v>#NAME?</v>
      </c>
      <c r="M85" s="178" t="e">
        <f aca="false">IF(G85=0,BD85*(1-INDEX(EQ_Prev,1,$C$3)),0)</f>
        <v>#NAME?</v>
      </c>
      <c r="N85" s="178" t="e">
        <f aca="false">IF(G85=1,IF(G84=0,SUM(M$17:M85),0),0)</f>
        <v>#NAME?</v>
      </c>
      <c r="O85" s="178" t="e">
        <f aca="false">IF(G85=1,BD85,0)</f>
        <v>#NAME?</v>
      </c>
      <c r="P85" s="179" t="e">
        <f aca="false">O85+N85+L85</f>
        <v>#NAME?</v>
      </c>
      <c r="Q85" s="192" t="n">
        <v>0</v>
      </c>
      <c r="R85" s="181" t="e">
        <f aca="false">-IF(G85=0,($G$7/$H$7),0)</f>
        <v>#NAME?</v>
      </c>
      <c r="S85" s="181" t="e">
        <f aca="false">-IF(F85=1,IF(G85=0,$G$8/$H$8,0),0)</f>
        <v>#NAME?</v>
      </c>
      <c r="T85" s="181" t="e">
        <f aca="false">Q85+R85+S85+AB85</f>
        <v>#NAME?</v>
      </c>
      <c r="U85" s="181" t="e">
        <f aca="false">IF(W84=1,0,T85)</f>
        <v>#NAME?</v>
      </c>
      <c r="V85" s="181" t="e">
        <f aca="false">IF(U85=0,T85,0)</f>
        <v>#NAME?</v>
      </c>
      <c r="W85" s="182" t="e">
        <f aca="false">IF(-SUM(T$17:T85)&gt;=0.25*(SUM($G$6+$G$7+$G$8)),1,0)</f>
        <v>#NAME?</v>
      </c>
      <c r="X85" s="181" t="e">
        <f aca="false">-IF(BZ85=1,IF(BZ84=0,AC85,0),0)</f>
        <v>#NAME?</v>
      </c>
      <c r="Y85" s="181" t="e">
        <f aca="false">-IF(BZ85=1,IF(BZ84=0,(SUM(P$17:P85)),IF(AG85&gt;0,P85,0)),0)</f>
        <v>#NAME?</v>
      </c>
      <c r="Z85" s="181" t="e">
        <f aca="false">IF(AG84&gt;0,IF(AG85&lt;0,-AG84,0),0)</f>
        <v>#NAME?</v>
      </c>
      <c r="AA85" s="181" t="e">
        <f aca="false">IF(Z85=0,Y85,Z85)</f>
        <v>#NAME?</v>
      </c>
      <c r="AB85" s="193" t="n">
        <v>0</v>
      </c>
      <c r="AC85" s="183" t="e">
        <f aca="false">IF(BY84&lt;2,AC84+AD84,0)</f>
        <v>#NAME?</v>
      </c>
      <c r="AD85" s="183" t="e">
        <f aca="false">AC85*((((1+(INDEX(TI_4,1,$C$3)/2))^2)^(1/12))-1)</f>
        <v>#NAME?</v>
      </c>
      <c r="AE85" s="183" t="e">
        <f aca="false">IF(AD86=0,0,AD85)</f>
        <v>#NAME?</v>
      </c>
      <c r="AF85" s="183" t="e">
        <f aca="false">IF(BZ85=1,IF(BZ84=0,AC85-SUM(T86:T$136),0),0)</f>
        <v>#NAME?</v>
      </c>
      <c r="AG85" s="183" t="e">
        <f aca="false">IF(BZ85=1,IF(BZ84=0,AF85-SUM(P$17:P85),AG84+AI84-P85),0)</f>
        <v>#NAME?</v>
      </c>
      <c r="AH85" s="183" t="e">
        <f aca="false">IF(AG85&lt;=0,0,AG85)</f>
        <v>#NAME?</v>
      </c>
      <c r="AI85" s="183" t="e">
        <f aca="false">AH85*((((1+(INDEX(TI_5,1,$C$3)/2))^2)^(1/12))-1)</f>
        <v>#NAME?</v>
      </c>
      <c r="AJ85" s="183" t="e">
        <f aca="false">IF(AI86=0,0,AI85)</f>
        <v>#NAME?</v>
      </c>
      <c r="AK85" s="183" t="e">
        <f aca="false">IF(AH85&gt;0,IF(CA84=1,-AH85,0),0)</f>
        <v>#NAME?</v>
      </c>
      <c r="AL85" s="184" t="e">
        <f aca="false">K85+P85+Q85+R85+S85+X85+AA85+AB85+AF85+AK85</f>
        <v>#NAME?</v>
      </c>
      <c r="AM85" s="185" t="e">
        <f aca="false">IF($E85=0,0,IF($C85-INDEX(DM_1,1,$C$3)&gt;=$K$3,0,INDEX(EC_Studio,$C$4,$C$3)))</f>
        <v>#NAME?</v>
      </c>
      <c r="AN85" s="185" t="e">
        <f aca="false">IF($E85=0,0,IF($C85-INDEX(DM_1,1,$C$3)&gt;=$K$4,0,INDEX(EC_1cc,$C$4,$C$3)))</f>
        <v>#NAME?</v>
      </c>
      <c r="AO85" s="185" t="e">
        <f aca="false">IF($E85=0,0,IF($C85-INDEX(DM_1,1,$C$3)&gt;=$K$5,0,INDEX(EC_2cc,$C$4,$C$3)))</f>
        <v>#NAME?</v>
      </c>
      <c r="AP85" s="185" t="e">
        <f aca="false">IF($E85=0,0,IF($C85-INDEX(DM_1,1,$C$3)&gt;=$K$6,0,INDEX(EC_3CC,$C$4,$C$3)))</f>
        <v>#NAME?</v>
      </c>
      <c r="AQ85" s="185" t="e">
        <f aca="false">IF($E85=0,0,IF($C85-INDEX(DM_1,1,$C$3)&gt;=$K$7,0,INDEX(EC_P,$C$4,$C$3)))</f>
        <v>#NAME?</v>
      </c>
      <c r="AR85" s="185" t="e">
        <f aca="false">IF($E85=0,0,IF($C85-INDEX(DM_1,1,$C$3)&gt;=$K$8,0,INDEX(EC_2ccF,$C$4,$C$3)))</f>
        <v>#NAME?</v>
      </c>
      <c r="AS85" s="185" t="e">
        <f aca="false">IF($E85=0,0,IF($C85-INDEX(DM_1,1,$C$3)&gt;=$K$9,0,INDEX(EC_3ccF,$C$4,$C$3)))</f>
        <v>#NAME?</v>
      </c>
      <c r="AT85" s="185" t="e">
        <f aca="false">(AM85+AN85+AO85+AP85+AQ85+AR85+AS85)*INDEX([1]!stat,1,$C$3)</f>
        <v>#NAME?</v>
      </c>
      <c r="AU85" s="185" t="e">
        <f aca="false">SUM(AM85:AS85)</f>
        <v>#NAME?</v>
      </c>
      <c r="AV85" s="185" t="e">
        <f aca="false">SUM(AU$17:AU85)</f>
        <v>#NAME?</v>
      </c>
      <c r="AW85" s="186" t="e">
        <f aca="false">AM85*INDEX([1]!prix_studio,$C$4,$C$3)</f>
        <v>#NAME?</v>
      </c>
      <c r="AX85" s="186" t="e">
        <f aca="false">AN85*INDEX([1]!prix_1cc,$C$4,$C$3)</f>
        <v>#NAME?</v>
      </c>
      <c r="AY85" s="186" t="e">
        <f aca="false">AO85*INDEX([1]!prix_2cc,$C$4,$C$3)</f>
        <v>#NAME?</v>
      </c>
      <c r="AZ85" s="186" t="e">
        <f aca="false">AP85*INDEX([1]!prix_3cc,$C$4,$C$3)</f>
        <v>#NAME?</v>
      </c>
      <c r="BA85" s="186" t="e">
        <f aca="false">AQ85*INDEX([1]!prix_pent,$C$4,$C$3)</f>
        <v>#NAME?</v>
      </c>
      <c r="BB85" s="186" t="e">
        <f aca="false">AR85*INDEX([1]!prix_2ccf,$C$4,$C$3)</f>
        <v>#NAME?</v>
      </c>
      <c r="BC85" s="186" t="e">
        <f aca="false">AS85*INDEX([1]!prix_3ccf,$C$4,$C$3)</f>
        <v>#NAME?</v>
      </c>
      <c r="BD85" s="186" t="e">
        <f aca="false">SUM(AW85:BC85)</f>
        <v>#NAME?</v>
      </c>
      <c r="BE85" s="186"/>
      <c r="BF85" s="187" t="e">
        <f aca="false">IF($G85=0,0,IF(SUM(AM$17:AM85)&lt;$J$3,0,INDEX(Taxes_2,1,$C$3)*INDEX([1]!prix_studio,$C$4,$C$3))*($J$3-SUM(AM$17:AM85))/12)</f>
        <v>#NAME?</v>
      </c>
      <c r="BG85" s="187" t="e">
        <f aca="false">IF($G85=0,0,IF(SUM(AN$17:AN85)&lt;$J$4,0,INDEX(Taxes_2,1,$C$3)*INDEX([1]!prix_1cc,$C$4,$C$3))*($J$4-SUM(AN$17:AN85))/12)</f>
        <v>#NAME?</v>
      </c>
      <c r="BH85" s="187" t="e">
        <f aca="false">IF($G85=0,0,IF(SUM(AO$17:AO85)&lt;$J$5,0,INDEX(Taxes_2,1,$C$3)*INDEX([1]!prix_2cc,$C$4,$C$3))*($J$5-SUM(AO$17:AO85))/12)</f>
        <v>#NAME?</v>
      </c>
      <c r="BI85" s="187" t="e">
        <f aca="false">IF($G85=0,0,IF(SUM(AP$17:AP85)&lt;$J$6,0,INDEX(Taxes_2,1,$C$3)*INDEX([1]!prix_3cc,$C$4,$C$3))*($J$6-SUM(AP$17:AP85))/12)</f>
        <v>#NAME?</v>
      </c>
      <c r="BJ85" s="187" t="e">
        <f aca="false">IF($G85=0,0,IF(SUM(AQ$17:AQ85)&lt;$J$7,0,INDEX(Taxes_2,1,$C$3)*INDEX([1]!prix_pent,$C$4,$C$3))*($J$7-SUM(AQ$17:AQ85))/12)</f>
        <v>#NAME?</v>
      </c>
      <c r="BK85" s="187" t="e">
        <f aca="false">IF($G85=0,0,IF(SUM(AR$17:AR85)&lt;$J$8,0,INDEX(Taxes_2,1,$C$3)*INDEX([1]!prix_2ccf,$C$4,$C$3))*($J$8-SUM(AR$17:AR85))/12)</f>
        <v>#NAME?</v>
      </c>
      <c r="BL85" s="187" t="e">
        <f aca="false">IF($G85=0,0,IF(SUM(AS$17:AS85)&lt;$J$9,0,INDEX(Taxes_2,1,$C$3)*INDEX([1]!prix_3ccf,$C$4,$C$3))*($J$9-SUM(AS$17:AS85))/12)</f>
        <v>#NAME?</v>
      </c>
      <c r="BM85" s="188" t="e">
        <f aca="false">IF(G85=0,INDEX(Taxes_1,1,$C$3)*INDEX([1]!v_terrain,1,1)/12,0)</f>
        <v>#NAME?</v>
      </c>
      <c r="BN85" s="187"/>
      <c r="BO85" s="187"/>
      <c r="BP85" s="187"/>
      <c r="BQ85" s="187"/>
      <c r="BR85" s="187"/>
      <c r="BS85" s="187"/>
      <c r="BT85" s="187"/>
      <c r="BU85" s="189" t="e">
        <f aca="false">BF85+BG85+BH85+BI85+BJ85+BK85+BL85+BM85+BN85+BO85+BP85+BQ85+BR85+BS85+BT85</f>
        <v>#NAME?</v>
      </c>
      <c r="BW85" s="190" t="e">
        <f aca="false">IF(G85=1,IF(G84=0,C85,0),0)</f>
        <v>#NAME?</v>
      </c>
      <c r="BX85" s="190" t="e">
        <f aca="false">IF(G85=1,IF(G84=0,C85,0),0)</f>
        <v>#NAME?</v>
      </c>
      <c r="BY85" s="190" t="e">
        <f aca="false">F85+W85</f>
        <v>#NAME?</v>
      </c>
      <c r="BZ85" s="190" t="e">
        <f aca="false">IF(BY85=2,1,0)</f>
        <v>#NAME?</v>
      </c>
      <c r="CA85" s="190" t="e">
        <f aca="false">IF(G85+H85=2,1,0)</f>
        <v>#NAME?</v>
      </c>
    </row>
    <row r="86" customFormat="false" ht="12.75" hidden="false" customHeight="false" outlineLevel="0" collapsed="false">
      <c r="B86" s="195"/>
      <c r="C86" s="191" t="n">
        <v>70</v>
      </c>
      <c r="D86" s="176" t="n">
        <v>1</v>
      </c>
      <c r="E86" s="176" t="n">
        <f aca="false">IF(INDEX(DM_1,1,$C$3)&gt;C86,0,1)</f>
        <v>1</v>
      </c>
      <c r="F86" s="176" t="e">
        <f aca="false">IF(AV86/$J$10&gt;=INDEX(PREV_2,1,$C$3),1,0)</f>
        <v>#NAME?</v>
      </c>
      <c r="G86" s="176" t="e">
        <f aca="false">IF(F86=0,0,IF(SUM(F$17:F86)-INDEX(DM_4,1,$C$3)&lt;0,0,1))</f>
        <v>#NAME?</v>
      </c>
      <c r="H86" s="177" t="e">
        <f aca="false">IF(AV86&lt;$J$10,0,1)</f>
        <v>#NAME?</v>
      </c>
      <c r="I86" s="178" t="e">
        <f aca="false">IF(G86=0,BD86*INDEX(EQ_Prev,1,$C$3),0)</f>
        <v>#NAME?</v>
      </c>
      <c r="J86" s="178" t="e">
        <f aca="false">IF(F86=1,IF(F85=0,SUM(I$17:I86),I86),0)</f>
        <v>#NAME?</v>
      </c>
      <c r="K86" s="178" t="e">
        <f aca="false">IF(F86=1,IF(F85=0,IF(SUM(I$17:I86)&lt;=$N$10,SUM(I$17:I86),$N$10),0),0)</f>
        <v>#NAME?</v>
      </c>
      <c r="L86" s="178" t="e">
        <f aca="false">J86-K86</f>
        <v>#NAME?</v>
      </c>
      <c r="M86" s="178" t="e">
        <f aca="false">IF(G86=0,BD86*(1-INDEX(EQ_Prev,1,$C$3)),0)</f>
        <v>#NAME?</v>
      </c>
      <c r="N86" s="178" t="e">
        <f aca="false">IF(G86=1,IF(G85=0,SUM(M$17:M86),0),0)</f>
        <v>#NAME?</v>
      </c>
      <c r="O86" s="178" t="e">
        <f aca="false">IF(G86=1,BD86,0)</f>
        <v>#NAME?</v>
      </c>
      <c r="P86" s="179" t="e">
        <f aca="false">O86+N86+L86</f>
        <v>#NAME?</v>
      </c>
      <c r="Q86" s="192" t="n">
        <v>0</v>
      </c>
      <c r="R86" s="181" t="e">
        <f aca="false">-IF(G86=0,($G$7/$H$7),0)</f>
        <v>#NAME?</v>
      </c>
      <c r="S86" s="181" t="e">
        <f aca="false">-IF(F86=1,IF(G86=0,$G$8/$H$8,0),0)</f>
        <v>#NAME?</v>
      </c>
      <c r="T86" s="181" t="e">
        <f aca="false">Q86+R86+S86+AB86</f>
        <v>#NAME?</v>
      </c>
      <c r="U86" s="181" t="e">
        <f aca="false">IF(W85=1,0,T86)</f>
        <v>#NAME?</v>
      </c>
      <c r="V86" s="181" t="e">
        <f aca="false">IF(U86=0,T86,0)</f>
        <v>#NAME?</v>
      </c>
      <c r="W86" s="182" t="e">
        <f aca="false">IF(-SUM(T$17:T86)&gt;=0.25*(SUM($G$6+$G$7+$G$8)),1,0)</f>
        <v>#NAME?</v>
      </c>
      <c r="X86" s="181" t="e">
        <f aca="false">-IF(BZ86=1,IF(BZ85=0,AC86,0),0)</f>
        <v>#NAME?</v>
      </c>
      <c r="Y86" s="181" t="e">
        <f aca="false">-IF(BZ86=1,IF(BZ85=0,(SUM(P$17:P86)),IF(AG86&gt;0,P86,0)),0)</f>
        <v>#NAME?</v>
      </c>
      <c r="Z86" s="181" t="e">
        <f aca="false">IF(AG85&gt;0,IF(AG86&lt;0,-AG85,0),0)</f>
        <v>#NAME?</v>
      </c>
      <c r="AA86" s="181" t="e">
        <f aca="false">IF(Z86=0,Y86,Z86)</f>
        <v>#NAME?</v>
      </c>
      <c r="AB86" s="193" t="n">
        <v>0</v>
      </c>
      <c r="AC86" s="183" t="e">
        <f aca="false">IF(BY85&lt;2,AC85+AD85,0)</f>
        <v>#NAME?</v>
      </c>
      <c r="AD86" s="183" t="e">
        <f aca="false">AC86*((((1+(INDEX(TI_4,1,$C$3)/2))^2)^(1/12))-1)</f>
        <v>#NAME?</v>
      </c>
      <c r="AE86" s="183" t="e">
        <f aca="false">IF(AD87=0,0,AD86)</f>
        <v>#NAME?</v>
      </c>
      <c r="AF86" s="183" t="e">
        <f aca="false">IF(BZ86=1,IF(BZ85=0,AC86-SUM(T87:T$136),0),0)</f>
        <v>#NAME?</v>
      </c>
      <c r="AG86" s="183" t="e">
        <f aca="false">IF(BZ86=1,IF(BZ85=0,AF86-SUM(P$17:P86),AG85+AI85-P86),0)</f>
        <v>#NAME?</v>
      </c>
      <c r="AH86" s="183" t="e">
        <f aca="false">IF(AG86&lt;=0,0,AG86)</f>
        <v>#NAME?</v>
      </c>
      <c r="AI86" s="183" t="e">
        <f aca="false">AH86*((((1+(INDEX(TI_5,1,$C$3)/2))^2)^(1/12))-1)</f>
        <v>#NAME?</v>
      </c>
      <c r="AJ86" s="183" t="e">
        <f aca="false">IF(AI87=0,0,AI86)</f>
        <v>#NAME?</v>
      </c>
      <c r="AK86" s="183" t="e">
        <f aca="false">IF(AH86&gt;0,IF(CA85=1,-AH86,0),0)</f>
        <v>#NAME?</v>
      </c>
      <c r="AL86" s="184" t="e">
        <f aca="false">K86+P86+Q86+R86+S86+X86+AA86+AB86+AF86+AK86</f>
        <v>#NAME?</v>
      </c>
      <c r="AM86" s="185" t="e">
        <f aca="false">IF($E86=0,0,IF($C86-INDEX(DM_1,1,$C$3)&gt;=$K$3,0,INDEX(EC_Studio,$C$4,$C$3)))</f>
        <v>#NAME?</v>
      </c>
      <c r="AN86" s="185" t="e">
        <f aca="false">IF($E86=0,0,IF($C86-INDEX(DM_1,1,$C$3)&gt;=$K$4,0,INDEX(EC_1cc,$C$4,$C$3)))</f>
        <v>#NAME?</v>
      </c>
      <c r="AO86" s="185" t="e">
        <f aca="false">IF($E86=0,0,IF($C86-INDEX(DM_1,1,$C$3)&gt;=$K$5,0,INDEX(EC_2cc,$C$4,$C$3)))</f>
        <v>#NAME?</v>
      </c>
      <c r="AP86" s="185" t="e">
        <f aca="false">IF($E86=0,0,IF($C86-INDEX(DM_1,1,$C$3)&gt;=$K$6,0,INDEX(EC_3CC,$C$4,$C$3)))</f>
        <v>#NAME?</v>
      </c>
      <c r="AQ86" s="185" t="e">
        <f aca="false">IF($E86=0,0,IF($C86-INDEX(DM_1,1,$C$3)&gt;=$K$7,0,INDEX(EC_P,$C$4,$C$3)))</f>
        <v>#NAME?</v>
      </c>
      <c r="AR86" s="185" t="e">
        <f aca="false">IF($E86=0,0,IF($C86-INDEX(DM_1,1,$C$3)&gt;=$K$8,0,INDEX(EC_2ccF,$C$4,$C$3)))</f>
        <v>#NAME?</v>
      </c>
      <c r="AS86" s="185" t="e">
        <f aca="false">IF($E86=0,0,IF($C86-INDEX(DM_1,1,$C$3)&gt;=$K$9,0,INDEX(EC_3ccF,$C$4,$C$3)))</f>
        <v>#NAME?</v>
      </c>
      <c r="AT86" s="185" t="e">
        <f aca="false">(AM86+AN86+AO86+AP86+AQ86+AR86+AS86)*INDEX([1]!stat,1,$C$3)</f>
        <v>#NAME?</v>
      </c>
      <c r="AU86" s="185" t="e">
        <f aca="false">SUM(AM86:AS86)</f>
        <v>#NAME?</v>
      </c>
      <c r="AV86" s="185" t="e">
        <f aca="false">SUM(AU$17:AU86)</f>
        <v>#NAME?</v>
      </c>
      <c r="AW86" s="186" t="e">
        <f aca="false">AM86*INDEX([1]!prix_studio,$C$4,$C$3)</f>
        <v>#NAME?</v>
      </c>
      <c r="AX86" s="186" t="e">
        <f aca="false">AN86*INDEX([1]!prix_1cc,$C$4,$C$3)</f>
        <v>#NAME?</v>
      </c>
      <c r="AY86" s="186" t="e">
        <f aca="false">AO86*INDEX([1]!prix_2cc,$C$4,$C$3)</f>
        <v>#NAME?</v>
      </c>
      <c r="AZ86" s="186" t="e">
        <f aca="false">AP86*INDEX([1]!prix_3cc,$C$4,$C$3)</f>
        <v>#NAME?</v>
      </c>
      <c r="BA86" s="186" t="e">
        <f aca="false">AQ86*INDEX([1]!prix_pent,$C$4,$C$3)</f>
        <v>#NAME?</v>
      </c>
      <c r="BB86" s="186" t="e">
        <f aca="false">AR86*INDEX([1]!prix_2ccf,$C$4,$C$3)</f>
        <v>#NAME?</v>
      </c>
      <c r="BC86" s="186" t="e">
        <f aca="false">AS86*INDEX([1]!prix_3ccf,$C$4,$C$3)</f>
        <v>#NAME?</v>
      </c>
      <c r="BD86" s="186" t="e">
        <f aca="false">SUM(AW86:BC86)</f>
        <v>#NAME?</v>
      </c>
      <c r="BE86" s="186"/>
      <c r="BF86" s="187" t="e">
        <f aca="false">IF($G86=0,0,IF(SUM(AM$17:AM86)&lt;$J$3,0,INDEX(Taxes_2,1,$C$3)*INDEX([1]!prix_studio,$C$4,$C$3))*($J$3-SUM(AM$17:AM86))/12)</f>
        <v>#NAME?</v>
      </c>
      <c r="BG86" s="187" t="e">
        <f aca="false">IF($G86=0,0,IF(SUM(AN$17:AN86)&lt;$J$4,0,INDEX(Taxes_2,1,$C$3)*INDEX([1]!prix_1cc,$C$4,$C$3))*($J$4-SUM(AN$17:AN86))/12)</f>
        <v>#NAME?</v>
      </c>
      <c r="BH86" s="187" t="e">
        <f aca="false">IF($G86=0,0,IF(SUM(AO$17:AO86)&lt;$J$5,0,INDEX(Taxes_2,1,$C$3)*INDEX([1]!prix_2cc,$C$4,$C$3))*($J$5-SUM(AO$17:AO86))/12)</f>
        <v>#NAME?</v>
      </c>
      <c r="BI86" s="187" t="e">
        <f aca="false">IF($G86=0,0,IF(SUM(AP$17:AP86)&lt;$J$6,0,INDEX(Taxes_2,1,$C$3)*INDEX([1]!prix_3cc,$C$4,$C$3))*($J$6-SUM(AP$17:AP86))/12)</f>
        <v>#NAME?</v>
      </c>
      <c r="BJ86" s="187" t="e">
        <f aca="false">IF($G86=0,0,IF(SUM(AQ$17:AQ86)&lt;$J$7,0,INDEX(Taxes_2,1,$C$3)*INDEX([1]!prix_pent,$C$4,$C$3))*($J$7-SUM(AQ$17:AQ86))/12)</f>
        <v>#NAME?</v>
      </c>
      <c r="BK86" s="187" t="e">
        <f aca="false">IF($G86=0,0,IF(SUM(AR$17:AR86)&lt;$J$8,0,INDEX(Taxes_2,1,$C$3)*INDEX([1]!prix_2ccf,$C$4,$C$3))*($J$8-SUM(AR$17:AR86))/12)</f>
        <v>#NAME?</v>
      </c>
      <c r="BL86" s="187" t="e">
        <f aca="false">IF($G86=0,0,IF(SUM(AS$17:AS86)&lt;$J$9,0,INDEX(Taxes_2,1,$C$3)*INDEX([1]!prix_3ccf,$C$4,$C$3))*($J$9-SUM(AS$17:AS86))/12)</f>
        <v>#NAME?</v>
      </c>
      <c r="BM86" s="188" t="e">
        <f aca="false">IF(G86=0,INDEX(Taxes_1,1,$C$3)*INDEX([1]!v_terrain,1,1)/12,0)</f>
        <v>#NAME?</v>
      </c>
      <c r="BN86" s="187"/>
      <c r="BO86" s="187"/>
      <c r="BP86" s="187"/>
      <c r="BQ86" s="187"/>
      <c r="BR86" s="187"/>
      <c r="BS86" s="187"/>
      <c r="BT86" s="187"/>
      <c r="BU86" s="189" t="e">
        <f aca="false">BF86+BG86+BH86+BI86+BJ86+BK86+BL86+BM86+BN86+BO86+BP86+BQ86+BR86+BS86+BT86</f>
        <v>#NAME?</v>
      </c>
      <c r="BW86" s="190" t="e">
        <f aca="false">IF(G86=1,IF(G85=0,C86,0),0)</f>
        <v>#NAME?</v>
      </c>
      <c r="BX86" s="190" t="e">
        <f aca="false">IF(G86=1,IF(G85=0,C86,0),0)</f>
        <v>#NAME?</v>
      </c>
      <c r="BY86" s="190" t="e">
        <f aca="false">F86+W86</f>
        <v>#NAME?</v>
      </c>
      <c r="BZ86" s="190" t="e">
        <f aca="false">IF(BY86=2,1,0)</f>
        <v>#NAME?</v>
      </c>
      <c r="CA86" s="190" t="e">
        <f aca="false">IF(G86+H86=2,1,0)</f>
        <v>#NAME?</v>
      </c>
    </row>
    <row r="87" customFormat="false" ht="12.75" hidden="false" customHeight="false" outlineLevel="0" collapsed="false">
      <c r="B87" s="195"/>
      <c r="C87" s="191" t="n">
        <v>71</v>
      </c>
      <c r="D87" s="176" t="n">
        <v>1</v>
      </c>
      <c r="E87" s="176" t="n">
        <f aca="false">IF(INDEX(DM_1,1,$C$3)&gt;C87,0,1)</f>
        <v>1</v>
      </c>
      <c r="F87" s="176" t="e">
        <f aca="false">IF(AV87/$J$10&gt;=INDEX(PREV_2,1,$C$3),1,0)</f>
        <v>#NAME?</v>
      </c>
      <c r="G87" s="176" t="e">
        <f aca="false">IF(F87=0,0,IF(SUM(F$17:F87)-INDEX(DM_4,1,$C$3)&lt;0,0,1))</f>
        <v>#NAME?</v>
      </c>
      <c r="H87" s="177" t="e">
        <f aca="false">IF(AV87&lt;$J$10,0,1)</f>
        <v>#NAME?</v>
      </c>
      <c r="I87" s="178" t="e">
        <f aca="false">IF(G87=0,BD87*INDEX(EQ_Prev,1,$C$3),0)</f>
        <v>#NAME?</v>
      </c>
      <c r="J87" s="178" t="e">
        <f aca="false">IF(F87=1,IF(F86=0,SUM(I$17:I87),I87),0)</f>
        <v>#NAME?</v>
      </c>
      <c r="K87" s="178" t="e">
        <f aca="false">IF(F87=1,IF(F86=0,IF(SUM(I$17:I87)&lt;=$N$10,SUM(I$17:I87),$N$10),0),0)</f>
        <v>#NAME?</v>
      </c>
      <c r="L87" s="178" t="e">
        <f aca="false">J87-K87</f>
        <v>#NAME?</v>
      </c>
      <c r="M87" s="178" t="e">
        <f aca="false">IF(G87=0,BD87*(1-INDEX(EQ_Prev,1,$C$3)),0)</f>
        <v>#NAME?</v>
      </c>
      <c r="N87" s="178" t="e">
        <f aca="false">IF(G87=1,IF(G86=0,SUM(M$17:M87),0),0)</f>
        <v>#NAME?</v>
      </c>
      <c r="O87" s="178" t="e">
        <f aca="false">IF(G87=1,BD87,0)</f>
        <v>#NAME?</v>
      </c>
      <c r="P87" s="179" t="e">
        <f aca="false">O87+N87+L87</f>
        <v>#NAME?</v>
      </c>
      <c r="Q87" s="192" t="n">
        <v>0</v>
      </c>
      <c r="R87" s="181" t="e">
        <f aca="false">-IF(G87=0,($G$7/$H$7),0)</f>
        <v>#NAME?</v>
      </c>
      <c r="S87" s="181" t="e">
        <f aca="false">-IF(F87=1,IF(G87=0,$G$8/$H$8,0),0)</f>
        <v>#NAME?</v>
      </c>
      <c r="T87" s="181" t="e">
        <f aca="false">Q87+R87+S87+AB87</f>
        <v>#NAME?</v>
      </c>
      <c r="U87" s="181" t="e">
        <f aca="false">IF(W86=1,0,T87)</f>
        <v>#NAME?</v>
      </c>
      <c r="V87" s="181" t="e">
        <f aca="false">IF(U87=0,T87,0)</f>
        <v>#NAME?</v>
      </c>
      <c r="W87" s="182" t="e">
        <f aca="false">IF(-SUM(T$17:T87)&gt;=0.25*(SUM($G$6+$G$7+$G$8)),1,0)</f>
        <v>#NAME?</v>
      </c>
      <c r="X87" s="181" t="e">
        <f aca="false">-IF(BZ87=1,IF(BZ86=0,AC87,0),0)</f>
        <v>#NAME?</v>
      </c>
      <c r="Y87" s="181" t="e">
        <f aca="false">-IF(BZ87=1,IF(BZ86=0,(SUM(P$17:P87)),IF(AG87&gt;0,P87,0)),0)</f>
        <v>#NAME?</v>
      </c>
      <c r="Z87" s="181" t="e">
        <f aca="false">IF(AG86&gt;0,IF(AG87&lt;0,-AG86,0),0)</f>
        <v>#NAME?</v>
      </c>
      <c r="AA87" s="181" t="e">
        <f aca="false">IF(Z87=0,Y87,Z87)</f>
        <v>#NAME?</v>
      </c>
      <c r="AB87" s="193" t="n">
        <v>0</v>
      </c>
      <c r="AC87" s="183" t="e">
        <f aca="false">IF(BY86&lt;2,AC86+AD86,0)</f>
        <v>#NAME?</v>
      </c>
      <c r="AD87" s="183" t="e">
        <f aca="false">AC87*((((1+(INDEX(TI_4,1,$C$3)/2))^2)^(1/12))-1)</f>
        <v>#NAME?</v>
      </c>
      <c r="AE87" s="183" t="e">
        <f aca="false">IF(AD88=0,0,AD87)</f>
        <v>#NAME?</v>
      </c>
      <c r="AF87" s="183" t="e">
        <f aca="false">IF(BZ87=1,IF(BZ86=0,AC87-SUM(T88:T$136),0),0)</f>
        <v>#NAME?</v>
      </c>
      <c r="AG87" s="183" t="e">
        <f aca="false">IF(BZ87=1,IF(BZ86=0,AF87-SUM(P$17:P87),AG86+AI86-P87),0)</f>
        <v>#NAME?</v>
      </c>
      <c r="AH87" s="183" t="e">
        <f aca="false">IF(AG87&lt;=0,0,AG87)</f>
        <v>#NAME?</v>
      </c>
      <c r="AI87" s="183" t="e">
        <f aca="false">AH87*((((1+(INDEX(TI_5,1,$C$3)/2))^2)^(1/12))-1)</f>
        <v>#NAME?</v>
      </c>
      <c r="AJ87" s="183" t="e">
        <f aca="false">IF(AI88=0,0,AI87)</f>
        <v>#NAME?</v>
      </c>
      <c r="AK87" s="183" t="e">
        <f aca="false">IF(AH87&gt;0,IF(CA86=1,-AH87,0),0)</f>
        <v>#NAME?</v>
      </c>
      <c r="AL87" s="184" t="e">
        <f aca="false">K87+P87+Q87+R87+S87+X87+AA87+AB87+AF87+AK87</f>
        <v>#NAME?</v>
      </c>
      <c r="AM87" s="185" t="e">
        <f aca="false">IF($E87=0,0,IF($C87-INDEX(DM_1,1,$C$3)&gt;=$K$3,0,INDEX(EC_Studio,$C$4,$C$3)))</f>
        <v>#NAME?</v>
      </c>
      <c r="AN87" s="185" t="e">
        <f aca="false">IF($E87=0,0,IF($C87-INDEX(DM_1,1,$C$3)&gt;=$K$4,0,INDEX(EC_1cc,$C$4,$C$3)))</f>
        <v>#NAME?</v>
      </c>
      <c r="AO87" s="185" t="e">
        <f aca="false">IF($E87=0,0,IF($C87-INDEX(DM_1,1,$C$3)&gt;=$K$5,0,INDEX(EC_2cc,$C$4,$C$3)))</f>
        <v>#NAME?</v>
      </c>
      <c r="AP87" s="185" t="e">
        <f aca="false">IF($E87=0,0,IF($C87-INDEX(DM_1,1,$C$3)&gt;=$K$6,0,INDEX(EC_3CC,$C$4,$C$3)))</f>
        <v>#NAME?</v>
      </c>
      <c r="AQ87" s="185" t="e">
        <f aca="false">IF($E87=0,0,IF($C87-INDEX(DM_1,1,$C$3)&gt;=$K$7,0,INDEX(EC_P,$C$4,$C$3)))</f>
        <v>#NAME?</v>
      </c>
      <c r="AR87" s="185" t="e">
        <f aca="false">IF($E87=0,0,IF($C87-INDEX(DM_1,1,$C$3)&gt;=$K$8,0,INDEX(EC_2ccF,$C$4,$C$3)))</f>
        <v>#NAME?</v>
      </c>
      <c r="AS87" s="185" t="e">
        <f aca="false">IF($E87=0,0,IF($C87-INDEX(DM_1,1,$C$3)&gt;=$K$9,0,INDEX(EC_3ccF,$C$4,$C$3)))</f>
        <v>#NAME?</v>
      </c>
      <c r="AT87" s="185" t="e">
        <f aca="false">(AM87+AN87+AO87+AP87+AQ87+AR87+AS87)*INDEX([1]!stat,1,$C$3)</f>
        <v>#NAME?</v>
      </c>
      <c r="AU87" s="185" t="e">
        <f aca="false">SUM(AM87:AS87)</f>
        <v>#NAME?</v>
      </c>
      <c r="AV87" s="185" t="e">
        <f aca="false">SUM(AU$17:AU87)</f>
        <v>#NAME?</v>
      </c>
      <c r="AW87" s="186" t="e">
        <f aca="false">AM87*INDEX([1]!prix_studio,$C$4,$C$3)</f>
        <v>#NAME?</v>
      </c>
      <c r="AX87" s="186" t="e">
        <f aca="false">AN87*INDEX([1]!prix_1cc,$C$4,$C$3)</f>
        <v>#NAME?</v>
      </c>
      <c r="AY87" s="186" t="e">
        <f aca="false">AO87*INDEX([1]!prix_2cc,$C$4,$C$3)</f>
        <v>#NAME?</v>
      </c>
      <c r="AZ87" s="186" t="e">
        <f aca="false">AP87*INDEX([1]!prix_3cc,$C$4,$C$3)</f>
        <v>#NAME?</v>
      </c>
      <c r="BA87" s="186" t="e">
        <f aca="false">AQ87*INDEX([1]!prix_pent,$C$4,$C$3)</f>
        <v>#NAME?</v>
      </c>
      <c r="BB87" s="186" t="e">
        <f aca="false">AR87*INDEX([1]!prix_2ccf,$C$4,$C$3)</f>
        <v>#NAME?</v>
      </c>
      <c r="BC87" s="186" t="e">
        <f aca="false">AS87*INDEX([1]!prix_3ccf,$C$4,$C$3)</f>
        <v>#NAME?</v>
      </c>
      <c r="BD87" s="186" t="e">
        <f aca="false">SUM(AW87:BC87)</f>
        <v>#NAME?</v>
      </c>
      <c r="BE87" s="186"/>
      <c r="BF87" s="187" t="e">
        <f aca="false">IF($G87=0,0,IF(SUM(AM$17:AM87)&lt;$J$3,0,INDEX(Taxes_2,1,$C$3)*INDEX([1]!prix_studio,$C$4,$C$3))*($J$3-SUM(AM$17:AM87))/12)</f>
        <v>#NAME?</v>
      </c>
      <c r="BG87" s="187" t="e">
        <f aca="false">IF($G87=0,0,IF(SUM(AN$17:AN87)&lt;$J$4,0,INDEX(Taxes_2,1,$C$3)*INDEX([1]!prix_1cc,$C$4,$C$3))*($J$4-SUM(AN$17:AN87))/12)</f>
        <v>#NAME?</v>
      </c>
      <c r="BH87" s="187" t="e">
        <f aca="false">IF($G87=0,0,IF(SUM(AO$17:AO87)&lt;$J$5,0,INDEX(Taxes_2,1,$C$3)*INDEX([1]!prix_2cc,$C$4,$C$3))*($J$5-SUM(AO$17:AO87))/12)</f>
        <v>#NAME?</v>
      </c>
      <c r="BI87" s="187" t="e">
        <f aca="false">IF($G87=0,0,IF(SUM(AP$17:AP87)&lt;$J$6,0,INDEX(Taxes_2,1,$C$3)*INDEX([1]!prix_3cc,$C$4,$C$3))*($J$6-SUM(AP$17:AP87))/12)</f>
        <v>#NAME?</v>
      </c>
      <c r="BJ87" s="187" t="e">
        <f aca="false">IF($G87=0,0,IF(SUM(AQ$17:AQ87)&lt;$J$7,0,INDEX(Taxes_2,1,$C$3)*INDEX([1]!prix_pent,$C$4,$C$3))*($J$7-SUM(AQ$17:AQ87))/12)</f>
        <v>#NAME?</v>
      </c>
      <c r="BK87" s="187" t="e">
        <f aca="false">IF($G87=0,0,IF(SUM(AR$17:AR87)&lt;$J$8,0,INDEX(Taxes_2,1,$C$3)*INDEX([1]!prix_2ccf,$C$4,$C$3))*($J$8-SUM(AR$17:AR87))/12)</f>
        <v>#NAME?</v>
      </c>
      <c r="BL87" s="187" t="e">
        <f aca="false">IF($G87=0,0,IF(SUM(AS$17:AS87)&lt;$J$9,0,INDEX(Taxes_2,1,$C$3)*INDEX([1]!prix_3ccf,$C$4,$C$3))*($J$9-SUM(AS$17:AS87))/12)</f>
        <v>#NAME?</v>
      </c>
      <c r="BM87" s="188" t="e">
        <f aca="false">IF(G87=0,INDEX(Taxes_1,1,$C$3)*INDEX([1]!v_terrain,1,1)/12,0)</f>
        <v>#NAME?</v>
      </c>
      <c r="BN87" s="187"/>
      <c r="BO87" s="187"/>
      <c r="BP87" s="187"/>
      <c r="BQ87" s="187"/>
      <c r="BR87" s="187"/>
      <c r="BS87" s="187"/>
      <c r="BT87" s="187"/>
      <c r="BU87" s="189" t="e">
        <f aca="false">BF87+BG87+BH87+BI87+BJ87+BK87+BL87+BM87+BN87+BO87+BP87+BQ87+BR87+BS87+BT87</f>
        <v>#NAME?</v>
      </c>
      <c r="BW87" s="190" t="e">
        <f aca="false">IF(G87=1,IF(G86=0,C87,0),0)</f>
        <v>#NAME?</v>
      </c>
      <c r="BX87" s="190" t="e">
        <f aca="false">IF(G87=1,IF(G86=0,C87,0),0)</f>
        <v>#NAME?</v>
      </c>
      <c r="BY87" s="190" t="e">
        <f aca="false">F87+W87</f>
        <v>#NAME?</v>
      </c>
      <c r="BZ87" s="190" t="e">
        <f aca="false">IF(BY87=2,1,0)</f>
        <v>#NAME?</v>
      </c>
      <c r="CA87" s="190" t="e">
        <f aca="false">IF(G87+H87=2,1,0)</f>
        <v>#NAME?</v>
      </c>
    </row>
    <row r="88" customFormat="false" ht="12.75" hidden="false" customHeight="false" outlineLevel="0" collapsed="false">
      <c r="B88" s="195"/>
      <c r="C88" s="191" t="n">
        <v>72</v>
      </c>
      <c r="D88" s="176" t="n">
        <v>1</v>
      </c>
      <c r="E88" s="176" t="n">
        <f aca="false">IF(INDEX(DM_1,1,$C$3)&gt;C88,0,1)</f>
        <v>1</v>
      </c>
      <c r="F88" s="176" t="e">
        <f aca="false">IF(AV88/$J$10&gt;=INDEX(PREV_2,1,$C$3),1,0)</f>
        <v>#NAME?</v>
      </c>
      <c r="G88" s="176" t="e">
        <f aca="false">IF(F88=0,0,IF(SUM(F$17:F88)-INDEX(DM_4,1,$C$3)&lt;0,0,1))</f>
        <v>#NAME?</v>
      </c>
      <c r="H88" s="177" t="e">
        <f aca="false">IF(AV88&lt;$J$10,0,1)</f>
        <v>#NAME?</v>
      </c>
      <c r="I88" s="178" t="e">
        <f aca="false">IF(G88=0,BD88*INDEX(EQ_Prev,1,$C$3),0)</f>
        <v>#NAME?</v>
      </c>
      <c r="J88" s="178" t="e">
        <f aca="false">IF(F88=1,IF(F87=0,SUM(I$17:I88),I88),0)</f>
        <v>#NAME?</v>
      </c>
      <c r="K88" s="178" t="e">
        <f aca="false">IF(F88=1,IF(F87=0,IF(SUM(I$17:I88)&lt;=$N$10,SUM(I$17:I88),$N$10),0),0)</f>
        <v>#NAME?</v>
      </c>
      <c r="L88" s="178" t="e">
        <f aca="false">J88-K88</f>
        <v>#NAME?</v>
      </c>
      <c r="M88" s="178" t="e">
        <f aca="false">IF(G88=0,BD88*(1-INDEX(EQ_Prev,1,$C$3)),0)</f>
        <v>#NAME?</v>
      </c>
      <c r="N88" s="178" t="e">
        <f aca="false">IF(G88=1,IF(G87=0,SUM(M$17:M88),0),0)</f>
        <v>#NAME?</v>
      </c>
      <c r="O88" s="178" t="e">
        <f aca="false">IF(G88=1,BD88,0)</f>
        <v>#NAME?</v>
      </c>
      <c r="P88" s="179" t="e">
        <f aca="false">O88+N88+L88</f>
        <v>#NAME?</v>
      </c>
      <c r="Q88" s="192" t="n">
        <v>0</v>
      </c>
      <c r="R88" s="181" t="e">
        <f aca="false">-IF(G88=0,($G$7/$H$7),0)</f>
        <v>#NAME?</v>
      </c>
      <c r="S88" s="181" t="e">
        <f aca="false">-IF(F88=1,IF(G88=0,$G$8/$H$8,0),0)</f>
        <v>#NAME?</v>
      </c>
      <c r="T88" s="181" t="e">
        <f aca="false">Q88+R88+S88+AB88</f>
        <v>#NAME?</v>
      </c>
      <c r="U88" s="181" t="e">
        <f aca="false">IF(W87=1,0,T88)</f>
        <v>#NAME?</v>
      </c>
      <c r="V88" s="181" t="e">
        <f aca="false">IF(U88=0,T88,0)</f>
        <v>#NAME?</v>
      </c>
      <c r="W88" s="182" t="e">
        <f aca="false">IF(-SUM(T$17:T88)&gt;=0.25*(SUM($G$6+$G$7+$G$8)),1,0)</f>
        <v>#NAME?</v>
      </c>
      <c r="X88" s="181" t="e">
        <f aca="false">-IF(BZ88=1,IF(BZ87=0,AC88,0),0)</f>
        <v>#NAME?</v>
      </c>
      <c r="Y88" s="181" t="e">
        <f aca="false">-IF(BZ88=1,IF(BZ87=0,(SUM(P$17:P88)),IF(AG88&gt;0,P88,0)),0)</f>
        <v>#NAME?</v>
      </c>
      <c r="Z88" s="181" t="e">
        <f aca="false">IF(AG87&gt;0,IF(AG88&lt;0,-AG87,0),0)</f>
        <v>#NAME?</v>
      </c>
      <c r="AA88" s="181" t="e">
        <f aca="false">IF(Z88=0,Y88,Z88)</f>
        <v>#NAME?</v>
      </c>
      <c r="AB88" s="193" t="n">
        <v>0</v>
      </c>
      <c r="AC88" s="183" t="e">
        <f aca="false">IF(BY87&lt;2,AC87+AD87,0)</f>
        <v>#NAME?</v>
      </c>
      <c r="AD88" s="183" t="e">
        <f aca="false">AC88*((((1+(INDEX(TI_4,1,$C$3)/2))^2)^(1/12))-1)</f>
        <v>#NAME?</v>
      </c>
      <c r="AE88" s="183" t="e">
        <f aca="false">IF(AD89=0,0,AD88)</f>
        <v>#NAME?</v>
      </c>
      <c r="AF88" s="183" t="e">
        <f aca="false">IF(BZ88=1,IF(BZ87=0,AC88-SUM(T89:T$136),0),0)</f>
        <v>#NAME?</v>
      </c>
      <c r="AG88" s="183" t="e">
        <f aca="false">IF(BZ88=1,IF(BZ87=0,AF88-SUM(P$17:P88),AG87+AI87-P88),0)</f>
        <v>#NAME?</v>
      </c>
      <c r="AH88" s="183" t="e">
        <f aca="false">IF(AG88&lt;=0,0,AG88)</f>
        <v>#NAME?</v>
      </c>
      <c r="AI88" s="183" t="e">
        <f aca="false">AH88*((((1+(INDEX(TI_5,1,$C$3)/2))^2)^(1/12))-1)</f>
        <v>#NAME?</v>
      </c>
      <c r="AJ88" s="183" t="e">
        <f aca="false">IF(AI89=0,0,AI88)</f>
        <v>#NAME?</v>
      </c>
      <c r="AK88" s="183" t="e">
        <f aca="false">IF(AH88&gt;0,IF(CA87=1,-AH88,0),0)</f>
        <v>#NAME?</v>
      </c>
      <c r="AL88" s="184" t="e">
        <f aca="false">K88+P88+Q88+R88+S88+X88+AA88+AB88+AF88+AK88</f>
        <v>#NAME?</v>
      </c>
      <c r="AM88" s="185" t="e">
        <f aca="false">IF($E88=0,0,IF($C88-INDEX(DM_1,1,$C$3)&gt;=$K$3,0,INDEX(EC_Studio,$C$4,$C$3)))</f>
        <v>#NAME?</v>
      </c>
      <c r="AN88" s="185" t="e">
        <f aca="false">IF($E88=0,0,IF($C88-INDEX(DM_1,1,$C$3)&gt;=$K$4,0,INDEX(EC_1cc,$C$4,$C$3)))</f>
        <v>#NAME?</v>
      </c>
      <c r="AO88" s="185" t="e">
        <f aca="false">IF($E88=0,0,IF($C88-INDEX(DM_1,1,$C$3)&gt;=$K$5,0,INDEX(EC_2cc,$C$4,$C$3)))</f>
        <v>#NAME?</v>
      </c>
      <c r="AP88" s="185" t="e">
        <f aca="false">IF($E88=0,0,IF($C88-INDEX(DM_1,1,$C$3)&gt;=$K$6,0,INDEX(EC_3CC,$C$4,$C$3)))</f>
        <v>#NAME?</v>
      </c>
      <c r="AQ88" s="185" t="e">
        <f aca="false">IF($E88=0,0,IF($C88-INDEX(DM_1,1,$C$3)&gt;=$K$7,0,INDEX(EC_P,$C$4,$C$3)))</f>
        <v>#NAME?</v>
      </c>
      <c r="AR88" s="185" t="e">
        <f aca="false">IF($E88=0,0,IF($C88-INDEX(DM_1,1,$C$3)&gt;=$K$8,0,INDEX(EC_2ccF,$C$4,$C$3)))</f>
        <v>#NAME?</v>
      </c>
      <c r="AS88" s="185" t="e">
        <f aca="false">IF($E88=0,0,IF($C88-INDEX(DM_1,1,$C$3)&gt;=$K$9,0,INDEX(EC_3ccF,$C$4,$C$3)))</f>
        <v>#NAME?</v>
      </c>
      <c r="AT88" s="185" t="e">
        <f aca="false">(AM88+AN88+AO88+AP88+AQ88+AR88+AS88)*INDEX([1]!stat,1,$C$3)</f>
        <v>#NAME?</v>
      </c>
      <c r="AU88" s="185" t="e">
        <f aca="false">SUM(AM88:AS88)</f>
        <v>#NAME?</v>
      </c>
      <c r="AV88" s="185" t="e">
        <f aca="false">SUM(AU$17:AU88)</f>
        <v>#NAME?</v>
      </c>
      <c r="AW88" s="186" t="e">
        <f aca="false">AM88*INDEX([1]!prix_studio,$C$4,$C$3)</f>
        <v>#NAME?</v>
      </c>
      <c r="AX88" s="186" t="e">
        <f aca="false">AN88*INDEX([1]!prix_1cc,$C$4,$C$3)</f>
        <v>#NAME?</v>
      </c>
      <c r="AY88" s="186" t="e">
        <f aca="false">AO88*INDEX([1]!prix_2cc,$C$4,$C$3)</f>
        <v>#NAME?</v>
      </c>
      <c r="AZ88" s="186" t="e">
        <f aca="false">AP88*INDEX([1]!prix_3cc,$C$4,$C$3)</f>
        <v>#NAME?</v>
      </c>
      <c r="BA88" s="186" t="e">
        <f aca="false">AQ88*INDEX([1]!prix_pent,$C$4,$C$3)</f>
        <v>#NAME?</v>
      </c>
      <c r="BB88" s="186" t="e">
        <f aca="false">AR88*INDEX([1]!prix_2ccf,$C$4,$C$3)</f>
        <v>#NAME?</v>
      </c>
      <c r="BC88" s="186" t="e">
        <f aca="false">AS88*INDEX([1]!prix_3ccf,$C$4,$C$3)</f>
        <v>#NAME?</v>
      </c>
      <c r="BD88" s="186" t="e">
        <f aca="false">SUM(AW88:BC88)</f>
        <v>#NAME?</v>
      </c>
      <c r="BE88" s="186"/>
      <c r="BF88" s="187" t="e">
        <f aca="false">IF($G88=0,0,IF(SUM(AM$17:AM88)&lt;$J$3,0,INDEX(Taxes_2,1,$C$3)*INDEX([1]!prix_studio,$C$4,$C$3))*($J$3-SUM(AM$17:AM88))/12)</f>
        <v>#NAME?</v>
      </c>
      <c r="BG88" s="187" t="e">
        <f aca="false">IF($G88=0,0,IF(SUM(AN$17:AN88)&lt;$J$4,0,INDEX(Taxes_2,1,$C$3)*INDEX([1]!prix_1cc,$C$4,$C$3))*($J$4-SUM(AN$17:AN88))/12)</f>
        <v>#NAME?</v>
      </c>
      <c r="BH88" s="187" t="e">
        <f aca="false">IF($G88=0,0,IF(SUM(AO$17:AO88)&lt;$J$5,0,INDEX(Taxes_2,1,$C$3)*INDEX([1]!prix_2cc,$C$4,$C$3))*($J$5-SUM(AO$17:AO88))/12)</f>
        <v>#NAME?</v>
      </c>
      <c r="BI88" s="187" t="e">
        <f aca="false">IF($G88=0,0,IF(SUM(AP$17:AP88)&lt;$J$6,0,INDEX(Taxes_2,1,$C$3)*INDEX([1]!prix_3cc,$C$4,$C$3))*($J$6-SUM(AP$17:AP88))/12)</f>
        <v>#NAME?</v>
      </c>
      <c r="BJ88" s="187" t="e">
        <f aca="false">IF($G88=0,0,IF(SUM(AQ$17:AQ88)&lt;$J$7,0,INDEX(Taxes_2,1,$C$3)*INDEX([1]!prix_pent,$C$4,$C$3))*($J$7-SUM(AQ$17:AQ88))/12)</f>
        <v>#NAME?</v>
      </c>
      <c r="BK88" s="187" t="e">
        <f aca="false">IF($G88=0,0,IF(SUM(AR$17:AR88)&lt;$J$8,0,INDEX(Taxes_2,1,$C$3)*INDEX([1]!prix_2ccf,$C$4,$C$3))*($J$8-SUM(AR$17:AR88))/12)</f>
        <v>#NAME?</v>
      </c>
      <c r="BL88" s="187" t="e">
        <f aca="false">IF($G88=0,0,IF(SUM(AS$17:AS88)&lt;$J$9,0,INDEX(Taxes_2,1,$C$3)*INDEX([1]!prix_3ccf,$C$4,$C$3))*($J$9-SUM(AS$17:AS88))/12)</f>
        <v>#NAME?</v>
      </c>
      <c r="BM88" s="188" t="e">
        <f aca="false">IF(G88=0,INDEX(Taxes_1,1,$C$3)*INDEX([1]!v_terrain,1,1)/12,0)</f>
        <v>#NAME?</v>
      </c>
      <c r="BN88" s="187"/>
      <c r="BO88" s="187"/>
      <c r="BP88" s="187"/>
      <c r="BQ88" s="187"/>
      <c r="BR88" s="187"/>
      <c r="BS88" s="187"/>
      <c r="BT88" s="187"/>
      <c r="BU88" s="189" t="e">
        <f aca="false">BF88+BG88+BH88+BI88+BJ88+BK88+BL88+BM88+BN88+BO88+BP88+BQ88+BR88+BS88+BT88</f>
        <v>#NAME?</v>
      </c>
      <c r="BW88" s="190" t="e">
        <f aca="false">IF(G88=1,IF(G87=0,C88,0),0)</f>
        <v>#NAME?</v>
      </c>
      <c r="BX88" s="190" t="e">
        <f aca="false">IF(G88=1,IF(G87=0,C88,0),0)</f>
        <v>#NAME?</v>
      </c>
      <c r="BY88" s="190" t="e">
        <f aca="false">F88+W88</f>
        <v>#NAME?</v>
      </c>
      <c r="BZ88" s="190" t="e">
        <f aca="false">IF(BY88=2,1,0)</f>
        <v>#NAME?</v>
      </c>
      <c r="CA88" s="190" t="e">
        <f aca="false">IF(G88+H88=2,1,0)</f>
        <v>#NAME?</v>
      </c>
    </row>
    <row r="89" customFormat="false" ht="12.75" hidden="false" customHeight="false" outlineLevel="0" collapsed="false">
      <c r="B89" s="195" t="n">
        <v>7</v>
      </c>
      <c r="C89" s="191" t="n">
        <v>73</v>
      </c>
      <c r="D89" s="176" t="n">
        <v>1</v>
      </c>
      <c r="E89" s="176" t="n">
        <f aca="false">IF(INDEX(DM_1,1,$C$3)&gt;C89,0,1)</f>
        <v>1</v>
      </c>
      <c r="F89" s="176" t="e">
        <f aca="false">IF(AV89/$J$10&gt;=INDEX(PREV_2,1,$C$3),1,0)</f>
        <v>#NAME?</v>
      </c>
      <c r="G89" s="176" t="e">
        <f aca="false">IF(F89=0,0,IF(SUM(F$17:F89)-INDEX(DM_4,1,$C$3)&lt;0,0,1))</f>
        <v>#NAME?</v>
      </c>
      <c r="H89" s="177" t="e">
        <f aca="false">IF(AV89&lt;$J$10,0,1)</f>
        <v>#NAME?</v>
      </c>
      <c r="I89" s="178" t="e">
        <f aca="false">IF(G89=0,BD89*INDEX(EQ_Prev,1,$C$3),0)</f>
        <v>#NAME?</v>
      </c>
      <c r="J89" s="178" t="e">
        <f aca="false">IF(F89=1,IF(F88=0,SUM(I$17:I89),I89),0)</f>
        <v>#NAME?</v>
      </c>
      <c r="K89" s="178" t="e">
        <f aca="false">IF(F89=1,IF(F88=0,IF(SUM(I$17:I89)&lt;=$N$10,SUM(I$17:I89),$N$10),0),0)</f>
        <v>#NAME?</v>
      </c>
      <c r="L89" s="178" t="e">
        <f aca="false">J89-K89</f>
        <v>#NAME?</v>
      </c>
      <c r="M89" s="178" t="e">
        <f aca="false">IF(G89=0,BD89*(1-INDEX(EQ_Prev,1,$C$3)),0)</f>
        <v>#NAME?</v>
      </c>
      <c r="N89" s="178" t="e">
        <f aca="false">IF(G89=1,IF(G88=0,SUM(M$17:M89),0),0)</f>
        <v>#NAME?</v>
      </c>
      <c r="O89" s="178" t="e">
        <f aca="false">IF(G89=1,BD89,0)</f>
        <v>#NAME?</v>
      </c>
      <c r="P89" s="179" t="e">
        <f aca="false">O89+N89+L89</f>
        <v>#NAME?</v>
      </c>
      <c r="Q89" s="192" t="n">
        <v>0</v>
      </c>
      <c r="R89" s="181" t="e">
        <f aca="false">-IF(G89=0,($G$7/$H$7),0)</f>
        <v>#NAME?</v>
      </c>
      <c r="S89" s="181" t="e">
        <f aca="false">-IF(F89=1,IF(G89=0,$G$8/$H$8,0),0)</f>
        <v>#NAME?</v>
      </c>
      <c r="T89" s="181" t="e">
        <f aca="false">Q89+R89+S89+AB89</f>
        <v>#NAME?</v>
      </c>
      <c r="U89" s="181" t="e">
        <f aca="false">IF(W88=1,0,T89)</f>
        <v>#NAME?</v>
      </c>
      <c r="V89" s="181" t="e">
        <f aca="false">IF(U89=0,T89,0)</f>
        <v>#NAME?</v>
      </c>
      <c r="W89" s="182" t="e">
        <f aca="false">IF(-SUM(T$17:T89)&gt;=0.25*(SUM($G$6+$G$7+$G$8)),1,0)</f>
        <v>#NAME?</v>
      </c>
      <c r="X89" s="181" t="e">
        <f aca="false">-IF(BZ89=1,IF(BZ88=0,AC89,0),0)</f>
        <v>#NAME?</v>
      </c>
      <c r="Y89" s="181" t="e">
        <f aca="false">-IF(BZ89=1,IF(BZ88=0,(SUM(P$17:P89)),IF(AG89&gt;0,P89,0)),0)</f>
        <v>#NAME?</v>
      </c>
      <c r="Z89" s="181" t="e">
        <f aca="false">IF(AG88&gt;0,IF(AG89&lt;0,-AG88,0),0)</f>
        <v>#NAME?</v>
      </c>
      <c r="AA89" s="181" t="e">
        <f aca="false">IF(Z89=0,Y89,Z89)</f>
        <v>#NAME?</v>
      </c>
      <c r="AB89" s="193" t="n">
        <v>0</v>
      </c>
      <c r="AC89" s="183" t="e">
        <f aca="false">IF(BY88&lt;2,AC88+AD88,0)</f>
        <v>#NAME?</v>
      </c>
      <c r="AD89" s="183" t="e">
        <f aca="false">AC89*((((1+(INDEX(TI_4,1,$C$3)/2))^2)^(1/12))-1)</f>
        <v>#NAME?</v>
      </c>
      <c r="AE89" s="183" t="e">
        <f aca="false">IF(AD90=0,0,AD89)</f>
        <v>#NAME?</v>
      </c>
      <c r="AF89" s="183" t="e">
        <f aca="false">IF(BZ89=1,IF(BZ88=0,AC89-SUM(T90:T$136),0),0)</f>
        <v>#NAME?</v>
      </c>
      <c r="AG89" s="183" t="e">
        <f aca="false">IF(BZ89=1,IF(BZ88=0,AF89-SUM(P$17:P89),AG88+AI88-P89),0)</f>
        <v>#NAME?</v>
      </c>
      <c r="AH89" s="183" t="e">
        <f aca="false">IF(AG89&lt;=0,0,AG89)</f>
        <v>#NAME?</v>
      </c>
      <c r="AI89" s="183" t="e">
        <f aca="false">AH89*((((1+(INDEX(TI_5,1,$C$3)/2))^2)^(1/12))-1)</f>
        <v>#NAME?</v>
      </c>
      <c r="AJ89" s="183" t="e">
        <f aca="false">IF(AI90=0,0,AI89)</f>
        <v>#NAME?</v>
      </c>
      <c r="AK89" s="183" t="e">
        <f aca="false">IF(AH89&gt;0,IF(CA88=1,-AH89,0),0)</f>
        <v>#NAME?</v>
      </c>
      <c r="AL89" s="184" t="e">
        <f aca="false">K89+P89+Q89+R89+S89+X89+AA89+AB89+AF89+AK89</f>
        <v>#NAME?</v>
      </c>
      <c r="AM89" s="185" t="e">
        <f aca="false">IF($E89=0,0,IF($C89-INDEX(DM_1,1,$C$3)&gt;=$K$3,0,INDEX(EC_Studio,$C$4,$C$3)))</f>
        <v>#NAME?</v>
      </c>
      <c r="AN89" s="185" t="e">
        <f aca="false">IF($E89=0,0,IF($C89-INDEX(DM_1,1,$C$3)&gt;=$K$4,0,INDEX(EC_1cc,$C$4,$C$3)))</f>
        <v>#NAME?</v>
      </c>
      <c r="AO89" s="185" t="e">
        <f aca="false">IF($E89=0,0,IF($C89-INDEX(DM_1,1,$C$3)&gt;=$K$5,0,INDEX(EC_2cc,$C$4,$C$3)))</f>
        <v>#NAME?</v>
      </c>
      <c r="AP89" s="185" t="e">
        <f aca="false">IF($E89=0,0,IF($C89-INDEX(DM_1,1,$C$3)&gt;=$K$6,0,INDEX(EC_3CC,$C$4,$C$3)))</f>
        <v>#NAME?</v>
      </c>
      <c r="AQ89" s="185" t="e">
        <f aca="false">IF($E89=0,0,IF($C89-INDEX(DM_1,1,$C$3)&gt;=$K$7,0,INDEX(EC_P,$C$4,$C$3)))</f>
        <v>#NAME?</v>
      </c>
      <c r="AR89" s="185" t="e">
        <f aca="false">IF($E89=0,0,IF($C89-INDEX(DM_1,1,$C$3)&gt;=$K$8,0,INDEX(EC_2ccF,$C$4,$C$3)))</f>
        <v>#NAME?</v>
      </c>
      <c r="AS89" s="185" t="e">
        <f aca="false">IF($E89=0,0,IF($C89-INDEX(DM_1,1,$C$3)&gt;=$K$9,0,INDEX(EC_3ccF,$C$4,$C$3)))</f>
        <v>#NAME?</v>
      </c>
      <c r="AT89" s="185" t="e">
        <f aca="false">(AM89+AN89+AO89+AP89+AQ89+AR89+AS89)*INDEX([1]!stat,1,$C$3)</f>
        <v>#NAME?</v>
      </c>
      <c r="AU89" s="185" t="e">
        <f aca="false">SUM(AM89:AS89)</f>
        <v>#NAME?</v>
      </c>
      <c r="AV89" s="185" t="e">
        <f aca="false">SUM(AU$17:AU89)</f>
        <v>#NAME?</v>
      </c>
      <c r="AW89" s="186" t="e">
        <f aca="false">AM89*INDEX([1]!prix_studio,$C$4,$C$3)</f>
        <v>#NAME?</v>
      </c>
      <c r="AX89" s="186" t="e">
        <f aca="false">AN89*INDEX([1]!prix_1cc,$C$4,$C$3)</f>
        <v>#NAME?</v>
      </c>
      <c r="AY89" s="186" t="e">
        <f aca="false">AO89*INDEX([1]!prix_2cc,$C$4,$C$3)</f>
        <v>#NAME?</v>
      </c>
      <c r="AZ89" s="186" t="e">
        <f aca="false">AP89*INDEX([1]!prix_3cc,$C$4,$C$3)</f>
        <v>#NAME?</v>
      </c>
      <c r="BA89" s="186" t="e">
        <f aca="false">AQ89*INDEX([1]!prix_pent,$C$4,$C$3)</f>
        <v>#NAME?</v>
      </c>
      <c r="BB89" s="186" t="e">
        <f aca="false">AR89*INDEX([1]!prix_2ccf,$C$4,$C$3)</f>
        <v>#NAME?</v>
      </c>
      <c r="BC89" s="186" t="e">
        <f aca="false">AS89*INDEX([1]!prix_3ccf,$C$4,$C$3)</f>
        <v>#NAME?</v>
      </c>
      <c r="BD89" s="186" t="e">
        <f aca="false">SUM(AW89:BC89)</f>
        <v>#NAME?</v>
      </c>
      <c r="BE89" s="186"/>
      <c r="BF89" s="187" t="e">
        <f aca="false">IF($G89=0,0,IF(SUM(AM$17:AM89)&lt;$J$3,0,INDEX(Taxes_2,1,$C$3)*INDEX([1]!prix_studio,$C$4,$C$3))*($J$3-SUM(AM$17:AM89))/12)</f>
        <v>#NAME?</v>
      </c>
      <c r="BG89" s="187" t="e">
        <f aca="false">IF($G89=0,0,IF(SUM(AN$17:AN89)&lt;$J$4,0,INDEX(Taxes_2,1,$C$3)*INDEX([1]!prix_1cc,$C$4,$C$3))*($J$4-SUM(AN$17:AN89))/12)</f>
        <v>#NAME?</v>
      </c>
      <c r="BH89" s="187" t="e">
        <f aca="false">IF($G89=0,0,IF(SUM(AO$17:AO89)&lt;$J$5,0,INDEX(Taxes_2,1,$C$3)*INDEX([1]!prix_2cc,$C$4,$C$3))*($J$5-SUM(AO$17:AO89))/12)</f>
        <v>#NAME?</v>
      </c>
      <c r="BI89" s="187" t="e">
        <f aca="false">IF($G89=0,0,IF(SUM(AP$17:AP89)&lt;$J$6,0,INDEX(Taxes_2,1,$C$3)*INDEX([1]!prix_3cc,$C$4,$C$3))*($J$6-SUM(AP$17:AP89))/12)</f>
        <v>#NAME?</v>
      </c>
      <c r="BJ89" s="187" t="e">
        <f aca="false">IF($G89=0,0,IF(SUM(AQ$17:AQ89)&lt;$J$7,0,INDEX(Taxes_2,1,$C$3)*INDEX([1]!prix_pent,$C$4,$C$3))*($J$7-SUM(AQ$17:AQ89))/12)</f>
        <v>#NAME?</v>
      </c>
      <c r="BK89" s="187" t="e">
        <f aca="false">IF($G89=0,0,IF(SUM(AR$17:AR89)&lt;$J$8,0,INDEX(Taxes_2,1,$C$3)*INDEX([1]!prix_2ccf,$C$4,$C$3))*($J$8-SUM(AR$17:AR89))/12)</f>
        <v>#NAME?</v>
      </c>
      <c r="BL89" s="187" t="e">
        <f aca="false">IF($G89=0,0,IF(SUM(AS$17:AS89)&lt;$J$9,0,INDEX(Taxes_2,1,$C$3)*INDEX([1]!prix_3ccf,$C$4,$C$3))*($J$9-SUM(AS$17:AS89))/12)</f>
        <v>#NAME?</v>
      </c>
      <c r="BM89" s="188" t="e">
        <f aca="false">IF(G89=0,INDEX(Taxes_1,1,$C$3)*INDEX([1]!v_terrain,1,1)/12,0)</f>
        <v>#NAME?</v>
      </c>
      <c r="BN89" s="187"/>
      <c r="BO89" s="187"/>
      <c r="BP89" s="187"/>
      <c r="BQ89" s="187"/>
      <c r="BR89" s="187"/>
      <c r="BS89" s="187"/>
      <c r="BT89" s="187"/>
      <c r="BU89" s="189" t="e">
        <f aca="false">BF89+BG89+BH89+BI89+BJ89+BK89+BL89+BM89+BN89+BO89+BP89+BQ89+BR89+BS89+BT89</f>
        <v>#NAME?</v>
      </c>
      <c r="BW89" s="190" t="e">
        <f aca="false">IF(G89=1,IF(G88=0,C89,0),0)</f>
        <v>#NAME?</v>
      </c>
      <c r="BX89" s="190" t="e">
        <f aca="false">IF(G89=1,IF(G88=0,C89,0),0)</f>
        <v>#NAME?</v>
      </c>
      <c r="BY89" s="190" t="e">
        <f aca="false">F89+W89</f>
        <v>#NAME?</v>
      </c>
      <c r="BZ89" s="190" t="e">
        <f aca="false">IF(BY89=2,1,0)</f>
        <v>#NAME?</v>
      </c>
      <c r="CA89" s="190" t="e">
        <f aca="false">IF(G89+H89=2,1,0)</f>
        <v>#NAME?</v>
      </c>
    </row>
    <row r="90" customFormat="false" ht="12.75" hidden="false" customHeight="false" outlineLevel="0" collapsed="false">
      <c r="B90" s="195"/>
      <c r="C90" s="191" t="n">
        <v>74</v>
      </c>
      <c r="D90" s="176" t="n">
        <v>1</v>
      </c>
      <c r="E90" s="176" t="n">
        <f aca="false">IF(INDEX(DM_1,1,$C$3)&gt;C90,0,1)</f>
        <v>1</v>
      </c>
      <c r="F90" s="176" t="e">
        <f aca="false">IF(AV90/$J$10&gt;=INDEX(PREV_2,1,$C$3),1,0)</f>
        <v>#NAME?</v>
      </c>
      <c r="G90" s="176" t="e">
        <f aca="false">IF(F90=0,0,IF(SUM(F$17:F90)-INDEX(DM_4,1,$C$3)&lt;0,0,1))</f>
        <v>#NAME?</v>
      </c>
      <c r="H90" s="177" t="e">
        <f aca="false">IF(AV90&lt;$J$10,0,1)</f>
        <v>#NAME?</v>
      </c>
      <c r="I90" s="178" t="e">
        <f aca="false">IF(G90=0,BD90*INDEX(EQ_Prev,1,$C$3),0)</f>
        <v>#NAME?</v>
      </c>
      <c r="J90" s="178" t="e">
        <f aca="false">IF(F90=1,IF(F89=0,SUM(I$17:I90),I90),0)</f>
        <v>#NAME?</v>
      </c>
      <c r="K90" s="178" t="e">
        <f aca="false">IF(F90=1,IF(F89=0,IF(SUM(I$17:I90)&lt;=$N$10,SUM(I$17:I90),$N$10),0),0)</f>
        <v>#NAME?</v>
      </c>
      <c r="L90" s="178" t="e">
        <f aca="false">J90-K90</f>
        <v>#NAME?</v>
      </c>
      <c r="M90" s="178" t="e">
        <f aca="false">IF(G90=0,BD90*(1-INDEX(EQ_Prev,1,$C$3)),0)</f>
        <v>#NAME?</v>
      </c>
      <c r="N90" s="178" t="e">
        <f aca="false">IF(G90=1,IF(G89=0,SUM(M$17:M90),0),0)</f>
        <v>#NAME?</v>
      </c>
      <c r="O90" s="178" t="e">
        <f aca="false">IF(G90=1,BD90,0)</f>
        <v>#NAME?</v>
      </c>
      <c r="P90" s="179" t="e">
        <f aca="false">O90+N90+L90</f>
        <v>#NAME?</v>
      </c>
      <c r="Q90" s="192" t="n">
        <v>0</v>
      </c>
      <c r="R90" s="181" t="e">
        <f aca="false">-IF(G90=0,($G$7/$H$7),0)</f>
        <v>#NAME?</v>
      </c>
      <c r="S90" s="181" t="e">
        <f aca="false">-IF(F90=1,IF(G90=0,$G$8/$H$8,0),0)</f>
        <v>#NAME?</v>
      </c>
      <c r="T90" s="181" t="e">
        <f aca="false">Q90+R90+S90+AB90</f>
        <v>#NAME?</v>
      </c>
      <c r="U90" s="181" t="e">
        <f aca="false">IF(W89=1,0,T90)</f>
        <v>#NAME?</v>
      </c>
      <c r="V90" s="181" t="e">
        <f aca="false">IF(U90=0,T90,0)</f>
        <v>#NAME?</v>
      </c>
      <c r="W90" s="182" t="e">
        <f aca="false">IF(-SUM(T$17:T90)&gt;=0.25*(SUM($G$6+$G$7+$G$8)),1,0)</f>
        <v>#NAME?</v>
      </c>
      <c r="X90" s="181" t="e">
        <f aca="false">-IF(BZ90=1,IF(BZ89=0,AC90,0),0)</f>
        <v>#NAME?</v>
      </c>
      <c r="Y90" s="181" t="e">
        <f aca="false">-IF(BZ90=1,IF(BZ89=0,(SUM(P$17:P90)),IF(AG90&gt;0,P90,0)),0)</f>
        <v>#NAME?</v>
      </c>
      <c r="Z90" s="181" t="e">
        <f aca="false">IF(AG89&gt;0,IF(AG90&lt;0,-AG89,0),0)</f>
        <v>#NAME?</v>
      </c>
      <c r="AA90" s="181" t="e">
        <f aca="false">IF(Z90=0,Y90,Z90)</f>
        <v>#NAME?</v>
      </c>
      <c r="AB90" s="193" t="n">
        <v>0</v>
      </c>
      <c r="AC90" s="183" t="e">
        <f aca="false">IF(BY89&lt;2,AC89+AD89,0)</f>
        <v>#NAME?</v>
      </c>
      <c r="AD90" s="183" t="e">
        <f aca="false">AC90*((((1+(INDEX(TI_4,1,$C$3)/2))^2)^(1/12))-1)</f>
        <v>#NAME?</v>
      </c>
      <c r="AE90" s="183" t="e">
        <f aca="false">IF(AD91=0,0,AD90)</f>
        <v>#NAME?</v>
      </c>
      <c r="AF90" s="183" t="e">
        <f aca="false">IF(BZ90=1,IF(BZ89=0,AC90-SUM(T91:T$136),0),0)</f>
        <v>#NAME?</v>
      </c>
      <c r="AG90" s="183" t="e">
        <f aca="false">IF(BZ90=1,IF(BZ89=0,AF90-SUM(P$17:P90),AG89+AI89-P90),0)</f>
        <v>#NAME?</v>
      </c>
      <c r="AH90" s="183" t="e">
        <f aca="false">IF(AG90&lt;=0,0,AG90)</f>
        <v>#NAME?</v>
      </c>
      <c r="AI90" s="183" t="e">
        <f aca="false">AH90*((((1+(INDEX(TI_5,1,$C$3)/2))^2)^(1/12))-1)</f>
        <v>#NAME?</v>
      </c>
      <c r="AJ90" s="183" t="e">
        <f aca="false">IF(AI91=0,0,AI90)</f>
        <v>#NAME?</v>
      </c>
      <c r="AK90" s="183" t="e">
        <f aca="false">IF(AH90&gt;0,IF(CA89=1,-AH90,0),0)</f>
        <v>#NAME?</v>
      </c>
      <c r="AL90" s="184" t="e">
        <f aca="false">K90+P90+Q90+R90+S90+X90+AA90+AB90+AF90+AK90</f>
        <v>#NAME?</v>
      </c>
      <c r="AM90" s="185" t="e">
        <f aca="false">IF($E90=0,0,IF($C90-INDEX(DM_1,1,$C$3)&gt;=$K$3,0,INDEX(EC_Studio,$C$4,$C$3)))</f>
        <v>#NAME?</v>
      </c>
      <c r="AN90" s="185" t="e">
        <f aca="false">IF($E90=0,0,IF($C90-INDEX(DM_1,1,$C$3)&gt;=$K$4,0,INDEX(EC_1cc,$C$4,$C$3)))</f>
        <v>#NAME?</v>
      </c>
      <c r="AO90" s="185" t="e">
        <f aca="false">IF($E90=0,0,IF($C90-INDEX(DM_1,1,$C$3)&gt;=$K$5,0,INDEX(EC_2cc,$C$4,$C$3)))</f>
        <v>#NAME?</v>
      </c>
      <c r="AP90" s="185" t="e">
        <f aca="false">IF($E90=0,0,IF($C90-INDEX(DM_1,1,$C$3)&gt;=$K$6,0,INDEX(EC_3CC,$C$4,$C$3)))</f>
        <v>#NAME?</v>
      </c>
      <c r="AQ90" s="185" t="e">
        <f aca="false">IF($E90=0,0,IF($C90-INDEX(DM_1,1,$C$3)&gt;=$K$7,0,INDEX(EC_P,$C$4,$C$3)))</f>
        <v>#NAME?</v>
      </c>
      <c r="AR90" s="185" t="e">
        <f aca="false">IF($E90=0,0,IF($C90-INDEX(DM_1,1,$C$3)&gt;=$K$8,0,INDEX(EC_2ccF,$C$4,$C$3)))</f>
        <v>#NAME?</v>
      </c>
      <c r="AS90" s="185" t="e">
        <f aca="false">IF($E90=0,0,IF($C90-INDEX(DM_1,1,$C$3)&gt;=$K$9,0,INDEX(EC_3ccF,$C$4,$C$3)))</f>
        <v>#NAME?</v>
      </c>
      <c r="AT90" s="185" t="e">
        <f aca="false">(AM90+AN90+AO90+AP90+AQ90+AR90+AS90)*INDEX([1]!stat,1,$C$3)</f>
        <v>#NAME?</v>
      </c>
      <c r="AU90" s="185" t="e">
        <f aca="false">SUM(AM90:AS90)</f>
        <v>#NAME?</v>
      </c>
      <c r="AV90" s="185" t="e">
        <f aca="false">SUM(AU$17:AU90)</f>
        <v>#NAME?</v>
      </c>
      <c r="AW90" s="186" t="e">
        <f aca="false">AM90*INDEX([1]!prix_studio,$C$4,$C$3)</f>
        <v>#NAME?</v>
      </c>
      <c r="AX90" s="186" t="e">
        <f aca="false">AN90*INDEX([1]!prix_1cc,$C$4,$C$3)</f>
        <v>#NAME?</v>
      </c>
      <c r="AY90" s="186" t="e">
        <f aca="false">AO90*INDEX([1]!prix_2cc,$C$4,$C$3)</f>
        <v>#NAME?</v>
      </c>
      <c r="AZ90" s="186" t="e">
        <f aca="false">AP90*INDEX([1]!prix_3cc,$C$4,$C$3)</f>
        <v>#NAME?</v>
      </c>
      <c r="BA90" s="186" t="e">
        <f aca="false">AQ90*INDEX([1]!prix_pent,$C$4,$C$3)</f>
        <v>#NAME?</v>
      </c>
      <c r="BB90" s="186" t="e">
        <f aca="false">AR90*INDEX([1]!prix_2ccf,$C$4,$C$3)</f>
        <v>#NAME?</v>
      </c>
      <c r="BC90" s="186" t="e">
        <f aca="false">AS90*INDEX([1]!prix_3ccf,$C$4,$C$3)</f>
        <v>#NAME?</v>
      </c>
      <c r="BD90" s="186" t="e">
        <f aca="false">SUM(AW90:BC90)</f>
        <v>#NAME?</v>
      </c>
      <c r="BE90" s="186"/>
      <c r="BF90" s="187" t="e">
        <f aca="false">IF($G90=0,0,IF(SUM(AM$17:AM90)&lt;$J$3,0,INDEX(Taxes_2,1,$C$3)*INDEX([1]!prix_studio,$C$4,$C$3))*($J$3-SUM(AM$17:AM90))/12)</f>
        <v>#NAME?</v>
      </c>
      <c r="BG90" s="187" t="e">
        <f aca="false">IF($G90=0,0,IF(SUM(AN$17:AN90)&lt;$J$4,0,INDEX(Taxes_2,1,$C$3)*INDEX([1]!prix_1cc,$C$4,$C$3))*($J$4-SUM(AN$17:AN90))/12)</f>
        <v>#NAME?</v>
      </c>
      <c r="BH90" s="187" t="e">
        <f aca="false">IF($G90=0,0,IF(SUM(AO$17:AO90)&lt;$J$5,0,INDEX(Taxes_2,1,$C$3)*INDEX([1]!prix_2cc,$C$4,$C$3))*($J$5-SUM(AO$17:AO90))/12)</f>
        <v>#NAME?</v>
      </c>
      <c r="BI90" s="187" t="e">
        <f aca="false">IF($G90=0,0,IF(SUM(AP$17:AP90)&lt;$J$6,0,INDEX(Taxes_2,1,$C$3)*INDEX([1]!prix_3cc,$C$4,$C$3))*($J$6-SUM(AP$17:AP90))/12)</f>
        <v>#NAME?</v>
      </c>
      <c r="BJ90" s="187" t="e">
        <f aca="false">IF($G90=0,0,IF(SUM(AQ$17:AQ90)&lt;$J$7,0,INDEX(Taxes_2,1,$C$3)*INDEX([1]!prix_pent,$C$4,$C$3))*($J$7-SUM(AQ$17:AQ90))/12)</f>
        <v>#NAME?</v>
      </c>
      <c r="BK90" s="187" t="e">
        <f aca="false">IF($G90=0,0,IF(SUM(AR$17:AR90)&lt;$J$8,0,INDEX(Taxes_2,1,$C$3)*INDEX([1]!prix_2ccf,$C$4,$C$3))*($J$8-SUM(AR$17:AR90))/12)</f>
        <v>#NAME?</v>
      </c>
      <c r="BL90" s="187" t="e">
        <f aca="false">IF($G90=0,0,IF(SUM(AS$17:AS90)&lt;$J$9,0,INDEX(Taxes_2,1,$C$3)*INDEX([1]!prix_3ccf,$C$4,$C$3))*($J$9-SUM(AS$17:AS90))/12)</f>
        <v>#NAME?</v>
      </c>
      <c r="BM90" s="188" t="e">
        <f aca="false">IF(G90=0,INDEX(Taxes_1,1,$C$3)*INDEX([1]!v_terrain,1,1)/12,0)</f>
        <v>#NAME?</v>
      </c>
      <c r="BN90" s="187"/>
      <c r="BO90" s="187"/>
      <c r="BP90" s="187"/>
      <c r="BQ90" s="187"/>
      <c r="BR90" s="187"/>
      <c r="BS90" s="187"/>
      <c r="BT90" s="187"/>
      <c r="BU90" s="189" t="e">
        <f aca="false">BF90+BG90+BH90+BI90+BJ90+BK90+BL90+BM90+BN90+BO90+BP90+BQ90+BR90+BS90+BT90</f>
        <v>#NAME?</v>
      </c>
      <c r="BW90" s="190" t="e">
        <f aca="false">IF(G90=1,IF(G89=0,C90,0),0)</f>
        <v>#NAME?</v>
      </c>
      <c r="BX90" s="190" t="e">
        <f aca="false">IF(G90=1,IF(G89=0,C90,0),0)</f>
        <v>#NAME?</v>
      </c>
      <c r="BY90" s="190" t="e">
        <f aca="false">F90+W90</f>
        <v>#NAME?</v>
      </c>
      <c r="BZ90" s="190" t="e">
        <f aca="false">IF(BY90=2,1,0)</f>
        <v>#NAME?</v>
      </c>
      <c r="CA90" s="190" t="e">
        <f aca="false">IF(G90+H90=2,1,0)</f>
        <v>#NAME?</v>
      </c>
    </row>
    <row r="91" customFormat="false" ht="12.75" hidden="false" customHeight="false" outlineLevel="0" collapsed="false">
      <c r="B91" s="195"/>
      <c r="C91" s="191" t="n">
        <v>75</v>
      </c>
      <c r="D91" s="176" t="n">
        <v>1</v>
      </c>
      <c r="E91" s="176" t="n">
        <f aca="false">IF(INDEX(DM_1,1,$C$3)&gt;C91,0,1)</f>
        <v>1</v>
      </c>
      <c r="F91" s="176" t="e">
        <f aca="false">IF(AV91/$J$10&gt;=INDEX(PREV_2,1,$C$3),1,0)</f>
        <v>#NAME?</v>
      </c>
      <c r="G91" s="176" t="e">
        <f aca="false">IF(F91=0,0,IF(SUM(F$17:F91)-INDEX(DM_4,1,$C$3)&lt;0,0,1))</f>
        <v>#NAME?</v>
      </c>
      <c r="H91" s="177" t="e">
        <f aca="false">IF(AV91&lt;$J$10,0,1)</f>
        <v>#NAME?</v>
      </c>
      <c r="I91" s="178" t="e">
        <f aca="false">IF(G91=0,BD91*INDEX(EQ_Prev,1,$C$3),0)</f>
        <v>#NAME?</v>
      </c>
      <c r="J91" s="178" t="e">
        <f aca="false">IF(F91=1,IF(F90=0,SUM(I$17:I91),I91),0)</f>
        <v>#NAME?</v>
      </c>
      <c r="K91" s="178" t="e">
        <f aca="false">IF(F91=1,IF(F90=0,IF(SUM(I$17:I91)&lt;=$N$10,SUM(I$17:I91),$N$10),0),0)</f>
        <v>#NAME?</v>
      </c>
      <c r="L91" s="178" t="e">
        <f aca="false">J91-K91</f>
        <v>#NAME?</v>
      </c>
      <c r="M91" s="178" t="e">
        <f aca="false">IF(G91=0,BD91*(1-INDEX(EQ_Prev,1,$C$3)),0)</f>
        <v>#NAME?</v>
      </c>
      <c r="N91" s="178" t="e">
        <f aca="false">IF(G91=1,IF(G90=0,SUM(M$17:M91),0),0)</f>
        <v>#NAME?</v>
      </c>
      <c r="O91" s="178" t="e">
        <f aca="false">IF(G91=1,BD91,0)</f>
        <v>#NAME?</v>
      </c>
      <c r="P91" s="179" t="e">
        <f aca="false">O91+N91+L91</f>
        <v>#NAME?</v>
      </c>
      <c r="Q91" s="192" t="n">
        <v>0</v>
      </c>
      <c r="R91" s="181" t="e">
        <f aca="false">-IF(G91=0,($G$7/$H$7),0)</f>
        <v>#NAME?</v>
      </c>
      <c r="S91" s="181" t="e">
        <f aca="false">-IF(F91=1,IF(G91=0,$G$8/$H$8,0),0)</f>
        <v>#NAME?</v>
      </c>
      <c r="T91" s="181" t="e">
        <f aca="false">Q91+R91+S91+AB91</f>
        <v>#NAME?</v>
      </c>
      <c r="U91" s="181" t="e">
        <f aca="false">IF(W90=1,0,T91)</f>
        <v>#NAME?</v>
      </c>
      <c r="V91" s="181" t="e">
        <f aca="false">IF(U91=0,T91,0)</f>
        <v>#NAME?</v>
      </c>
      <c r="W91" s="182" t="e">
        <f aca="false">IF(-SUM(T$17:T91)&gt;=0.25*(SUM($G$6+$G$7+$G$8)),1,0)</f>
        <v>#NAME?</v>
      </c>
      <c r="X91" s="181" t="e">
        <f aca="false">-IF(BZ91=1,IF(BZ90=0,AC91,0),0)</f>
        <v>#NAME?</v>
      </c>
      <c r="Y91" s="181" t="e">
        <f aca="false">-IF(BZ91=1,IF(BZ90=0,(SUM(P$17:P91)),IF(AG91&gt;0,P91,0)),0)</f>
        <v>#NAME?</v>
      </c>
      <c r="Z91" s="181" t="e">
        <f aca="false">IF(AG90&gt;0,IF(AG91&lt;0,-AG90,0),0)</f>
        <v>#NAME?</v>
      </c>
      <c r="AA91" s="181" t="e">
        <f aca="false">IF(Z91=0,Y91,Z91)</f>
        <v>#NAME?</v>
      </c>
      <c r="AB91" s="193" t="n">
        <v>0</v>
      </c>
      <c r="AC91" s="183" t="e">
        <f aca="false">IF(BY90&lt;2,AC90+AD90,0)</f>
        <v>#NAME?</v>
      </c>
      <c r="AD91" s="183" t="e">
        <f aca="false">AC91*((((1+(INDEX(TI_4,1,$C$3)/2))^2)^(1/12))-1)</f>
        <v>#NAME?</v>
      </c>
      <c r="AE91" s="183" t="e">
        <f aca="false">IF(AD92=0,0,AD91)</f>
        <v>#NAME?</v>
      </c>
      <c r="AF91" s="183" t="e">
        <f aca="false">IF(BZ91=1,IF(BZ90=0,AC91-SUM(T92:T$136),0),0)</f>
        <v>#NAME?</v>
      </c>
      <c r="AG91" s="183" t="e">
        <f aca="false">IF(BZ91=1,IF(BZ90=0,AF91-SUM(P$17:P91),AG90+AI90-P91),0)</f>
        <v>#NAME?</v>
      </c>
      <c r="AH91" s="183" t="e">
        <f aca="false">IF(AG91&lt;=0,0,AG91)</f>
        <v>#NAME?</v>
      </c>
      <c r="AI91" s="183" t="e">
        <f aca="false">AH91*((((1+(INDEX(TI_5,1,$C$3)/2))^2)^(1/12))-1)</f>
        <v>#NAME?</v>
      </c>
      <c r="AJ91" s="183" t="e">
        <f aca="false">IF(AI92=0,0,AI91)</f>
        <v>#NAME?</v>
      </c>
      <c r="AK91" s="183" t="e">
        <f aca="false">IF(AH91&gt;0,IF(CA90=1,-AH91,0),0)</f>
        <v>#NAME?</v>
      </c>
      <c r="AL91" s="184" t="e">
        <f aca="false">K91+P91+Q91+R91+S91+X91+AA91+AB91+AF91+AK91</f>
        <v>#NAME?</v>
      </c>
      <c r="AM91" s="185" t="e">
        <f aca="false">IF($E91=0,0,IF($C91-INDEX(DM_1,1,$C$3)&gt;=$K$3,0,INDEX(EC_Studio,$C$4,$C$3)))</f>
        <v>#NAME?</v>
      </c>
      <c r="AN91" s="185" t="e">
        <f aca="false">IF($E91=0,0,IF($C91-INDEX(DM_1,1,$C$3)&gt;=$K$4,0,INDEX(EC_1cc,$C$4,$C$3)))</f>
        <v>#NAME?</v>
      </c>
      <c r="AO91" s="185" t="e">
        <f aca="false">IF($E91=0,0,IF($C91-INDEX(DM_1,1,$C$3)&gt;=$K$5,0,INDEX(EC_2cc,$C$4,$C$3)))</f>
        <v>#NAME?</v>
      </c>
      <c r="AP91" s="185" t="e">
        <f aca="false">IF($E91=0,0,IF($C91-INDEX(DM_1,1,$C$3)&gt;=$K$6,0,INDEX(EC_3CC,$C$4,$C$3)))</f>
        <v>#NAME?</v>
      </c>
      <c r="AQ91" s="185" t="e">
        <f aca="false">IF($E91=0,0,IF($C91-INDEX(DM_1,1,$C$3)&gt;=$K$7,0,INDEX(EC_P,$C$4,$C$3)))</f>
        <v>#NAME?</v>
      </c>
      <c r="AR91" s="185" t="e">
        <f aca="false">IF($E91=0,0,IF($C91-INDEX(DM_1,1,$C$3)&gt;=$K$8,0,INDEX(EC_2ccF,$C$4,$C$3)))</f>
        <v>#NAME?</v>
      </c>
      <c r="AS91" s="185" t="e">
        <f aca="false">IF($E91=0,0,IF($C91-INDEX(DM_1,1,$C$3)&gt;=$K$9,0,INDEX(EC_3ccF,$C$4,$C$3)))</f>
        <v>#NAME?</v>
      </c>
      <c r="AT91" s="185" t="e">
        <f aca="false">(AM91+AN91+AO91+AP91+AQ91+AR91+AS91)*INDEX([1]!stat,1,$C$3)</f>
        <v>#NAME?</v>
      </c>
      <c r="AU91" s="185" t="e">
        <f aca="false">SUM(AM91:AS91)</f>
        <v>#NAME?</v>
      </c>
      <c r="AV91" s="185" t="e">
        <f aca="false">SUM(AU$17:AU91)</f>
        <v>#NAME?</v>
      </c>
      <c r="AW91" s="186" t="e">
        <f aca="false">AM91*INDEX([1]!prix_studio,$C$4,$C$3)</f>
        <v>#NAME?</v>
      </c>
      <c r="AX91" s="186" t="e">
        <f aca="false">AN91*INDEX([1]!prix_1cc,$C$4,$C$3)</f>
        <v>#NAME?</v>
      </c>
      <c r="AY91" s="186" t="e">
        <f aca="false">AO91*INDEX([1]!prix_2cc,$C$4,$C$3)</f>
        <v>#NAME?</v>
      </c>
      <c r="AZ91" s="186" t="e">
        <f aca="false">AP91*INDEX([1]!prix_3cc,$C$4,$C$3)</f>
        <v>#NAME?</v>
      </c>
      <c r="BA91" s="186" t="e">
        <f aca="false">AQ91*INDEX([1]!prix_pent,$C$4,$C$3)</f>
        <v>#NAME?</v>
      </c>
      <c r="BB91" s="186" t="e">
        <f aca="false">AR91*INDEX([1]!prix_2ccf,$C$4,$C$3)</f>
        <v>#NAME?</v>
      </c>
      <c r="BC91" s="186" t="e">
        <f aca="false">AS91*INDEX([1]!prix_3ccf,$C$4,$C$3)</f>
        <v>#NAME?</v>
      </c>
      <c r="BD91" s="186" t="e">
        <f aca="false">SUM(AW91:BC91)</f>
        <v>#NAME?</v>
      </c>
      <c r="BE91" s="186"/>
      <c r="BF91" s="187" t="e">
        <f aca="false">IF($G91=0,0,IF(SUM(AM$17:AM91)&lt;$J$3,0,INDEX(Taxes_2,1,$C$3)*INDEX([1]!prix_studio,$C$4,$C$3))*($J$3-SUM(AM$17:AM91))/12)</f>
        <v>#NAME?</v>
      </c>
      <c r="BG91" s="187" t="e">
        <f aca="false">IF($G91=0,0,IF(SUM(AN$17:AN91)&lt;$J$4,0,INDEX(Taxes_2,1,$C$3)*INDEX([1]!prix_1cc,$C$4,$C$3))*($J$4-SUM(AN$17:AN91))/12)</f>
        <v>#NAME?</v>
      </c>
      <c r="BH91" s="187" t="e">
        <f aca="false">IF($G91=0,0,IF(SUM(AO$17:AO91)&lt;$J$5,0,INDEX(Taxes_2,1,$C$3)*INDEX([1]!prix_2cc,$C$4,$C$3))*($J$5-SUM(AO$17:AO91))/12)</f>
        <v>#NAME?</v>
      </c>
      <c r="BI91" s="187" t="e">
        <f aca="false">IF($G91=0,0,IF(SUM(AP$17:AP91)&lt;$J$6,0,INDEX(Taxes_2,1,$C$3)*INDEX([1]!prix_3cc,$C$4,$C$3))*($J$6-SUM(AP$17:AP91))/12)</f>
        <v>#NAME?</v>
      </c>
      <c r="BJ91" s="187" t="e">
        <f aca="false">IF($G91=0,0,IF(SUM(AQ$17:AQ91)&lt;$J$7,0,INDEX(Taxes_2,1,$C$3)*INDEX([1]!prix_pent,$C$4,$C$3))*($J$7-SUM(AQ$17:AQ91))/12)</f>
        <v>#NAME?</v>
      </c>
      <c r="BK91" s="187" t="e">
        <f aca="false">IF($G91=0,0,IF(SUM(AR$17:AR91)&lt;$J$8,0,INDEX(Taxes_2,1,$C$3)*INDEX([1]!prix_2ccf,$C$4,$C$3))*($J$8-SUM(AR$17:AR91))/12)</f>
        <v>#NAME?</v>
      </c>
      <c r="BL91" s="187" t="e">
        <f aca="false">IF($G91=0,0,IF(SUM(AS$17:AS91)&lt;$J$9,0,INDEX(Taxes_2,1,$C$3)*INDEX([1]!prix_3ccf,$C$4,$C$3))*($J$9-SUM(AS$17:AS91))/12)</f>
        <v>#NAME?</v>
      </c>
      <c r="BM91" s="188" t="e">
        <f aca="false">IF(G91=0,INDEX(Taxes_1,1,$C$3)*INDEX([1]!v_terrain,1,1)/12,0)</f>
        <v>#NAME?</v>
      </c>
      <c r="BN91" s="187"/>
      <c r="BO91" s="187"/>
      <c r="BP91" s="187"/>
      <c r="BQ91" s="187"/>
      <c r="BR91" s="187"/>
      <c r="BS91" s="187"/>
      <c r="BT91" s="187"/>
      <c r="BU91" s="189" t="e">
        <f aca="false">BF91+BG91+BH91+BI91+BJ91+BK91+BL91+BM91+BN91+BO91+BP91+BQ91+BR91+BS91+BT91</f>
        <v>#NAME?</v>
      </c>
      <c r="BW91" s="190" t="e">
        <f aca="false">IF(G91=1,IF(G90=0,C91,0),0)</f>
        <v>#NAME?</v>
      </c>
      <c r="BX91" s="190" t="e">
        <f aca="false">IF(G91=1,IF(G90=0,C91,0),0)</f>
        <v>#NAME?</v>
      </c>
      <c r="BY91" s="190" t="e">
        <f aca="false">F91+W91</f>
        <v>#NAME?</v>
      </c>
      <c r="BZ91" s="190" t="e">
        <f aca="false">IF(BY91=2,1,0)</f>
        <v>#NAME?</v>
      </c>
      <c r="CA91" s="190" t="e">
        <f aca="false">IF(G91+H91=2,1,0)</f>
        <v>#NAME?</v>
      </c>
    </row>
    <row r="92" customFormat="false" ht="12.75" hidden="false" customHeight="false" outlineLevel="0" collapsed="false">
      <c r="B92" s="195"/>
      <c r="C92" s="191" t="n">
        <v>76</v>
      </c>
      <c r="D92" s="176" t="n">
        <v>1</v>
      </c>
      <c r="E92" s="176" t="n">
        <f aca="false">IF(INDEX(DM_1,1,$C$3)&gt;C92,0,1)</f>
        <v>1</v>
      </c>
      <c r="F92" s="176" t="e">
        <f aca="false">IF(AV92/$J$10&gt;=INDEX(PREV_2,1,$C$3),1,0)</f>
        <v>#NAME?</v>
      </c>
      <c r="G92" s="176" t="e">
        <f aca="false">IF(F92=0,0,IF(SUM(F$17:F92)-INDEX(DM_4,1,$C$3)&lt;0,0,1))</f>
        <v>#NAME?</v>
      </c>
      <c r="H92" s="177" t="e">
        <f aca="false">IF(AV92&lt;$J$10,0,1)</f>
        <v>#NAME?</v>
      </c>
      <c r="I92" s="178" t="e">
        <f aca="false">IF(G92=0,BD92*INDEX(EQ_Prev,1,$C$3),0)</f>
        <v>#NAME?</v>
      </c>
      <c r="J92" s="178" t="e">
        <f aca="false">IF(F92=1,IF(F91=0,SUM(I$17:I92),I92),0)</f>
        <v>#NAME?</v>
      </c>
      <c r="K92" s="178" t="e">
        <f aca="false">IF(F92=1,IF(F91=0,IF(SUM(I$17:I92)&lt;=$N$10,SUM(I$17:I92),$N$10),0),0)</f>
        <v>#NAME?</v>
      </c>
      <c r="L92" s="178" t="e">
        <f aca="false">J92-K92</f>
        <v>#NAME?</v>
      </c>
      <c r="M92" s="178" t="e">
        <f aca="false">IF(G92=0,BD92*(1-INDEX(EQ_Prev,1,$C$3)),0)</f>
        <v>#NAME?</v>
      </c>
      <c r="N92" s="178" t="e">
        <f aca="false">IF(G92=1,IF(G91=0,SUM(M$17:M92),0),0)</f>
        <v>#NAME?</v>
      </c>
      <c r="O92" s="178" t="e">
        <f aca="false">IF(G92=1,BD92,0)</f>
        <v>#NAME?</v>
      </c>
      <c r="P92" s="179" t="e">
        <f aca="false">O92+N92+L92</f>
        <v>#NAME?</v>
      </c>
      <c r="Q92" s="192" t="n">
        <v>0</v>
      </c>
      <c r="R92" s="181" t="e">
        <f aca="false">-IF(G92=0,($G$7/$H$7),0)</f>
        <v>#NAME?</v>
      </c>
      <c r="S92" s="181" t="e">
        <f aca="false">-IF(F92=1,IF(G92=0,$G$8/$H$8,0),0)</f>
        <v>#NAME?</v>
      </c>
      <c r="T92" s="181" t="e">
        <f aca="false">Q92+R92+S92+AB92</f>
        <v>#NAME?</v>
      </c>
      <c r="U92" s="181" t="e">
        <f aca="false">IF(W91=1,0,T92)</f>
        <v>#NAME?</v>
      </c>
      <c r="V92" s="181" t="e">
        <f aca="false">IF(U92=0,T92,0)</f>
        <v>#NAME?</v>
      </c>
      <c r="W92" s="182" t="e">
        <f aca="false">IF(-SUM(T$17:T92)&gt;=0.25*(SUM($G$6+$G$7+$G$8)),1,0)</f>
        <v>#NAME?</v>
      </c>
      <c r="X92" s="181" t="e">
        <f aca="false">-IF(BZ92=1,IF(BZ91=0,AC92,0),0)</f>
        <v>#NAME?</v>
      </c>
      <c r="Y92" s="181" t="e">
        <f aca="false">-IF(BZ92=1,IF(BZ91=0,(SUM(P$17:P92)),IF(AG92&gt;0,P92,0)),0)</f>
        <v>#NAME?</v>
      </c>
      <c r="Z92" s="181" t="e">
        <f aca="false">IF(AG91&gt;0,IF(AG92&lt;0,-AG91,0),0)</f>
        <v>#NAME?</v>
      </c>
      <c r="AA92" s="181" t="e">
        <f aca="false">IF(Z92=0,Y92,Z92)</f>
        <v>#NAME?</v>
      </c>
      <c r="AB92" s="193" t="n">
        <v>0</v>
      </c>
      <c r="AC92" s="183" t="e">
        <f aca="false">IF(BY91&lt;2,AC91+AD91,0)</f>
        <v>#NAME?</v>
      </c>
      <c r="AD92" s="183" t="e">
        <f aca="false">AC92*((((1+(INDEX(TI_4,1,$C$3)/2))^2)^(1/12))-1)</f>
        <v>#NAME?</v>
      </c>
      <c r="AE92" s="183" t="e">
        <f aca="false">IF(AD93=0,0,AD92)</f>
        <v>#NAME?</v>
      </c>
      <c r="AF92" s="183" t="e">
        <f aca="false">IF(BZ92=1,IF(BZ91=0,AC92-SUM(T93:T$136),0),0)</f>
        <v>#NAME?</v>
      </c>
      <c r="AG92" s="183" t="e">
        <f aca="false">IF(BZ92=1,IF(BZ91=0,AF92-SUM(P$17:P92),AG91+AI91-P92),0)</f>
        <v>#NAME?</v>
      </c>
      <c r="AH92" s="183" t="e">
        <f aca="false">IF(AG92&lt;=0,0,AG92)</f>
        <v>#NAME?</v>
      </c>
      <c r="AI92" s="183" t="e">
        <f aca="false">AH92*((((1+(INDEX(TI_5,1,$C$3)/2))^2)^(1/12))-1)</f>
        <v>#NAME?</v>
      </c>
      <c r="AJ92" s="183" t="e">
        <f aca="false">IF(AI93=0,0,AI92)</f>
        <v>#NAME?</v>
      </c>
      <c r="AK92" s="183" t="e">
        <f aca="false">IF(AH92&gt;0,IF(CA91=1,-AH92,0),0)</f>
        <v>#NAME?</v>
      </c>
      <c r="AL92" s="184" t="e">
        <f aca="false">K92+P92+Q92+R92+S92+X92+AA92+AB92+AF92+AK92</f>
        <v>#NAME?</v>
      </c>
      <c r="AM92" s="185" t="e">
        <f aca="false">IF($E92=0,0,IF($C92-INDEX(DM_1,1,$C$3)&gt;=$K$3,0,INDEX(EC_Studio,$C$4,$C$3)))</f>
        <v>#NAME?</v>
      </c>
      <c r="AN92" s="185" t="e">
        <f aca="false">IF($E92=0,0,IF($C92-INDEX(DM_1,1,$C$3)&gt;=$K$4,0,INDEX(EC_1cc,$C$4,$C$3)))</f>
        <v>#NAME?</v>
      </c>
      <c r="AO92" s="185" t="e">
        <f aca="false">IF($E92=0,0,IF($C92-INDEX(DM_1,1,$C$3)&gt;=$K$5,0,INDEX(EC_2cc,$C$4,$C$3)))</f>
        <v>#NAME?</v>
      </c>
      <c r="AP92" s="185" t="e">
        <f aca="false">IF($E92=0,0,IF($C92-INDEX(DM_1,1,$C$3)&gt;=$K$6,0,INDEX(EC_3CC,$C$4,$C$3)))</f>
        <v>#NAME?</v>
      </c>
      <c r="AQ92" s="185" t="e">
        <f aca="false">IF($E92=0,0,IF($C92-INDEX(DM_1,1,$C$3)&gt;=$K$7,0,INDEX(EC_P,$C$4,$C$3)))</f>
        <v>#NAME?</v>
      </c>
      <c r="AR92" s="185" t="e">
        <f aca="false">IF($E92=0,0,IF($C92-INDEX(DM_1,1,$C$3)&gt;=$K$8,0,INDEX(EC_2ccF,$C$4,$C$3)))</f>
        <v>#NAME?</v>
      </c>
      <c r="AS92" s="185" t="e">
        <f aca="false">IF($E92=0,0,IF($C92-INDEX(DM_1,1,$C$3)&gt;=$K$9,0,INDEX(EC_3ccF,$C$4,$C$3)))</f>
        <v>#NAME?</v>
      </c>
      <c r="AT92" s="185" t="e">
        <f aca="false">(AM92+AN92+AO92+AP92+AQ92+AR92+AS92)*INDEX([1]!stat,1,$C$3)</f>
        <v>#NAME?</v>
      </c>
      <c r="AU92" s="185" t="e">
        <f aca="false">SUM(AM92:AS92)</f>
        <v>#NAME?</v>
      </c>
      <c r="AV92" s="185" t="e">
        <f aca="false">SUM(AU$17:AU92)</f>
        <v>#NAME?</v>
      </c>
      <c r="AW92" s="186" t="e">
        <f aca="false">AM92*INDEX([1]!prix_studio,$C$4,$C$3)</f>
        <v>#NAME?</v>
      </c>
      <c r="AX92" s="186" t="e">
        <f aca="false">AN92*INDEX([1]!prix_1cc,$C$4,$C$3)</f>
        <v>#NAME?</v>
      </c>
      <c r="AY92" s="186" t="e">
        <f aca="false">AO92*INDEX([1]!prix_2cc,$C$4,$C$3)</f>
        <v>#NAME?</v>
      </c>
      <c r="AZ92" s="186" t="e">
        <f aca="false">AP92*INDEX([1]!prix_3cc,$C$4,$C$3)</f>
        <v>#NAME?</v>
      </c>
      <c r="BA92" s="186" t="e">
        <f aca="false">AQ92*INDEX([1]!prix_pent,$C$4,$C$3)</f>
        <v>#NAME?</v>
      </c>
      <c r="BB92" s="186" t="e">
        <f aca="false">AR92*INDEX([1]!prix_2ccf,$C$4,$C$3)</f>
        <v>#NAME?</v>
      </c>
      <c r="BC92" s="186" t="e">
        <f aca="false">AS92*INDEX([1]!prix_3ccf,$C$4,$C$3)</f>
        <v>#NAME?</v>
      </c>
      <c r="BD92" s="186" t="e">
        <f aca="false">SUM(AW92:BC92)</f>
        <v>#NAME?</v>
      </c>
      <c r="BE92" s="186"/>
      <c r="BF92" s="187" t="e">
        <f aca="false">IF($G92=0,0,IF(SUM(AM$17:AM92)&lt;$J$3,0,INDEX(Taxes_2,1,$C$3)*INDEX([1]!prix_studio,$C$4,$C$3))*($J$3-SUM(AM$17:AM92))/12)</f>
        <v>#NAME?</v>
      </c>
      <c r="BG92" s="187" t="e">
        <f aca="false">IF($G92=0,0,IF(SUM(AN$17:AN92)&lt;$J$4,0,INDEX(Taxes_2,1,$C$3)*INDEX([1]!prix_1cc,$C$4,$C$3))*($J$4-SUM(AN$17:AN92))/12)</f>
        <v>#NAME?</v>
      </c>
      <c r="BH92" s="187" t="e">
        <f aca="false">IF($G92=0,0,IF(SUM(AO$17:AO92)&lt;$J$5,0,INDEX(Taxes_2,1,$C$3)*INDEX([1]!prix_2cc,$C$4,$C$3))*($J$5-SUM(AO$17:AO92))/12)</f>
        <v>#NAME?</v>
      </c>
      <c r="BI92" s="187" t="e">
        <f aca="false">IF($G92=0,0,IF(SUM(AP$17:AP92)&lt;$J$6,0,INDEX(Taxes_2,1,$C$3)*INDEX([1]!prix_3cc,$C$4,$C$3))*($J$6-SUM(AP$17:AP92))/12)</f>
        <v>#NAME?</v>
      </c>
      <c r="BJ92" s="187" t="e">
        <f aca="false">IF($G92=0,0,IF(SUM(AQ$17:AQ92)&lt;$J$7,0,INDEX(Taxes_2,1,$C$3)*INDEX([1]!prix_pent,$C$4,$C$3))*($J$7-SUM(AQ$17:AQ92))/12)</f>
        <v>#NAME?</v>
      </c>
      <c r="BK92" s="187" t="e">
        <f aca="false">IF($G92=0,0,IF(SUM(AR$17:AR92)&lt;$J$8,0,INDEX(Taxes_2,1,$C$3)*INDEX([1]!prix_2ccf,$C$4,$C$3))*($J$8-SUM(AR$17:AR92))/12)</f>
        <v>#NAME?</v>
      </c>
      <c r="BL92" s="187" t="e">
        <f aca="false">IF($G92=0,0,IF(SUM(AS$17:AS92)&lt;$J$9,0,INDEX(Taxes_2,1,$C$3)*INDEX([1]!prix_3ccf,$C$4,$C$3))*($J$9-SUM(AS$17:AS92))/12)</f>
        <v>#NAME?</v>
      </c>
      <c r="BM92" s="188" t="e">
        <f aca="false">IF(G92=0,INDEX(Taxes_1,1,$C$3)*INDEX([1]!v_terrain,1,1)/12,0)</f>
        <v>#NAME?</v>
      </c>
      <c r="BN92" s="187"/>
      <c r="BO92" s="187"/>
      <c r="BP92" s="187"/>
      <c r="BQ92" s="187"/>
      <c r="BR92" s="187"/>
      <c r="BS92" s="187"/>
      <c r="BT92" s="187"/>
      <c r="BU92" s="189" t="e">
        <f aca="false">BF92+BG92+BH92+BI92+BJ92+BK92+BL92+BM92+BN92+BO92+BP92+BQ92+BR92+BS92+BT92</f>
        <v>#NAME?</v>
      </c>
      <c r="BW92" s="190" t="e">
        <f aca="false">IF(G92=1,IF(G91=0,C92,0),0)</f>
        <v>#NAME?</v>
      </c>
      <c r="BX92" s="190" t="e">
        <f aca="false">IF(G92=1,IF(G91=0,C92,0),0)</f>
        <v>#NAME?</v>
      </c>
      <c r="BY92" s="190" t="e">
        <f aca="false">F92+W92</f>
        <v>#NAME?</v>
      </c>
      <c r="BZ92" s="190" t="e">
        <f aca="false">IF(BY92=2,1,0)</f>
        <v>#NAME?</v>
      </c>
      <c r="CA92" s="190" t="e">
        <f aca="false">IF(G92+H92=2,1,0)</f>
        <v>#NAME?</v>
      </c>
    </row>
    <row r="93" customFormat="false" ht="12.75" hidden="false" customHeight="false" outlineLevel="0" collapsed="false">
      <c r="B93" s="195"/>
      <c r="C93" s="191" t="n">
        <v>77</v>
      </c>
      <c r="D93" s="176" t="n">
        <v>1</v>
      </c>
      <c r="E93" s="176" t="n">
        <f aca="false">IF(INDEX(DM_1,1,$C$3)&gt;C93,0,1)</f>
        <v>1</v>
      </c>
      <c r="F93" s="176" t="e">
        <f aca="false">IF(AV93/$J$10&gt;=INDEX(PREV_2,1,$C$3),1,0)</f>
        <v>#NAME?</v>
      </c>
      <c r="G93" s="176" t="e">
        <f aca="false">IF(F93=0,0,IF(SUM(F$17:F93)-INDEX(DM_4,1,$C$3)&lt;0,0,1))</f>
        <v>#NAME?</v>
      </c>
      <c r="H93" s="177" t="e">
        <f aca="false">IF(AV93&lt;$J$10,0,1)</f>
        <v>#NAME?</v>
      </c>
      <c r="I93" s="178" t="e">
        <f aca="false">IF(G93=0,BD93*INDEX(EQ_Prev,1,$C$3),0)</f>
        <v>#NAME?</v>
      </c>
      <c r="J93" s="178" t="e">
        <f aca="false">IF(F93=1,IF(F92=0,SUM(I$17:I93),I93),0)</f>
        <v>#NAME?</v>
      </c>
      <c r="K93" s="178" t="e">
        <f aca="false">IF(F93=1,IF(F92=0,IF(SUM(I$17:I93)&lt;=$N$10,SUM(I$17:I93),$N$10),0),0)</f>
        <v>#NAME?</v>
      </c>
      <c r="L93" s="178" t="e">
        <f aca="false">J93-K93</f>
        <v>#NAME?</v>
      </c>
      <c r="M93" s="178" t="e">
        <f aca="false">IF(G93=0,BD93*(1-INDEX(EQ_Prev,1,$C$3)),0)</f>
        <v>#NAME?</v>
      </c>
      <c r="N93" s="178" t="e">
        <f aca="false">IF(G93=1,IF(G92=0,SUM(M$17:M93),0),0)</f>
        <v>#NAME?</v>
      </c>
      <c r="O93" s="178" t="e">
        <f aca="false">IF(G93=1,BD93,0)</f>
        <v>#NAME?</v>
      </c>
      <c r="P93" s="179" t="e">
        <f aca="false">O93+N93+L93</f>
        <v>#NAME?</v>
      </c>
      <c r="Q93" s="192" t="n">
        <v>0</v>
      </c>
      <c r="R93" s="181" t="e">
        <f aca="false">-IF(G93=0,($G$7/$H$7),0)</f>
        <v>#NAME?</v>
      </c>
      <c r="S93" s="181" t="e">
        <f aca="false">-IF(F93=1,IF(G93=0,$G$8/$H$8,0),0)</f>
        <v>#NAME?</v>
      </c>
      <c r="T93" s="181" t="e">
        <f aca="false">Q93+R93+S93+AB93</f>
        <v>#NAME?</v>
      </c>
      <c r="U93" s="181" t="e">
        <f aca="false">IF(W92=1,0,T93)</f>
        <v>#NAME?</v>
      </c>
      <c r="V93" s="181" t="e">
        <f aca="false">IF(U93=0,T93,0)</f>
        <v>#NAME?</v>
      </c>
      <c r="W93" s="182" t="e">
        <f aca="false">IF(-SUM(T$17:T93)&gt;=0.25*(SUM($G$6+$G$7+$G$8)),1,0)</f>
        <v>#NAME?</v>
      </c>
      <c r="X93" s="181" t="e">
        <f aca="false">-IF(BZ93=1,IF(BZ92=0,AC93,0),0)</f>
        <v>#NAME?</v>
      </c>
      <c r="Y93" s="181" t="e">
        <f aca="false">-IF(BZ93=1,IF(BZ92=0,(SUM(P$17:P93)),IF(AG93&gt;0,P93,0)),0)</f>
        <v>#NAME?</v>
      </c>
      <c r="Z93" s="181" t="e">
        <f aca="false">IF(AG92&gt;0,IF(AG93&lt;0,-AG92,0),0)</f>
        <v>#NAME?</v>
      </c>
      <c r="AA93" s="181" t="e">
        <f aca="false">IF(Z93=0,Y93,Z93)</f>
        <v>#NAME?</v>
      </c>
      <c r="AB93" s="193" t="n">
        <v>0</v>
      </c>
      <c r="AC93" s="183" t="e">
        <f aca="false">IF(BY92&lt;2,AC92+AD92,0)</f>
        <v>#NAME?</v>
      </c>
      <c r="AD93" s="183" t="e">
        <f aca="false">AC93*((((1+(INDEX(TI_4,1,$C$3)/2))^2)^(1/12))-1)</f>
        <v>#NAME?</v>
      </c>
      <c r="AE93" s="183" t="e">
        <f aca="false">IF(AD94=0,0,AD93)</f>
        <v>#NAME?</v>
      </c>
      <c r="AF93" s="183" t="e">
        <f aca="false">IF(BZ93=1,IF(BZ92=0,AC93-SUM(T94:T$136),0),0)</f>
        <v>#NAME?</v>
      </c>
      <c r="AG93" s="183" t="e">
        <f aca="false">IF(BZ93=1,IF(BZ92=0,AF93-SUM(P$17:P93),AG92+AI92-P93),0)</f>
        <v>#NAME?</v>
      </c>
      <c r="AH93" s="183" t="e">
        <f aca="false">IF(AG93&lt;=0,0,AG93)</f>
        <v>#NAME?</v>
      </c>
      <c r="AI93" s="183" t="e">
        <f aca="false">AH93*((((1+(INDEX(TI_5,1,$C$3)/2))^2)^(1/12))-1)</f>
        <v>#NAME?</v>
      </c>
      <c r="AJ93" s="183" t="e">
        <f aca="false">IF(AI94=0,0,AI93)</f>
        <v>#NAME?</v>
      </c>
      <c r="AK93" s="183" t="e">
        <f aca="false">IF(AH93&gt;0,IF(CA92=1,-AH93,0),0)</f>
        <v>#NAME?</v>
      </c>
      <c r="AL93" s="184" t="e">
        <f aca="false">K93+P93+Q93+R93+S93+X93+AA93+AB93+AF93+AK93</f>
        <v>#NAME?</v>
      </c>
      <c r="AM93" s="185" t="e">
        <f aca="false">IF($E93=0,0,IF($C93-INDEX(DM_1,1,$C$3)&gt;=$K$3,0,INDEX(EC_Studio,$C$4,$C$3)))</f>
        <v>#NAME?</v>
      </c>
      <c r="AN93" s="185" t="e">
        <f aca="false">IF($E93=0,0,IF($C93-INDEX(DM_1,1,$C$3)&gt;=$K$4,0,INDEX(EC_1cc,$C$4,$C$3)))</f>
        <v>#NAME?</v>
      </c>
      <c r="AO93" s="185" t="e">
        <f aca="false">IF($E93=0,0,IF($C93-INDEX(DM_1,1,$C$3)&gt;=$K$5,0,INDEX(EC_2cc,$C$4,$C$3)))</f>
        <v>#NAME?</v>
      </c>
      <c r="AP93" s="185" t="e">
        <f aca="false">IF($E93=0,0,IF($C93-INDEX(DM_1,1,$C$3)&gt;=$K$6,0,INDEX(EC_3CC,$C$4,$C$3)))</f>
        <v>#NAME?</v>
      </c>
      <c r="AQ93" s="185" t="e">
        <f aca="false">IF($E93=0,0,IF($C93-INDEX(DM_1,1,$C$3)&gt;=$K$7,0,INDEX(EC_P,$C$4,$C$3)))</f>
        <v>#NAME?</v>
      </c>
      <c r="AR93" s="185" t="e">
        <f aca="false">IF($E93=0,0,IF($C93-INDEX(DM_1,1,$C$3)&gt;=$K$8,0,INDEX(EC_2ccF,$C$4,$C$3)))</f>
        <v>#NAME?</v>
      </c>
      <c r="AS93" s="185" t="e">
        <f aca="false">IF($E93=0,0,IF($C93-INDEX(DM_1,1,$C$3)&gt;=$K$9,0,INDEX(EC_3ccF,$C$4,$C$3)))</f>
        <v>#NAME?</v>
      </c>
      <c r="AT93" s="185" t="e">
        <f aca="false">(AM93+AN93+AO93+AP93+AQ93+AR93+AS93)*INDEX([1]!stat,1,$C$3)</f>
        <v>#NAME?</v>
      </c>
      <c r="AU93" s="185" t="e">
        <f aca="false">SUM(AM93:AS93)</f>
        <v>#NAME?</v>
      </c>
      <c r="AV93" s="185" t="e">
        <f aca="false">SUM(AU$17:AU93)</f>
        <v>#NAME?</v>
      </c>
      <c r="AW93" s="186" t="e">
        <f aca="false">AM93*INDEX([1]!prix_studio,$C$4,$C$3)</f>
        <v>#NAME?</v>
      </c>
      <c r="AX93" s="186" t="e">
        <f aca="false">AN93*INDEX([1]!prix_1cc,$C$4,$C$3)</f>
        <v>#NAME?</v>
      </c>
      <c r="AY93" s="186" t="e">
        <f aca="false">AO93*INDEX([1]!prix_2cc,$C$4,$C$3)</f>
        <v>#NAME?</v>
      </c>
      <c r="AZ93" s="186" t="e">
        <f aca="false">AP93*INDEX([1]!prix_3cc,$C$4,$C$3)</f>
        <v>#NAME?</v>
      </c>
      <c r="BA93" s="186" t="e">
        <f aca="false">AQ93*INDEX([1]!prix_pent,$C$4,$C$3)</f>
        <v>#NAME?</v>
      </c>
      <c r="BB93" s="186" t="e">
        <f aca="false">AR93*INDEX([1]!prix_2ccf,$C$4,$C$3)</f>
        <v>#NAME?</v>
      </c>
      <c r="BC93" s="186" t="e">
        <f aca="false">AS93*INDEX([1]!prix_3ccf,$C$4,$C$3)</f>
        <v>#NAME?</v>
      </c>
      <c r="BD93" s="186" t="e">
        <f aca="false">SUM(AW93:BC93)</f>
        <v>#NAME?</v>
      </c>
      <c r="BE93" s="186"/>
      <c r="BF93" s="187" t="e">
        <f aca="false">IF($G93=0,0,IF(SUM(AM$17:AM93)&lt;$J$3,0,INDEX(Taxes_2,1,$C$3)*INDEX([1]!prix_studio,$C$4,$C$3))*($J$3-SUM(AM$17:AM93))/12)</f>
        <v>#NAME?</v>
      </c>
      <c r="BG93" s="187" t="e">
        <f aca="false">IF($G93=0,0,IF(SUM(AN$17:AN93)&lt;$J$4,0,INDEX(Taxes_2,1,$C$3)*INDEX([1]!prix_1cc,$C$4,$C$3))*($J$4-SUM(AN$17:AN93))/12)</f>
        <v>#NAME?</v>
      </c>
      <c r="BH93" s="187" t="e">
        <f aca="false">IF($G93=0,0,IF(SUM(AO$17:AO93)&lt;$J$5,0,INDEX(Taxes_2,1,$C$3)*INDEX([1]!prix_2cc,$C$4,$C$3))*($J$5-SUM(AO$17:AO93))/12)</f>
        <v>#NAME?</v>
      </c>
      <c r="BI93" s="187" t="e">
        <f aca="false">IF($G93=0,0,IF(SUM(AP$17:AP93)&lt;$J$6,0,INDEX(Taxes_2,1,$C$3)*INDEX([1]!prix_3cc,$C$4,$C$3))*($J$6-SUM(AP$17:AP93))/12)</f>
        <v>#NAME?</v>
      </c>
      <c r="BJ93" s="187" t="e">
        <f aca="false">IF($G93=0,0,IF(SUM(AQ$17:AQ93)&lt;$J$7,0,INDEX(Taxes_2,1,$C$3)*INDEX([1]!prix_pent,$C$4,$C$3))*($J$7-SUM(AQ$17:AQ93))/12)</f>
        <v>#NAME?</v>
      </c>
      <c r="BK93" s="187" t="e">
        <f aca="false">IF($G93=0,0,IF(SUM(AR$17:AR93)&lt;$J$8,0,INDEX(Taxes_2,1,$C$3)*INDEX([1]!prix_2ccf,$C$4,$C$3))*($J$8-SUM(AR$17:AR93))/12)</f>
        <v>#NAME?</v>
      </c>
      <c r="BL93" s="187" t="e">
        <f aca="false">IF($G93=0,0,IF(SUM(AS$17:AS93)&lt;$J$9,0,INDEX(Taxes_2,1,$C$3)*INDEX([1]!prix_3ccf,$C$4,$C$3))*($J$9-SUM(AS$17:AS93))/12)</f>
        <v>#NAME?</v>
      </c>
      <c r="BM93" s="188" t="e">
        <f aca="false">IF(G93=0,INDEX(Taxes_1,1,$C$3)*INDEX([1]!v_terrain,1,1)/12,0)</f>
        <v>#NAME?</v>
      </c>
      <c r="BN93" s="187"/>
      <c r="BO93" s="187"/>
      <c r="BP93" s="187"/>
      <c r="BQ93" s="187"/>
      <c r="BR93" s="187"/>
      <c r="BS93" s="187"/>
      <c r="BT93" s="187"/>
      <c r="BU93" s="189" t="e">
        <f aca="false">BF93+BG93+BH93+BI93+BJ93+BK93+BL93+BM93+BN93+BO93+BP93+BQ93+BR93+BS93+BT93</f>
        <v>#NAME?</v>
      </c>
      <c r="BW93" s="190" t="e">
        <f aca="false">IF(G93=1,IF(G92=0,C93,0),0)</f>
        <v>#NAME?</v>
      </c>
      <c r="BX93" s="190" t="e">
        <f aca="false">IF(G93=1,IF(G92=0,C93,0),0)</f>
        <v>#NAME?</v>
      </c>
      <c r="BY93" s="190" t="e">
        <f aca="false">F93+W93</f>
        <v>#NAME?</v>
      </c>
      <c r="BZ93" s="190" t="e">
        <f aca="false">IF(BY93=2,1,0)</f>
        <v>#NAME?</v>
      </c>
      <c r="CA93" s="190" t="e">
        <f aca="false">IF(G93+H93=2,1,0)</f>
        <v>#NAME?</v>
      </c>
    </row>
    <row r="94" customFormat="false" ht="12.75" hidden="false" customHeight="false" outlineLevel="0" collapsed="false">
      <c r="B94" s="195"/>
      <c r="C94" s="191" t="n">
        <v>78</v>
      </c>
      <c r="D94" s="176" t="n">
        <v>1</v>
      </c>
      <c r="E94" s="176" t="n">
        <f aca="false">IF(INDEX(DM_1,1,$C$3)&gt;C94,0,1)</f>
        <v>1</v>
      </c>
      <c r="F94" s="176" t="e">
        <f aca="false">IF(AV94/$J$10&gt;=INDEX(PREV_2,1,$C$3),1,0)</f>
        <v>#NAME?</v>
      </c>
      <c r="G94" s="176" t="e">
        <f aca="false">IF(F94=0,0,IF(SUM(F$17:F94)-INDEX(DM_4,1,$C$3)&lt;0,0,1))</f>
        <v>#NAME?</v>
      </c>
      <c r="H94" s="177" t="e">
        <f aca="false">IF(AV94&lt;$J$10,0,1)</f>
        <v>#NAME?</v>
      </c>
      <c r="I94" s="178" t="e">
        <f aca="false">IF(G94=0,BD94*INDEX(EQ_Prev,1,$C$3),0)</f>
        <v>#NAME?</v>
      </c>
      <c r="J94" s="178" t="e">
        <f aca="false">IF(F94=1,IF(F93=0,SUM(I$17:I94),I94),0)</f>
        <v>#NAME?</v>
      </c>
      <c r="K94" s="178" t="e">
        <f aca="false">IF(F94=1,IF(F93=0,IF(SUM(I$17:I94)&lt;=$N$10,SUM(I$17:I94),$N$10),0),0)</f>
        <v>#NAME?</v>
      </c>
      <c r="L94" s="178" t="e">
        <f aca="false">J94-K94</f>
        <v>#NAME?</v>
      </c>
      <c r="M94" s="178" t="e">
        <f aca="false">IF(G94=0,BD94*(1-INDEX(EQ_Prev,1,$C$3)),0)</f>
        <v>#NAME?</v>
      </c>
      <c r="N94" s="178" t="e">
        <f aca="false">IF(G94=1,IF(G93=0,SUM(M$17:M94),0),0)</f>
        <v>#NAME?</v>
      </c>
      <c r="O94" s="178" t="e">
        <f aca="false">IF(G94=1,BD94,0)</f>
        <v>#NAME?</v>
      </c>
      <c r="P94" s="179" t="e">
        <f aca="false">O94+N94+L94</f>
        <v>#NAME?</v>
      </c>
      <c r="Q94" s="192" t="n">
        <v>0</v>
      </c>
      <c r="R94" s="181" t="e">
        <f aca="false">-IF(G94=0,($G$7/$H$7),0)</f>
        <v>#NAME?</v>
      </c>
      <c r="S94" s="181" t="e">
        <f aca="false">-IF(F94=1,IF(G94=0,$G$8/$H$8,0),0)</f>
        <v>#NAME?</v>
      </c>
      <c r="T94" s="181" t="e">
        <f aca="false">Q94+R94+S94+AB94</f>
        <v>#NAME?</v>
      </c>
      <c r="U94" s="181" t="e">
        <f aca="false">IF(W93=1,0,T94)</f>
        <v>#NAME?</v>
      </c>
      <c r="V94" s="181" t="e">
        <f aca="false">IF(U94=0,T94,0)</f>
        <v>#NAME?</v>
      </c>
      <c r="W94" s="182" t="e">
        <f aca="false">IF(-SUM(T$17:T94)&gt;=0.25*(SUM($G$6+$G$7+$G$8)),1,0)</f>
        <v>#NAME?</v>
      </c>
      <c r="X94" s="181" t="e">
        <f aca="false">-IF(BZ94=1,IF(BZ93=0,AC94,0),0)</f>
        <v>#NAME?</v>
      </c>
      <c r="Y94" s="181" t="e">
        <f aca="false">-IF(BZ94=1,IF(BZ93=0,(SUM(P$17:P94)),IF(AG94&gt;0,P94,0)),0)</f>
        <v>#NAME?</v>
      </c>
      <c r="Z94" s="181" t="e">
        <f aca="false">IF(AG93&gt;0,IF(AG94&lt;0,-AG93,0),0)</f>
        <v>#NAME?</v>
      </c>
      <c r="AA94" s="181" t="e">
        <f aca="false">IF(Z94=0,Y94,Z94)</f>
        <v>#NAME?</v>
      </c>
      <c r="AB94" s="193" t="n">
        <v>0</v>
      </c>
      <c r="AC94" s="183" t="e">
        <f aca="false">IF(BY93&lt;2,AC93+AD93,0)</f>
        <v>#NAME?</v>
      </c>
      <c r="AD94" s="183" t="e">
        <f aca="false">AC94*((((1+(INDEX(TI_4,1,$C$3)/2))^2)^(1/12))-1)</f>
        <v>#NAME?</v>
      </c>
      <c r="AE94" s="183" t="e">
        <f aca="false">IF(AD95=0,0,AD94)</f>
        <v>#NAME?</v>
      </c>
      <c r="AF94" s="183" t="e">
        <f aca="false">IF(BZ94=1,IF(BZ93=0,AC94-SUM(T95:T$136),0),0)</f>
        <v>#NAME?</v>
      </c>
      <c r="AG94" s="183" t="e">
        <f aca="false">IF(BZ94=1,IF(BZ93=0,AF94-SUM(P$17:P94),AG93+AI93-P94),0)</f>
        <v>#NAME?</v>
      </c>
      <c r="AH94" s="183" t="e">
        <f aca="false">IF(AG94&lt;=0,0,AG94)</f>
        <v>#NAME?</v>
      </c>
      <c r="AI94" s="183" t="e">
        <f aca="false">AH94*((((1+(INDEX(TI_5,1,$C$3)/2))^2)^(1/12))-1)</f>
        <v>#NAME?</v>
      </c>
      <c r="AJ94" s="183" t="e">
        <f aca="false">IF(AI95=0,0,AI94)</f>
        <v>#NAME?</v>
      </c>
      <c r="AK94" s="183" t="e">
        <f aca="false">IF(AH94&gt;0,IF(CA93=1,-AH94,0),0)</f>
        <v>#NAME?</v>
      </c>
      <c r="AL94" s="184" t="e">
        <f aca="false">K94+P94+Q94+R94+S94+X94+AA94+AB94+AF94+AK94</f>
        <v>#NAME?</v>
      </c>
      <c r="AM94" s="185" t="e">
        <f aca="false">IF($E94=0,0,IF($C94-INDEX(DM_1,1,$C$3)&gt;=$K$3,0,INDEX(EC_Studio,$C$4,$C$3)))</f>
        <v>#NAME?</v>
      </c>
      <c r="AN94" s="185" t="e">
        <f aca="false">IF($E94=0,0,IF($C94-INDEX(DM_1,1,$C$3)&gt;=$K$4,0,INDEX(EC_1cc,$C$4,$C$3)))</f>
        <v>#NAME?</v>
      </c>
      <c r="AO94" s="185" t="e">
        <f aca="false">IF($E94=0,0,IF($C94-INDEX(DM_1,1,$C$3)&gt;=$K$5,0,INDEX(EC_2cc,$C$4,$C$3)))</f>
        <v>#NAME?</v>
      </c>
      <c r="AP94" s="185" t="e">
        <f aca="false">IF($E94=0,0,IF($C94-INDEX(DM_1,1,$C$3)&gt;=$K$6,0,INDEX(EC_3CC,$C$4,$C$3)))</f>
        <v>#NAME?</v>
      </c>
      <c r="AQ94" s="185" t="e">
        <f aca="false">IF($E94=0,0,IF($C94-INDEX(DM_1,1,$C$3)&gt;=$K$7,0,INDEX(EC_P,$C$4,$C$3)))</f>
        <v>#NAME?</v>
      </c>
      <c r="AR94" s="185" t="e">
        <f aca="false">IF($E94=0,0,IF($C94-INDEX(DM_1,1,$C$3)&gt;=$K$8,0,INDEX(EC_2ccF,$C$4,$C$3)))</f>
        <v>#NAME?</v>
      </c>
      <c r="AS94" s="185" t="e">
        <f aca="false">IF($E94=0,0,IF($C94-INDEX(DM_1,1,$C$3)&gt;=$K$9,0,INDEX(EC_3ccF,$C$4,$C$3)))</f>
        <v>#NAME?</v>
      </c>
      <c r="AT94" s="185" t="e">
        <f aca="false">(AM94+AN94+AO94+AP94+AQ94+AR94+AS94)*INDEX([1]!stat,1,$C$3)</f>
        <v>#NAME?</v>
      </c>
      <c r="AU94" s="185" t="e">
        <f aca="false">SUM(AM94:AS94)</f>
        <v>#NAME?</v>
      </c>
      <c r="AV94" s="185" t="e">
        <f aca="false">SUM(AU$17:AU94)</f>
        <v>#NAME?</v>
      </c>
      <c r="AW94" s="186" t="e">
        <f aca="false">AM94*INDEX([1]!prix_studio,$C$4,$C$3)</f>
        <v>#NAME?</v>
      </c>
      <c r="AX94" s="186" t="e">
        <f aca="false">AN94*INDEX([1]!prix_1cc,$C$4,$C$3)</f>
        <v>#NAME?</v>
      </c>
      <c r="AY94" s="186" t="e">
        <f aca="false">AO94*INDEX([1]!prix_2cc,$C$4,$C$3)</f>
        <v>#NAME?</v>
      </c>
      <c r="AZ94" s="186" t="e">
        <f aca="false">AP94*INDEX([1]!prix_3cc,$C$4,$C$3)</f>
        <v>#NAME?</v>
      </c>
      <c r="BA94" s="186" t="e">
        <f aca="false">AQ94*INDEX([1]!prix_pent,$C$4,$C$3)</f>
        <v>#NAME?</v>
      </c>
      <c r="BB94" s="186" t="e">
        <f aca="false">AR94*INDEX([1]!prix_2ccf,$C$4,$C$3)</f>
        <v>#NAME?</v>
      </c>
      <c r="BC94" s="186" t="e">
        <f aca="false">AS94*INDEX([1]!prix_3ccf,$C$4,$C$3)</f>
        <v>#NAME?</v>
      </c>
      <c r="BD94" s="186" t="e">
        <f aca="false">SUM(AW94:BC94)</f>
        <v>#NAME?</v>
      </c>
      <c r="BE94" s="186"/>
      <c r="BF94" s="187" t="e">
        <f aca="false">IF($G94=0,0,IF(SUM(AM$17:AM94)&lt;$J$3,0,INDEX(Taxes_2,1,$C$3)*INDEX([1]!prix_studio,$C$4,$C$3))*($J$3-SUM(AM$17:AM94))/12)</f>
        <v>#NAME?</v>
      </c>
      <c r="BG94" s="187" t="e">
        <f aca="false">IF($G94=0,0,IF(SUM(AN$17:AN94)&lt;$J$4,0,INDEX(Taxes_2,1,$C$3)*INDEX([1]!prix_1cc,$C$4,$C$3))*($J$4-SUM(AN$17:AN94))/12)</f>
        <v>#NAME?</v>
      </c>
      <c r="BH94" s="187" t="e">
        <f aca="false">IF($G94=0,0,IF(SUM(AO$17:AO94)&lt;$J$5,0,INDEX(Taxes_2,1,$C$3)*INDEX([1]!prix_2cc,$C$4,$C$3))*($J$5-SUM(AO$17:AO94))/12)</f>
        <v>#NAME?</v>
      </c>
      <c r="BI94" s="187" t="e">
        <f aca="false">IF($G94=0,0,IF(SUM(AP$17:AP94)&lt;$J$6,0,INDEX(Taxes_2,1,$C$3)*INDEX([1]!prix_3cc,$C$4,$C$3))*($J$6-SUM(AP$17:AP94))/12)</f>
        <v>#NAME?</v>
      </c>
      <c r="BJ94" s="187" t="e">
        <f aca="false">IF($G94=0,0,IF(SUM(AQ$17:AQ94)&lt;$J$7,0,INDEX(Taxes_2,1,$C$3)*INDEX([1]!prix_pent,$C$4,$C$3))*($J$7-SUM(AQ$17:AQ94))/12)</f>
        <v>#NAME?</v>
      </c>
      <c r="BK94" s="187" t="e">
        <f aca="false">IF($G94=0,0,IF(SUM(AR$17:AR94)&lt;$J$8,0,INDEX(Taxes_2,1,$C$3)*INDEX([1]!prix_2ccf,$C$4,$C$3))*($J$8-SUM(AR$17:AR94))/12)</f>
        <v>#NAME?</v>
      </c>
      <c r="BL94" s="187" t="e">
        <f aca="false">IF($G94=0,0,IF(SUM(AS$17:AS94)&lt;$J$9,0,INDEX(Taxes_2,1,$C$3)*INDEX([1]!prix_3ccf,$C$4,$C$3))*($J$9-SUM(AS$17:AS94))/12)</f>
        <v>#NAME?</v>
      </c>
      <c r="BM94" s="188" t="e">
        <f aca="false">IF(G94=0,INDEX(Taxes_1,1,$C$3)*INDEX([1]!v_terrain,1,1)/12,0)</f>
        <v>#NAME?</v>
      </c>
      <c r="BN94" s="187"/>
      <c r="BO94" s="187"/>
      <c r="BP94" s="187"/>
      <c r="BQ94" s="187"/>
      <c r="BR94" s="187"/>
      <c r="BS94" s="187"/>
      <c r="BT94" s="187"/>
      <c r="BU94" s="189" t="e">
        <f aca="false">BF94+BG94+BH94+BI94+BJ94+BK94+BL94+BM94+BN94+BO94+BP94+BQ94+BR94+BS94+BT94</f>
        <v>#NAME?</v>
      </c>
      <c r="BW94" s="190" t="e">
        <f aca="false">IF(G94=1,IF(G93=0,C94,0),0)</f>
        <v>#NAME?</v>
      </c>
      <c r="BX94" s="190" t="e">
        <f aca="false">IF(G94=1,IF(G93=0,C94,0),0)</f>
        <v>#NAME?</v>
      </c>
      <c r="BY94" s="190" t="e">
        <f aca="false">F94+W94</f>
        <v>#NAME?</v>
      </c>
      <c r="BZ94" s="190" t="e">
        <f aca="false">IF(BY94=2,1,0)</f>
        <v>#NAME?</v>
      </c>
      <c r="CA94" s="190" t="e">
        <f aca="false">IF(G94+H94=2,1,0)</f>
        <v>#NAME?</v>
      </c>
    </row>
    <row r="95" customFormat="false" ht="12.75" hidden="false" customHeight="false" outlineLevel="0" collapsed="false">
      <c r="B95" s="195"/>
      <c r="C95" s="191" t="n">
        <v>79</v>
      </c>
      <c r="D95" s="176" t="n">
        <v>1</v>
      </c>
      <c r="E95" s="176" t="n">
        <f aca="false">IF(INDEX(DM_1,1,$C$3)&gt;C95,0,1)</f>
        <v>1</v>
      </c>
      <c r="F95" s="176" t="e">
        <f aca="false">IF(AV95/$J$10&gt;=INDEX(PREV_2,1,$C$3),1,0)</f>
        <v>#NAME?</v>
      </c>
      <c r="G95" s="176" t="e">
        <f aca="false">IF(F95=0,0,IF(SUM(F$17:F95)-INDEX(DM_4,1,$C$3)&lt;0,0,1))</f>
        <v>#NAME?</v>
      </c>
      <c r="H95" s="177" t="e">
        <f aca="false">IF(AV95&lt;$J$10,0,1)</f>
        <v>#NAME?</v>
      </c>
      <c r="I95" s="178" t="e">
        <f aca="false">IF(G95=0,BD95*INDEX(EQ_Prev,1,$C$3),0)</f>
        <v>#NAME?</v>
      </c>
      <c r="J95" s="178" t="e">
        <f aca="false">IF(F95=1,IF(F94=0,SUM(I$17:I95),I95),0)</f>
        <v>#NAME?</v>
      </c>
      <c r="K95" s="178" t="e">
        <f aca="false">IF(F95=1,IF(F94=0,IF(SUM(I$17:I95)&lt;=$N$10,SUM(I$17:I95),$N$10),0),0)</f>
        <v>#NAME?</v>
      </c>
      <c r="L95" s="178" t="e">
        <f aca="false">J95-K95</f>
        <v>#NAME?</v>
      </c>
      <c r="M95" s="178" t="e">
        <f aca="false">IF(G95=0,BD95*(1-INDEX(EQ_Prev,1,$C$3)),0)</f>
        <v>#NAME?</v>
      </c>
      <c r="N95" s="178" t="e">
        <f aca="false">IF(G95=1,IF(G94=0,SUM(M$17:M95),0),0)</f>
        <v>#NAME?</v>
      </c>
      <c r="O95" s="178" t="e">
        <f aca="false">IF(G95=1,BD95,0)</f>
        <v>#NAME?</v>
      </c>
      <c r="P95" s="179" t="e">
        <f aca="false">O95+N95+L95</f>
        <v>#NAME?</v>
      </c>
      <c r="Q95" s="192" t="n">
        <v>0</v>
      </c>
      <c r="R95" s="181" t="e">
        <f aca="false">-IF(G95=0,($G$7/$H$7),0)</f>
        <v>#NAME?</v>
      </c>
      <c r="S95" s="181" t="e">
        <f aca="false">-IF(F95=1,IF(G95=0,$G$8/$H$8,0),0)</f>
        <v>#NAME?</v>
      </c>
      <c r="T95" s="181" t="e">
        <f aca="false">Q95+R95+S95+AB95</f>
        <v>#NAME?</v>
      </c>
      <c r="U95" s="181" t="e">
        <f aca="false">IF(W94=1,0,T95)</f>
        <v>#NAME?</v>
      </c>
      <c r="V95" s="181" t="e">
        <f aca="false">IF(U95=0,T95,0)</f>
        <v>#NAME?</v>
      </c>
      <c r="W95" s="182" t="e">
        <f aca="false">IF(-SUM(T$17:T95)&gt;=0.25*(SUM($G$6+$G$7+$G$8)),1,0)</f>
        <v>#NAME?</v>
      </c>
      <c r="X95" s="181" t="e">
        <f aca="false">-IF(BZ95=1,IF(BZ94=0,AC95,0),0)</f>
        <v>#NAME?</v>
      </c>
      <c r="Y95" s="181" t="e">
        <f aca="false">-IF(BZ95=1,IF(BZ94=0,(SUM(P$17:P95)),IF(AG95&gt;0,P95,0)),0)</f>
        <v>#NAME?</v>
      </c>
      <c r="Z95" s="181" t="e">
        <f aca="false">IF(AG94&gt;0,IF(AG95&lt;0,-AG94,0),0)</f>
        <v>#NAME?</v>
      </c>
      <c r="AA95" s="181" t="e">
        <f aca="false">IF(Z95=0,Y95,Z95)</f>
        <v>#NAME?</v>
      </c>
      <c r="AB95" s="193" t="n">
        <v>0</v>
      </c>
      <c r="AC95" s="183" t="e">
        <f aca="false">IF(BY94&lt;2,AC94+AD94,0)</f>
        <v>#NAME?</v>
      </c>
      <c r="AD95" s="183" t="e">
        <f aca="false">AC95*((((1+(INDEX(TI_4,1,$C$3)/2))^2)^(1/12))-1)</f>
        <v>#NAME?</v>
      </c>
      <c r="AE95" s="183" t="e">
        <f aca="false">IF(AD96=0,0,AD95)</f>
        <v>#NAME?</v>
      </c>
      <c r="AF95" s="183" t="e">
        <f aca="false">IF(BZ95=1,IF(BZ94=0,AC95-SUM(T96:T$136),0),0)</f>
        <v>#NAME?</v>
      </c>
      <c r="AG95" s="183" t="e">
        <f aca="false">IF(BZ95=1,IF(BZ94=0,AF95-SUM(P$17:P95),AG94+AI94-P95),0)</f>
        <v>#NAME?</v>
      </c>
      <c r="AH95" s="183" t="e">
        <f aca="false">IF(AG95&lt;=0,0,AG95)</f>
        <v>#NAME?</v>
      </c>
      <c r="AI95" s="183" t="e">
        <f aca="false">AH95*((((1+(INDEX(TI_5,1,$C$3)/2))^2)^(1/12))-1)</f>
        <v>#NAME?</v>
      </c>
      <c r="AJ95" s="183" t="e">
        <f aca="false">IF(AI96=0,0,AI95)</f>
        <v>#NAME?</v>
      </c>
      <c r="AK95" s="183" t="e">
        <f aca="false">IF(AH95&gt;0,IF(CA94=1,-AH95,0),0)</f>
        <v>#NAME?</v>
      </c>
      <c r="AL95" s="184" t="e">
        <f aca="false">K95+P95+Q95+R95+S95+X95+AA95+AB95+AF95+AK95</f>
        <v>#NAME?</v>
      </c>
      <c r="AM95" s="185" t="e">
        <f aca="false">IF($E95=0,0,IF($C95-INDEX(DM_1,1,$C$3)&gt;=$K$3,0,INDEX(EC_Studio,$C$4,$C$3)))</f>
        <v>#NAME?</v>
      </c>
      <c r="AN95" s="185" t="e">
        <f aca="false">IF($E95=0,0,IF($C95-INDEX(DM_1,1,$C$3)&gt;=$K$4,0,INDEX(EC_1cc,$C$4,$C$3)))</f>
        <v>#NAME?</v>
      </c>
      <c r="AO95" s="185" t="e">
        <f aca="false">IF($E95=0,0,IF($C95-INDEX(DM_1,1,$C$3)&gt;=$K$5,0,INDEX(EC_2cc,$C$4,$C$3)))</f>
        <v>#NAME?</v>
      </c>
      <c r="AP95" s="185" t="e">
        <f aca="false">IF($E95=0,0,IF($C95-INDEX(DM_1,1,$C$3)&gt;=$K$6,0,INDEX(EC_3CC,$C$4,$C$3)))</f>
        <v>#NAME?</v>
      </c>
      <c r="AQ95" s="185" t="e">
        <f aca="false">IF($E95=0,0,IF($C95-INDEX(DM_1,1,$C$3)&gt;=$K$7,0,INDEX(EC_P,$C$4,$C$3)))</f>
        <v>#NAME?</v>
      </c>
      <c r="AR95" s="185" t="e">
        <f aca="false">IF($E95=0,0,IF($C95-INDEX(DM_1,1,$C$3)&gt;=$K$8,0,INDEX(EC_2ccF,$C$4,$C$3)))</f>
        <v>#NAME?</v>
      </c>
      <c r="AS95" s="185" t="e">
        <f aca="false">IF($E95=0,0,IF($C95-INDEX(DM_1,1,$C$3)&gt;=$K$9,0,INDEX(EC_3ccF,$C$4,$C$3)))</f>
        <v>#NAME?</v>
      </c>
      <c r="AT95" s="185" t="e">
        <f aca="false">(AM95+AN95+AO95+AP95+AQ95+AR95+AS95)*INDEX([1]!stat,1,$C$3)</f>
        <v>#NAME?</v>
      </c>
      <c r="AU95" s="185" t="e">
        <f aca="false">SUM(AM95:AS95)</f>
        <v>#NAME?</v>
      </c>
      <c r="AV95" s="185" t="e">
        <f aca="false">SUM(AU$17:AU95)</f>
        <v>#NAME?</v>
      </c>
      <c r="AW95" s="186" t="e">
        <f aca="false">AM95*INDEX([1]!prix_studio,$C$4,$C$3)</f>
        <v>#NAME?</v>
      </c>
      <c r="AX95" s="186" t="e">
        <f aca="false">AN95*INDEX([1]!prix_1cc,$C$4,$C$3)</f>
        <v>#NAME?</v>
      </c>
      <c r="AY95" s="186" t="e">
        <f aca="false">AO95*INDEX([1]!prix_2cc,$C$4,$C$3)</f>
        <v>#NAME?</v>
      </c>
      <c r="AZ95" s="186" t="e">
        <f aca="false">AP95*INDEX([1]!prix_3cc,$C$4,$C$3)</f>
        <v>#NAME?</v>
      </c>
      <c r="BA95" s="186" t="e">
        <f aca="false">AQ95*INDEX([1]!prix_pent,$C$4,$C$3)</f>
        <v>#NAME?</v>
      </c>
      <c r="BB95" s="186" t="e">
        <f aca="false">AR95*INDEX([1]!prix_2ccf,$C$4,$C$3)</f>
        <v>#NAME?</v>
      </c>
      <c r="BC95" s="186" t="e">
        <f aca="false">AS95*INDEX([1]!prix_3ccf,$C$4,$C$3)</f>
        <v>#NAME?</v>
      </c>
      <c r="BD95" s="186" t="e">
        <f aca="false">SUM(AW95:BC95)</f>
        <v>#NAME?</v>
      </c>
      <c r="BE95" s="186"/>
      <c r="BF95" s="187" t="e">
        <f aca="false">IF($G95=0,0,IF(SUM(AM$17:AM95)&lt;$J$3,0,INDEX(Taxes_2,1,$C$3)*INDEX([1]!prix_studio,$C$4,$C$3))*($J$3-SUM(AM$17:AM95))/12)</f>
        <v>#NAME?</v>
      </c>
      <c r="BG95" s="187" t="e">
        <f aca="false">IF($G95=0,0,IF(SUM(AN$17:AN95)&lt;$J$4,0,INDEX(Taxes_2,1,$C$3)*INDEX([1]!prix_1cc,$C$4,$C$3))*($J$4-SUM(AN$17:AN95))/12)</f>
        <v>#NAME?</v>
      </c>
      <c r="BH95" s="187" t="e">
        <f aca="false">IF($G95=0,0,IF(SUM(AO$17:AO95)&lt;$J$5,0,INDEX(Taxes_2,1,$C$3)*INDEX([1]!prix_2cc,$C$4,$C$3))*($J$5-SUM(AO$17:AO95))/12)</f>
        <v>#NAME?</v>
      </c>
      <c r="BI95" s="187" t="e">
        <f aca="false">IF($G95=0,0,IF(SUM(AP$17:AP95)&lt;$J$6,0,INDEX(Taxes_2,1,$C$3)*INDEX([1]!prix_3cc,$C$4,$C$3))*($J$6-SUM(AP$17:AP95))/12)</f>
        <v>#NAME?</v>
      </c>
      <c r="BJ95" s="187" t="e">
        <f aca="false">IF($G95=0,0,IF(SUM(AQ$17:AQ95)&lt;$J$7,0,INDEX(Taxes_2,1,$C$3)*INDEX([1]!prix_pent,$C$4,$C$3))*($J$7-SUM(AQ$17:AQ95))/12)</f>
        <v>#NAME?</v>
      </c>
      <c r="BK95" s="187" t="e">
        <f aca="false">IF($G95=0,0,IF(SUM(AR$17:AR95)&lt;$J$8,0,INDEX(Taxes_2,1,$C$3)*INDEX([1]!prix_2ccf,$C$4,$C$3))*($J$8-SUM(AR$17:AR95))/12)</f>
        <v>#NAME?</v>
      </c>
      <c r="BL95" s="187" t="e">
        <f aca="false">IF($G95=0,0,IF(SUM(AS$17:AS95)&lt;$J$9,0,INDEX(Taxes_2,1,$C$3)*INDEX([1]!prix_3ccf,$C$4,$C$3))*($J$9-SUM(AS$17:AS95))/12)</f>
        <v>#NAME?</v>
      </c>
      <c r="BM95" s="188" t="e">
        <f aca="false">IF(G95=0,INDEX(Taxes_1,1,$C$3)*INDEX([1]!v_terrain,1,1)/12,0)</f>
        <v>#NAME?</v>
      </c>
      <c r="BN95" s="187"/>
      <c r="BO95" s="187"/>
      <c r="BP95" s="187"/>
      <c r="BQ95" s="187"/>
      <c r="BR95" s="187"/>
      <c r="BS95" s="187"/>
      <c r="BT95" s="187"/>
      <c r="BU95" s="189" t="e">
        <f aca="false">BF95+BG95+BH95+BI95+BJ95+BK95+BL95+BM95+BN95+BO95+BP95+BQ95+BR95+BS95+BT95</f>
        <v>#NAME?</v>
      </c>
      <c r="BW95" s="190" t="e">
        <f aca="false">IF(G95=1,IF(G94=0,C95,0),0)</f>
        <v>#NAME?</v>
      </c>
      <c r="BX95" s="190" t="e">
        <f aca="false">IF(G95=1,IF(G94=0,C95,0),0)</f>
        <v>#NAME?</v>
      </c>
      <c r="BY95" s="190" t="e">
        <f aca="false">F95+W95</f>
        <v>#NAME?</v>
      </c>
      <c r="BZ95" s="190" t="e">
        <f aca="false">IF(BY95=2,1,0)</f>
        <v>#NAME?</v>
      </c>
      <c r="CA95" s="190" t="e">
        <f aca="false">IF(G95+H95=2,1,0)</f>
        <v>#NAME?</v>
      </c>
    </row>
    <row r="96" customFormat="false" ht="12.75" hidden="false" customHeight="false" outlineLevel="0" collapsed="false">
      <c r="B96" s="195"/>
      <c r="C96" s="191" t="n">
        <v>80</v>
      </c>
      <c r="D96" s="176" t="n">
        <v>1</v>
      </c>
      <c r="E96" s="176" t="n">
        <f aca="false">IF(INDEX(DM_1,1,$C$3)&gt;C96,0,1)</f>
        <v>1</v>
      </c>
      <c r="F96" s="176" t="e">
        <f aca="false">IF(AV96/$J$10&gt;=INDEX(PREV_2,1,$C$3),1,0)</f>
        <v>#NAME?</v>
      </c>
      <c r="G96" s="176" t="e">
        <f aca="false">IF(F96=0,0,IF(SUM(F$17:F96)-INDEX(DM_4,1,$C$3)&lt;0,0,1))</f>
        <v>#NAME?</v>
      </c>
      <c r="H96" s="177" t="e">
        <f aca="false">IF(AV96&lt;$J$10,0,1)</f>
        <v>#NAME?</v>
      </c>
      <c r="I96" s="178" t="e">
        <f aca="false">IF(G96=0,BD96*INDEX(EQ_Prev,1,$C$3),0)</f>
        <v>#NAME?</v>
      </c>
      <c r="J96" s="178" t="e">
        <f aca="false">IF(F96=1,IF(F95=0,SUM(I$17:I96),I96),0)</f>
        <v>#NAME?</v>
      </c>
      <c r="K96" s="178" t="e">
        <f aca="false">IF(F96=1,IF(F95=0,IF(SUM(I$17:I96)&lt;=$N$10,SUM(I$17:I96),$N$10),0),0)</f>
        <v>#NAME?</v>
      </c>
      <c r="L96" s="178" t="e">
        <f aca="false">J96-K96</f>
        <v>#NAME?</v>
      </c>
      <c r="M96" s="178" t="e">
        <f aca="false">IF(G96=0,BD96*(1-INDEX(EQ_Prev,1,$C$3)),0)</f>
        <v>#NAME?</v>
      </c>
      <c r="N96" s="178" t="e">
        <f aca="false">IF(G96=1,IF(G95=0,SUM(M$17:M96),0),0)</f>
        <v>#NAME?</v>
      </c>
      <c r="O96" s="178" t="e">
        <f aca="false">IF(G96=1,BD96,0)</f>
        <v>#NAME?</v>
      </c>
      <c r="P96" s="179" t="e">
        <f aca="false">O96+N96+L96</f>
        <v>#NAME?</v>
      </c>
      <c r="Q96" s="192" t="n">
        <v>0</v>
      </c>
      <c r="R96" s="181" t="e">
        <f aca="false">-IF(G96=0,($G$7/$H$7),0)</f>
        <v>#NAME?</v>
      </c>
      <c r="S96" s="181" t="e">
        <f aca="false">-IF(F96=1,IF(G96=0,$G$8/$H$8,0),0)</f>
        <v>#NAME?</v>
      </c>
      <c r="T96" s="181" t="e">
        <f aca="false">Q96+R96+S96+AB96</f>
        <v>#NAME?</v>
      </c>
      <c r="U96" s="181" t="e">
        <f aca="false">IF(W95=1,0,T96)</f>
        <v>#NAME?</v>
      </c>
      <c r="V96" s="181" t="e">
        <f aca="false">IF(U96=0,T96,0)</f>
        <v>#NAME?</v>
      </c>
      <c r="W96" s="182" t="e">
        <f aca="false">IF(-SUM(T$17:T96)&gt;=0.25*(SUM($G$6+$G$7+$G$8)),1,0)</f>
        <v>#NAME?</v>
      </c>
      <c r="X96" s="181" t="e">
        <f aca="false">-IF(BZ96=1,IF(BZ95=0,AC96,0),0)</f>
        <v>#NAME?</v>
      </c>
      <c r="Y96" s="181" t="e">
        <f aca="false">-IF(BZ96=1,IF(BZ95=0,(SUM(P$17:P96)),IF(AG96&gt;0,P96,0)),0)</f>
        <v>#NAME?</v>
      </c>
      <c r="Z96" s="181" t="e">
        <f aca="false">IF(AG95&gt;0,IF(AG96&lt;0,-AG95,0),0)</f>
        <v>#NAME?</v>
      </c>
      <c r="AA96" s="181" t="e">
        <f aca="false">IF(Z96=0,Y96,Z96)</f>
        <v>#NAME?</v>
      </c>
      <c r="AB96" s="193" t="n">
        <v>0</v>
      </c>
      <c r="AC96" s="183" t="e">
        <f aca="false">IF(BY95&lt;2,AC95+AD95,0)</f>
        <v>#NAME?</v>
      </c>
      <c r="AD96" s="183" t="e">
        <f aca="false">AC96*((((1+(INDEX(TI_4,1,$C$3)/2))^2)^(1/12))-1)</f>
        <v>#NAME?</v>
      </c>
      <c r="AE96" s="183" t="e">
        <f aca="false">IF(AD97=0,0,AD96)</f>
        <v>#NAME?</v>
      </c>
      <c r="AF96" s="183" t="e">
        <f aca="false">IF(BZ96=1,IF(BZ95=0,AC96-SUM(T97:T$136),0),0)</f>
        <v>#NAME?</v>
      </c>
      <c r="AG96" s="183" t="e">
        <f aca="false">IF(BZ96=1,IF(BZ95=0,AF96-SUM(P$17:P96),AG95+AI95-P96),0)</f>
        <v>#NAME?</v>
      </c>
      <c r="AH96" s="183" t="e">
        <f aca="false">IF(AG96&lt;=0,0,AG96)</f>
        <v>#NAME?</v>
      </c>
      <c r="AI96" s="183" t="e">
        <f aca="false">AH96*((((1+(INDEX(TI_5,1,$C$3)/2))^2)^(1/12))-1)</f>
        <v>#NAME?</v>
      </c>
      <c r="AJ96" s="183" t="e">
        <f aca="false">IF(AI97=0,0,AI96)</f>
        <v>#NAME?</v>
      </c>
      <c r="AK96" s="183" t="e">
        <f aca="false">IF(AH96&gt;0,IF(CA95=1,-AH96,0),0)</f>
        <v>#NAME?</v>
      </c>
      <c r="AL96" s="184" t="e">
        <f aca="false">K96+P96+Q96+R96+S96+X96+AA96+AB96+AF96+AK96</f>
        <v>#NAME?</v>
      </c>
      <c r="AM96" s="185" t="e">
        <f aca="false">IF($E96=0,0,IF($C96-INDEX(DM_1,1,$C$3)&gt;=$K$3,0,INDEX(EC_Studio,$C$4,$C$3)))</f>
        <v>#NAME?</v>
      </c>
      <c r="AN96" s="185" t="e">
        <f aca="false">IF($E96=0,0,IF($C96-INDEX(DM_1,1,$C$3)&gt;=$K$4,0,INDEX(EC_1cc,$C$4,$C$3)))</f>
        <v>#NAME?</v>
      </c>
      <c r="AO96" s="185" t="e">
        <f aca="false">IF($E96=0,0,IF($C96-INDEX(DM_1,1,$C$3)&gt;=$K$5,0,INDEX(EC_2cc,$C$4,$C$3)))</f>
        <v>#NAME?</v>
      </c>
      <c r="AP96" s="185" t="e">
        <f aca="false">IF($E96=0,0,IF($C96-INDEX(DM_1,1,$C$3)&gt;=$K$6,0,INDEX(EC_3CC,$C$4,$C$3)))</f>
        <v>#NAME?</v>
      </c>
      <c r="AQ96" s="185" t="e">
        <f aca="false">IF($E96=0,0,IF($C96-INDEX(DM_1,1,$C$3)&gt;=$K$7,0,INDEX(EC_P,$C$4,$C$3)))</f>
        <v>#NAME?</v>
      </c>
      <c r="AR96" s="185" t="e">
        <f aca="false">IF($E96=0,0,IF($C96-INDEX(DM_1,1,$C$3)&gt;=$K$8,0,INDEX(EC_2ccF,$C$4,$C$3)))</f>
        <v>#NAME?</v>
      </c>
      <c r="AS96" s="185" t="e">
        <f aca="false">IF($E96=0,0,IF($C96-INDEX(DM_1,1,$C$3)&gt;=$K$9,0,INDEX(EC_3ccF,$C$4,$C$3)))</f>
        <v>#NAME?</v>
      </c>
      <c r="AT96" s="185" t="e">
        <f aca="false">(AM96+AN96+AO96+AP96+AQ96+AR96+AS96)*INDEX([1]!stat,1,$C$3)</f>
        <v>#NAME?</v>
      </c>
      <c r="AU96" s="185" t="e">
        <f aca="false">SUM(AM96:AS96)</f>
        <v>#NAME?</v>
      </c>
      <c r="AV96" s="185" t="e">
        <f aca="false">SUM(AU$17:AU96)</f>
        <v>#NAME?</v>
      </c>
      <c r="AW96" s="186" t="e">
        <f aca="false">AM96*INDEX([1]!prix_studio,$C$4,$C$3)</f>
        <v>#NAME?</v>
      </c>
      <c r="AX96" s="186" t="e">
        <f aca="false">AN96*INDEX([1]!prix_1cc,$C$4,$C$3)</f>
        <v>#NAME?</v>
      </c>
      <c r="AY96" s="186" t="e">
        <f aca="false">AO96*INDEX([1]!prix_2cc,$C$4,$C$3)</f>
        <v>#NAME?</v>
      </c>
      <c r="AZ96" s="186" t="e">
        <f aca="false">AP96*INDEX([1]!prix_3cc,$C$4,$C$3)</f>
        <v>#NAME?</v>
      </c>
      <c r="BA96" s="186" t="e">
        <f aca="false">AQ96*INDEX([1]!prix_pent,$C$4,$C$3)</f>
        <v>#NAME?</v>
      </c>
      <c r="BB96" s="186" t="e">
        <f aca="false">AR96*INDEX([1]!prix_2ccf,$C$4,$C$3)</f>
        <v>#NAME?</v>
      </c>
      <c r="BC96" s="186" t="e">
        <f aca="false">AS96*INDEX([1]!prix_3ccf,$C$4,$C$3)</f>
        <v>#NAME?</v>
      </c>
      <c r="BD96" s="186" t="e">
        <f aca="false">SUM(AW96:BC96)</f>
        <v>#NAME?</v>
      </c>
      <c r="BE96" s="186"/>
      <c r="BF96" s="187" t="e">
        <f aca="false">IF($G96=0,0,IF(SUM(AM$17:AM96)&lt;$J$3,0,INDEX(Taxes_2,1,$C$3)*INDEX([1]!prix_studio,$C$4,$C$3))*($J$3-SUM(AM$17:AM96))/12)</f>
        <v>#NAME?</v>
      </c>
      <c r="BG96" s="187" t="e">
        <f aca="false">IF($G96=0,0,IF(SUM(AN$17:AN96)&lt;$J$4,0,INDEX(Taxes_2,1,$C$3)*INDEX([1]!prix_1cc,$C$4,$C$3))*($J$4-SUM(AN$17:AN96))/12)</f>
        <v>#NAME?</v>
      </c>
      <c r="BH96" s="187" t="e">
        <f aca="false">IF($G96=0,0,IF(SUM(AO$17:AO96)&lt;$J$5,0,INDEX(Taxes_2,1,$C$3)*INDEX([1]!prix_2cc,$C$4,$C$3))*($J$5-SUM(AO$17:AO96))/12)</f>
        <v>#NAME?</v>
      </c>
      <c r="BI96" s="187" t="e">
        <f aca="false">IF($G96=0,0,IF(SUM(AP$17:AP96)&lt;$J$6,0,INDEX(Taxes_2,1,$C$3)*INDEX([1]!prix_3cc,$C$4,$C$3))*($J$6-SUM(AP$17:AP96))/12)</f>
        <v>#NAME?</v>
      </c>
      <c r="BJ96" s="187" t="e">
        <f aca="false">IF($G96=0,0,IF(SUM(AQ$17:AQ96)&lt;$J$7,0,INDEX(Taxes_2,1,$C$3)*INDEX([1]!prix_pent,$C$4,$C$3))*($J$7-SUM(AQ$17:AQ96))/12)</f>
        <v>#NAME?</v>
      </c>
      <c r="BK96" s="187" t="e">
        <f aca="false">IF($G96=0,0,IF(SUM(AR$17:AR96)&lt;$J$8,0,INDEX(Taxes_2,1,$C$3)*INDEX([1]!prix_2ccf,$C$4,$C$3))*($J$8-SUM(AR$17:AR96))/12)</f>
        <v>#NAME?</v>
      </c>
      <c r="BL96" s="187" t="e">
        <f aca="false">IF($G96=0,0,IF(SUM(AS$17:AS96)&lt;$J$9,0,INDEX(Taxes_2,1,$C$3)*INDEX([1]!prix_3ccf,$C$4,$C$3))*($J$9-SUM(AS$17:AS96))/12)</f>
        <v>#NAME?</v>
      </c>
      <c r="BM96" s="188" t="e">
        <f aca="false">IF(G96=0,INDEX(Taxes_1,1,$C$3)*INDEX([1]!v_terrain,1,1)/12,0)</f>
        <v>#NAME?</v>
      </c>
      <c r="BN96" s="187"/>
      <c r="BO96" s="187"/>
      <c r="BP96" s="187"/>
      <c r="BQ96" s="187"/>
      <c r="BR96" s="187"/>
      <c r="BS96" s="187"/>
      <c r="BT96" s="187"/>
      <c r="BU96" s="189" t="e">
        <f aca="false">BF96+BG96+BH96+BI96+BJ96+BK96+BL96+BM96+BN96+BO96+BP96+BQ96+BR96+BS96+BT96</f>
        <v>#NAME?</v>
      </c>
      <c r="BW96" s="190" t="e">
        <f aca="false">IF(G96=1,IF(G95=0,C96,0),0)</f>
        <v>#NAME?</v>
      </c>
      <c r="BX96" s="190" t="e">
        <f aca="false">IF(G96=1,IF(G95=0,C96,0),0)</f>
        <v>#NAME?</v>
      </c>
      <c r="BY96" s="190" t="e">
        <f aca="false">F96+W96</f>
        <v>#NAME?</v>
      </c>
      <c r="BZ96" s="190" t="e">
        <f aca="false">IF(BY96=2,1,0)</f>
        <v>#NAME?</v>
      </c>
      <c r="CA96" s="190" t="e">
        <f aca="false">IF(G96+H96=2,1,0)</f>
        <v>#NAME?</v>
      </c>
    </row>
    <row r="97" customFormat="false" ht="12.75" hidden="false" customHeight="false" outlineLevel="0" collapsed="false">
      <c r="B97" s="195"/>
      <c r="C97" s="191" t="n">
        <v>81</v>
      </c>
      <c r="D97" s="176" t="n">
        <v>1</v>
      </c>
      <c r="E97" s="176" t="n">
        <f aca="false">IF(INDEX(DM_1,1,$C$3)&gt;C97,0,1)</f>
        <v>1</v>
      </c>
      <c r="F97" s="176" t="e">
        <f aca="false">IF(AV97/$J$10&gt;=INDEX(PREV_2,1,$C$3),1,0)</f>
        <v>#NAME?</v>
      </c>
      <c r="G97" s="176" t="e">
        <f aca="false">IF(F97=0,0,IF(SUM(F$17:F97)-INDEX(DM_4,1,$C$3)&lt;0,0,1))</f>
        <v>#NAME?</v>
      </c>
      <c r="H97" s="177" t="e">
        <f aca="false">IF(AV97&lt;$J$10,0,1)</f>
        <v>#NAME?</v>
      </c>
      <c r="I97" s="178" t="e">
        <f aca="false">IF(G97=0,BD97*INDEX(EQ_Prev,1,$C$3),0)</f>
        <v>#NAME?</v>
      </c>
      <c r="J97" s="178" t="e">
        <f aca="false">IF(F97=1,IF(F96=0,SUM(I$17:I97),I97),0)</f>
        <v>#NAME?</v>
      </c>
      <c r="K97" s="178" t="e">
        <f aca="false">IF(F97=1,IF(F96=0,IF(SUM(I$17:I97)&lt;=$N$10,SUM(I$17:I97),$N$10),0),0)</f>
        <v>#NAME?</v>
      </c>
      <c r="L97" s="178" t="e">
        <f aca="false">J97-K97</f>
        <v>#NAME?</v>
      </c>
      <c r="M97" s="178" t="e">
        <f aca="false">IF(G97=0,BD97*(1-INDEX(EQ_Prev,1,$C$3)),0)</f>
        <v>#NAME?</v>
      </c>
      <c r="N97" s="178" t="e">
        <f aca="false">IF(G97=1,IF(G96=0,SUM(M$17:M97),0),0)</f>
        <v>#NAME?</v>
      </c>
      <c r="O97" s="178" t="e">
        <f aca="false">IF(G97=1,BD97,0)</f>
        <v>#NAME?</v>
      </c>
      <c r="P97" s="179" t="e">
        <f aca="false">O97+N97+L97</f>
        <v>#NAME?</v>
      </c>
      <c r="Q97" s="192" t="n">
        <v>0</v>
      </c>
      <c r="R97" s="181" t="e">
        <f aca="false">-IF(G97=0,($G$7/$H$7),0)</f>
        <v>#NAME?</v>
      </c>
      <c r="S97" s="181" t="e">
        <f aca="false">-IF(F97=1,IF(G97=0,$G$8/$H$8,0),0)</f>
        <v>#NAME?</v>
      </c>
      <c r="T97" s="181" t="e">
        <f aca="false">Q97+R97+S97+AB97</f>
        <v>#NAME?</v>
      </c>
      <c r="U97" s="181" t="e">
        <f aca="false">IF(W96=1,0,T97)</f>
        <v>#NAME?</v>
      </c>
      <c r="V97" s="181" t="e">
        <f aca="false">IF(U97=0,T97,0)</f>
        <v>#NAME?</v>
      </c>
      <c r="W97" s="182" t="e">
        <f aca="false">IF(-SUM(T$17:T97)&gt;=0.25*(SUM($G$6+$G$7+$G$8)),1,0)</f>
        <v>#NAME?</v>
      </c>
      <c r="X97" s="181" t="e">
        <f aca="false">-IF(BZ97=1,IF(BZ96=0,AC97,0),0)</f>
        <v>#NAME?</v>
      </c>
      <c r="Y97" s="181" t="e">
        <f aca="false">-IF(BZ97=1,IF(BZ96=0,(SUM(P$17:P97)),IF(AG97&gt;0,P97,0)),0)</f>
        <v>#NAME?</v>
      </c>
      <c r="Z97" s="181" t="e">
        <f aca="false">IF(AG96&gt;0,IF(AG97&lt;0,-AG96,0),0)</f>
        <v>#NAME?</v>
      </c>
      <c r="AA97" s="181" t="e">
        <f aca="false">IF(Z97=0,Y97,Z97)</f>
        <v>#NAME?</v>
      </c>
      <c r="AB97" s="193" t="n">
        <v>0</v>
      </c>
      <c r="AC97" s="183" t="e">
        <f aca="false">IF(BY96&lt;2,AC96+AD96,0)</f>
        <v>#NAME?</v>
      </c>
      <c r="AD97" s="183" t="e">
        <f aca="false">AC97*((((1+(INDEX(TI_4,1,$C$3)/2))^2)^(1/12))-1)</f>
        <v>#NAME?</v>
      </c>
      <c r="AE97" s="183" t="e">
        <f aca="false">IF(AD98=0,0,AD97)</f>
        <v>#NAME?</v>
      </c>
      <c r="AF97" s="183" t="e">
        <f aca="false">IF(BZ97=1,IF(BZ96=0,AC97-SUM(T98:T$136),0),0)</f>
        <v>#NAME?</v>
      </c>
      <c r="AG97" s="183" t="e">
        <f aca="false">IF(BZ97=1,IF(BZ96=0,AF97-SUM(P$17:P97),AG96+AI96-P97),0)</f>
        <v>#NAME?</v>
      </c>
      <c r="AH97" s="183" t="e">
        <f aca="false">IF(AG97&lt;=0,0,AG97)</f>
        <v>#NAME?</v>
      </c>
      <c r="AI97" s="183" t="e">
        <f aca="false">AH97*((((1+(INDEX(TI_5,1,$C$3)/2))^2)^(1/12))-1)</f>
        <v>#NAME?</v>
      </c>
      <c r="AJ97" s="183" t="e">
        <f aca="false">IF(AI98=0,0,AI97)</f>
        <v>#NAME?</v>
      </c>
      <c r="AK97" s="183" t="e">
        <f aca="false">IF(AH97&gt;0,IF(CA96=1,-AH97,0),0)</f>
        <v>#NAME?</v>
      </c>
      <c r="AL97" s="184" t="e">
        <f aca="false">K97+P97+Q97+R97+S97+X97+AA97+AB97+AF97+AK97</f>
        <v>#NAME?</v>
      </c>
      <c r="AM97" s="185" t="e">
        <f aca="false">IF($E97=0,0,IF($C97-INDEX(DM_1,1,$C$3)&gt;=$K$3,0,INDEX(EC_Studio,$C$4,$C$3)))</f>
        <v>#NAME?</v>
      </c>
      <c r="AN97" s="185" t="e">
        <f aca="false">IF($E97=0,0,IF($C97-INDEX(DM_1,1,$C$3)&gt;=$K$4,0,INDEX(EC_1cc,$C$4,$C$3)))</f>
        <v>#NAME?</v>
      </c>
      <c r="AO97" s="185" t="e">
        <f aca="false">IF($E97=0,0,IF($C97-INDEX(DM_1,1,$C$3)&gt;=$K$5,0,INDEX(EC_2cc,$C$4,$C$3)))</f>
        <v>#NAME?</v>
      </c>
      <c r="AP97" s="185" t="e">
        <f aca="false">IF($E97=0,0,IF($C97-INDEX(DM_1,1,$C$3)&gt;=$K$6,0,INDEX(EC_3CC,$C$4,$C$3)))</f>
        <v>#NAME?</v>
      </c>
      <c r="AQ97" s="185" t="e">
        <f aca="false">IF($E97=0,0,IF($C97-INDEX(DM_1,1,$C$3)&gt;=$K$7,0,INDEX(EC_P,$C$4,$C$3)))</f>
        <v>#NAME?</v>
      </c>
      <c r="AR97" s="185" t="e">
        <f aca="false">IF($E97=0,0,IF($C97-INDEX(DM_1,1,$C$3)&gt;=$K$8,0,INDEX(EC_2ccF,$C$4,$C$3)))</f>
        <v>#NAME?</v>
      </c>
      <c r="AS97" s="185" t="e">
        <f aca="false">IF($E97=0,0,IF($C97-INDEX(DM_1,1,$C$3)&gt;=$K$9,0,INDEX(EC_3ccF,$C$4,$C$3)))</f>
        <v>#NAME?</v>
      </c>
      <c r="AT97" s="185" t="e">
        <f aca="false">(AM97+AN97+AO97+AP97+AQ97+AR97+AS97)*INDEX([1]!stat,1,$C$3)</f>
        <v>#NAME?</v>
      </c>
      <c r="AU97" s="185" t="e">
        <f aca="false">SUM(AM97:AS97)</f>
        <v>#NAME?</v>
      </c>
      <c r="AV97" s="185" t="e">
        <f aca="false">SUM(AU$17:AU97)</f>
        <v>#NAME?</v>
      </c>
      <c r="AW97" s="186" t="e">
        <f aca="false">AM97*INDEX([1]!prix_studio,$C$4,$C$3)</f>
        <v>#NAME?</v>
      </c>
      <c r="AX97" s="186" t="e">
        <f aca="false">AN97*INDEX([1]!prix_1cc,$C$4,$C$3)</f>
        <v>#NAME?</v>
      </c>
      <c r="AY97" s="186" t="e">
        <f aca="false">AO97*INDEX([1]!prix_2cc,$C$4,$C$3)</f>
        <v>#NAME?</v>
      </c>
      <c r="AZ97" s="186" t="e">
        <f aca="false">AP97*INDEX([1]!prix_3cc,$C$4,$C$3)</f>
        <v>#NAME?</v>
      </c>
      <c r="BA97" s="186" t="e">
        <f aca="false">AQ97*INDEX([1]!prix_pent,$C$4,$C$3)</f>
        <v>#NAME?</v>
      </c>
      <c r="BB97" s="186" t="e">
        <f aca="false">AR97*INDEX([1]!prix_2ccf,$C$4,$C$3)</f>
        <v>#NAME?</v>
      </c>
      <c r="BC97" s="186" t="e">
        <f aca="false">AS97*INDEX([1]!prix_3ccf,$C$4,$C$3)</f>
        <v>#NAME?</v>
      </c>
      <c r="BD97" s="186" t="e">
        <f aca="false">SUM(AW97:BC97)</f>
        <v>#NAME?</v>
      </c>
      <c r="BE97" s="186"/>
      <c r="BF97" s="187" t="e">
        <f aca="false">IF($G97=0,0,IF(SUM(AM$17:AM97)&lt;$J$3,0,INDEX(Taxes_2,1,$C$3)*INDEX([1]!prix_studio,$C$4,$C$3))*($J$3-SUM(AM$17:AM97))/12)</f>
        <v>#NAME?</v>
      </c>
      <c r="BG97" s="187" t="e">
        <f aca="false">IF($G97=0,0,IF(SUM(AN$17:AN97)&lt;$J$4,0,INDEX(Taxes_2,1,$C$3)*INDEX([1]!prix_1cc,$C$4,$C$3))*($J$4-SUM(AN$17:AN97))/12)</f>
        <v>#NAME?</v>
      </c>
      <c r="BH97" s="187" t="e">
        <f aca="false">IF($G97=0,0,IF(SUM(AO$17:AO97)&lt;$J$5,0,INDEX(Taxes_2,1,$C$3)*INDEX([1]!prix_2cc,$C$4,$C$3))*($J$5-SUM(AO$17:AO97))/12)</f>
        <v>#NAME?</v>
      </c>
      <c r="BI97" s="187" t="e">
        <f aca="false">IF($G97=0,0,IF(SUM(AP$17:AP97)&lt;$J$6,0,INDEX(Taxes_2,1,$C$3)*INDEX([1]!prix_3cc,$C$4,$C$3))*($J$6-SUM(AP$17:AP97))/12)</f>
        <v>#NAME?</v>
      </c>
      <c r="BJ97" s="187" t="e">
        <f aca="false">IF($G97=0,0,IF(SUM(AQ$17:AQ97)&lt;$J$7,0,INDEX(Taxes_2,1,$C$3)*INDEX([1]!prix_pent,$C$4,$C$3))*($J$7-SUM(AQ$17:AQ97))/12)</f>
        <v>#NAME?</v>
      </c>
      <c r="BK97" s="187" t="e">
        <f aca="false">IF($G97=0,0,IF(SUM(AR$17:AR97)&lt;$J$8,0,INDEX(Taxes_2,1,$C$3)*INDEX([1]!prix_2ccf,$C$4,$C$3))*($J$8-SUM(AR$17:AR97))/12)</f>
        <v>#NAME?</v>
      </c>
      <c r="BL97" s="187" t="e">
        <f aca="false">IF($G97=0,0,IF(SUM(AS$17:AS97)&lt;$J$9,0,INDEX(Taxes_2,1,$C$3)*INDEX([1]!prix_3ccf,$C$4,$C$3))*($J$9-SUM(AS$17:AS97))/12)</f>
        <v>#NAME?</v>
      </c>
      <c r="BM97" s="188" t="e">
        <f aca="false">IF(G97=0,INDEX(Taxes_1,1,$C$3)*INDEX([1]!v_terrain,1,1)/12,0)</f>
        <v>#NAME?</v>
      </c>
      <c r="BN97" s="187"/>
      <c r="BO97" s="187"/>
      <c r="BP97" s="187"/>
      <c r="BQ97" s="187"/>
      <c r="BR97" s="187"/>
      <c r="BS97" s="187"/>
      <c r="BT97" s="187"/>
      <c r="BU97" s="189" t="e">
        <f aca="false">BF97+BG97+BH97+BI97+BJ97+BK97+BL97+BM97+BN97+BO97+BP97+BQ97+BR97+BS97+BT97</f>
        <v>#NAME?</v>
      </c>
      <c r="BW97" s="190" t="e">
        <f aca="false">IF(G97=1,IF(G96=0,C97,0),0)</f>
        <v>#NAME?</v>
      </c>
      <c r="BX97" s="190" t="e">
        <f aca="false">IF(G97=1,IF(G96=0,C97,0),0)</f>
        <v>#NAME?</v>
      </c>
      <c r="BY97" s="190" t="e">
        <f aca="false">F97+W97</f>
        <v>#NAME?</v>
      </c>
      <c r="BZ97" s="190" t="e">
        <f aca="false">IF(BY97=2,1,0)</f>
        <v>#NAME?</v>
      </c>
      <c r="CA97" s="190" t="e">
        <f aca="false">IF(G97+H97=2,1,0)</f>
        <v>#NAME?</v>
      </c>
    </row>
    <row r="98" customFormat="false" ht="12.75" hidden="false" customHeight="false" outlineLevel="0" collapsed="false">
      <c r="B98" s="195"/>
      <c r="C98" s="191" t="n">
        <v>82</v>
      </c>
      <c r="D98" s="176" t="n">
        <v>1</v>
      </c>
      <c r="E98" s="176" t="n">
        <f aca="false">IF(INDEX(DM_1,1,$C$3)&gt;C98,0,1)</f>
        <v>1</v>
      </c>
      <c r="F98" s="176" t="e">
        <f aca="false">IF(AV98/$J$10&gt;=INDEX(PREV_2,1,$C$3),1,0)</f>
        <v>#NAME?</v>
      </c>
      <c r="G98" s="176" t="e">
        <f aca="false">IF(F98=0,0,IF(SUM(F$17:F98)-INDEX(DM_4,1,$C$3)&lt;0,0,1))</f>
        <v>#NAME?</v>
      </c>
      <c r="H98" s="177" t="e">
        <f aca="false">IF(AV98&lt;$J$10,0,1)</f>
        <v>#NAME?</v>
      </c>
      <c r="I98" s="178" t="e">
        <f aca="false">IF(G98=0,BD98*INDEX(EQ_Prev,1,$C$3),0)</f>
        <v>#NAME?</v>
      </c>
      <c r="J98" s="178" t="e">
        <f aca="false">IF(F98=1,IF(F97=0,SUM(I$17:I98),I98),0)</f>
        <v>#NAME?</v>
      </c>
      <c r="K98" s="178" t="e">
        <f aca="false">IF(F98=1,IF(F97=0,IF(SUM(I$17:I98)&lt;=$N$10,SUM(I$17:I98),$N$10),0),0)</f>
        <v>#NAME?</v>
      </c>
      <c r="L98" s="178" t="e">
        <f aca="false">J98-K98</f>
        <v>#NAME?</v>
      </c>
      <c r="M98" s="178" t="e">
        <f aca="false">IF(G98=0,BD98*(1-INDEX(EQ_Prev,1,$C$3)),0)</f>
        <v>#NAME?</v>
      </c>
      <c r="N98" s="178" t="e">
        <f aca="false">IF(G98=1,IF(G97=0,SUM(M$17:M98),0),0)</f>
        <v>#NAME?</v>
      </c>
      <c r="O98" s="178" t="e">
        <f aca="false">IF(G98=1,BD98,0)</f>
        <v>#NAME?</v>
      </c>
      <c r="P98" s="179" t="e">
        <f aca="false">O98+N98+L98</f>
        <v>#NAME?</v>
      </c>
      <c r="Q98" s="192" t="n">
        <v>0</v>
      </c>
      <c r="R98" s="181" t="e">
        <f aca="false">-IF(G98=0,($G$7/$H$7),0)</f>
        <v>#NAME?</v>
      </c>
      <c r="S98" s="181" t="e">
        <f aca="false">-IF(F98=1,IF(G98=0,$G$8/$H$8,0),0)</f>
        <v>#NAME?</v>
      </c>
      <c r="T98" s="181" t="e">
        <f aca="false">Q98+R98+S98+AB98</f>
        <v>#NAME?</v>
      </c>
      <c r="U98" s="181" t="e">
        <f aca="false">IF(W97=1,0,T98)</f>
        <v>#NAME?</v>
      </c>
      <c r="V98" s="181" t="e">
        <f aca="false">IF(U98=0,T98,0)</f>
        <v>#NAME?</v>
      </c>
      <c r="W98" s="182" t="e">
        <f aca="false">IF(-SUM(T$17:T98)&gt;=0.25*(SUM($G$6+$G$7+$G$8)),1,0)</f>
        <v>#NAME?</v>
      </c>
      <c r="X98" s="181" t="e">
        <f aca="false">-IF(BZ98=1,IF(BZ97=0,AC98,0),0)</f>
        <v>#NAME?</v>
      </c>
      <c r="Y98" s="181" t="e">
        <f aca="false">-IF(BZ98=1,IF(BZ97=0,(SUM(P$17:P98)),IF(AG98&gt;0,P98,0)),0)</f>
        <v>#NAME?</v>
      </c>
      <c r="Z98" s="181" t="e">
        <f aca="false">IF(AG97&gt;0,IF(AG98&lt;0,-AG97,0),0)</f>
        <v>#NAME?</v>
      </c>
      <c r="AA98" s="181" t="e">
        <f aca="false">IF(Z98=0,Y98,Z98)</f>
        <v>#NAME?</v>
      </c>
      <c r="AB98" s="193" t="n">
        <v>0</v>
      </c>
      <c r="AC98" s="183" t="e">
        <f aca="false">IF(BY97&lt;2,AC97+AD97,0)</f>
        <v>#NAME?</v>
      </c>
      <c r="AD98" s="183" t="e">
        <f aca="false">AC98*((((1+(INDEX(TI_4,1,$C$3)/2))^2)^(1/12))-1)</f>
        <v>#NAME?</v>
      </c>
      <c r="AE98" s="183" t="e">
        <f aca="false">IF(AD99=0,0,AD98)</f>
        <v>#NAME?</v>
      </c>
      <c r="AF98" s="183" t="e">
        <f aca="false">IF(BZ98=1,IF(BZ97=0,AC98-SUM(T99:T$136),0),0)</f>
        <v>#NAME?</v>
      </c>
      <c r="AG98" s="183" t="e">
        <f aca="false">IF(BZ98=1,IF(BZ97=0,AF98-SUM(P$17:P98),AG97+AI97-P98),0)</f>
        <v>#NAME?</v>
      </c>
      <c r="AH98" s="183" t="e">
        <f aca="false">IF(AG98&lt;=0,0,AG98)</f>
        <v>#NAME?</v>
      </c>
      <c r="AI98" s="183" t="e">
        <f aca="false">AH98*((((1+(INDEX(TI_5,1,$C$3)/2))^2)^(1/12))-1)</f>
        <v>#NAME?</v>
      </c>
      <c r="AJ98" s="183" t="e">
        <f aca="false">IF(AI99=0,0,AI98)</f>
        <v>#NAME?</v>
      </c>
      <c r="AK98" s="183" t="e">
        <f aca="false">IF(AH98&gt;0,IF(CA97=1,-AH98,0),0)</f>
        <v>#NAME?</v>
      </c>
      <c r="AL98" s="184" t="e">
        <f aca="false">K98+P98+Q98+R98+S98+X98+AA98+AB98+AF98+AK98</f>
        <v>#NAME?</v>
      </c>
      <c r="AM98" s="185" t="e">
        <f aca="false">IF($E98=0,0,IF($C98-INDEX(DM_1,1,$C$3)&gt;=$K$3,0,INDEX(EC_Studio,$C$4,$C$3)))</f>
        <v>#NAME?</v>
      </c>
      <c r="AN98" s="185" t="e">
        <f aca="false">IF($E98=0,0,IF($C98-INDEX(DM_1,1,$C$3)&gt;=$K$4,0,INDEX(EC_1cc,$C$4,$C$3)))</f>
        <v>#NAME?</v>
      </c>
      <c r="AO98" s="185" t="e">
        <f aca="false">IF($E98=0,0,IF($C98-INDEX(DM_1,1,$C$3)&gt;=$K$5,0,INDEX(EC_2cc,$C$4,$C$3)))</f>
        <v>#NAME?</v>
      </c>
      <c r="AP98" s="185" t="e">
        <f aca="false">IF($E98=0,0,IF($C98-INDEX(DM_1,1,$C$3)&gt;=$K$6,0,INDEX(EC_3CC,$C$4,$C$3)))</f>
        <v>#NAME?</v>
      </c>
      <c r="AQ98" s="185" t="e">
        <f aca="false">IF($E98=0,0,IF($C98-INDEX(DM_1,1,$C$3)&gt;=$K$7,0,INDEX(EC_P,$C$4,$C$3)))</f>
        <v>#NAME?</v>
      </c>
      <c r="AR98" s="185" t="e">
        <f aca="false">IF($E98=0,0,IF($C98-INDEX(DM_1,1,$C$3)&gt;=$K$8,0,INDEX(EC_2ccF,$C$4,$C$3)))</f>
        <v>#NAME?</v>
      </c>
      <c r="AS98" s="185" t="e">
        <f aca="false">IF($E98=0,0,IF($C98-INDEX(DM_1,1,$C$3)&gt;=$K$9,0,INDEX(EC_3ccF,$C$4,$C$3)))</f>
        <v>#NAME?</v>
      </c>
      <c r="AT98" s="185" t="e">
        <f aca="false">(AM98+AN98+AO98+AP98+AQ98+AR98+AS98)*INDEX([1]!stat,1,$C$3)</f>
        <v>#NAME?</v>
      </c>
      <c r="AU98" s="185" t="e">
        <f aca="false">SUM(AM98:AS98)</f>
        <v>#NAME?</v>
      </c>
      <c r="AV98" s="185" t="e">
        <f aca="false">SUM(AU$17:AU98)</f>
        <v>#NAME?</v>
      </c>
      <c r="AW98" s="186" t="e">
        <f aca="false">AM98*INDEX([1]!prix_studio,$C$4,$C$3)</f>
        <v>#NAME?</v>
      </c>
      <c r="AX98" s="186" t="e">
        <f aca="false">AN98*INDEX([1]!prix_1cc,$C$4,$C$3)</f>
        <v>#NAME?</v>
      </c>
      <c r="AY98" s="186" t="e">
        <f aca="false">AO98*INDEX([1]!prix_2cc,$C$4,$C$3)</f>
        <v>#NAME?</v>
      </c>
      <c r="AZ98" s="186" t="e">
        <f aca="false">AP98*INDEX([1]!prix_3cc,$C$4,$C$3)</f>
        <v>#NAME?</v>
      </c>
      <c r="BA98" s="186" t="e">
        <f aca="false">AQ98*INDEX([1]!prix_pent,$C$4,$C$3)</f>
        <v>#NAME?</v>
      </c>
      <c r="BB98" s="186" t="e">
        <f aca="false">AR98*INDEX([1]!prix_2ccf,$C$4,$C$3)</f>
        <v>#NAME?</v>
      </c>
      <c r="BC98" s="186" t="e">
        <f aca="false">AS98*INDEX([1]!prix_3ccf,$C$4,$C$3)</f>
        <v>#NAME?</v>
      </c>
      <c r="BD98" s="186" t="e">
        <f aca="false">SUM(AW98:BC98)</f>
        <v>#NAME?</v>
      </c>
      <c r="BE98" s="186"/>
      <c r="BF98" s="187" t="e">
        <f aca="false">IF($G98=0,0,IF(SUM(AM$17:AM98)&lt;$J$3,0,INDEX(Taxes_2,1,$C$3)*INDEX([1]!prix_studio,$C$4,$C$3))*($J$3-SUM(AM$17:AM98))/12)</f>
        <v>#NAME?</v>
      </c>
      <c r="BG98" s="187" t="e">
        <f aca="false">IF($G98=0,0,IF(SUM(AN$17:AN98)&lt;$J$4,0,INDEX(Taxes_2,1,$C$3)*INDEX([1]!prix_1cc,$C$4,$C$3))*($J$4-SUM(AN$17:AN98))/12)</f>
        <v>#NAME?</v>
      </c>
      <c r="BH98" s="187" t="e">
        <f aca="false">IF($G98=0,0,IF(SUM(AO$17:AO98)&lt;$J$5,0,INDEX(Taxes_2,1,$C$3)*INDEX([1]!prix_2cc,$C$4,$C$3))*($J$5-SUM(AO$17:AO98))/12)</f>
        <v>#NAME?</v>
      </c>
      <c r="BI98" s="187" t="e">
        <f aca="false">IF($G98=0,0,IF(SUM(AP$17:AP98)&lt;$J$6,0,INDEX(Taxes_2,1,$C$3)*INDEX([1]!prix_3cc,$C$4,$C$3))*($J$6-SUM(AP$17:AP98))/12)</f>
        <v>#NAME?</v>
      </c>
      <c r="BJ98" s="187" t="e">
        <f aca="false">IF($G98=0,0,IF(SUM(AQ$17:AQ98)&lt;$J$7,0,INDEX(Taxes_2,1,$C$3)*INDEX([1]!prix_pent,$C$4,$C$3))*($J$7-SUM(AQ$17:AQ98))/12)</f>
        <v>#NAME?</v>
      </c>
      <c r="BK98" s="187" t="e">
        <f aca="false">IF($G98=0,0,IF(SUM(AR$17:AR98)&lt;$J$8,0,INDEX(Taxes_2,1,$C$3)*INDEX([1]!prix_2ccf,$C$4,$C$3))*($J$8-SUM(AR$17:AR98))/12)</f>
        <v>#NAME?</v>
      </c>
      <c r="BL98" s="187" t="e">
        <f aca="false">IF($G98=0,0,IF(SUM(AS$17:AS98)&lt;$J$9,0,INDEX(Taxes_2,1,$C$3)*INDEX([1]!prix_3ccf,$C$4,$C$3))*($J$9-SUM(AS$17:AS98))/12)</f>
        <v>#NAME?</v>
      </c>
      <c r="BM98" s="188" t="e">
        <f aca="false">IF(G98=0,INDEX(Taxes_1,1,$C$3)*INDEX([1]!v_terrain,1,1)/12,0)</f>
        <v>#NAME?</v>
      </c>
      <c r="BN98" s="187"/>
      <c r="BO98" s="187"/>
      <c r="BP98" s="187"/>
      <c r="BQ98" s="187"/>
      <c r="BR98" s="187"/>
      <c r="BS98" s="187"/>
      <c r="BT98" s="187"/>
      <c r="BU98" s="189" t="e">
        <f aca="false">BF98+BG98+BH98+BI98+BJ98+BK98+BL98+BM98+BN98+BO98+BP98+BQ98+BR98+BS98+BT98</f>
        <v>#NAME?</v>
      </c>
      <c r="BW98" s="190" t="e">
        <f aca="false">IF(G98=1,IF(G97=0,C98,0),0)</f>
        <v>#NAME?</v>
      </c>
      <c r="BX98" s="190" t="e">
        <f aca="false">IF(G98=1,IF(G97=0,C98,0),0)</f>
        <v>#NAME?</v>
      </c>
      <c r="BY98" s="190" t="e">
        <f aca="false">F98+W98</f>
        <v>#NAME?</v>
      </c>
      <c r="BZ98" s="190" t="e">
        <f aca="false">IF(BY98=2,1,0)</f>
        <v>#NAME?</v>
      </c>
      <c r="CA98" s="190" t="e">
        <f aca="false">IF(G98+H98=2,1,0)</f>
        <v>#NAME?</v>
      </c>
    </row>
    <row r="99" customFormat="false" ht="12.75" hidden="false" customHeight="false" outlineLevel="0" collapsed="false">
      <c r="B99" s="195"/>
      <c r="C99" s="191" t="n">
        <v>83</v>
      </c>
      <c r="D99" s="176" t="n">
        <v>1</v>
      </c>
      <c r="E99" s="176" t="n">
        <f aca="false">IF(INDEX(DM_1,1,$C$3)&gt;C99,0,1)</f>
        <v>1</v>
      </c>
      <c r="F99" s="176" t="e">
        <f aca="false">IF(AV99/$J$10&gt;=INDEX(PREV_2,1,$C$3),1,0)</f>
        <v>#NAME?</v>
      </c>
      <c r="G99" s="176" t="e">
        <f aca="false">IF(F99=0,0,IF(SUM(F$17:F99)-INDEX(DM_4,1,$C$3)&lt;0,0,1))</f>
        <v>#NAME?</v>
      </c>
      <c r="H99" s="177" t="e">
        <f aca="false">IF(AV99&lt;$J$10,0,1)</f>
        <v>#NAME?</v>
      </c>
      <c r="I99" s="178" t="e">
        <f aca="false">IF(G99=0,BD99*INDEX(EQ_Prev,1,$C$3),0)</f>
        <v>#NAME?</v>
      </c>
      <c r="J99" s="178" t="e">
        <f aca="false">IF(F99=1,IF(F98=0,SUM(I$17:I99),I99),0)</f>
        <v>#NAME?</v>
      </c>
      <c r="K99" s="178" t="e">
        <f aca="false">IF(F99=1,IF(F98=0,IF(SUM(I$17:I99)&lt;=$N$10,SUM(I$17:I99),$N$10),0),0)</f>
        <v>#NAME?</v>
      </c>
      <c r="L99" s="178" t="e">
        <f aca="false">J99-K99</f>
        <v>#NAME?</v>
      </c>
      <c r="M99" s="178" t="e">
        <f aca="false">IF(G99=0,BD99*(1-INDEX(EQ_Prev,1,$C$3)),0)</f>
        <v>#NAME?</v>
      </c>
      <c r="N99" s="178" t="e">
        <f aca="false">IF(G99=1,IF(G98=0,SUM(M$17:M99),0),0)</f>
        <v>#NAME?</v>
      </c>
      <c r="O99" s="178" t="e">
        <f aca="false">IF(G99=1,BD99,0)</f>
        <v>#NAME?</v>
      </c>
      <c r="P99" s="179" t="e">
        <f aca="false">O99+N99+L99</f>
        <v>#NAME?</v>
      </c>
      <c r="Q99" s="192" t="n">
        <v>0</v>
      </c>
      <c r="R99" s="181" t="e">
        <f aca="false">-IF(G99=0,($G$7/$H$7),0)</f>
        <v>#NAME?</v>
      </c>
      <c r="S99" s="181" t="e">
        <f aca="false">-IF(F99=1,IF(G99=0,$G$8/$H$8,0),0)</f>
        <v>#NAME?</v>
      </c>
      <c r="T99" s="181" t="e">
        <f aca="false">Q99+R99+S99+AB99</f>
        <v>#NAME?</v>
      </c>
      <c r="U99" s="181" t="e">
        <f aca="false">IF(W98=1,0,T99)</f>
        <v>#NAME?</v>
      </c>
      <c r="V99" s="181" t="e">
        <f aca="false">IF(U99=0,T99,0)</f>
        <v>#NAME?</v>
      </c>
      <c r="W99" s="182" t="e">
        <f aca="false">IF(-SUM(T$17:T99)&gt;=0.25*(SUM($G$6+$G$7+$G$8)),1,0)</f>
        <v>#NAME?</v>
      </c>
      <c r="X99" s="181" t="e">
        <f aca="false">-IF(BZ99=1,IF(BZ98=0,AC99,0),0)</f>
        <v>#NAME?</v>
      </c>
      <c r="Y99" s="181" t="e">
        <f aca="false">-IF(BZ99=1,IF(BZ98=0,(SUM(P$17:P99)),IF(AG99&gt;0,P99,0)),0)</f>
        <v>#NAME?</v>
      </c>
      <c r="Z99" s="181" t="e">
        <f aca="false">IF(AG98&gt;0,IF(AG99&lt;0,-AG98,0),0)</f>
        <v>#NAME?</v>
      </c>
      <c r="AA99" s="181" t="e">
        <f aca="false">IF(Z99=0,Y99,Z99)</f>
        <v>#NAME?</v>
      </c>
      <c r="AB99" s="193" t="n">
        <v>0</v>
      </c>
      <c r="AC99" s="183" t="e">
        <f aca="false">IF(BY98&lt;2,AC98+AD98,0)</f>
        <v>#NAME?</v>
      </c>
      <c r="AD99" s="183" t="e">
        <f aca="false">AC99*((((1+(INDEX(TI_4,1,$C$3)/2))^2)^(1/12))-1)</f>
        <v>#NAME?</v>
      </c>
      <c r="AE99" s="183" t="e">
        <f aca="false">IF(AD100=0,0,AD99)</f>
        <v>#NAME?</v>
      </c>
      <c r="AF99" s="183" t="e">
        <f aca="false">IF(BZ99=1,IF(BZ98=0,AC99-SUM(T100:T$136),0),0)</f>
        <v>#NAME?</v>
      </c>
      <c r="AG99" s="183" t="e">
        <f aca="false">IF(BZ99=1,IF(BZ98=0,AF99-SUM(P$17:P99),AG98+AI98-P99),0)</f>
        <v>#NAME?</v>
      </c>
      <c r="AH99" s="183" t="e">
        <f aca="false">IF(AG99&lt;=0,0,AG99)</f>
        <v>#NAME?</v>
      </c>
      <c r="AI99" s="183" t="e">
        <f aca="false">AH99*((((1+(INDEX(TI_5,1,$C$3)/2))^2)^(1/12))-1)</f>
        <v>#NAME?</v>
      </c>
      <c r="AJ99" s="183" t="e">
        <f aca="false">IF(AI100=0,0,AI99)</f>
        <v>#NAME?</v>
      </c>
      <c r="AK99" s="183" t="e">
        <f aca="false">IF(AH99&gt;0,IF(CA98=1,-AH99,0),0)</f>
        <v>#NAME?</v>
      </c>
      <c r="AL99" s="184" t="e">
        <f aca="false">K99+P99+Q99+R99+S99+X99+AA99+AB99+AF99+AK99</f>
        <v>#NAME?</v>
      </c>
      <c r="AM99" s="185" t="e">
        <f aca="false">IF($E99=0,0,IF($C99-INDEX(DM_1,1,$C$3)&gt;=$K$3,0,INDEX(EC_Studio,$C$4,$C$3)))</f>
        <v>#NAME?</v>
      </c>
      <c r="AN99" s="185" t="e">
        <f aca="false">IF($E99=0,0,IF($C99-INDEX(DM_1,1,$C$3)&gt;=$K$4,0,INDEX(EC_1cc,$C$4,$C$3)))</f>
        <v>#NAME?</v>
      </c>
      <c r="AO99" s="185" t="e">
        <f aca="false">IF($E99=0,0,IF($C99-INDEX(DM_1,1,$C$3)&gt;=$K$5,0,INDEX(EC_2cc,$C$4,$C$3)))</f>
        <v>#NAME?</v>
      </c>
      <c r="AP99" s="185" t="e">
        <f aca="false">IF($E99=0,0,IF($C99-INDEX(DM_1,1,$C$3)&gt;=$K$6,0,INDEX(EC_3CC,$C$4,$C$3)))</f>
        <v>#NAME?</v>
      </c>
      <c r="AQ99" s="185" t="e">
        <f aca="false">IF($E99=0,0,IF($C99-INDEX(DM_1,1,$C$3)&gt;=$K$7,0,INDEX(EC_P,$C$4,$C$3)))</f>
        <v>#NAME?</v>
      </c>
      <c r="AR99" s="185" t="e">
        <f aca="false">IF($E99=0,0,IF($C99-INDEX(DM_1,1,$C$3)&gt;=$K$8,0,INDEX(EC_2ccF,$C$4,$C$3)))</f>
        <v>#NAME?</v>
      </c>
      <c r="AS99" s="185" t="e">
        <f aca="false">IF($E99=0,0,IF($C99-INDEX(DM_1,1,$C$3)&gt;=$K$9,0,INDEX(EC_3ccF,$C$4,$C$3)))</f>
        <v>#NAME?</v>
      </c>
      <c r="AT99" s="185" t="e">
        <f aca="false">(AM99+AN99+AO99+AP99+AQ99+AR99+AS99)*INDEX([1]!stat,1,$C$3)</f>
        <v>#NAME?</v>
      </c>
      <c r="AU99" s="185" t="e">
        <f aca="false">SUM(AM99:AS99)</f>
        <v>#NAME?</v>
      </c>
      <c r="AV99" s="185" t="e">
        <f aca="false">SUM(AU$17:AU99)</f>
        <v>#NAME?</v>
      </c>
      <c r="AW99" s="186" t="e">
        <f aca="false">AM99*INDEX([1]!prix_studio,$C$4,$C$3)</f>
        <v>#NAME?</v>
      </c>
      <c r="AX99" s="186" t="e">
        <f aca="false">AN99*INDEX([1]!prix_1cc,$C$4,$C$3)</f>
        <v>#NAME?</v>
      </c>
      <c r="AY99" s="186" t="e">
        <f aca="false">AO99*INDEX([1]!prix_2cc,$C$4,$C$3)</f>
        <v>#NAME?</v>
      </c>
      <c r="AZ99" s="186" t="e">
        <f aca="false">AP99*INDEX([1]!prix_3cc,$C$4,$C$3)</f>
        <v>#NAME?</v>
      </c>
      <c r="BA99" s="186" t="e">
        <f aca="false">AQ99*INDEX([1]!prix_pent,$C$4,$C$3)</f>
        <v>#NAME?</v>
      </c>
      <c r="BB99" s="186" t="e">
        <f aca="false">AR99*INDEX([1]!prix_2ccf,$C$4,$C$3)</f>
        <v>#NAME?</v>
      </c>
      <c r="BC99" s="186" t="e">
        <f aca="false">AS99*INDEX([1]!prix_3ccf,$C$4,$C$3)</f>
        <v>#NAME?</v>
      </c>
      <c r="BD99" s="186" t="e">
        <f aca="false">SUM(AW99:BC99)</f>
        <v>#NAME?</v>
      </c>
      <c r="BE99" s="186"/>
      <c r="BF99" s="187" t="e">
        <f aca="false">IF($G99=0,0,IF(SUM(AM$17:AM99)&lt;$J$3,0,INDEX(Taxes_2,1,$C$3)*INDEX([1]!prix_studio,$C$4,$C$3))*($J$3-SUM(AM$17:AM99))/12)</f>
        <v>#NAME?</v>
      </c>
      <c r="BG99" s="187" t="e">
        <f aca="false">IF($G99=0,0,IF(SUM(AN$17:AN99)&lt;$J$4,0,INDEX(Taxes_2,1,$C$3)*INDEX([1]!prix_1cc,$C$4,$C$3))*($J$4-SUM(AN$17:AN99))/12)</f>
        <v>#NAME?</v>
      </c>
      <c r="BH99" s="187" t="e">
        <f aca="false">IF($G99=0,0,IF(SUM(AO$17:AO99)&lt;$J$5,0,INDEX(Taxes_2,1,$C$3)*INDEX([1]!prix_2cc,$C$4,$C$3))*($J$5-SUM(AO$17:AO99))/12)</f>
        <v>#NAME?</v>
      </c>
      <c r="BI99" s="187" t="e">
        <f aca="false">IF($G99=0,0,IF(SUM(AP$17:AP99)&lt;$J$6,0,INDEX(Taxes_2,1,$C$3)*INDEX([1]!prix_3cc,$C$4,$C$3))*($J$6-SUM(AP$17:AP99))/12)</f>
        <v>#NAME?</v>
      </c>
      <c r="BJ99" s="187" t="e">
        <f aca="false">IF($G99=0,0,IF(SUM(AQ$17:AQ99)&lt;$J$7,0,INDEX(Taxes_2,1,$C$3)*INDEX([1]!prix_pent,$C$4,$C$3))*($J$7-SUM(AQ$17:AQ99))/12)</f>
        <v>#NAME?</v>
      </c>
      <c r="BK99" s="187" t="e">
        <f aca="false">IF($G99=0,0,IF(SUM(AR$17:AR99)&lt;$J$8,0,INDEX(Taxes_2,1,$C$3)*INDEX([1]!prix_2ccf,$C$4,$C$3))*($J$8-SUM(AR$17:AR99))/12)</f>
        <v>#NAME?</v>
      </c>
      <c r="BL99" s="187" t="e">
        <f aca="false">IF($G99=0,0,IF(SUM(AS$17:AS99)&lt;$J$9,0,INDEX(Taxes_2,1,$C$3)*INDEX([1]!prix_3ccf,$C$4,$C$3))*($J$9-SUM(AS$17:AS99))/12)</f>
        <v>#NAME?</v>
      </c>
      <c r="BM99" s="188" t="e">
        <f aca="false">IF(G99=0,INDEX(Taxes_1,1,$C$3)*INDEX([1]!v_terrain,1,1)/12,0)</f>
        <v>#NAME?</v>
      </c>
      <c r="BN99" s="187"/>
      <c r="BO99" s="187"/>
      <c r="BP99" s="187"/>
      <c r="BQ99" s="187"/>
      <c r="BR99" s="187"/>
      <c r="BS99" s="187"/>
      <c r="BT99" s="187"/>
      <c r="BU99" s="189" t="e">
        <f aca="false">BF99+BG99+BH99+BI99+BJ99+BK99+BL99+BM99+BN99+BO99+BP99+BQ99+BR99+BS99+BT99</f>
        <v>#NAME?</v>
      </c>
      <c r="BW99" s="190" t="e">
        <f aca="false">IF(G99=1,IF(G98=0,C99,0),0)</f>
        <v>#NAME?</v>
      </c>
      <c r="BX99" s="190" t="e">
        <f aca="false">IF(G99=1,IF(G98=0,C99,0),0)</f>
        <v>#NAME?</v>
      </c>
      <c r="BY99" s="190" t="e">
        <f aca="false">F99+W99</f>
        <v>#NAME?</v>
      </c>
      <c r="BZ99" s="190" t="e">
        <f aca="false">IF(BY99=2,1,0)</f>
        <v>#NAME?</v>
      </c>
      <c r="CA99" s="190" t="e">
        <f aca="false">IF(G99+H99=2,1,0)</f>
        <v>#NAME?</v>
      </c>
    </row>
    <row r="100" customFormat="false" ht="12.75" hidden="false" customHeight="false" outlineLevel="0" collapsed="false">
      <c r="B100" s="195"/>
      <c r="C100" s="191" t="n">
        <v>84</v>
      </c>
      <c r="D100" s="176" t="n">
        <v>1</v>
      </c>
      <c r="E100" s="176" t="n">
        <f aca="false">IF(INDEX(DM_1,1,$C$3)&gt;C100,0,1)</f>
        <v>1</v>
      </c>
      <c r="F100" s="176" t="e">
        <f aca="false">IF(AV100/$J$10&gt;=INDEX(PREV_2,1,$C$3),1,0)</f>
        <v>#NAME?</v>
      </c>
      <c r="G100" s="176" t="e">
        <f aca="false">IF(F100=0,0,IF(SUM(F$17:F100)-INDEX(DM_4,1,$C$3)&lt;0,0,1))</f>
        <v>#NAME?</v>
      </c>
      <c r="H100" s="177" t="e">
        <f aca="false">IF(AV100&lt;$J$10,0,1)</f>
        <v>#NAME?</v>
      </c>
      <c r="I100" s="178" t="e">
        <f aca="false">IF(G100=0,BD100*INDEX(EQ_Prev,1,$C$3),0)</f>
        <v>#NAME?</v>
      </c>
      <c r="J100" s="178" t="e">
        <f aca="false">IF(F100=1,IF(F99=0,SUM(I$17:I100),I100),0)</f>
        <v>#NAME?</v>
      </c>
      <c r="K100" s="178" t="e">
        <f aca="false">IF(F100=1,IF(F99=0,IF(SUM(I$17:I100)&lt;=$N$10,SUM(I$17:I100),$N$10),0),0)</f>
        <v>#NAME?</v>
      </c>
      <c r="L100" s="178" t="e">
        <f aca="false">J100-K100</f>
        <v>#NAME?</v>
      </c>
      <c r="M100" s="178" t="e">
        <f aca="false">IF(G100=0,BD100*(1-INDEX(EQ_Prev,1,$C$3)),0)</f>
        <v>#NAME?</v>
      </c>
      <c r="N100" s="178" t="e">
        <f aca="false">IF(G100=1,IF(G99=0,SUM(M$17:M100),0),0)</f>
        <v>#NAME?</v>
      </c>
      <c r="O100" s="178" t="e">
        <f aca="false">IF(G100=1,BD100,0)</f>
        <v>#NAME?</v>
      </c>
      <c r="P100" s="179" t="e">
        <f aca="false">O100+N100+L100</f>
        <v>#NAME?</v>
      </c>
      <c r="Q100" s="192" t="n">
        <v>0</v>
      </c>
      <c r="R100" s="181" t="e">
        <f aca="false">-IF(G100=0,($G$7/$H$7),0)</f>
        <v>#NAME?</v>
      </c>
      <c r="S100" s="181" t="e">
        <f aca="false">-IF(F100=1,IF(G100=0,$G$8/$H$8,0),0)</f>
        <v>#NAME?</v>
      </c>
      <c r="T100" s="181" t="e">
        <f aca="false">Q100+R100+S100+AB100</f>
        <v>#NAME?</v>
      </c>
      <c r="U100" s="181" t="e">
        <f aca="false">IF(W99=1,0,T100)</f>
        <v>#NAME?</v>
      </c>
      <c r="V100" s="181" t="e">
        <f aca="false">IF(U100=0,T100,0)</f>
        <v>#NAME?</v>
      </c>
      <c r="W100" s="182" t="e">
        <f aca="false">IF(-SUM(T$17:T100)&gt;=0.25*(SUM($G$6+$G$7+$G$8)),1,0)</f>
        <v>#NAME?</v>
      </c>
      <c r="X100" s="181" t="e">
        <f aca="false">-IF(BZ100=1,IF(BZ99=0,AC100,0),0)</f>
        <v>#NAME?</v>
      </c>
      <c r="Y100" s="181" t="e">
        <f aca="false">-IF(BZ100=1,IF(BZ99=0,(SUM(P$17:P100)),IF(AG100&gt;0,P100,0)),0)</f>
        <v>#NAME?</v>
      </c>
      <c r="Z100" s="181" t="e">
        <f aca="false">IF(AG99&gt;0,IF(AG100&lt;0,-AG99,0),0)</f>
        <v>#NAME?</v>
      </c>
      <c r="AA100" s="181" t="e">
        <f aca="false">IF(Z100=0,Y100,Z100)</f>
        <v>#NAME?</v>
      </c>
      <c r="AB100" s="193" t="n">
        <v>0</v>
      </c>
      <c r="AC100" s="183" t="e">
        <f aca="false">IF(BY99&lt;2,AC99+AD99,0)</f>
        <v>#NAME?</v>
      </c>
      <c r="AD100" s="183" t="e">
        <f aca="false">AC100*((((1+(INDEX(TI_4,1,$C$3)/2))^2)^(1/12))-1)</f>
        <v>#NAME?</v>
      </c>
      <c r="AE100" s="183" t="e">
        <f aca="false">IF(AD101=0,0,AD100)</f>
        <v>#NAME?</v>
      </c>
      <c r="AF100" s="183" t="e">
        <f aca="false">IF(BZ100=1,IF(BZ99=0,AC100-SUM(T101:T$136),0),0)</f>
        <v>#NAME?</v>
      </c>
      <c r="AG100" s="183" t="e">
        <f aca="false">IF(BZ100=1,IF(BZ99=0,AF100-SUM(P$17:P100),AG99+AI99-P100),0)</f>
        <v>#NAME?</v>
      </c>
      <c r="AH100" s="183" t="e">
        <f aca="false">IF(AG100&lt;=0,0,AG100)</f>
        <v>#NAME?</v>
      </c>
      <c r="AI100" s="183" t="e">
        <f aca="false">AH100*((((1+(INDEX(TI_5,1,$C$3)/2))^2)^(1/12))-1)</f>
        <v>#NAME?</v>
      </c>
      <c r="AJ100" s="183" t="e">
        <f aca="false">IF(AI101=0,0,AI100)</f>
        <v>#NAME?</v>
      </c>
      <c r="AK100" s="183" t="e">
        <f aca="false">IF(AH100&gt;0,IF(CA99=1,-AH100,0),0)</f>
        <v>#NAME?</v>
      </c>
      <c r="AL100" s="184" t="e">
        <f aca="false">K100+P100+Q100+R100+S100+X100+AA100+AB100+AF100+AK100</f>
        <v>#NAME?</v>
      </c>
      <c r="AM100" s="185" t="e">
        <f aca="false">IF($E100=0,0,IF($C100-INDEX(DM_1,1,$C$3)&gt;=$K$3,0,INDEX(EC_Studio,$C$4,$C$3)))</f>
        <v>#NAME?</v>
      </c>
      <c r="AN100" s="185" t="e">
        <f aca="false">IF($E100=0,0,IF($C100-INDEX(DM_1,1,$C$3)&gt;=$K$4,0,INDEX(EC_1cc,$C$4,$C$3)))</f>
        <v>#NAME?</v>
      </c>
      <c r="AO100" s="185" t="e">
        <f aca="false">IF($E100=0,0,IF($C100-INDEX(DM_1,1,$C$3)&gt;=$K$5,0,INDEX(EC_2cc,$C$4,$C$3)))</f>
        <v>#NAME?</v>
      </c>
      <c r="AP100" s="185" t="e">
        <f aca="false">IF($E100=0,0,IF($C100-INDEX(DM_1,1,$C$3)&gt;=$K$6,0,INDEX(EC_3CC,$C$4,$C$3)))</f>
        <v>#NAME?</v>
      </c>
      <c r="AQ100" s="185" t="e">
        <f aca="false">IF($E100=0,0,IF($C100-INDEX(DM_1,1,$C$3)&gt;=$K$7,0,INDEX(EC_P,$C$4,$C$3)))</f>
        <v>#NAME?</v>
      </c>
      <c r="AR100" s="185" t="e">
        <f aca="false">IF($E100=0,0,IF($C100-INDEX(DM_1,1,$C$3)&gt;=$K$8,0,INDEX(EC_2ccF,$C$4,$C$3)))</f>
        <v>#NAME?</v>
      </c>
      <c r="AS100" s="185" t="e">
        <f aca="false">IF($E100=0,0,IF($C100-INDEX(DM_1,1,$C$3)&gt;=$K$9,0,INDEX(EC_3ccF,$C$4,$C$3)))</f>
        <v>#NAME?</v>
      </c>
      <c r="AT100" s="185" t="e">
        <f aca="false">(AM100+AN100+AO100+AP100+AQ100+AR100+AS100)*INDEX([1]!stat,1,$C$3)</f>
        <v>#NAME?</v>
      </c>
      <c r="AU100" s="185" t="e">
        <f aca="false">SUM(AM100:AS100)</f>
        <v>#NAME?</v>
      </c>
      <c r="AV100" s="185" t="e">
        <f aca="false">SUM(AU$17:AU100)</f>
        <v>#NAME?</v>
      </c>
      <c r="AW100" s="186" t="e">
        <f aca="false">AM100*INDEX([1]!prix_studio,$C$4,$C$3)</f>
        <v>#NAME?</v>
      </c>
      <c r="AX100" s="186" t="e">
        <f aca="false">AN100*INDEX([1]!prix_1cc,$C$4,$C$3)</f>
        <v>#NAME?</v>
      </c>
      <c r="AY100" s="186" t="e">
        <f aca="false">AO100*INDEX([1]!prix_2cc,$C$4,$C$3)</f>
        <v>#NAME?</v>
      </c>
      <c r="AZ100" s="186" t="e">
        <f aca="false">AP100*INDEX([1]!prix_3cc,$C$4,$C$3)</f>
        <v>#NAME?</v>
      </c>
      <c r="BA100" s="186" t="e">
        <f aca="false">AQ100*INDEX([1]!prix_pent,$C$4,$C$3)</f>
        <v>#NAME?</v>
      </c>
      <c r="BB100" s="186" t="e">
        <f aca="false">AR100*INDEX([1]!prix_2ccf,$C$4,$C$3)</f>
        <v>#NAME?</v>
      </c>
      <c r="BC100" s="186" t="e">
        <f aca="false">AS100*INDEX([1]!prix_3ccf,$C$4,$C$3)</f>
        <v>#NAME?</v>
      </c>
      <c r="BD100" s="186" t="e">
        <f aca="false">SUM(AW100:BC100)</f>
        <v>#NAME?</v>
      </c>
      <c r="BE100" s="186"/>
      <c r="BF100" s="187" t="e">
        <f aca="false">IF($G100=0,0,IF(SUM(AM$17:AM100)&lt;$J$3,0,INDEX(Taxes_2,1,$C$3)*INDEX([1]!prix_studio,$C$4,$C$3))*($J$3-SUM(AM$17:AM100))/12)</f>
        <v>#NAME?</v>
      </c>
      <c r="BG100" s="187" t="e">
        <f aca="false">IF($G100=0,0,IF(SUM(AN$17:AN100)&lt;$J$4,0,INDEX(Taxes_2,1,$C$3)*INDEX([1]!prix_1cc,$C$4,$C$3))*($J$4-SUM(AN$17:AN100))/12)</f>
        <v>#NAME?</v>
      </c>
      <c r="BH100" s="187" t="e">
        <f aca="false">IF($G100=0,0,IF(SUM(AO$17:AO100)&lt;$J$5,0,INDEX(Taxes_2,1,$C$3)*INDEX([1]!prix_2cc,$C$4,$C$3))*($J$5-SUM(AO$17:AO100))/12)</f>
        <v>#NAME?</v>
      </c>
      <c r="BI100" s="187" t="e">
        <f aca="false">IF($G100=0,0,IF(SUM(AP$17:AP100)&lt;$J$6,0,INDEX(Taxes_2,1,$C$3)*INDEX([1]!prix_3cc,$C$4,$C$3))*($J$6-SUM(AP$17:AP100))/12)</f>
        <v>#NAME?</v>
      </c>
      <c r="BJ100" s="187" t="e">
        <f aca="false">IF($G100=0,0,IF(SUM(AQ$17:AQ100)&lt;$J$7,0,INDEX(Taxes_2,1,$C$3)*INDEX([1]!prix_pent,$C$4,$C$3))*($J$7-SUM(AQ$17:AQ100))/12)</f>
        <v>#NAME?</v>
      </c>
      <c r="BK100" s="187" t="e">
        <f aca="false">IF($G100=0,0,IF(SUM(AR$17:AR100)&lt;$J$8,0,INDEX(Taxes_2,1,$C$3)*INDEX([1]!prix_2ccf,$C$4,$C$3))*($J$8-SUM(AR$17:AR100))/12)</f>
        <v>#NAME?</v>
      </c>
      <c r="BL100" s="187" t="e">
        <f aca="false">IF($G100=0,0,IF(SUM(AS$17:AS100)&lt;$J$9,0,INDEX(Taxes_2,1,$C$3)*INDEX([1]!prix_3ccf,$C$4,$C$3))*($J$9-SUM(AS$17:AS100))/12)</f>
        <v>#NAME?</v>
      </c>
      <c r="BM100" s="188" t="e">
        <f aca="false">IF(G100=0,INDEX(Taxes_1,1,$C$3)*INDEX([1]!v_terrain,1,1)/12,0)</f>
        <v>#NAME?</v>
      </c>
      <c r="BN100" s="187"/>
      <c r="BO100" s="187"/>
      <c r="BP100" s="187"/>
      <c r="BQ100" s="187"/>
      <c r="BR100" s="187"/>
      <c r="BS100" s="187"/>
      <c r="BT100" s="187"/>
      <c r="BU100" s="189" t="e">
        <f aca="false">BF100+BG100+BH100+BI100+BJ100+BK100+BL100+BM100+BN100+BO100+BP100+BQ100+BR100+BS100+BT100</f>
        <v>#NAME?</v>
      </c>
      <c r="BW100" s="190" t="e">
        <f aca="false">IF(G100=1,IF(G99=0,C100,0),0)</f>
        <v>#NAME?</v>
      </c>
      <c r="BX100" s="190" t="e">
        <f aca="false">IF(G100=1,IF(G99=0,C100,0),0)</f>
        <v>#NAME?</v>
      </c>
      <c r="BY100" s="190" t="e">
        <f aca="false">F100+W100</f>
        <v>#NAME?</v>
      </c>
      <c r="BZ100" s="190" t="e">
        <f aca="false">IF(BY100=2,1,0)</f>
        <v>#NAME?</v>
      </c>
      <c r="CA100" s="190" t="e">
        <f aca="false">IF(G100+H100=2,1,0)</f>
        <v>#NAME?</v>
      </c>
    </row>
    <row r="101" customFormat="false" ht="12.75" hidden="false" customHeight="false" outlineLevel="0" collapsed="false">
      <c r="B101" s="195" t="n">
        <v>8</v>
      </c>
      <c r="C101" s="191" t="n">
        <v>85</v>
      </c>
      <c r="D101" s="176" t="n">
        <v>1</v>
      </c>
      <c r="E101" s="176" t="n">
        <f aca="false">IF(INDEX(DM_1,1,$C$3)&gt;C101,0,1)</f>
        <v>1</v>
      </c>
      <c r="F101" s="176" t="e">
        <f aca="false">IF(AV101/$J$10&gt;=INDEX(PREV_2,1,$C$3),1,0)</f>
        <v>#NAME?</v>
      </c>
      <c r="G101" s="176" t="e">
        <f aca="false">IF(F101=0,0,IF(SUM(F$17:F101)-INDEX(DM_4,1,$C$3)&lt;0,0,1))</f>
        <v>#NAME?</v>
      </c>
      <c r="H101" s="177" t="e">
        <f aca="false">IF(AV101&lt;$J$10,0,1)</f>
        <v>#NAME?</v>
      </c>
      <c r="I101" s="178" t="e">
        <f aca="false">IF(G101=0,BD101*INDEX(EQ_Prev,1,$C$3),0)</f>
        <v>#NAME?</v>
      </c>
      <c r="J101" s="178" t="e">
        <f aca="false">IF(F101=1,IF(F100=0,SUM(I$17:I101),I101),0)</f>
        <v>#NAME?</v>
      </c>
      <c r="K101" s="178" t="e">
        <f aca="false">IF(F101=1,IF(F100=0,IF(SUM(I$17:I101)&lt;=$N$10,SUM(I$17:I101),$N$10),0),0)</f>
        <v>#NAME?</v>
      </c>
      <c r="L101" s="178" t="e">
        <f aca="false">J101-K101</f>
        <v>#NAME?</v>
      </c>
      <c r="M101" s="178" t="e">
        <f aca="false">IF(G101=0,BD101*(1-INDEX(EQ_Prev,1,$C$3)),0)</f>
        <v>#NAME?</v>
      </c>
      <c r="N101" s="178" t="e">
        <f aca="false">IF(G101=1,IF(G100=0,SUM(M$17:M101),0),0)</f>
        <v>#NAME?</v>
      </c>
      <c r="O101" s="178" t="e">
        <f aca="false">IF(G101=1,BD101,0)</f>
        <v>#NAME?</v>
      </c>
      <c r="P101" s="179" t="e">
        <f aca="false">O101+N101+L101</f>
        <v>#NAME?</v>
      </c>
      <c r="Q101" s="192" t="n">
        <v>0</v>
      </c>
      <c r="R101" s="181" t="e">
        <f aca="false">-IF(G101=0,($G$7/$H$7),0)</f>
        <v>#NAME?</v>
      </c>
      <c r="S101" s="181" t="e">
        <f aca="false">-IF(F101=1,IF(G101=0,$G$8/$H$8,0),0)</f>
        <v>#NAME?</v>
      </c>
      <c r="T101" s="181" t="e">
        <f aca="false">Q101+R101+S101+AB101</f>
        <v>#NAME?</v>
      </c>
      <c r="U101" s="181" t="e">
        <f aca="false">IF(W100=1,0,T101)</f>
        <v>#NAME?</v>
      </c>
      <c r="V101" s="181" t="e">
        <f aca="false">IF(U101=0,T101,0)</f>
        <v>#NAME?</v>
      </c>
      <c r="W101" s="182" t="e">
        <f aca="false">IF(-SUM(T$17:T101)&gt;=0.25*(SUM($G$6+$G$7+$G$8)),1,0)</f>
        <v>#NAME?</v>
      </c>
      <c r="X101" s="181" t="e">
        <f aca="false">-IF(BZ101=1,IF(BZ100=0,AC101,0),0)</f>
        <v>#NAME?</v>
      </c>
      <c r="Y101" s="181" t="e">
        <f aca="false">-IF(BZ101=1,IF(BZ100=0,(SUM(P$17:P101)),IF(AG101&gt;0,P101,0)),0)</f>
        <v>#NAME?</v>
      </c>
      <c r="Z101" s="181" t="e">
        <f aca="false">IF(AG100&gt;0,IF(AG101&lt;0,-AG100,0),0)</f>
        <v>#NAME?</v>
      </c>
      <c r="AA101" s="181" t="e">
        <f aca="false">IF(Z101=0,Y101,Z101)</f>
        <v>#NAME?</v>
      </c>
      <c r="AB101" s="193" t="n">
        <v>0</v>
      </c>
      <c r="AC101" s="183" t="e">
        <f aca="false">IF(BY100&lt;2,AC100+AD100,0)</f>
        <v>#NAME?</v>
      </c>
      <c r="AD101" s="183" t="e">
        <f aca="false">AC101*((((1+(INDEX(TI_4,1,$C$3)/2))^2)^(1/12))-1)</f>
        <v>#NAME?</v>
      </c>
      <c r="AE101" s="183" t="e">
        <f aca="false">IF(AD102=0,0,AD101)</f>
        <v>#NAME?</v>
      </c>
      <c r="AF101" s="183" t="e">
        <f aca="false">IF(BZ101=1,IF(BZ100=0,AC101-SUM(T102:T$136),0),0)</f>
        <v>#NAME?</v>
      </c>
      <c r="AG101" s="183" t="e">
        <f aca="false">IF(BZ101=1,IF(BZ100=0,AF101-SUM(P$17:P101),AG100+AI100-P101),0)</f>
        <v>#NAME?</v>
      </c>
      <c r="AH101" s="183" t="e">
        <f aca="false">IF(AG101&lt;=0,0,AG101)</f>
        <v>#NAME?</v>
      </c>
      <c r="AI101" s="183" t="e">
        <f aca="false">AH101*((((1+(INDEX(TI_5,1,$C$3)/2))^2)^(1/12))-1)</f>
        <v>#NAME?</v>
      </c>
      <c r="AJ101" s="183" t="e">
        <f aca="false">IF(AI102=0,0,AI101)</f>
        <v>#NAME?</v>
      </c>
      <c r="AK101" s="183" t="e">
        <f aca="false">IF(AH101&gt;0,IF(CA100=1,-AH101,0),0)</f>
        <v>#NAME?</v>
      </c>
      <c r="AL101" s="184" t="e">
        <f aca="false">K101+P101+Q101+R101+S101+X101+AA101+AB101+AF101+AK101</f>
        <v>#NAME?</v>
      </c>
      <c r="AM101" s="185" t="e">
        <f aca="false">IF($E101=0,0,IF($C101-INDEX(DM_1,1,$C$3)&gt;=$K$3,0,INDEX(EC_Studio,$C$4,$C$3)))</f>
        <v>#NAME?</v>
      </c>
      <c r="AN101" s="185" t="e">
        <f aca="false">IF($E101=0,0,IF($C101-INDEX(DM_1,1,$C$3)&gt;=$K$4,0,INDEX(EC_1cc,$C$4,$C$3)))</f>
        <v>#NAME?</v>
      </c>
      <c r="AO101" s="185" t="e">
        <f aca="false">IF($E101=0,0,IF($C101-INDEX(DM_1,1,$C$3)&gt;=$K$5,0,INDEX(EC_2cc,$C$4,$C$3)))</f>
        <v>#NAME?</v>
      </c>
      <c r="AP101" s="185" t="e">
        <f aca="false">IF($E101=0,0,IF($C101-INDEX(DM_1,1,$C$3)&gt;=$K$6,0,INDEX(EC_3CC,$C$4,$C$3)))</f>
        <v>#NAME?</v>
      </c>
      <c r="AQ101" s="185" t="e">
        <f aca="false">IF($E101=0,0,IF($C101-INDEX(DM_1,1,$C$3)&gt;=$K$7,0,INDEX(EC_P,$C$4,$C$3)))</f>
        <v>#NAME?</v>
      </c>
      <c r="AR101" s="185" t="e">
        <f aca="false">IF($E101=0,0,IF($C101-INDEX(DM_1,1,$C$3)&gt;=$K$8,0,INDEX(EC_2ccF,$C$4,$C$3)))</f>
        <v>#NAME?</v>
      </c>
      <c r="AS101" s="185" t="e">
        <f aca="false">IF($E101=0,0,IF($C101-INDEX(DM_1,1,$C$3)&gt;=$K$9,0,INDEX(EC_3ccF,$C$4,$C$3)))</f>
        <v>#NAME?</v>
      </c>
      <c r="AT101" s="185" t="e">
        <f aca="false">(AM101+AN101+AO101+AP101+AQ101+AR101+AS101)*INDEX([1]!stat,1,$C$3)</f>
        <v>#NAME?</v>
      </c>
      <c r="AU101" s="185" t="e">
        <f aca="false">SUM(AM101:AS101)</f>
        <v>#NAME?</v>
      </c>
      <c r="AV101" s="185" t="e">
        <f aca="false">SUM(AU$17:AU101)</f>
        <v>#NAME?</v>
      </c>
      <c r="AW101" s="186" t="e">
        <f aca="false">AM101*INDEX([1]!prix_studio,$C$4,$C$3)</f>
        <v>#NAME?</v>
      </c>
      <c r="AX101" s="186" t="e">
        <f aca="false">AN101*INDEX([1]!prix_1cc,$C$4,$C$3)</f>
        <v>#NAME?</v>
      </c>
      <c r="AY101" s="186" t="e">
        <f aca="false">AO101*INDEX([1]!prix_2cc,$C$4,$C$3)</f>
        <v>#NAME?</v>
      </c>
      <c r="AZ101" s="186" t="e">
        <f aca="false">AP101*INDEX([1]!prix_3cc,$C$4,$C$3)</f>
        <v>#NAME?</v>
      </c>
      <c r="BA101" s="186" t="e">
        <f aca="false">AQ101*INDEX([1]!prix_pent,$C$4,$C$3)</f>
        <v>#NAME?</v>
      </c>
      <c r="BB101" s="186" t="e">
        <f aca="false">AR101*INDEX([1]!prix_2ccf,$C$4,$C$3)</f>
        <v>#NAME?</v>
      </c>
      <c r="BC101" s="186" t="e">
        <f aca="false">AS101*INDEX([1]!prix_3ccf,$C$4,$C$3)</f>
        <v>#NAME?</v>
      </c>
      <c r="BD101" s="186" t="e">
        <f aca="false">SUM(AW101:BC101)</f>
        <v>#NAME?</v>
      </c>
      <c r="BE101" s="186"/>
      <c r="BF101" s="187" t="e">
        <f aca="false">IF($G101=0,0,IF(SUM(AM$17:AM101)&lt;$J$3,0,INDEX(Taxes_2,1,$C$3)*INDEX([1]!prix_studio,$C$4,$C$3))*($J$3-SUM(AM$17:AM101))/12)</f>
        <v>#NAME?</v>
      </c>
      <c r="BG101" s="187" t="e">
        <f aca="false">IF($G101=0,0,IF(SUM(AN$17:AN101)&lt;$J$4,0,INDEX(Taxes_2,1,$C$3)*INDEX([1]!prix_1cc,$C$4,$C$3))*($J$4-SUM(AN$17:AN101))/12)</f>
        <v>#NAME?</v>
      </c>
      <c r="BH101" s="187" t="e">
        <f aca="false">IF($G101=0,0,IF(SUM(AO$17:AO101)&lt;$J$5,0,INDEX(Taxes_2,1,$C$3)*INDEX([1]!prix_2cc,$C$4,$C$3))*($J$5-SUM(AO$17:AO101))/12)</f>
        <v>#NAME?</v>
      </c>
      <c r="BI101" s="187" t="e">
        <f aca="false">IF($G101=0,0,IF(SUM(AP$17:AP101)&lt;$J$6,0,INDEX(Taxes_2,1,$C$3)*INDEX([1]!prix_3cc,$C$4,$C$3))*($J$6-SUM(AP$17:AP101))/12)</f>
        <v>#NAME?</v>
      </c>
      <c r="BJ101" s="187" t="e">
        <f aca="false">IF($G101=0,0,IF(SUM(AQ$17:AQ101)&lt;$J$7,0,INDEX(Taxes_2,1,$C$3)*INDEX([1]!prix_pent,$C$4,$C$3))*($J$7-SUM(AQ$17:AQ101))/12)</f>
        <v>#NAME?</v>
      </c>
      <c r="BK101" s="187" t="e">
        <f aca="false">IF($G101=0,0,IF(SUM(AR$17:AR101)&lt;$J$8,0,INDEX(Taxes_2,1,$C$3)*INDEX([1]!prix_2ccf,$C$4,$C$3))*($J$8-SUM(AR$17:AR101))/12)</f>
        <v>#NAME?</v>
      </c>
      <c r="BL101" s="187" t="e">
        <f aca="false">IF($G101=0,0,IF(SUM(AS$17:AS101)&lt;$J$9,0,INDEX(Taxes_2,1,$C$3)*INDEX([1]!prix_3ccf,$C$4,$C$3))*($J$9-SUM(AS$17:AS101))/12)</f>
        <v>#NAME?</v>
      </c>
      <c r="BM101" s="188" t="e">
        <f aca="false">IF(G101=0,INDEX(Taxes_1,1,$C$3)*INDEX([1]!v_terrain,1,1)/12,0)</f>
        <v>#NAME?</v>
      </c>
      <c r="BN101" s="187"/>
      <c r="BO101" s="187"/>
      <c r="BP101" s="187"/>
      <c r="BQ101" s="187"/>
      <c r="BR101" s="187"/>
      <c r="BS101" s="187"/>
      <c r="BT101" s="187"/>
      <c r="BU101" s="189" t="e">
        <f aca="false">BF101+BG101+BH101+BI101+BJ101+BK101+BL101+BM101+BN101+BO101+BP101+BQ101+BR101+BS101+BT101</f>
        <v>#NAME?</v>
      </c>
      <c r="BW101" s="190" t="e">
        <f aca="false">IF(G101=1,IF(G100=0,C101,0),0)</f>
        <v>#NAME?</v>
      </c>
      <c r="BX101" s="190" t="e">
        <f aca="false">IF(G101=1,IF(G100=0,C101,0),0)</f>
        <v>#NAME?</v>
      </c>
      <c r="BY101" s="190" t="e">
        <f aca="false">F101+W101</f>
        <v>#NAME?</v>
      </c>
      <c r="BZ101" s="190" t="e">
        <f aca="false">IF(BY101=2,1,0)</f>
        <v>#NAME?</v>
      </c>
      <c r="CA101" s="190" t="e">
        <f aca="false">IF(G101+H101=2,1,0)</f>
        <v>#NAME?</v>
      </c>
    </row>
    <row r="102" customFormat="false" ht="12.75" hidden="false" customHeight="false" outlineLevel="0" collapsed="false">
      <c r="B102" s="195"/>
      <c r="C102" s="191" t="n">
        <v>86</v>
      </c>
      <c r="D102" s="176" t="n">
        <v>1</v>
      </c>
      <c r="E102" s="176" t="n">
        <f aca="false">IF(INDEX(DM_1,1,$C$3)&gt;C102,0,1)</f>
        <v>1</v>
      </c>
      <c r="F102" s="176" t="e">
        <f aca="false">IF(AV102/$J$10&gt;=INDEX(PREV_2,1,$C$3),1,0)</f>
        <v>#NAME?</v>
      </c>
      <c r="G102" s="176" t="e">
        <f aca="false">IF(F102=0,0,IF(SUM(F$17:F102)-INDEX(DM_4,1,$C$3)&lt;0,0,1))</f>
        <v>#NAME?</v>
      </c>
      <c r="H102" s="177" t="e">
        <f aca="false">IF(AV102&lt;$J$10,0,1)</f>
        <v>#NAME?</v>
      </c>
      <c r="I102" s="178" t="e">
        <f aca="false">IF(G102=0,BD102*INDEX(EQ_Prev,1,$C$3),0)</f>
        <v>#NAME?</v>
      </c>
      <c r="J102" s="178" t="e">
        <f aca="false">IF(F102=1,IF(F101=0,SUM(I$17:I102),I102),0)</f>
        <v>#NAME?</v>
      </c>
      <c r="K102" s="178" t="e">
        <f aca="false">IF(F102=1,IF(F101=0,IF(SUM(I$17:I102)&lt;=$N$10,SUM(I$17:I102),$N$10),0),0)</f>
        <v>#NAME?</v>
      </c>
      <c r="L102" s="178" t="e">
        <f aca="false">J102-K102</f>
        <v>#NAME?</v>
      </c>
      <c r="M102" s="178" t="e">
        <f aca="false">IF(G102=0,BD102*(1-INDEX(EQ_Prev,1,$C$3)),0)</f>
        <v>#NAME?</v>
      </c>
      <c r="N102" s="178" t="e">
        <f aca="false">IF(G102=1,IF(G101=0,SUM(M$17:M102),0),0)</f>
        <v>#NAME?</v>
      </c>
      <c r="O102" s="178" t="e">
        <f aca="false">IF(G102=1,BD102,0)</f>
        <v>#NAME?</v>
      </c>
      <c r="P102" s="179" t="e">
        <f aca="false">O102+N102+L102</f>
        <v>#NAME?</v>
      </c>
      <c r="Q102" s="192" t="n">
        <v>0</v>
      </c>
      <c r="R102" s="181" t="e">
        <f aca="false">-IF(G102=0,($G$7/$H$7),0)</f>
        <v>#NAME?</v>
      </c>
      <c r="S102" s="181" t="e">
        <f aca="false">-IF(F102=1,IF(G102=0,$G$8/$H$8,0),0)</f>
        <v>#NAME?</v>
      </c>
      <c r="T102" s="181" t="e">
        <f aca="false">Q102+R102+S102+AB102</f>
        <v>#NAME?</v>
      </c>
      <c r="U102" s="181" t="e">
        <f aca="false">IF(W101=1,0,T102)</f>
        <v>#NAME?</v>
      </c>
      <c r="V102" s="181" t="e">
        <f aca="false">IF(U102=0,T102,0)</f>
        <v>#NAME?</v>
      </c>
      <c r="W102" s="182" t="e">
        <f aca="false">IF(-SUM(T$17:T102)&gt;=0.25*(SUM($G$6+$G$7+$G$8)),1,0)</f>
        <v>#NAME?</v>
      </c>
      <c r="X102" s="181" t="e">
        <f aca="false">-IF(BZ102=1,IF(BZ101=0,AC102,0),0)</f>
        <v>#NAME?</v>
      </c>
      <c r="Y102" s="181" t="e">
        <f aca="false">-IF(BZ102=1,IF(BZ101=0,(SUM(P$17:P102)),IF(AG102&gt;0,P102,0)),0)</f>
        <v>#NAME?</v>
      </c>
      <c r="Z102" s="181" t="e">
        <f aca="false">IF(AG101&gt;0,IF(AG102&lt;0,-AG101,0),0)</f>
        <v>#NAME?</v>
      </c>
      <c r="AA102" s="181" t="e">
        <f aca="false">IF(Z102=0,Y102,Z102)</f>
        <v>#NAME?</v>
      </c>
      <c r="AB102" s="193" t="n">
        <v>0</v>
      </c>
      <c r="AC102" s="183" t="e">
        <f aca="false">IF(BY101&lt;2,AC101+AD101,0)</f>
        <v>#NAME?</v>
      </c>
      <c r="AD102" s="183" t="e">
        <f aca="false">AC102*((((1+(INDEX(TI_4,1,$C$3)/2))^2)^(1/12))-1)</f>
        <v>#NAME?</v>
      </c>
      <c r="AE102" s="183" t="e">
        <f aca="false">IF(AD103=0,0,AD102)</f>
        <v>#NAME?</v>
      </c>
      <c r="AF102" s="183" t="e">
        <f aca="false">IF(BZ102=1,IF(BZ101=0,AC102-SUM(T103:T$136),0),0)</f>
        <v>#NAME?</v>
      </c>
      <c r="AG102" s="183" t="e">
        <f aca="false">IF(BZ102=1,IF(BZ101=0,AF102-SUM(P$17:P102),AG101+AI101-P102),0)</f>
        <v>#NAME?</v>
      </c>
      <c r="AH102" s="183" t="e">
        <f aca="false">IF(AG102&lt;=0,0,AG102)</f>
        <v>#NAME?</v>
      </c>
      <c r="AI102" s="183" t="e">
        <f aca="false">AH102*((((1+(INDEX(TI_5,1,$C$3)/2))^2)^(1/12))-1)</f>
        <v>#NAME?</v>
      </c>
      <c r="AJ102" s="183" t="e">
        <f aca="false">IF(AI103=0,0,AI102)</f>
        <v>#NAME?</v>
      </c>
      <c r="AK102" s="183" t="e">
        <f aca="false">IF(AH102&gt;0,IF(CA101=1,-AH102,0),0)</f>
        <v>#NAME?</v>
      </c>
      <c r="AL102" s="184" t="e">
        <f aca="false">K102+P102+Q102+R102+S102+X102+AA102+AB102+AF102+AK102</f>
        <v>#NAME?</v>
      </c>
      <c r="AM102" s="185" t="e">
        <f aca="false">IF($E102=0,0,IF($C102-INDEX(DM_1,1,$C$3)&gt;=$K$3,0,INDEX(EC_Studio,$C$4,$C$3)))</f>
        <v>#NAME?</v>
      </c>
      <c r="AN102" s="185" t="e">
        <f aca="false">IF($E102=0,0,IF($C102-INDEX(DM_1,1,$C$3)&gt;=$K$4,0,INDEX(EC_1cc,$C$4,$C$3)))</f>
        <v>#NAME?</v>
      </c>
      <c r="AO102" s="185" t="e">
        <f aca="false">IF($E102=0,0,IF($C102-INDEX(DM_1,1,$C$3)&gt;=$K$5,0,INDEX(EC_2cc,$C$4,$C$3)))</f>
        <v>#NAME?</v>
      </c>
      <c r="AP102" s="185" t="e">
        <f aca="false">IF($E102=0,0,IF($C102-INDEX(DM_1,1,$C$3)&gt;=$K$6,0,INDEX(EC_3CC,$C$4,$C$3)))</f>
        <v>#NAME?</v>
      </c>
      <c r="AQ102" s="185" t="e">
        <f aca="false">IF($E102=0,0,IF($C102-INDEX(DM_1,1,$C$3)&gt;=$K$7,0,INDEX(EC_P,$C$4,$C$3)))</f>
        <v>#NAME?</v>
      </c>
      <c r="AR102" s="185" t="e">
        <f aca="false">IF($E102=0,0,IF($C102-INDEX(DM_1,1,$C$3)&gt;=$K$8,0,INDEX(EC_2ccF,$C$4,$C$3)))</f>
        <v>#NAME?</v>
      </c>
      <c r="AS102" s="185" t="e">
        <f aca="false">IF($E102=0,0,IF($C102-INDEX(DM_1,1,$C$3)&gt;=$K$9,0,INDEX(EC_3ccF,$C$4,$C$3)))</f>
        <v>#NAME?</v>
      </c>
      <c r="AT102" s="185" t="e">
        <f aca="false">(AM102+AN102+AO102+AP102+AQ102+AR102+AS102)*INDEX([1]!stat,1,$C$3)</f>
        <v>#NAME?</v>
      </c>
      <c r="AU102" s="185" t="e">
        <f aca="false">SUM(AM102:AS102)</f>
        <v>#NAME?</v>
      </c>
      <c r="AV102" s="185" t="e">
        <f aca="false">SUM(AU$17:AU102)</f>
        <v>#NAME?</v>
      </c>
      <c r="AW102" s="186" t="e">
        <f aca="false">AM102*INDEX([1]!prix_studio,$C$4,$C$3)</f>
        <v>#NAME?</v>
      </c>
      <c r="AX102" s="186" t="e">
        <f aca="false">AN102*INDEX([1]!prix_1cc,$C$4,$C$3)</f>
        <v>#NAME?</v>
      </c>
      <c r="AY102" s="186" t="e">
        <f aca="false">AO102*INDEX([1]!prix_2cc,$C$4,$C$3)</f>
        <v>#NAME?</v>
      </c>
      <c r="AZ102" s="186" t="e">
        <f aca="false">AP102*INDEX([1]!prix_3cc,$C$4,$C$3)</f>
        <v>#NAME?</v>
      </c>
      <c r="BA102" s="186" t="e">
        <f aca="false">AQ102*INDEX([1]!prix_pent,$C$4,$C$3)</f>
        <v>#NAME?</v>
      </c>
      <c r="BB102" s="186" t="e">
        <f aca="false">AR102*INDEX([1]!prix_2ccf,$C$4,$C$3)</f>
        <v>#NAME?</v>
      </c>
      <c r="BC102" s="186" t="e">
        <f aca="false">AS102*INDEX([1]!prix_3ccf,$C$4,$C$3)</f>
        <v>#NAME?</v>
      </c>
      <c r="BD102" s="186" t="e">
        <f aca="false">SUM(AW102:BC102)</f>
        <v>#NAME?</v>
      </c>
      <c r="BE102" s="186"/>
      <c r="BF102" s="187" t="e">
        <f aca="false">IF($G102=0,0,IF(SUM(AM$17:AM102)&lt;$J$3,0,INDEX(Taxes_2,1,$C$3)*INDEX([1]!prix_studio,$C$4,$C$3))*($J$3-SUM(AM$17:AM102))/12)</f>
        <v>#NAME?</v>
      </c>
      <c r="BG102" s="187" t="e">
        <f aca="false">IF($G102=0,0,IF(SUM(AN$17:AN102)&lt;$J$4,0,INDEX(Taxes_2,1,$C$3)*INDEX([1]!prix_1cc,$C$4,$C$3))*($J$4-SUM(AN$17:AN102))/12)</f>
        <v>#NAME?</v>
      </c>
      <c r="BH102" s="187" t="e">
        <f aca="false">IF($G102=0,0,IF(SUM(AO$17:AO102)&lt;$J$5,0,INDEX(Taxes_2,1,$C$3)*INDEX([1]!prix_2cc,$C$4,$C$3))*($J$5-SUM(AO$17:AO102))/12)</f>
        <v>#NAME?</v>
      </c>
      <c r="BI102" s="187" t="e">
        <f aca="false">IF($G102=0,0,IF(SUM(AP$17:AP102)&lt;$J$6,0,INDEX(Taxes_2,1,$C$3)*INDEX([1]!prix_3cc,$C$4,$C$3))*($J$6-SUM(AP$17:AP102))/12)</f>
        <v>#NAME?</v>
      </c>
      <c r="BJ102" s="187" t="e">
        <f aca="false">IF($G102=0,0,IF(SUM(AQ$17:AQ102)&lt;$J$7,0,INDEX(Taxes_2,1,$C$3)*INDEX([1]!prix_pent,$C$4,$C$3))*($J$7-SUM(AQ$17:AQ102))/12)</f>
        <v>#NAME?</v>
      </c>
      <c r="BK102" s="187" t="e">
        <f aca="false">IF($G102=0,0,IF(SUM(AR$17:AR102)&lt;$J$8,0,INDEX(Taxes_2,1,$C$3)*INDEX([1]!prix_2ccf,$C$4,$C$3))*($J$8-SUM(AR$17:AR102))/12)</f>
        <v>#NAME?</v>
      </c>
      <c r="BL102" s="187" t="e">
        <f aca="false">IF($G102=0,0,IF(SUM(AS$17:AS102)&lt;$J$9,0,INDEX(Taxes_2,1,$C$3)*INDEX([1]!prix_3ccf,$C$4,$C$3))*($J$9-SUM(AS$17:AS102))/12)</f>
        <v>#NAME?</v>
      </c>
      <c r="BM102" s="188" t="e">
        <f aca="false">IF(G102=0,INDEX(Taxes_1,1,$C$3)*INDEX([1]!v_terrain,1,1)/12,0)</f>
        <v>#NAME?</v>
      </c>
      <c r="BN102" s="187"/>
      <c r="BO102" s="187"/>
      <c r="BP102" s="187"/>
      <c r="BQ102" s="187"/>
      <c r="BR102" s="187"/>
      <c r="BS102" s="187"/>
      <c r="BT102" s="187"/>
      <c r="BU102" s="189" t="e">
        <f aca="false">BF102+BG102+BH102+BI102+BJ102+BK102+BL102+BM102+BN102+BO102+BP102+BQ102+BR102+BS102+BT102</f>
        <v>#NAME?</v>
      </c>
      <c r="BW102" s="190" t="e">
        <f aca="false">IF(G102=1,IF(G101=0,C102,0),0)</f>
        <v>#NAME?</v>
      </c>
      <c r="BX102" s="190" t="e">
        <f aca="false">IF(G102=1,IF(G101=0,C102,0),0)</f>
        <v>#NAME?</v>
      </c>
      <c r="BY102" s="190" t="e">
        <f aca="false">F102+W102</f>
        <v>#NAME?</v>
      </c>
      <c r="BZ102" s="190" t="e">
        <f aca="false">IF(BY102=2,1,0)</f>
        <v>#NAME?</v>
      </c>
      <c r="CA102" s="190" t="e">
        <f aca="false">IF(G102+H102=2,1,0)</f>
        <v>#NAME?</v>
      </c>
    </row>
    <row r="103" customFormat="false" ht="12.75" hidden="false" customHeight="false" outlineLevel="0" collapsed="false">
      <c r="B103" s="195"/>
      <c r="C103" s="191" t="n">
        <v>87</v>
      </c>
      <c r="D103" s="176" t="n">
        <v>1</v>
      </c>
      <c r="E103" s="176" t="n">
        <f aca="false">IF(INDEX(DM_1,1,$C$3)&gt;C103,0,1)</f>
        <v>1</v>
      </c>
      <c r="F103" s="176" t="e">
        <f aca="false">IF(AV103/$J$10&gt;=INDEX(PREV_2,1,$C$3),1,0)</f>
        <v>#NAME?</v>
      </c>
      <c r="G103" s="176" t="e">
        <f aca="false">IF(F103=0,0,IF(SUM(F$17:F103)-INDEX(DM_4,1,$C$3)&lt;0,0,1))</f>
        <v>#NAME?</v>
      </c>
      <c r="H103" s="177" t="e">
        <f aca="false">IF(AV103&lt;$J$10,0,1)</f>
        <v>#NAME?</v>
      </c>
      <c r="I103" s="178" t="e">
        <f aca="false">IF(G103=0,BD103*INDEX(EQ_Prev,1,$C$3),0)</f>
        <v>#NAME?</v>
      </c>
      <c r="J103" s="178" t="e">
        <f aca="false">IF(F103=1,IF(F102=0,SUM(I$17:I103),I103),0)</f>
        <v>#NAME?</v>
      </c>
      <c r="K103" s="178" t="e">
        <f aca="false">IF(F103=1,IF(F102=0,IF(SUM(I$17:I103)&lt;=$N$10,SUM(I$17:I103),$N$10),0),0)</f>
        <v>#NAME?</v>
      </c>
      <c r="L103" s="178" t="e">
        <f aca="false">J103-K103</f>
        <v>#NAME?</v>
      </c>
      <c r="M103" s="178" t="e">
        <f aca="false">IF(G103=0,BD103*(1-INDEX(EQ_Prev,1,$C$3)),0)</f>
        <v>#NAME?</v>
      </c>
      <c r="N103" s="178" t="e">
        <f aca="false">IF(G103=1,IF(G102=0,SUM(M$17:M103),0),0)</f>
        <v>#NAME?</v>
      </c>
      <c r="O103" s="178" t="e">
        <f aca="false">IF(G103=1,BD103,0)</f>
        <v>#NAME?</v>
      </c>
      <c r="P103" s="179" t="e">
        <f aca="false">O103+N103+L103</f>
        <v>#NAME?</v>
      </c>
      <c r="Q103" s="192" t="n">
        <v>0</v>
      </c>
      <c r="R103" s="181" t="e">
        <f aca="false">-IF(G103=0,($G$7/$H$7),0)</f>
        <v>#NAME?</v>
      </c>
      <c r="S103" s="181" t="e">
        <f aca="false">-IF(F103=1,IF(G103=0,$G$8/$H$8,0),0)</f>
        <v>#NAME?</v>
      </c>
      <c r="T103" s="181" t="e">
        <f aca="false">Q103+R103+S103+AB103</f>
        <v>#NAME?</v>
      </c>
      <c r="U103" s="181" t="e">
        <f aca="false">IF(W102=1,0,T103)</f>
        <v>#NAME?</v>
      </c>
      <c r="V103" s="181" t="e">
        <f aca="false">IF(U103=0,T103,0)</f>
        <v>#NAME?</v>
      </c>
      <c r="W103" s="182" t="e">
        <f aca="false">IF(-SUM(T$17:T103)&gt;=0.25*(SUM($G$6+$G$7+$G$8)),1,0)</f>
        <v>#NAME?</v>
      </c>
      <c r="X103" s="181" t="e">
        <f aca="false">-IF(BZ103=1,IF(BZ102=0,AC103,0),0)</f>
        <v>#NAME?</v>
      </c>
      <c r="Y103" s="181" t="e">
        <f aca="false">-IF(BZ103=1,IF(BZ102=0,(SUM(P$17:P103)),IF(AG103&gt;0,P103,0)),0)</f>
        <v>#NAME?</v>
      </c>
      <c r="Z103" s="181" t="e">
        <f aca="false">IF(AG102&gt;0,IF(AG103&lt;0,-AG102,0),0)</f>
        <v>#NAME?</v>
      </c>
      <c r="AA103" s="181" t="e">
        <f aca="false">IF(Z103=0,Y103,Z103)</f>
        <v>#NAME?</v>
      </c>
      <c r="AB103" s="193" t="n">
        <v>0</v>
      </c>
      <c r="AC103" s="183" t="e">
        <f aca="false">IF(BY102&lt;2,AC102+AD102,0)</f>
        <v>#NAME?</v>
      </c>
      <c r="AD103" s="183" t="e">
        <f aca="false">AC103*((((1+(INDEX(TI_4,1,$C$3)/2))^2)^(1/12))-1)</f>
        <v>#NAME?</v>
      </c>
      <c r="AE103" s="183" t="e">
        <f aca="false">IF(AD104=0,0,AD103)</f>
        <v>#NAME?</v>
      </c>
      <c r="AF103" s="183" t="e">
        <f aca="false">IF(BZ103=1,IF(BZ102=0,AC103-SUM(T104:T$136),0),0)</f>
        <v>#NAME?</v>
      </c>
      <c r="AG103" s="183" t="e">
        <f aca="false">IF(BZ103=1,IF(BZ102=0,AF103-SUM(P$17:P103),AG102+AI102-P103),0)</f>
        <v>#NAME?</v>
      </c>
      <c r="AH103" s="183" t="e">
        <f aca="false">IF(AG103&lt;=0,0,AG103)</f>
        <v>#NAME?</v>
      </c>
      <c r="AI103" s="183" t="e">
        <f aca="false">AH103*((((1+(INDEX(TI_5,1,$C$3)/2))^2)^(1/12))-1)</f>
        <v>#NAME?</v>
      </c>
      <c r="AJ103" s="183" t="e">
        <f aca="false">IF(AI104=0,0,AI103)</f>
        <v>#NAME?</v>
      </c>
      <c r="AK103" s="183" t="e">
        <f aca="false">IF(AH103&gt;0,IF(CA102=1,-AH103,0),0)</f>
        <v>#NAME?</v>
      </c>
      <c r="AL103" s="184" t="e">
        <f aca="false">K103+P103+Q103+R103+S103+X103+AA103+AB103+AF103+AK103</f>
        <v>#NAME?</v>
      </c>
      <c r="AM103" s="185" t="e">
        <f aca="false">IF($E103=0,0,IF($C103-INDEX(DM_1,1,$C$3)&gt;=$K$3,0,INDEX(EC_Studio,$C$4,$C$3)))</f>
        <v>#NAME?</v>
      </c>
      <c r="AN103" s="185" t="e">
        <f aca="false">IF($E103=0,0,IF($C103-INDEX(DM_1,1,$C$3)&gt;=$K$4,0,INDEX(EC_1cc,$C$4,$C$3)))</f>
        <v>#NAME?</v>
      </c>
      <c r="AO103" s="185" t="e">
        <f aca="false">IF($E103=0,0,IF($C103-INDEX(DM_1,1,$C$3)&gt;=$K$5,0,INDEX(EC_2cc,$C$4,$C$3)))</f>
        <v>#NAME?</v>
      </c>
      <c r="AP103" s="185" t="e">
        <f aca="false">IF($E103=0,0,IF($C103-INDEX(DM_1,1,$C$3)&gt;=$K$6,0,INDEX(EC_3CC,$C$4,$C$3)))</f>
        <v>#NAME?</v>
      </c>
      <c r="AQ103" s="185" t="e">
        <f aca="false">IF($E103=0,0,IF($C103-INDEX(DM_1,1,$C$3)&gt;=$K$7,0,INDEX(EC_P,$C$4,$C$3)))</f>
        <v>#NAME?</v>
      </c>
      <c r="AR103" s="185" t="e">
        <f aca="false">IF($E103=0,0,IF($C103-INDEX(DM_1,1,$C$3)&gt;=$K$8,0,INDEX(EC_2ccF,$C$4,$C$3)))</f>
        <v>#NAME?</v>
      </c>
      <c r="AS103" s="185" t="e">
        <f aca="false">IF($E103=0,0,IF($C103-INDEX(DM_1,1,$C$3)&gt;=$K$9,0,INDEX(EC_3ccF,$C$4,$C$3)))</f>
        <v>#NAME?</v>
      </c>
      <c r="AT103" s="185" t="e">
        <f aca="false">(AM103+AN103+AO103+AP103+AQ103+AR103+AS103)*INDEX([1]!stat,1,$C$3)</f>
        <v>#NAME?</v>
      </c>
      <c r="AU103" s="185" t="e">
        <f aca="false">SUM(AM103:AS103)</f>
        <v>#NAME?</v>
      </c>
      <c r="AV103" s="185" t="e">
        <f aca="false">SUM(AU$17:AU103)</f>
        <v>#NAME?</v>
      </c>
      <c r="AW103" s="186" t="e">
        <f aca="false">AM103*INDEX([1]!prix_studio,$C$4,$C$3)</f>
        <v>#NAME?</v>
      </c>
      <c r="AX103" s="186" t="e">
        <f aca="false">AN103*INDEX([1]!prix_1cc,$C$4,$C$3)</f>
        <v>#NAME?</v>
      </c>
      <c r="AY103" s="186" t="e">
        <f aca="false">AO103*INDEX([1]!prix_2cc,$C$4,$C$3)</f>
        <v>#NAME?</v>
      </c>
      <c r="AZ103" s="186" t="e">
        <f aca="false">AP103*INDEX([1]!prix_3cc,$C$4,$C$3)</f>
        <v>#NAME?</v>
      </c>
      <c r="BA103" s="186" t="e">
        <f aca="false">AQ103*INDEX([1]!prix_pent,$C$4,$C$3)</f>
        <v>#NAME?</v>
      </c>
      <c r="BB103" s="186" t="e">
        <f aca="false">AR103*INDEX([1]!prix_2ccf,$C$4,$C$3)</f>
        <v>#NAME?</v>
      </c>
      <c r="BC103" s="186" t="e">
        <f aca="false">AS103*INDEX([1]!prix_3ccf,$C$4,$C$3)</f>
        <v>#NAME?</v>
      </c>
      <c r="BD103" s="186" t="e">
        <f aca="false">SUM(AW103:BC103)</f>
        <v>#NAME?</v>
      </c>
      <c r="BE103" s="186"/>
      <c r="BF103" s="187" t="e">
        <f aca="false">IF($G103=0,0,IF(SUM(AM$17:AM103)&lt;$J$3,0,INDEX(Taxes_2,1,$C$3)*INDEX([1]!prix_studio,$C$4,$C$3))*($J$3-SUM(AM$17:AM103))/12)</f>
        <v>#NAME?</v>
      </c>
      <c r="BG103" s="187" t="e">
        <f aca="false">IF($G103=0,0,IF(SUM(AN$17:AN103)&lt;$J$4,0,INDEX(Taxes_2,1,$C$3)*INDEX([1]!prix_1cc,$C$4,$C$3))*($J$4-SUM(AN$17:AN103))/12)</f>
        <v>#NAME?</v>
      </c>
      <c r="BH103" s="187" t="e">
        <f aca="false">IF($G103=0,0,IF(SUM(AO$17:AO103)&lt;$J$5,0,INDEX(Taxes_2,1,$C$3)*INDEX([1]!prix_2cc,$C$4,$C$3))*($J$5-SUM(AO$17:AO103))/12)</f>
        <v>#NAME?</v>
      </c>
      <c r="BI103" s="187" t="e">
        <f aca="false">IF($G103=0,0,IF(SUM(AP$17:AP103)&lt;$J$6,0,INDEX(Taxes_2,1,$C$3)*INDEX([1]!prix_3cc,$C$4,$C$3))*($J$6-SUM(AP$17:AP103))/12)</f>
        <v>#NAME?</v>
      </c>
      <c r="BJ103" s="187" t="e">
        <f aca="false">IF($G103=0,0,IF(SUM(AQ$17:AQ103)&lt;$J$7,0,INDEX(Taxes_2,1,$C$3)*INDEX([1]!prix_pent,$C$4,$C$3))*($J$7-SUM(AQ$17:AQ103))/12)</f>
        <v>#NAME?</v>
      </c>
      <c r="BK103" s="187" t="e">
        <f aca="false">IF($G103=0,0,IF(SUM(AR$17:AR103)&lt;$J$8,0,INDEX(Taxes_2,1,$C$3)*INDEX([1]!prix_2ccf,$C$4,$C$3))*($J$8-SUM(AR$17:AR103))/12)</f>
        <v>#NAME?</v>
      </c>
      <c r="BL103" s="187" t="e">
        <f aca="false">IF($G103=0,0,IF(SUM(AS$17:AS103)&lt;$J$9,0,INDEX(Taxes_2,1,$C$3)*INDEX([1]!prix_3ccf,$C$4,$C$3))*($J$9-SUM(AS$17:AS103))/12)</f>
        <v>#NAME?</v>
      </c>
      <c r="BM103" s="188" t="e">
        <f aca="false">IF(G103=0,INDEX(Taxes_1,1,$C$3)*INDEX([1]!v_terrain,1,1)/12,0)</f>
        <v>#NAME?</v>
      </c>
      <c r="BN103" s="187"/>
      <c r="BO103" s="187"/>
      <c r="BP103" s="187"/>
      <c r="BQ103" s="187"/>
      <c r="BR103" s="187"/>
      <c r="BS103" s="187"/>
      <c r="BT103" s="187"/>
      <c r="BU103" s="189" t="e">
        <f aca="false">BF103+BG103+BH103+BI103+BJ103+BK103+BL103+BM103+BN103+BO103+BP103+BQ103+BR103+BS103+BT103</f>
        <v>#NAME?</v>
      </c>
      <c r="BW103" s="190" t="e">
        <f aca="false">IF(G103=1,IF(G102=0,C103,0),0)</f>
        <v>#NAME?</v>
      </c>
      <c r="BX103" s="190" t="e">
        <f aca="false">IF(G103=1,IF(G102=0,C103,0),0)</f>
        <v>#NAME?</v>
      </c>
      <c r="BY103" s="190" t="e">
        <f aca="false">F103+W103</f>
        <v>#NAME?</v>
      </c>
      <c r="BZ103" s="190" t="e">
        <f aca="false">IF(BY103=2,1,0)</f>
        <v>#NAME?</v>
      </c>
      <c r="CA103" s="190" t="e">
        <f aca="false">IF(G103+H103=2,1,0)</f>
        <v>#NAME?</v>
      </c>
    </row>
    <row r="104" customFormat="false" ht="12.75" hidden="false" customHeight="false" outlineLevel="0" collapsed="false">
      <c r="B104" s="195"/>
      <c r="C104" s="191" t="n">
        <v>88</v>
      </c>
      <c r="D104" s="176" t="n">
        <v>1</v>
      </c>
      <c r="E104" s="176" t="n">
        <f aca="false">IF(INDEX(DM_1,1,$C$3)&gt;C104,0,1)</f>
        <v>1</v>
      </c>
      <c r="F104" s="176" t="e">
        <f aca="false">IF(AV104/$J$10&gt;=INDEX(PREV_2,1,$C$3),1,0)</f>
        <v>#NAME?</v>
      </c>
      <c r="G104" s="176" t="e">
        <f aca="false">IF(F104=0,0,IF(SUM(F$17:F104)-INDEX(DM_4,1,$C$3)&lt;0,0,1))</f>
        <v>#NAME?</v>
      </c>
      <c r="H104" s="177" t="e">
        <f aca="false">IF(AV104&lt;$J$10,0,1)</f>
        <v>#NAME?</v>
      </c>
      <c r="I104" s="178" t="e">
        <f aca="false">IF(G104=0,BD104*INDEX(EQ_Prev,1,$C$3),0)</f>
        <v>#NAME?</v>
      </c>
      <c r="J104" s="178" t="e">
        <f aca="false">IF(F104=1,IF(F103=0,SUM(I$17:I104),I104),0)</f>
        <v>#NAME?</v>
      </c>
      <c r="K104" s="178" t="e">
        <f aca="false">IF(F104=1,IF(F103=0,IF(SUM(I$17:I104)&lt;=$N$10,SUM(I$17:I104),$N$10),0),0)</f>
        <v>#NAME?</v>
      </c>
      <c r="L104" s="178" t="e">
        <f aca="false">J104-K104</f>
        <v>#NAME?</v>
      </c>
      <c r="M104" s="178" t="e">
        <f aca="false">IF(G104=0,BD104*(1-INDEX(EQ_Prev,1,$C$3)),0)</f>
        <v>#NAME?</v>
      </c>
      <c r="N104" s="178" t="e">
        <f aca="false">IF(G104=1,IF(G103=0,SUM(M$17:M104),0),0)</f>
        <v>#NAME?</v>
      </c>
      <c r="O104" s="178" t="e">
        <f aca="false">IF(G104=1,BD104,0)</f>
        <v>#NAME?</v>
      </c>
      <c r="P104" s="179" t="e">
        <f aca="false">O104+N104+L104</f>
        <v>#NAME?</v>
      </c>
      <c r="Q104" s="192" t="n">
        <v>0</v>
      </c>
      <c r="R104" s="181" t="e">
        <f aca="false">-IF(G104=0,($G$7/$H$7),0)</f>
        <v>#NAME?</v>
      </c>
      <c r="S104" s="181" t="e">
        <f aca="false">-IF(F104=1,IF(G104=0,$G$8/$H$8,0),0)</f>
        <v>#NAME?</v>
      </c>
      <c r="T104" s="181" t="e">
        <f aca="false">Q104+R104+S104+AB104</f>
        <v>#NAME?</v>
      </c>
      <c r="U104" s="181" t="e">
        <f aca="false">IF(W103=1,0,T104)</f>
        <v>#NAME?</v>
      </c>
      <c r="V104" s="181" t="e">
        <f aca="false">IF(U104=0,T104,0)</f>
        <v>#NAME?</v>
      </c>
      <c r="W104" s="182" t="e">
        <f aca="false">IF(-SUM(T$17:T104)&gt;=0.25*(SUM($G$6+$G$7+$G$8)),1,0)</f>
        <v>#NAME?</v>
      </c>
      <c r="X104" s="181" t="e">
        <f aca="false">-IF(BZ104=1,IF(BZ103=0,AC104,0),0)</f>
        <v>#NAME?</v>
      </c>
      <c r="Y104" s="181" t="e">
        <f aca="false">-IF(BZ104=1,IF(BZ103=0,(SUM(P$17:P104)),IF(AG104&gt;0,P104,0)),0)</f>
        <v>#NAME?</v>
      </c>
      <c r="Z104" s="181" t="e">
        <f aca="false">IF(AG103&gt;0,IF(AG104&lt;0,-AG103,0),0)</f>
        <v>#NAME?</v>
      </c>
      <c r="AA104" s="181" t="e">
        <f aca="false">IF(Z104=0,Y104,Z104)</f>
        <v>#NAME?</v>
      </c>
      <c r="AB104" s="193" t="n">
        <v>0</v>
      </c>
      <c r="AC104" s="183" t="e">
        <f aca="false">IF(BY103&lt;2,AC103+AD103,0)</f>
        <v>#NAME?</v>
      </c>
      <c r="AD104" s="183" t="e">
        <f aca="false">AC104*((((1+(INDEX(TI_4,1,$C$3)/2))^2)^(1/12))-1)</f>
        <v>#NAME?</v>
      </c>
      <c r="AE104" s="183" t="e">
        <f aca="false">IF(AD105=0,0,AD104)</f>
        <v>#NAME?</v>
      </c>
      <c r="AF104" s="183" t="e">
        <f aca="false">IF(BZ104=1,IF(BZ103=0,AC104-SUM(T105:T$136),0),0)</f>
        <v>#NAME?</v>
      </c>
      <c r="AG104" s="183" t="e">
        <f aca="false">IF(BZ104=1,IF(BZ103=0,AF104-SUM(P$17:P104),AG103+AI103-P104),0)</f>
        <v>#NAME?</v>
      </c>
      <c r="AH104" s="183" t="e">
        <f aca="false">IF(AG104&lt;=0,0,AG104)</f>
        <v>#NAME?</v>
      </c>
      <c r="AI104" s="183" t="e">
        <f aca="false">AH104*((((1+(INDEX(TI_5,1,$C$3)/2))^2)^(1/12))-1)</f>
        <v>#NAME?</v>
      </c>
      <c r="AJ104" s="183" t="e">
        <f aca="false">IF(AI105=0,0,AI104)</f>
        <v>#NAME?</v>
      </c>
      <c r="AK104" s="183" t="e">
        <f aca="false">IF(AH104&gt;0,IF(CA103=1,-AH104,0),0)</f>
        <v>#NAME?</v>
      </c>
      <c r="AL104" s="184" t="e">
        <f aca="false">K104+P104+Q104+R104+S104+X104+AA104+AB104+AF104+AK104</f>
        <v>#NAME?</v>
      </c>
      <c r="AM104" s="185" t="e">
        <f aca="false">IF($E104=0,0,IF($C104-INDEX(DM_1,1,$C$3)&gt;=$K$3,0,INDEX(EC_Studio,$C$4,$C$3)))</f>
        <v>#NAME?</v>
      </c>
      <c r="AN104" s="185" t="e">
        <f aca="false">IF($E104=0,0,IF($C104-INDEX(DM_1,1,$C$3)&gt;=$K$4,0,INDEX(EC_1cc,$C$4,$C$3)))</f>
        <v>#NAME?</v>
      </c>
      <c r="AO104" s="185" t="e">
        <f aca="false">IF($E104=0,0,IF($C104-INDEX(DM_1,1,$C$3)&gt;=$K$5,0,INDEX(EC_2cc,$C$4,$C$3)))</f>
        <v>#NAME?</v>
      </c>
      <c r="AP104" s="185" t="e">
        <f aca="false">IF($E104=0,0,IF($C104-INDEX(DM_1,1,$C$3)&gt;=$K$6,0,INDEX(EC_3CC,$C$4,$C$3)))</f>
        <v>#NAME?</v>
      </c>
      <c r="AQ104" s="185" t="e">
        <f aca="false">IF($E104=0,0,IF($C104-INDEX(DM_1,1,$C$3)&gt;=$K$7,0,INDEX(EC_P,$C$4,$C$3)))</f>
        <v>#NAME?</v>
      </c>
      <c r="AR104" s="185" t="e">
        <f aca="false">IF($E104=0,0,IF($C104-INDEX(DM_1,1,$C$3)&gt;=$K$8,0,INDEX(EC_2ccF,$C$4,$C$3)))</f>
        <v>#NAME?</v>
      </c>
      <c r="AS104" s="185" t="e">
        <f aca="false">IF($E104=0,0,IF($C104-INDEX(DM_1,1,$C$3)&gt;=$K$9,0,INDEX(EC_3ccF,$C$4,$C$3)))</f>
        <v>#NAME?</v>
      </c>
      <c r="AT104" s="185" t="e">
        <f aca="false">(AM104+AN104+AO104+AP104+AQ104+AR104+AS104)*INDEX([1]!stat,1,$C$3)</f>
        <v>#NAME?</v>
      </c>
      <c r="AU104" s="185" t="e">
        <f aca="false">SUM(AM104:AS104)</f>
        <v>#NAME?</v>
      </c>
      <c r="AV104" s="185" t="e">
        <f aca="false">SUM(AU$17:AU104)</f>
        <v>#NAME?</v>
      </c>
      <c r="AW104" s="186" t="e">
        <f aca="false">AM104*INDEX([1]!prix_studio,$C$4,$C$3)</f>
        <v>#NAME?</v>
      </c>
      <c r="AX104" s="186" t="e">
        <f aca="false">AN104*INDEX([1]!prix_1cc,$C$4,$C$3)</f>
        <v>#NAME?</v>
      </c>
      <c r="AY104" s="186" t="e">
        <f aca="false">AO104*INDEX([1]!prix_2cc,$C$4,$C$3)</f>
        <v>#NAME?</v>
      </c>
      <c r="AZ104" s="186" t="e">
        <f aca="false">AP104*INDEX([1]!prix_3cc,$C$4,$C$3)</f>
        <v>#NAME?</v>
      </c>
      <c r="BA104" s="186" t="e">
        <f aca="false">AQ104*INDEX([1]!prix_pent,$C$4,$C$3)</f>
        <v>#NAME?</v>
      </c>
      <c r="BB104" s="186" t="e">
        <f aca="false">AR104*INDEX([1]!prix_2ccf,$C$4,$C$3)</f>
        <v>#NAME?</v>
      </c>
      <c r="BC104" s="186" t="e">
        <f aca="false">AS104*INDEX([1]!prix_3ccf,$C$4,$C$3)</f>
        <v>#NAME?</v>
      </c>
      <c r="BD104" s="186" t="e">
        <f aca="false">SUM(AW104:BC104)</f>
        <v>#NAME?</v>
      </c>
      <c r="BE104" s="186"/>
      <c r="BF104" s="187" t="e">
        <f aca="false">IF($G104=0,0,IF(SUM(AM$17:AM104)&lt;$J$3,0,INDEX(Taxes_2,1,$C$3)*INDEX([1]!prix_studio,$C$4,$C$3))*($J$3-SUM(AM$17:AM104))/12)</f>
        <v>#NAME?</v>
      </c>
      <c r="BG104" s="187" t="e">
        <f aca="false">IF($G104=0,0,IF(SUM(AN$17:AN104)&lt;$J$4,0,INDEX(Taxes_2,1,$C$3)*INDEX([1]!prix_1cc,$C$4,$C$3))*($J$4-SUM(AN$17:AN104))/12)</f>
        <v>#NAME?</v>
      </c>
      <c r="BH104" s="187" t="e">
        <f aca="false">IF($G104=0,0,IF(SUM(AO$17:AO104)&lt;$J$5,0,INDEX(Taxes_2,1,$C$3)*INDEX([1]!prix_2cc,$C$4,$C$3))*($J$5-SUM(AO$17:AO104))/12)</f>
        <v>#NAME?</v>
      </c>
      <c r="BI104" s="187" t="e">
        <f aca="false">IF($G104=0,0,IF(SUM(AP$17:AP104)&lt;$J$6,0,INDEX(Taxes_2,1,$C$3)*INDEX([1]!prix_3cc,$C$4,$C$3))*($J$6-SUM(AP$17:AP104))/12)</f>
        <v>#NAME?</v>
      </c>
      <c r="BJ104" s="187" t="e">
        <f aca="false">IF($G104=0,0,IF(SUM(AQ$17:AQ104)&lt;$J$7,0,INDEX(Taxes_2,1,$C$3)*INDEX([1]!prix_pent,$C$4,$C$3))*($J$7-SUM(AQ$17:AQ104))/12)</f>
        <v>#NAME?</v>
      </c>
      <c r="BK104" s="187" t="e">
        <f aca="false">IF($G104=0,0,IF(SUM(AR$17:AR104)&lt;$J$8,0,INDEX(Taxes_2,1,$C$3)*INDEX([1]!prix_2ccf,$C$4,$C$3))*($J$8-SUM(AR$17:AR104))/12)</f>
        <v>#NAME?</v>
      </c>
      <c r="BL104" s="187" t="e">
        <f aca="false">IF($G104=0,0,IF(SUM(AS$17:AS104)&lt;$J$9,0,INDEX(Taxes_2,1,$C$3)*INDEX([1]!prix_3ccf,$C$4,$C$3))*($J$9-SUM(AS$17:AS104))/12)</f>
        <v>#NAME?</v>
      </c>
      <c r="BM104" s="188" t="e">
        <f aca="false">IF(G104=0,INDEX(Taxes_1,1,$C$3)*INDEX([1]!v_terrain,1,1)/12,0)</f>
        <v>#NAME?</v>
      </c>
      <c r="BN104" s="187"/>
      <c r="BO104" s="187"/>
      <c r="BP104" s="187"/>
      <c r="BQ104" s="187"/>
      <c r="BR104" s="187"/>
      <c r="BS104" s="187"/>
      <c r="BT104" s="187"/>
      <c r="BU104" s="189" t="e">
        <f aca="false">BF104+BG104+BH104+BI104+BJ104+BK104+BL104+BM104+BN104+BO104+BP104+BQ104+BR104+BS104+BT104</f>
        <v>#NAME?</v>
      </c>
      <c r="BW104" s="190" t="e">
        <f aca="false">IF(G104=1,IF(G103=0,C104,0),0)</f>
        <v>#NAME?</v>
      </c>
      <c r="BX104" s="190" t="e">
        <f aca="false">IF(G104=1,IF(G103=0,C104,0),0)</f>
        <v>#NAME?</v>
      </c>
      <c r="BY104" s="190" t="e">
        <f aca="false">F104+W104</f>
        <v>#NAME?</v>
      </c>
      <c r="BZ104" s="190" t="e">
        <f aca="false">IF(BY104=2,1,0)</f>
        <v>#NAME?</v>
      </c>
      <c r="CA104" s="190" t="e">
        <f aca="false">IF(G104+H104=2,1,0)</f>
        <v>#NAME?</v>
      </c>
    </row>
    <row r="105" customFormat="false" ht="12.75" hidden="false" customHeight="false" outlineLevel="0" collapsed="false">
      <c r="B105" s="195"/>
      <c r="C105" s="191" t="n">
        <v>89</v>
      </c>
      <c r="D105" s="176" t="n">
        <v>1</v>
      </c>
      <c r="E105" s="176" t="n">
        <f aca="false">IF(INDEX(DM_1,1,$C$3)&gt;C105,0,1)</f>
        <v>1</v>
      </c>
      <c r="F105" s="176" t="e">
        <f aca="false">IF(AV105/$J$10&gt;=INDEX(PREV_2,1,$C$3),1,0)</f>
        <v>#NAME?</v>
      </c>
      <c r="G105" s="176" t="e">
        <f aca="false">IF(F105=0,0,IF(SUM(F$17:F105)-INDEX(DM_4,1,$C$3)&lt;0,0,1))</f>
        <v>#NAME?</v>
      </c>
      <c r="H105" s="177" t="e">
        <f aca="false">IF(AV105&lt;$J$10,0,1)</f>
        <v>#NAME?</v>
      </c>
      <c r="I105" s="178" t="e">
        <f aca="false">IF(G105=0,BD105*INDEX(EQ_Prev,1,$C$3),0)</f>
        <v>#NAME?</v>
      </c>
      <c r="J105" s="178" t="e">
        <f aca="false">IF(F105=1,IF(F104=0,SUM(I$17:I105),I105),0)</f>
        <v>#NAME?</v>
      </c>
      <c r="K105" s="178" t="e">
        <f aca="false">IF(F105=1,IF(F104=0,IF(SUM(I$17:I105)&lt;=$N$10,SUM(I$17:I105),$N$10),0),0)</f>
        <v>#NAME?</v>
      </c>
      <c r="L105" s="178" t="e">
        <f aca="false">J105-K105</f>
        <v>#NAME?</v>
      </c>
      <c r="M105" s="178" t="e">
        <f aca="false">IF(G105=0,BD105*(1-INDEX(EQ_Prev,1,$C$3)),0)</f>
        <v>#NAME?</v>
      </c>
      <c r="N105" s="178" t="e">
        <f aca="false">IF(G105=1,IF(G104=0,SUM(M$17:M105),0),0)</f>
        <v>#NAME?</v>
      </c>
      <c r="O105" s="178" t="e">
        <f aca="false">IF(G105=1,BD105,0)</f>
        <v>#NAME?</v>
      </c>
      <c r="P105" s="179" t="e">
        <f aca="false">O105+N105+L105</f>
        <v>#NAME?</v>
      </c>
      <c r="Q105" s="192" t="n">
        <v>0</v>
      </c>
      <c r="R105" s="181" t="e">
        <f aca="false">-IF(G105=0,($G$7/$H$7),0)</f>
        <v>#NAME?</v>
      </c>
      <c r="S105" s="181" t="e">
        <f aca="false">-IF(F105=1,IF(G105=0,$G$8/$H$8,0),0)</f>
        <v>#NAME?</v>
      </c>
      <c r="T105" s="181" t="e">
        <f aca="false">Q105+R105+S105+AB105</f>
        <v>#NAME?</v>
      </c>
      <c r="U105" s="181" t="e">
        <f aca="false">IF(W104=1,0,T105)</f>
        <v>#NAME?</v>
      </c>
      <c r="V105" s="181" t="e">
        <f aca="false">IF(U105=0,T105,0)</f>
        <v>#NAME?</v>
      </c>
      <c r="W105" s="182" t="e">
        <f aca="false">IF(-SUM(T$17:T105)&gt;=0.25*(SUM($G$6+$G$7+$G$8)),1,0)</f>
        <v>#NAME?</v>
      </c>
      <c r="X105" s="181" t="e">
        <f aca="false">-IF(BZ105=1,IF(BZ104=0,AC105,0),0)</f>
        <v>#NAME?</v>
      </c>
      <c r="Y105" s="181" t="e">
        <f aca="false">-IF(BZ105=1,IF(BZ104=0,(SUM(P$17:P105)),IF(AG105&gt;0,P105,0)),0)</f>
        <v>#NAME?</v>
      </c>
      <c r="Z105" s="181" t="e">
        <f aca="false">IF(AG104&gt;0,IF(AG105&lt;0,-AG104,0),0)</f>
        <v>#NAME?</v>
      </c>
      <c r="AA105" s="181" t="e">
        <f aca="false">IF(Z105=0,Y105,Z105)</f>
        <v>#NAME?</v>
      </c>
      <c r="AB105" s="193" t="n">
        <v>0</v>
      </c>
      <c r="AC105" s="183" t="e">
        <f aca="false">IF(BY104&lt;2,AC104+AD104,0)</f>
        <v>#NAME?</v>
      </c>
      <c r="AD105" s="183" t="e">
        <f aca="false">AC105*((((1+(INDEX(TI_4,1,$C$3)/2))^2)^(1/12))-1)</f>
        <v>#NAME?</v>
      </c>
      <c r="AE105" s="183" t="e">
        <f aca="false">IF(AD106=0,0,AD105)</f>
        <v>#NAME?</v>
      </c>
      <c r="AF105" s="183" t="e">
        <f aca="false">IF(BZ105=1,IF(BZ104=0,AC105-SUM(T106:T$136),0),0)</f>
        <v>#NAME?</v>
      </c>
      <c r="AG105" s="183" t="e">
        <f aca="false">IF(BZ105=1,IF(BZ104=0,AF105-SUM(P$17:P105),AG104+AI104-P105),0)</f>
        <v>#NAME?</v>
      </c>
      <c r="AH105" s="183" t="e">
        <f aca="false">IF(AG105&lt;=0,0,AG105)</f>
        <v>#NAME?</v>
      </c>
      <c r="AI105" s="183" t="e">
        <f aca="false">AH105*((((1+(INDEX(TI_5,1,$C$3)/2))^2)^(1/12))-1)</f>
        <v>#NAME?</v>
      </c>
      <c r="AJ105" s="183" t="e">
        <f aca="false">IF(AI106=0,0,AI105)</f>
        <v>#NAME?</v>
      </c>
      <c r="AK105" s="183" t="e">
        <f aca="false">IF(AH105&gt;0,IF(CA104=1,-AH105,0),0)</f>
        <v>#NAME?</v>
      </c>
      <c r="AL105" s="184" t="e">
        <f aca="false">K105+P105+Q105+R105+S105+X105+AA105+AB105+AF105+AK105</f>
        <v>#NAME?</v>
      </c>
      <c r="AM105" s="185" t="e">
        <f aca="false">IF($E105=0,0,IF($C105-INDEX(DM_1,1,$C$3)&gt;=$K$3,0,INDEX(EC_Studio,$C$4,$C$3)))</f>
        <v>#NAME?</v>
      </c>
      <c r="AN105" s="185" t="e">
        <f aca="false">IF($E105=0,0,IF($C105-INDEX(DM_1,1,$C$3)&gt;=$K$4,0,INDEX(EC_1cc,$C$4,$C$3)))</f>
        <v>#NAME?</v>
      </c>
      <c r="AO105" s="185" t="e">
        <f aca="false">IF($E105=0,0,IF($C105-INDEX(DM_1,1,$C$3)&gt;=$K$5,0,INDEX(EC_2cc,$C$4,$C$3)))</f>
        <v>#NAME?</v>
      </c>
      <c r="AP105" s="185" t="e">
        <f aca="false">IF($E105=0,0,IF($C105-INDEX(DM_1,1,$C$3)&gt;=$K$6,0,INDEX(EC_3CC,$C$4,$C$3)))</f>
        <v>#NAME?</v>
      </c>
      <c r="AQ105" s="185" t="e">
        <f aca="false">IF($E105=0,0,IF($C105-INDEX(DM_1,1,$C$3)&gt;=$K$7,0,INDEX(EC_P,$C$4,$C$3)))</f>
        <v>#NAME?</v>
      </c>
      <c r="AR105" s="185" t="e">
        <f aca="false">IF($E105=0,0,IF($C105-INDEX(DM_1,1,$C$3)&gt;=$K$8,0,INDEX(EC_2ccF,$C$4,$C$3)))</f>
        <v>#NAME?</v>
      </c>
      <c r="AS105" s="185" t="e">
        <f aca="false">IF($E105=0,0,IF($C105-INDEX(DM_1,1,$C$3)&gt;=$K$9,0,INDEX(EC_3ccF,$C$4,$C$3)))</f>
        <v>#NAME?</v>
      </c>
      <c r="AT105" s="185" t="e">
        <f aca="false">(AM105+AN105+AO105+AP105+AQ105+AR105+AS105)*INDEX([1]!stat,1,$C$3)</f>
        <v>#NAME?</v>
      </c>
      <c r="AU105" s="185" t="e">
        <f aca="false">SUM(AM105:AS105)</f>
        <v>#NAME?</v>
      </c>
      <c r="AV105" s="185" t="e">
        <f aca="false">SUM(AU$17:AU105)</f>
        <v>#NAME?</v>
      </c>
      <c r="AW105" s="186" t="e">
        <f aca="false">AM105*INDEX([1]!prix_studio,$C$4,$C$3)</f>
        <v>#NAME?</v>
      </c>
      <c r="AX105" s="186" t="e">
        <f aca="false">AN105*INDEX([1]!prix_1cc,$C$4,$C$3)</f>
        <v>#NAME?</v>
      </c>
      <c r="AY105" s="186" t="e">
        <f aca="false">AO105*INDEX([1]!prix_2cc,$C$4,$C$3)</f>
        <v>#NAME?</v>
      </c>
      <c r="AZ105" s="186" t="e">
        <f aca="false">AP105*INDEX([1]!prix_3cc,$C$4,$C$3)</f>
        <v>#NAME?</v>
      </c>
      <c r="BA105" s="186" t="e">
        <f aca="false">AQ105*INDEX([1]!prix_pent,$C$4,$C$3)</f>
        <v>#NAME?</v>
      </c>
      <c r="BB105" s="186" t="e">
        <f aca="false">AR105*INDEX([1]!prix_2ccf,$C$4,$C$3)</f>
        <v>#NAME?</v>
      </c>
      <c r="BC105" s="186" t="e">
        <f aca="false">AS105*INDEX([1]!prix_3ccf,$C$4,$C$3)</f>
        <v>#NAME?</v>
      </c>
      <c r="BD105" s="186" t="e">
        <f aca="false">SUM(AW105:BC105)</f>
        <v>#NAME?</v>
      </c>
      <c r="BE105" s="186"/>
      <c r="BF105" s="187" t="e">
        <f aca="false">IF($G105=0,0,IF(SUM(AM$17:AM105)&lt;$J$3,0,INDEX(Taxes_2,1,$C$3)*INDEX([1]!prix_studio,$C$4,$C$3))*($J$3-SUM(AM$17:AM105))/12)</f>
        <v>#NAME?</v>
      </c>
      <c r="BG105" s="187" t="e">
        <f aca="false">IF($G105=0,0,IF(SUM(AN$17:AN105)&lt;$J$4,0,INDEX(Taxes_2,1,$C$3)*INDEX([1]!prix_1cc,$C$4,$C$3))*($J$4-SUM(AN$17:AN105))/12)</f>
        <v>#NAME?</v>
      </c>
      <c r="BH105" s="187" t="e">
        <f aca="false">IF($G105=0,0,IF(SUM(AO$17:AO105)&lt;$J$5,0,INDEX(Taxes_2,1,$C$3)*INDEX([1]!prix_2cc,$C$4,$C$3))*($J$5-SUM(AO$17:AO105))/12)</f>
        <v>#NAME?</v>
      </c>
      <c r="BI105" s="187" t="e">
        <f aca="false">IF($G105=0,0,IF(SUM(AP$17:AP105)&lt;$J$6,0,INDEX(Taxes_2,1,$C$3)*INDEX([1]!prix_3cc,$C$4,$C$3))*($J$6-SUM(AP$17:AP105))/12)</f>
        <v>#NAME?</v>
      </c>
      <c r="BJ105" s="187" t="e">
        <f aca="false">IF($G105=0,0,IF(SUM(AQ$17:AQ105)&lt;$J$7,0,INDEX(Taxes_2,1,$C$3)*INDEX([1]!prix_pent,$C$4,$C$3))*($J$7-SUM(AQ$17:AQ105))/12)</f>
        <v>#NAME?</v>
      </c>
      <c r="BK105" s="187" t="e">
        <f aca="false">IF($G105=0,0,IF(SUM(AR$17:AR105)&lt;$J$8,0,INDEX(Taxes_2,1,$C$3)*INDEX([1]!prix_2ccf,$C$4,$C$3))*($J$8-SUM(AR$17:AR105))/12)</f>
        <v>#NAME?</v>
      </c>
      <c r="BL105" s="187" t="e">
        <f aca="false">IF($G105=0,0,IF(SUM(AS$17:AS105)&lt;$J$9,0,INDEX(Taxes_2,1,$C$3)*INDEX([1]!prix_3ccf,$C$4,$C$3))*($J$9-SUM(AS$17:AS105))/12)</f>
        <v>#NAME?</v>
      </c>
      <c r="BM105" s="188" t="e">
        <f aca="false">IF(G105=0,INDEX(Taxes_1,1,$C$3)*INDEX([1]!v_terrain,1,1)/12,0)</f>
        <v>#NAME?</v>
      </c>
      <c r="BN105" s="187"/>
      <c r="BO105" s="187"/>
      <c r="BP105" s="187"/>
      <c r="BQ105" s="187"/>
      <c r="BR105" s="187"/>
      <c r="BS105" s="187"/>
      <c r="BT105" s="187"/>
      <c r="BU105" s="189" t="e">
        <f aca="false">BF105+BG105+BH105+BI105+BJ105+BK105+BL105+BM105+BN105+BO105+BP105+BQ105+BR105+BS105+BT105</f>
        <v>#NAME?</v>
      </c>
      <c r="BW105" s="190" t="e">
        <f aca="false">IF(G105=1,IF(G104=0,C105,0),0)</f>
        <v>#NAME?</v>
      </c>
      <c r="BX105" s="190" t="e">
        <f aca="false">IF(G105=1,IF(G104=0,C105,0),0)</f>
        <v>#NAME?</v>
      </c>
      <c r="BY105" s="190" t="e">
        <f aca="false">F105+W105</f>
        <v>#NAME?</v>
      </c>
      <c r="BZ105" s="190" t="e">
        <f aca="false">IF(BY105=2,1,0)</f>
        <v>#NAME?</v>
      </c>
      <c r="CA105" s="190" t="e">
        <f aca="false">IF(G105+H105=2,1,0)</f>
        <v>#NAME?</v>
      </c>
    </row>
    <row r="106" customFormat="false" ht="12.75" hidden="false" customHeight="false" outlineLevel="0" collapsed="false">
      <c r="B106" s="195"/>
      <c r="C106" s="191" t="n">
        <v>90</v>
      </c>
      <c r="D106" s="176" t="n">
        <v>1</v>
      </c>
      <c r="E106" s="176" t="n">
        <f aca="false">IF(INDEX(DM_1,1,$C$3)&gt;C106,0,1)</f>
        <v>1</v>
      </c>
      <c r="F106" s="176" t="e">
        <f aca="false">IF(AV106/$J$10&gt;=INDEX(PREV_2,1,$C$3),1,0)</f>
        <v>#NAME?</v>
      </c>
      <c r="G106" s="176" t="e">
        <f aca="false">IF(F106=0,0,IF(SUM(F$17:F106)-INDEX(DM_4,1,$C$3)&lt;0,0,1))</f>
        <v>#NAME?</v>
      </c>
      <c r="H106" s="177" t="e">
        <f aca="false">IF(AV106&lt;$J$10,0,1)</f>
        <v>#NAME?</v>
      </c>
      <c r="I106" s="178" t="e">
        <f aca="false">IF(G106=0,BD106*INDEX(EQ_Prev,1,$C$3),0)</f>
        <v>#NAME?</v>
      </c>
      <c r="J106" s="178" t="e">
        <f aca="false">IF(F106=1,IF(F105=0,SUM(I$17:I106),I106),0)</f>
        <v>#NAME?</v>
      </c>
      <c r="K106" s="178" t="e">
        <f aca="false">IF(F106=1,IF(F105=0,IF(SUM(I$17:I106)&lt;=$N$10,SUM(I$17:I106),$N$10),0),0)</f>
        <v>#NAME?</v>
      </c>
      <c r="L106" s="178" t="e">
        <f aca="false">J106-K106</f>
        <v>#NAME?</v>
      </c>
      <c r="M106" s="178" t="e">
        <f aca="false">IF(G106=0,BD106*(1-INDEX(EQ_Prev,1,$C$3)),0)</f>
        <v>#NAME?</v>
      </c>
      <c r="N106" s="178" t="e">
        <f aca="false">IF(G106=1,IF(G105=0,SUM(M$17:M106),0),0)</f>
        <v>#NAME?</v>
      </c>
      <c r="O106" s="178" t="e">
        <f aca="false">IF(G106=1,BD106,0)</f>
        <v>#NAME?</v>
      </c>
      <c r="P106" s="179" t="e">
        <f aca="false">O106+N106+L106</f>
        <v>#NAME?</v>
      </c>
      <c r="Q106" s="192" t="n">
        <v>0</v>
      </c>
      <c r="R106" s="181" t="e">
        <f aca="false">-IF(G106=0,($G$7/$H$7),0)</f>
        <v>#NAME?</v>
      </c>
      <c r="S106" s="181" t="e">
        <f aca="false">-IF(F106=1,IF(G106=0,$G$8/$H$8,0),0)</f>
        <v>#NAME?</v>
      </c>
      <c r="T106" s="181" t="e">
        <f aca="false">Q106+R106+S106+AB106</f>
        <v>#NAME?</v>
      </c>
      <c r="U106" s="181" t="e">
        <f aca="false">IF(W105=1,0,T106)</f>
        <v>#NAME?</v>
      </c>
      <c r="V106" s="181" t="e">
        <f aca="false">IF(U106=0,T106,0)</f>
        <v>#NAME?</v>
      </c>
      <c r="W106" s="182" t="e">
        <f aca="false">IF(-SUM(T$17:T106)&gt;=0.25*(SUM($G$6+$G$7+$G$8)),1,0)</f>
        <v>#NAME?</v>
      </c>
      <c r="X106" s="181" t="e">
        <f aca="false">-IF(BZ106=1,IF(BZ105=0,AC106,0),0)</f>
        <v>#NAME?</v>
      </c>
      <c r="Y106" s="181" t="e">
        <f aca="false">-IF(BZ106=1,IF(BZ105=0,(SUM(P$17:P106)),IF(AG106&gt;0,P106,0)),0)</f>
        <v>#NAME?</v>
      </c>
      <c r="Z106" s="181" t="e">
        <f aca="false">IF(AG105&gt;0,IF(AG106&lt;0,-AG105,0),0)</f>
        <v>#NAME?</v>
      </c>
      <c r="AA106" s="181" t="e">
        <f aca="false">IF(Z106=0,Y106,Z106)</f>
        <v>#NAME?</v>
      </c>
      <c r="AB106" s="193" t="n">
        <v>0</v>
      </c>
      <c r="AC106" s="183" t="e">
        <f aca="false">IF(BY105&lt;2,AC105+AD105,0)</f>
        <v>#NAME?</v>
      </c>
      <c r="AD106" s="183" t="e">
        <f aca="false">AC106*((((1+(INDEX(TI_4,1,$C$3)/2))^2)^(1/12))-1)</f>
        <v>#NAME?</v>
      </c>
      <c r="AE106" s="183" t="e">
        <f aca="false">IF(AD107=0,0,AD106)</f>
        <v>#NAME?</v>
      </c>
      <c r="AF106" s="183" t="e">
        <f aca="false">IF(BZ106=1,IF(BZ105=0,AC106-SUM(T107:T$136),0),0)</f>
        <v>#NAME?</v>
      </c>
      <c r="AG106" s="183" t="e">
        <f aca="false">IF(BZ106=1,IF(BZ105=0,AF106-SUM(P$17:P106),AG105+AI105-P106),0)</f>
        <v>#NAME?</v>
      </c>
      <c r="AH106" s="183" t="e">
        <f aca="false">IF(AG106&lt;=0,0,AG106)</f>
        <v>#NAME?</v>
      </c>
      <c r="AI106" s="183" t="e">
        <f aca="false">AH106*((((1+(INDEX(TI_5,1,$C$3)/2))^2)^(1/12))-1)</f>
        <v>#NAME?</v>
      </c>
      <c r="AJ106" s="183" t="e">
        <f aca="false">IF(AI107=0,0,AI106)</f>
        <v>#NAME?</v>
      </c>
      <c r="AK106" s="183" t="e">
        <f aca="false">IF(AH106&gt;0,IF(CA105=1,-AH106,0),0)</f>
        <v>#NAME?</v>
      </c>
      <c r="AL106" s="184" t="e">
        <f aca="false">K106+P106+Q106+R106+S106+X106+AA106+AB106+AF106+AK106</f>
        <v>#NAME?</v>
      </c>
      <c r="AM106" s="185" t="e">
        <f aca="false">IF($E106=0,0,IF($C106-INDEX(DM_1,1,$C$3)&gt;=$K$3,0,INDEX(EC_Studio,$C$4,$C$3)))</f>
        <v>#NAME?</v>
      </c>
      <c r="AN106" s="185" t="e">
        <f aca="false">IF($E106=0,0,IF($C106-INDEX(DM_1,1,$C$3)&gt;=$K$4,0,INDEX(EC_1cc,$C$4,$C$3)))</f>
        <v>#NAME?</v>
      </c>
      <c r="AO106" s="185" t="e">
        <f aca="false">IF($E106=0,0,IF($C106-INDEX(DM_1,1,$C$3)&gt;=$K$5,0,INDEX(EC_2cc,$C$4,$C$3)))</f>
        <v>#NAME?</v>
      </c>
      <c r="AP106" s="185" t="e">
        <f aca="false">IF($E106=0,0,IF($C106-INDEX(DM_1,1,$C$3)&gt;=$K$6,0,INDEX(EC_3CC,$C$4,$C$3)))</f>
        <v>#NAME?</v>
      </c>
      <c r="AQ106" s="185" t="e">
        <f aca="false">IF($E106=0,0,IF($C106-INDEX(DM_1,1,$C$3)&gt;=$K$7,0,INDEX(EC_P,$C$4,$C$3)))</f>
        <v>#NAME?</v>
      </c>
      <c r="AR106" s="185" t="e">
        <f aca="false">IF($E106=0,0,IF($C106-INDEX(DM_1,1,$C$3)&gt;=$K$8,0,INDEX(EC_2ccF,$C$4,$C$3)))</f>
        <v>#NAME?</v>
      </c>
      <c r="AS106" s="185" t="e">
        <f aca="false">IF($E106=0,0,IF($C106-INDEX(DM_1,1,$C$3)&gt;=$K$9,0,INDEX(EC_3ccF,$C$4,$C$3)))</f>
        <v>#NAME?</v>
      </c>
      <c r="AT106" s="185" t="e">
        <f aca="false">(AM106+AN106+AO106+AP106+AQ106+AR106+AS106)*INDEX([1]!stat,1,$C$3)</f>
        <v>#NAME?</v>
      </c>
      <c r="AU106" s="185" t="e">
        <f aca="false">SUM(AM106:AS106)</f>
        <v>#NAME?</v>
      </c>
      <c r="AV106" s="185" t="e">
        <f aca="false">SUM(AU$17:AU106)</f>
        <v>#NAME?</v>
      </c>
      <c r="AW106" s="186" t="e">
        <f aca="false">AM106*INDEX([1]!prix_studio,$C$4,$C$3)</f>
        <v>#NAME?</v>
      </c>
      <c r="AX106" s="186" t="e">
        <f aca="false">AN106*INDEX([1]!prix_1cc,$C$4,$C$3)</f>
        <v>#NAME?</v>
      </c>
      <c r="AY106" s="186" t="e">
        <f aca="false">AO106*INDEX([1]!prix_2cc,$C$4,$C$3)</f>
        <v>#NAME?</v>
      </c>
      <c r="AZ106" s="186" t="e">
        <f aca="false">AP106*INDEX([1]!prix_3cc,$C$4,$C$3)</f>
        <v>#NAME?</v>
      </c>
      <c r="BA106" s="186" t="e">
        <f aca="false">AQ106*INDEX([1]!prix_pent,$C$4,$C$3)</f>
        <v>#NAME?</v>
      </c>
      <c r="BB106" s="186" t="e">
        <f aca="false">AR106*INDEX([1]!prix_2ccf,$C$4,$C$3)</f>
        <v>#NAME?</v>
      </c>
      <c r="BC106" s="186" t="e">
        <f aca="false">AS106*INDEX([1]!prix_3ccf,$C$4,$C$3)</f>
        <v>#NAME?</v>
      </c>
      <c r="BD106" s="186" t="e">
        <f aca="false">SUM(AW106:BC106)</f>
        <v>#NAME?</v>
      </c>
      <c r="BE106" s="186"/>
      <c r="BF106" s="187" t="e">
        <f aca="false">IF($G106=0,0,IF(SUM(AM$17:AM106)&lt;$J$3,0,INDEX(Taxes_2,1,$C$3)*INDEX([1]!prix_studio,$C$4,$C$3))*($J$3-SUM(AM$17:AM106))/12)</f>
        <v>#NAME?</v>
      </c>
      <c r="BG106" s="187" t="e">
        <f aca="false">IF($G106=0,0,IF(SUM(AN$17:AN106)&lt;$J$4,0,INDEX(Taxes_2,1,$C$3)*INDEX([1]!prix_1cc,$C$4,$C$3))*($J$4-SUM(AN$17:AN106))/12)</f>
        <v>#NAME?</v>
      </c>
      <c r="BH106" s="187" t="e">
        <f aca="false">IF($G106=0,0,IF(SUM(AO$17:AO106)&lt;$J$5,0,INDEX(Taxes_2,1,$C$3)*INDEX([1]!prix_2cc,$C$4,$C$3))*($J$5-SUM(AO$17:AO106))/12)</f>
        <v>#NAME?</v>
      </c>
      <c r="BI106" s="187" t="e">
        <f aca="false">IF($G106=0,0,IF(SUM(AP$17:AP106)&lt;$J$6,0,INDEX(Taxes_2,1,$C$3)*INDEX([1]!prix_3cc,$C$4,$C$3))*($J$6-SUM(AP$17:AP106))/12)</f>
        <v>#NAME?</v>
      </c>
      <c r="BJ106" s="187" t="e">
        <f aca="false">IF($G106=0,0,IF(SUM(AQ$17:AQ106)&lt;$J$7,0,INDEX(Taxes_2,1,$C$3)*INDEX([1]!prix_pent,$C$4,$C$3))*($J$7-SUM(AQ$17:AQ106))/12)</f>
        <v>#NAME?</v>
      </c>
      <c r="BK106" s="187" t="e">
        <f aca="false">IF($G106=0,0,IF(SUM(AR$17:AR106)&lt;$J$8,0,INDEX(Taxes_2,1,$C$3)*INDEX([1]!prix_2ccf,$C$4,$C$3))*($J$8-SUM(AR$17:AR106))/12)</f>
        <v>#NAME?</v>
      </c>
      <c r="BL106" s="187" t="e">
        <f aca="false">IF($G106=0,0,IF(SUM(AS$17:AS106)&lt;$J$9,0,INDEX(Taxes_2,1,$C$3)*INDEX([1]!prix_3ccf,$C$4,$C$3))*($J$9-SUM(AS$17:AS106))/12)</f>
        <v>#NAME?</v>
      </c>
      <c r="BM106" s="188" t="e">
        <f aca="false">IF(G106=0,INDEX(Taxes_1,1,$C$3)*INDEX([1]!v_terrain,1,1)/12,0)</f>
        <v>#NAME?</v>
      </c>
      <c r="BN106" s="187"/>
      <c r="BO106" s="187"/>
      <c r="BP106" s="187"/>
      <c r="BQ106" s="187"/>
      <c r="BR106" s="187"/>
      <c r="BS106" s="187"/>
      <c r="BT106" s="187"/>
      <c r="BU106" s="189" t="e">
        <f aca="false">BF106+BG106+BH106+BI106+BJ106+BK106+BL106+BM106+BN106+BO106+BP106+BQ106+BR106+BS106+BT106</f>
        <v>#NAME?</v>
      </c>
      <c r="BW106" s="190" t="e">
        <f aca="false">IF(G106=1,IF(G105=0,C106,0),0)</f>
        <v>#NAME?</v>
      </c>
      <c r="BX106" s="190" t="e">
        <f aca="false">IF(G106=1,IF(G105=0,C106,0),0)</f>
        <v>#NAME?</v>
      </c>
      <c r="BY106" s="190" t="e">
        <f aca="false">F106+W106</f>
        <v>#NAME?</v>
      </c>
      <c r="BZ106" s="190" t="e">
        <f aca="false">IF(BY106=2,1,0)</f>
        <v>#NAME?</v>
      </c>
      <c r="CA106" s="190" t="e">
        <f aca="false">IF(G106+H106=2,1,0)</f>
        <v>#NAME?</v>
      </c>
    </row>
    <row r="107" customFormat="false" ht="12.75" hidden="false" customHeight="false" outlineLevel="0" collapsed="false">
      <c r="B107" s="195"/>
      <c r="C107" s="191" t="n">
        <v>91</v>
      </c>
      <c r="D107" s="176" t="n">
        <v>1</v>
      </c>
      <c r="E107" s="176" t="n">
        <f aca="false">IF(INDEX(DM_1,1,$C$3)&gt;C107,0,1)</f>
        <v>1</v>
      </c>
      <c r="F107" s="176" t="e">
        <f aca="false">IF(AV107/$J$10&gt;=INDEX(PREV_2,1,$C$3),1,0)</f>
        <v>#NAME?</v>
      </c>
      <c r="G107" s="176" t="e">
        <f aca="false">IF(F107=0,0,IF(SUM(F$17:F107)-INDEX(DM_4,1,$C$3)&lt;0,0,1))</f>
        <v>#NAME?</v>
      </c>
      <c r="H107" s="177" t="e">
        <f aca="false">IF(AV107&lt;$J$10,0,1)</f>
        <v>#NAME?</v>
      </c>
      <c r="I107" s="178" t="e">
        <f aca="false">IF(G107=0,BD107*INDEX(EQ_Prev,1,$C$3),0)</f>
        <v>#NAME?</v>
      </c>
      <c r="J107" s="178" t="e">
        <f aca="false">IF(F107=1,IF(F106=0,SUM(I$17:I107),I107),0)</f>
        <v>#NAME?</v>
      </c>
      <c r="K107" s="178" t="e">
        <f aca="false">IF(F107=1,IF(F106=0,IF(SUM(I$17:I107)&lt;=$N$10,SUM(I$17:I107),$N$10),0),0)</f>
        <v>#NAME?</v>
      </c>
      <c r="L107" s="178" t="e">
        <f aca="false">J107-K107</f>
        <v>#NAME?</v>
      </c>
      <c r="M107" s="178" t="e">
        <f aca="false">IF(G107=0,BD107*(1-INDEX(EQ_Prev,1,$C$3)),0)</f>
        <v>#NAME?</v>
      </c>
      <c r="N107" s="178" t="e">
        <f aca="false">IF(G107=1,IF(G106=0,SUM(M$17:M107),0),0)</f>
        <v>#NAME?</v>
      </c>
      <c r="O107" s="178" t="e">
        <f aca="false">IF(G107=1,BD107,0)</f>
        <v>#NAME?</v>
      </c>
      <c r="P107" s="179" t="e">
        <f aca="false">O107+N107+L107</f>
        <v>#NAME?</v>
      </c>
      <c r="Q107" s="192" t="n">
        <v>0</v>
      </c>
      <c r="R107" s="181" t="e">
        <f aca="false">-IF(G107=0,($G$7/$H$7),0)</f>
        <v>#NAME?</v>
      </c>
      <c r="S107" s="181" t="e">
        <f aca="false">-IF(F107=1,IF(G107=0,$G$8/$H$8,0),0)</f>
        <v>#NAME?</v>
      </c>
      <c r="T107" s="181" t="e">
        <f aca="false">Q107+R107+S107+AB107</f>
        <v>#NAME?</v>
      </c>
      <c r="U107" s="181" t="e">
        <f aca="false">IF(W106=1,0,T107)</f>
        <v>#NAME?</v>
      </c>
      <c r="V107" s="181" t="e">
        <f aca="false">IF(U107=0,T107,0)</f>
        <v>#NAME?</v>
      </c>
      <c r="W107" s="182" t="e">
        <f aca="false">IF(-SUM(T$17:T107)&gt;=0.25*(SUM($G$6+$G$7+$G$8)),1,0)</f>
        <v>#NAME?</v>
      </c>
      <c r="X107" s="181" t="e">
        <f aca="false">-IF(BZ107=1,IF(BZ106=0,AC107,0),0)</f>
        <v>#NAME?</v>
      </c>
      <c r="Y107" s="181" t="e">
        <f aca="false">-IF(BZ107=1,IF(BZ106=0,(SUM(P$17:P107)),IF(AG107&gt;0,P107,0)),0)</f>
        <v>#NAME?</v>
      </c>
      <c r="Z107" s="181" t="e">
        <f aca="false">IF(AG106&gt;0,IF(AG107&lt;0,-AG106,0),0)</f>
        <v>#NAME?</v>
      </c>
      <c r="AA107" s="181" t="e">
        <f aca="false">IF(Z107=0,Y107,Z107)</f>
        <v>#NAME?</v>
      </c>
      <c r="AB107" s="193" t="n">
        <v>0</v>
      </c>
      <c r="AC107" s="183" t="e">
        <f aca="false">IF(BY106&lt;2,AC106+AD106,0)</f>
        <v>#NAME?</v>
      </c>
      <c r="AD107" s="183" t="e">
        <f aca="false">AC107*((((1+(INDEX(TI_4,1,$C$3)/2))^2)^(1/12))-1)</f>
        <v>#NAME?</v>
      </c>
      <c r="AE107" s="183" t="e">
        <f aca="false">IF(AD108=0,0,AD107)</f>
        <v>#NAME?</v>
      </c>
      <c r="AF107" s="183" t="e">
        <f aca="false">IF(BZ107=1,IF(BZ106=0,AC107-SUM(T108:T$136),0),0)</f>
        <v>#NAME?</v>
      </c>
      <c r="AG107" s="183" t="e">
        <f aca="false">IF(BZ107=1,IF(BZ106=0,AF107-SUM(P$17:P107),AG106+AI106-P107),0)</f>
        <v>#NAME?</v>
      </c>
      <c r="AH107" s="183" t="e">
        <f aca="false">IF(AG107&lt;=0,0,AG107)</f>
        <v>#NAME?</v>
      </c>
      <c r="AI107" s="183" t="e">
        <f aca="false">AH107*((((1+(INDEX(TI_5,1,$C$3)/2))^2)^(1/12))-1)</f>
        <v>#NAME?</v>
      </c>
      <c r="AJ107" s="183" t="e">
        <f aca="false">IF(AI108=0,0,AI107)</f>
        <v>#NAME?</v>
      </c>
      <c r="AK107" s="183" t="e">
        <f aca="false">IF(AH107&gt;0,IF(CA106=1,-AH107,0),0)</f>
        <v>#NAME?</v>
      </c>
      <c r="AL107" s="184" t="e">
        <f aca="false">K107+P107+Q107+R107+S107+X107+AA107+AB107+AF107+AK107</f>
        <v>#NAME?</v>
      </c>
      <c r="AM107" s="185" t="e">
        <f aca="false">IF($E107=0,0,IF($C107-INDEX(DM_1,1,$C$3)&gt;=$K$3,0,INDEX(EC_Studio,$C$4,$C$3)))</f>
        <v>#NAME?</v>
      </c>
      <c r="AN107" s="185" t="e">
        <f aca="false">IF($E107=0,0,IF($C107-INDEX(DM_1,1,$C$3)&gt;=$K$4,0,INDEX(EC_1cc,$C$4,$C$3)))</f>
        <v>#NAME?</v>
      </c>
      <c r="AO107" s="185" t="e">
        <f aca="false">IF($E107=0,0,IF($C107-INDEX(DM_1,1,$C$3)&gt;=$K$5,0,INDEX(EC_2cc,$C$4,$C$3)))</f>
        <v>#NAME?</v>
      </c>
      <c r="AP107" s="185" t="e">
        <f aca="false">IF($E107=0,0,IF($C107-INDEX(DM_1,1,$C$3)&gt;=$K$6,0,INDEX(EC_3CC,$C$4,$C$3)))</f>
        <v>#NAME?</v>
      </c>
      <c r="AQ107" s="185" t="e">
        <f aca="false">IF($E107=0,0,IF($C107-INDEX(DM_1,1,$C$3)&gt;=$K$7,0,INDEX(EC_P,$C$4,$C$3)))</f>
        <v>#NAME?</v>
      </c>
      <c r="AR107" s="185" t="e">
        <f aca="false">IF($E107=0,0,IF($C107-INDEX(DM_1,1,$C$3)&gt;=$K$8,0,INDEX(EC_2ccF,$C$4,$C$3)))</f>
        <v>#NAME?</v>
      </c>
      <c r="AS107" s="185" t="e">
        <f aca="false">IF($E107=0,0,IF($C107-INDEX(DM_1,1,$C$3)&gt;=$K$9,0,INDEX(EC_3ccF,$C$4,$C$3)))</f>
        <v>#NAME?</v>
      </c>
      <c r="AT107" s="185" t="e">
        <f aca="false">(AM107+AN107+AO107+AP107+AQ107+AR107+AS107)*INDEX([1]!stat,1,$C$3)</f>
        <v>#NAME?</v>
      </c>
      <c r="AU107" s="185" t="e">
        <f aca="false">SUM(AM107:AS107)</f>
        <v>#NAME?</v>
      </c>
      <c r="AV107" s="185" t="e">
        <f aca="false">SUM(AU$17:AU107)</f>
        <v>#NAME?</v>
      </c>
      <c r="AW107" s="186" t="e">
        <f aca="false">AM107*INDEX([1]!prix_studio,$C$4,$C$3)</f>
        <v>#NAME?</v>
      </c>
      <c r="AX107" s="186" t="e">
        <f aca="false">AN107*INDEX([1]!prix_1cc,$C$4,$C$3)</f>
        <v>#NAME?</v>
      </c>
      <c r="AY107" s="186" t="e">
        <f aca="false">AO107*INDEX([1]!prix_2cc,$C$4,$C$3)</f>
        <v>#NAME?</v>
      </c>
      <c r="AZ107" s="186" t="e">
        <f aca="false">AP107*INDEX([1]!prix_3cc,$C$4,$C$3)</f>
        <v>#NAME?</v>
      </c>
      <c r="BA107" s="186" t="e">
        <f aca="false">AQ107*INDEX([1]!prix_pent,$C$4,$C$3)</f>
        <v>#NAME?</v>
      </c>
      <c r="BB107" s="186" t="e">
        <f aca="false">AR107*INDEX([1]!prix_2ccf,$C$4,$C$3)</f>
        <v>#NAME?</v>
      </c>
      <c r="BC107" s="186" t="e">
        <f aca="false">AS107*INDEX([1]!prix_3ccf,$C$4,$C$3)</f>
        <v>#NAME?</v>
      </c>
      <c r="BD107" s="186" t="e">
        <f aca="false">SUM(AW107:BC107)</f>
        <v>#NAME?</v>
      </c>
      <c r="BE107" s="186"/>
      <c r="BF107" s="187" t="e">
        <f aca="false">IF($G107=0,0,IF(SUM(AM$17:AM107)&lt;$J$3,0,INDEX(Taxes_2,1,$C$3)*INDEX([1]!prix_studio,$C$4,$C$3))*($J$3-SUM(AM$17:AM107))/12)</f>
        <v>#NAME?</v>
      </c>
      <c r="BG107" s="187" t="e">
        <f aca="false">IF($G107=0,0,IF(SUM(AN$17:AN107)&lt;$J$4,0,INDEX(Taxes_2,1,$C$3)*INDEX([1]!prix_1cc,$C$4,$C$3))*($J$4-SUM(AN$17:AN107))/12)</f>
        <v>#NAME?</v>
      </c>
      <c r="BH107" s="187" t="e">
        <f aca="false">IF($G107=0,0,IF(SUM(AO$17:AO107)&lt;$J$5,0,INDEX(Taxes_2,1,$C$3)*INDEX([1]!prix_2cc,$C$4,$C$3))*($J$5-SUM(AO$17:AO107))/12)</f>
        <v>#NAME?</v>
      </c>
      <c r="BI107" s="187" t="e">
        <f aca="false">IF($G107=0,0,IF(SUM(AP$17:AP107)&lt;$J$6,0,INDEX(Taxes_2,1,$C$3)*INDEX([1]!prix_3cc,$C$4,$C$3))*($J$6-SUM(AP$17:AP107))/12)</f>
        <v>#NAME?</v>
      </c>
      <c r="BJ107" s="187" t="e">
        <f aca="false">IF($G107=0,0,IF(SUM(AQ$17:AQ107)&lt;$J$7,0,INDEX(Taxes_2,1,$C$3)*INDEX([1]!prix_pent,$C$4,$C$3))*($J$7-SUM(AQ$17:AQ107))/12)</f>
        <v>#NAME?</v>
      </c>
      <c r="BK107" s="187" t="e">
        <f aca="false">IF($G107=0,0,IF(SUM(AR$17:AR107)&lt;$J$8,0,INDEX(Taxes_2,1,$C$3)*INDEX([1]!prix_2ccf,$C$4,$C$3))*($J$8-SUM(AR$17:AR107))/12)</f>
        <v>#NAME?</v>
      </c>
      <c r="BL107" s="187" t="e">
        <f aca="false">IF($G107=0,0,IF(SUM(AS$17:AS107)&lt;$J$9,0,INDEX(Taxes_2,1,$C$3)*INDEX([1]!prix_3ccf,$C$4,$C$3))*($J$9-SUM(AS$17:AS107))/12)</f>
        <v>#NAME?</v>
      </c>
      <c r="BM107" s="188" t="e">
        <f aca="false">IF(G107=0,INDEX(Taxes_1,1,$C$3)*INDEX([1]!v_terrain,1,1)/12,0)</f>
        <v>#NAME?</v>
      </c>
      <c r="BN107" s="187"/>
      <c r="BO107" s="187"/>
      <c r="BP107" s="187"/>
      <c r="BQ107" s="187"/>
      <c r="BR107" s="187"/>
      <c r="BS107" s="187"/>
      <c r="BT107" s="187"/>
      <c r="BU107" s="189" t="e">
        <f aca="false">BF107+BG107+BH107+BI107+BJ107+BK107+BL107+BM107+BN107+BO107+BP107+BQ107+BR107+BS107+BT107</f>
        <v>#NAME?</v>
      </c>
      <c r="BW107" s="190" t="e">
        <f aca="false">IF(G107=1,IF(G106=0,C107,0),0)</f>
        <v>#NAME?</v>
      </c>
      <c r="BX107" s="190" t="e">
        <f aca="false">IF(G107=1,IF(G106=0,C107,0),0)</f>
        <v>#NAME?</v>
      </c>
      <c r="BY107" s="190" t="e">
        <f aca="false">F107+W107</f>
        <v>#NAME?</v>
      </c>
      <c r="BZ107" s="190" t="e">
        <f aca="false">IF(BY107=2,1,0)</f>
        <v>#NAME?</v>
      </c>
      <c r="CA107" s="190" t="e">
        <f aca="false">IF(G107+H107=2,1,0)</f>
        <v>#NAME?</v>
      </c>
    </row>
    <row r="108" customFormat="false" ht="12.75" hidden="false" customHeight="false" outlineLevel="0" collapsed="false">
      <c r="B108" s="195"/>
      <c r="C108" s="191" t="n">
        <v>92</v>
      </c>
      <c r="D108" s="176" t="n">
        <v>1</v>
      </c>
      <c r="E108" s="176" t="n">
        <f aca="false">IF(INDEX(DM_1,1,$C$3)&gt;C108,0,1)</f>
        <v>1</v>
      </c>
      <c r="F108" s="176" t="e">
        <f aca="false">IF(AV108/$J$10&gt;=INDEX(PREV_2,1,$C$3),1,0)</f>
        <v>#NAME?</v>
      </c>
      <c r="G108" s="176" t="e">
        <f aca="false">IF(F108=0,0,IF(SUM(F$17:F108)-INDEX(DM_4,1,$C$3)&lt;0,0,1))</f>
        <v>#NAME?</v>
      </c>
      <c r="H108" s="177" t="e">
        <f aca="false">IF(AV108&lt;$J$10,0,1)</f>
        <v>#NAME?</v>
      </c>
      <c r="I108" s="178" t="e">
        <f aca="false">IF(G108=0,BD108*INDEX(EQ_Prev,1,$C$3),0)</f>
        <v>#NAME?</v>
      </c>
      <c r="J108" s="178" t="e">
        <f aca="false">IF(F108=1,IF(F107=0,SUM(I$17:I108),I108),0)</f>
        <v>#NAME?</v>
      </c>
      <c r="K108" s="178" t="e">
        <f aca="false">IF(F108=1,IF(F107=0,IF(SUM(I$17:I108)&lt;=$N$10,SUM(I$17:I108),$N$10),0),0)</f>
        <v>#NAME?</v>
      </c>
      <c r="L108" s="178" t="e">
        <f aca="false">J108-K108</f>
        <v>#NAME?</v>
      </c>
      <c r="M108" s="178" t="e">
        <f aca="false">IF(G108=0,BD108*(1-INDEX(EQ_Prev,1,$C$3)),0)</f>
        <v>#NAME?</v>
      </c>
      <c r="N108" s="178" t="e">
        <f aca="false">IF(G108=1,IF(G107=0,SUM(M$17:M108),0),0)</f>
        <v>#NAME?</v>
      </c>
      <c r="O108" s="178" t="e">
        <f aca="false">IF(G108=1,BD108,0)</f>
        <v>#NAME?</v>
      </c>
      <c r="P108" s="179" t="e">
        <f aca="false">O108+N108+L108</f>
        <v>#NAME?</v>
      </c>
      <c r="Q108" s="192" t="n">
        <v>0</v>
      </c>
      <c r="R108" s="181" t="e">
        <f aca="false">-IF(G108=0,($G$7/$H$7),0)</f>
        <v>#NAME?</v>
      </c>
      <c r="S108" s="181" t="e">
        <f aca="false">-IF(F108=1,IF(G108=0,$G$8/$H$8,0),0)</f>
        <v>#NAME?</v>
      </c>
      <c r="T108" s="181" t="e">
        <f aca="false">Q108+R108+S108+AB108</f>
        <v>#NAME?</v>
      </c>
      <c r="U108" s="181" t="e">
        <f aca="false">IF(W107=1,0,T108)</f>
        <v>#NAME?</v>
      </c>
      <c r="V108" s="181" t="e">
        <f aca="false">IF(U108=0,T108,0)</f>
        <v>#NAME?</v>
      </c>
      <c r="W108" s="182" t="e">
        <f aca="false">IF(-SUM(T$17:T108)&gt;=0.25*(SUM($G$6+$G$7+$G$8)),1,0)</f>
        <v>#NAME?</v>
      </c>
      <c r="X108" s="181" t="e">
        <f aca="false">-IF(BZ108=1,IF(BZ107=0,AC108,0),0)</f>
        <v>#NAME?</v>
      </c>
      <c r="Y108" s="181" t="e">
        <f aca="false">-IF(BZ108=1,IF(BZ107=0,(SUM(P$17:P108)),IF(AG108&gt;0,P108,0)),0)</f>
        <v>#NAME?</v>
      </c>
      <c r="Z108" s="181" t="e">
        <f aca="false">IF(AG107&gt;0,IF(AG108&lt;0,-AG107,0),0)</f>
        <v>#NAME?</v>
      </c>
      <c r="AA108" s="181" t="e">
        <f aca="false">IF(Z108=0,Y108,Z108)</f>
        <v>#NAME?</v>
      </c>
      <c r="AB108" s="193" t="n">
        <v>0</v>
      </c>
      <c r="AC108" s="183" t="e">
        <f aca="false">IF(BY107&lt;2,AC107+AD107,0)</f>
        <v>#NAME?</v>
      </c>
      <c r="AD108" s="183" t="e">
        <f aca="false">AC108*((((1+(INDEX(TI_4,1,$C$3)/2))^2)^(1/12))-1)</f>
        <v>#NAME?</v>
      </c>
      <c r="AE108" s="183" t="e">
        <f aca="false">IF(AD109=0,0,AD108)</f>
        <v>#NAME?</v>
      </c>
      <c r="AF108" s="183" t="e">
        <f aca="false">IF(BZ108=1,IF(BZ107=0,AC108-SUM(T109:T$136),0),0)</f>
        <v>#NAME?</v>
      </c>
      <c r="AG108" s="183" t="e">
        <f aca="false">IF(BZ108=1,IF(BZ107=0,AF108-SUM(P$17:P108),AG107+AI107-P108),0)</f>
        <v>#NAME?</v>
      </c>
      <c r="AH108" s="183" t="e">
        <f aca="false">IF(AG108&lt;=0,0,AG108)</f>
        <v>#NAME?</v>
      </c>
      <c r="AI108" s="183" t="e">
        <f aca="false">AH108*((((1+(INDEX(TI_5,1,$C$3)/2))^2)^(1/12))-1)</f>
        <v>#NAME?</v>
      </c>
      <c r="AJ108" s="183" t="e">
        <f aca="false">IF(AI109=0,0,AI108)</f>
        <v>#NAME?</v>
      </c>
      <c r="AK108" s="183" t="e">
        <f aca="false">IF(AH108&gt;0,IF(CA107=1,-AH108,0),0)</f>
        <v>#NAME?</v>
      </c>
      <c r="AL108" s="184" t="e">
        <f aca="false">K108+P108+Q108+R108+S108+X108+AA108+AB108+AF108+AK108</f>
        <v>#NAME?</v>
      </c>
      <c r="AM108" s="185" t="e">
        <f aca="false">IF($E108=0,0,IF($C108-INDEX(DM_1,1,$C$3)&gt;=$K$3,0,INDEX(EC_Studio,$C$4,$C$3)))</f>
        <v>#NAME?</v>
      </c>
      <c r="AN108" s="185" t="e">
        <f aca="false">IF($E108=0,0,IF($C108-INDEX(DM_1,1,$C$3)&gt;=$K$4,0,INDEX(EC_1cc,$C$4,$C$3)))</f>
        <v>#NAME?</v>
      </c>
      <c r="AO108" s="185" t="e">
        <f aca="false">IF($E108=0,0,IF($C108-INDEX(DM_1,1,$C$3)&gt;=$K$5,0,INDEX(EC_2cc,$C$4,$C$3)))</f>
        <v>#NAME?</v>
      </c>
      <c r="AP108" s="185" t="e">
        <f aca="false">IF($E108=0,0,IF($C108-INDEX(DM_1,1,$C$3)&gt;=$K$6,0,INDEX(EC_3CC,$C$4,$C$3)))</f>
        <v>#NAME?</v>
      </c>
      <c r="AQ108" s="185" t="e">
        <f aca="false">IF($E108=0,0,IF($C108-INDEX(DM_1,1,$C$3)&gt;=$K$7,0,INDEX(EC_P,$C$4,$C$3)))</f>
        <v>#NAME?</v>
      </c>
      <c r="AR108" s="185" t="e">
        <f aca="false">IF($E108=0,0,IF($C108-INDEX(DM_1,1,$C$3)&gt;=$K$8,0,INDEX(EC_2ccF,$C$4,$C$3)))</f>
        <v>#NAME?</v>
      </c>
      <c r="AS108" s="185" t="e">
        <f aca="false">IF($E108=0,0,IF($C108-INDEX(DM_1,1,$C$3)&gt;=$K$9,0,INDEX(EC_3ccF,$C$4,$C$3)))</f>
        <v>#NAME?</v>
      </c>
      <c r="AT108" s="185" t="e">
        <f aca="false">(AM108+AN108+AO108+AP108+AQ108+AR108+AS108)*INDEX([1]!stat,1,$C$3)</f>
        <v>#NAME?</v>
      </c>
      <c r="AU108" s="185" t="e">
        <f aca="false">SUM(AM108:AS108)</f>
        <v>#NAME?</v>
      </c>
      <c r="AV108" s="185" t="e">
        <f aca="false">SUM(AU$17:AU108)</f>
        <v>#NAME?</v>
      </c>
      <c r="AW108" s="186" t="e">
        <f aca="false">AM108*INDEX([1]!prix_studio,$C$4,$C$3)</f>
        <v>#NAME?</v>
      </c>
      <c r="AX108" s="186" t="e">
        <f aca="false">AN108*INDEX([1]!prix_1cc,$C$4,$C$3)</f>
        <v>#NAME?</v>
      </c>
      <c r="AY108" s="186" t="e">
        <f aca="false">AO108*INDEX([1]!prix_2cc,$C$4,$C$3)</f>
        <v>#NAME?</v>
      </c>
      <c r="AZ108" s="186" t="e">
        <f aca="false">AP108*INDEX([1]!prix_3cc,$C$4,$C$3)</f>
        <v>#NAME?</v>
      </c>
      <c r="BA108" s="186" t="e">
        <f aca="false">AQ108*INDEX([1]!prix_pent,$C$4,$C$3)</f>
        <v>#NAME?</v>
      </c>
      <c r="BB108" s="186" t="e">
        <f aca="false">AR108*INDEX([1]!prix_2ccf,$C$4,$C$3)</f>
        <v>#NAME?</v>
      </c>
      <c r="BC108" s="186" t="e">
        <f aca="false">AS108*INDEX([1]!prix_3ccf,$C$4,$C$3)</f>
        <v>#NAME?</v>
      </c>
      <c r="BD108" s="186" t="e">
        <f aca="false">SUM(AW108:BC108)</f>
        <v>#NAME?</v>
      </c>
      <c r="BE108" s="186"/>
      <c r="BF108" s="187" t="e">
        <f aca="false">IF($G108=0,0,IF(SUM(AM$17:AM108)&lt;$J$3,0,INDEX(Taxes_2,1,$C$3)*INDEX([1]!prix_studio,$C$4,$C$3))*($J$3-SUM(AM$17:AM108))/12)</f>
        <v>#NAME?</v>
      </c>
      <c r="BG108" s="187" t="e">
        <f aca="false">IF($G108=0,0,IF(SUM(AN$17:AN108)&lt;$J$4,0,INDEX(Taxes_2,1,$C$3)*INDEX([1]!prix_1cc,$C$4,$C$3))*($J$4-SUM(AN$17:AN108))/12)</f>
        <v>#NAME?</v>
      </c>
      <c r="BH108" s="187" t="e">
        <f aca="false">IF($G108=0,0,IF(SUM(AO$17:AO108)&lt;$J$5,0,INDEX(Taxes_2,1,$C$3)*INDEX([1]!prix_2cc,$C$4,$C$3))*($J$5-SUM(AO$17:AO108))/12)</f>
        <v>#NAME?</v>
      </c>
      <c r="BI108" s="187" t="e">
        <f aca="false">IF($G108=0,0,IF(SUM(AP$17:AP108)&lt;$J$6,0,INDEX(Taxes_2,1,$C$3)*INDEX([1]!prix_3cc,$C$4,$C$3))*($J$6-SUM(AP$17:AP108))/12)</f>
        <v>#NAME?</v>
      </c>
      <c r="BJ108" s="187" t="e">
        <f aca="false">IF($G108=0,0,IF(SUM(AQ$17:AQ108)&lt;$J$7,0,INDEX(Taxes_2,1,$C$3)*INDEX([1]!prix_pent,$C$4,$C$3))*($J$7-SUM(AQ$17:AQ108))/12)</f>
        <v>#NAME?</v>
      </c>
      <c r="BK108" s="187" t="e">
        <f aca="false">IF($G108=0,0,IF(SUM(AR$17:AR108)&lt;$J$8,0,INDEX(Taxes_2,1,$C$3)*INDEX([1]!prix_2ccf,$C$4,$C$3))*($J$8-SUM(AR$17:AR108))/12)</f>
        <v>#NAME?</v>
      </c>
      <c r="BL108" s="187" t="e">
        <f aca="false">IF($G108=0,0,IF(SUM(AS$17:AS108)&lt;$J$9,0,INDEX(Taxes_2,1,$C$3)*INDEX([1]!prix_3ccf,$C$4,$C$3))*($J$9-SUM(AS$17:AS108))/12)</f>
        <v>#NAME?</v>
      </c>
      <c r="BM108" s="188" t="e">
        <f aca="false">IF(G108=0,INDEX(Taxes_1,1,$C$3)*INDEX([1]!v_terrain,1,1)/12,0)</f>
        <v>#NAME?</v>
      </c>
      <c r="BN108" s="187"/>
      <c r="BO108" s="187"/>
      <c r="BP108" s="187"/>
      <c r="BQ108" s="187"/>
      <c r="BR108" s="187"/>
      <c r="BS108" s="187"/>
      <c r="BT108" s="187"/>
      <c r="BU108" s="189" t="e">
        <f aca="false">BF108+BG108+BH108+BI108+BJ108+BK108+BL108+BM108+BN108+BO108+BP108+BQ108+BR108+BS108+BT108</f>
        <v>#NAME?</v>
      </c>
      <c r="BW108" s="190" t="e">
        <f aca="false">IF(G108=1,IF(G107=0,C108,0),0)</f>
        <v>#NAME?</v>
      </c>
      <c r="BX108" s="190" t="e">
        <f aca="false">IF(G108=1,IF(G107=0,C108,0),0)</f>
        <v>#NAME?</v>
      </c>
      <c r="BY108" s="190" t="e">
        <f aca="false">F108+W108</f>
        <v>#NAME?</v>
      </c>
      <c r="BZ108" s="190" t="e">
        <f aca="false">IF(BY108=2,1,0)</f>
        <v>#NAME?</v>
      </c>
      <c r="CA108" s="190" t="e">
        <f aca="false">IF(G108+H108=2,1,0)</f>
        <v>#NAME?</v>
      </c>
    </row>
    <row r="109" customFormat="false" ht="12.75" hidden="false" customHeight="false" outlineLevel="0" collapsed="false">
      <c r="B109" s="195"/>
      <c r="C109" s="191" t="n">
        <v>93</v>
      </c>
      <c r="D109" s="176" t="n">
        <v>1</v>
      </c>
      <c r="E109" s="176" t="n">
        <f aca="false">IF(INDEX(DM_1,1,$C$3)&gt;C109,0,1)</f>
        <v>1</v>
      </c>
      <c r="F109" s="176" t="e">
        <f aca="false">IF(AV109/$J$10&gt;=INDEX(PREV_2,1,$C$3),1,0)</f>
        <v>#NAME?</v>
      </c>
      <c r="G109" s="176" t="e">
        <f aca="false">IF(F109=0,0,IF(SUM(F$17:F109)-INDEX(DM_4,1,$C$3)&lt;0,0,1))</f>
        <v>#NAME?</v>
      </c>
      <c r="H109" s="177" t="e">
        <f aca="false">IF(AV109&lt;$J$10,0,1)</f>
        <v>#NAME?</v>
      </c>
      <c r="I109" s="178" t="e">
        <f aca="false">IF(G109=0,BD109*INDEX(EQ_Prev,1,$C$3),0)</f>
        <v>#NAME?</v>
      </c>
      <c r="J109" s="178" t="e">
        <f aca="false">IF(F109=1,IF(F108=0,SUM(I$17:I109),I109),0)</f>
        <v>#NAME?</v>
      </c>
      <c r="K109" s="178" t="e">
        <f aca="false">IF(F109=1,IF(F108=0,IF(SUM(I$17:I109)&lt;=$N$10,SUM(I$17:I109),$N$10),0),0)</f>
        <v>#NAME?</v>
      </c>
      <c r="L109" s="178" t="e">
        <f aca="false">J109-K109</f>
        <v>#NAME?</v>
      </c>
      <c r="M109" s="178" t="e">
        <f aca="false">IF(G109=0,BD109*(1-INDEX(EQ_Prev,1,$C$3)),0)</f>
        <v>#NAME?</v>
      </c>
      <c r="N109" s="178" t="e">
        <f aca="false">IF(G109=1,IF(G108=0,SUM(M$17:M109),0),0)</f>
        <v>#NAME?</v>
      </c>
      <c r="O109" s="178" t="e">
        <f aca="false">IF(G109=1,BD109,0)</f>
        <v>#NAME?</v>
      </c>
      <c r="P109" s="179" t="e">
        <f aca="false">O109+N109+L109</f>
        <v>#NAME?</v>
      </c>
      <c r="Q109" s="192" t="n">
        <v>0</v>
      </c>
      <c r="R109" s="181" t="e">
        <f aca="false">-IF(G109=0,($G$7/$H$7),0)</f>
        <v>#NAME?</v>
      </c>
      <c r="S109" s="181" t="e">
        <f aca="false">-IF(F109=1,IF(G109=0,$G$8/$H$8,0),0)</f>
        <v>#NAME?</v>
      </c>
      <c r="T109" s="181" t="e">
        <f aca="false">Q109+R109+S109+AB109</f>
        <v>#NAME?</v>
      </c>
      <c r="U109" s="181" t="e">
        <f aca="false">IF(W108=1,0,T109)</f>
        <v>#NAME?</v>
      </c>
      <c r="V109" s="181" t="e">
        <f aca="false">IF(U109=0,T109,0)</f>
        <v>#NAME?</v>
      </c>
      <c r="W109" s="182" t="e">
        <f aca="false">IF(-SUM(T$17:T109)&gt;=0.25*(SUM($G$6+$G$7+$G$8)),1,0)</f>
        <v>#NAME?</v>
      </c>
      <c r="X109" s="181" t="e">
        <f aca="false">-IF(BZ109=1,IF(BZ108=0,AC109,0),0)</f>
        <v>#NAME?</v>
      </c>
      <c r="Y109" s="181" t="e">
        <f aca="false">-IF(BZ109=1,IF(BZ108=0,(SUM(P$17:P109)),IF(AG109&gt;0,P109,0)),0)</f>
        <v>#NAME?</v>
      </c>
      <c r="Z109" s="181" t="e">
        <f aca="false">IF(AG108&gt;0,IF(AG109&lt;0,-AG108,0),0)</f>
        <v>#NAME?</v>
      </c>
      <c r="AA109" s="181" t="e">
        <f aca="false">IF(Z109=0,Y109,Z109)</f>
        <v>#NAME?</v>
      </c>
      <c r="AB109" s="193" t="n">
        <v>0</v>
      </c>
      <c r="AC109" s="183" t="e">
        <f aca="false">IF(BY108&lt;2,AC108+AD108,0)</f>
        <v>#NAME?</v>
      </c>
      <c r="AD109" s="183" t="e">
        <f aca="false">AC109*((((1+(INDEX(TI_4,1,$C$3)/2))^2)^(1/12))-1)</f>
        <v>#NAME?</v>
      </c>
      <c r="AE109" s="183" t="e">
        <f aca="false">IF(AD110=0,0,AD109)</f>
        <v>#NAME?</v>
      </c>
      <c r="AF109" s="183" t="e">
        <f aca="false">IF(BZ109=1,IF(BZ108=0,AC109-SUM(T110:T$136),0),0)</f>
        <v>#NAME?</v>
      </c>
      <c r="AG109" s="183" t="e">
        <f aca="false">IF(BZ109=1,IF(BZ108=0,AF109-SUM(P$17:P109),AG108+AI108-P109),0)</f>
        <v>#NAME?</v>
      </c>
      <c r="AH109" s="183" t="e">
        <f aca="false">IF(AG109&lt;=0,0,AG109)</f>
        <v>#NAME?</v>
      </c>
      <c r="AI109" s="183" t="e">
        <f aca="false">AH109*((((1+(INDEX(TI_5,1,$C$3)/2))^2)^(1/12))-1)</f>
        <v>#NAME?</v>
      </c>
      <c r="AJ109" s="183" t="e">
        <f aca="false">IF(AI110=0,0,AI109)</f>
        <v>#NAME?</v>
      </c>
      <c r="AK109" s="183" t="e">
        <f aca="false">IF(AH109&gt;0,IF(CA108=1,-AH109,0),0)</f>
        <v>#NAME?</v>
      </c>
      <c r="AL109" s="184" t="e">
        <f aca="false">K109+P109+Q109+R109+S109+X109+AA109+AB109+AF109+AK109</f>
        <v>#NAME?</v>
      </c>
      <c r="AM109" s="185" t="e">
        <f aca="false">IF($E109=0,0,IF($C109-INDEX(DM_1,1,$C$3)&gt;=$K$3,0,INDEX(EC_Studio,$C$4,$C$3)))</f>
        <v>#NAME?</v>
      </c>
      <c r="AN109" s="185" t="e">
        <f aca="false">IF($E109=0,0,IF($C109-INDEX(DM_1,1,$C$3)&gt;=$K$4,0,INDEX(EC_1cc,$C$4,$C$3)))</f>
        <v>#NAME?</v>
      </c>
      <c r="AO109" s="185" t="e">
        <f aca="false">IF($E109=0,0,IF($C109-INDEX(DM_1,1,$C$3)&gt;=$K$5,0,INDEX(EC_2cc,$C$4,$C$3)))</f>
        <v>#NAME?</v>
      </c>
      <c r="AP109" s="185" t="e">
        <f aca="false">IF($E109=0,0,IF($C109-INDEX(DM_1,1,$C$3)&gt;=$K$6,0,INDEX(EC_3CC,$C$4,$C$3)))</f>
        <v>#NAME?</v>
      </c>
      <c r="AQ109" s="185" t="e">
        <f aca="false">IF($E109=0,0,IF($C109-INDEX(DM_1,1,$C$3)&gt;=$K$7,0,INDEX(EC_P,$C$4,$C$3)))</f>
        <v>#NAME?</v>
      </c>
      <c r="AR109" s="185" t="e">
        <f aca="false">IF($E109=0,0,IF($C109-INDEX(DM_1,1,$C$3)&gt;=$K$8,0,INDEX(EC_2ccF,$C$4,$C$3)))</f>
        <v>#NAME?</v>
      </c>
      <c r="AS109" s="185" t="e">
        <f aca="false">IF($E109=0,0,IF($C109-INDEX(DM_1,1,$C$3)&gt;=$K$9,0,INDEX(EC_3ccF,$C$4,$C$3)))</f>
        <v>#NAME?</v>
      </c>
      <c r="AT109" s="185" t="e">
        <f aca="false">(AM109+AN109+AO109+AP109+AQ109+AR109+AS109)*INDEX([1]!stat,1,$C$3)</f>
        <v>#NAME?</v>
      </c>
      <c r="AU109" s="185" t="e">
        <f aca="false">SUM(AM109:AS109)</f>
        <v>#NAME?</v>
      </c>
      <c r="AV109" s="185" t="e">
        <f aca="false">SUM(AU$17:AU109)</f>
        <v>#NAME?</v>
      </c>
      <c r="AW109" s="186" t="e">
        <f aca="false">AM109*INDEX([1]!prix_studio,$C$4,$C$3)</f>
        <v>#NAME?</v>
      </c>
      <c r="AX109" s="186" t="e">
        <f aca="false">AN109*INDEX([1]!prix_1cc,$C$4,$C$3)</f>
        <v>#NAME?</v>
      </c>
      <c r="AY109" s="186" t="e">
        <f aca="false">AO109*INDEX([1]!prix_2cc,$C$4,$C$3)</f>
        <v>#NAME?</v>
      </c>
      <c r="AZ109" s="186" t="e">
        <f aca="false">AP109*INDEX([1]!prix_3cc,$C$4,$C$3)</f>
        <v>#NAME?</v>
      </c>
      <c r="BA109" s="186" t="e">
        <f aca="false">AQ109*INDEX([1]!prix_pent,$C$4,$C$3)</f>
        <v>#NAME?</v>
      </c>
      <c r="BB109" s="186" t="e">
        <f aca="false">AR109*INDEX([1]!prix_2ccf,$C$4,$C$3)</f>
        <v>#NAME?</v>
      </c>
      <c r="BC109" s="186" t="e">
        <f aca="false">AS109*INDEX([1]!prix_3ccf,$C$4,$C$3)</f>
        <v>#NAME?</v>
      </c>
      <c r="BD109" s="186" t="e">
        <f aca="false">SUM(AW109:BC109)</f>
        <v>#NAME?</v>
      </c>
      <c r="BE109" s="186"/>
      <c r="BF109" s="187" t="e">
        <f aca="false">IF($G109=0,0,IF(SUM(AM$17:AM109)&lt;$J$3,0,INDEX(Taxes_2,1,$C$3)*INDEX([1]!prix_studio,$C$4,$C$3))*($J$3-SUM(AM$17:AM109))/12)</f>
        <v>#NAME?</v>
      </c>
      <c r="BG109" s="187" t="e">
        <f aca="false">IF($G109=0,0,IF(SUM(AN$17:AN109)&lt;$J$4,0,INDEX(Taxes_2,1,$C$3)*INDEX([1]!prix_1cc,$C$4,$C$3))*($J$4-SUM(AN$17:AN109))/12)</f>
        <v>#NAME?</v>
      </c>
      <c r="BH109" s="187" t="e">
        <f aca="false">IF($G109=0,0,IF(SUM(AO$17:AO109)&lt;$J$5,0,INDEX(Taxes_2,1,$C$3)*INDEX([1]!prix_2cc,$C$4,$C$3))*($J$5-SUM(AO$17:AO109))/12)</f>
        <v>#NAME?</v>
      </c>
      <c r="BI109" s="187" t="e">
        <f aca="false">IF($G109=0,0,IF(SUM(AP$17:AP109)&lt;$J$6,0,INDEX(Taxes_2,1,$C$3)*INDEX([1]!prix_3cc,$C$4,$C$3))*($J$6-SUM(AP$17:AP109))/12)</f>
        <v>#NAME?</v>
      </c>
      <c r="BJ109" s="187" t="e">
        <f aca="false">IF($G109=0,0,IF(SUM(AQ$17:AQ109)&lt;$J$7,0,INDEX(Taxes_2,1,$C$3)*INDEX([1]!prix_pent,$C$4,$C$3))*($J$7-SUM(AQ$17:AQ109))/12)</f>
        <v>#NAME?</v>
      </c>
      <c r="BK109" s="187" t="e">
        <f aca="false">IF($G109=0,0,IF(SUM(AR$17:AR109)&lt;$J$8,0,INDEX(Taxes_2,1,$C$3)*INDEX([1]!prix_2ccf,$C$4,$C$3))*($J$8-SUM(AR$17:AR109))/12)</f>
        <v>#NAME?</v>
      </c>
      <c r="BL109" s="187" t="e">
        <f aca="false">IF($G109=0,0,IF(SUM(AS$17:AS109)&lt;$J$9,0,INDEX(Taxes_2,1,$C$3)*INDEX([1]!prix_3ccf,$C$4,$C$3))*($J$9-SUM(AS$17:AS109))/12)</f>
        <v>#NAME?</v>
      </c>
      <c r="BM109" s="188" t="e">
        <f aca="false">IF(G109=0,INDEX(Taxes_1,1,$C$3)*INDEX([1]!v_terrain,1,1)/12,0)</f>
        <v>#NAME?</v>
      </c>
      <c r="BN109" s="187"/>
      <c r="BO109" s="187"/>
      <c r="BP109" s="187"/>
      <c r="BQ109" s="187"/>
      <c r="BR109" s="187"/>
      <c r="BS109" s="187"/>
      <c r="BT109" s="187"/>
      <c r="BU109" s="189" t="e">
        <f aca="false">BF109+BG109+BH109+BI109+BJ109+BK109+BL109+BM109+BN109+BO109+BP109+BQ109+BR109+BS109+BT109</f>
        <v>#NAME?</v>
      </c>
      <c r="BW109" s="190" t="e">
        <f aca="false">IF(G109=1,IF(G108=0,C109,0),0)</f>
        <v>#NAME?</v>
      </c>
      <c r="BX109" s="190" t="e">
        <f aca="false">IF(G109=1,IF(G108=0,C109,0),0)</f>
        <v>#NAME?</v>
      </c>
      <c r="BY109" s="190" t="e">
        <f aca="false">F109+W109</f>
        <v>#NAME?</v>
      </c>
      <c r="BZ109" s="190" t="e">
        <f aca="false">IF(BY109=2,1,0)</f>
        <v>#NAME?</v>
      </c>
      <c r="CA109" s="190" t="e">
        <f aca="false">IF(G109+H109=2,1,0)</f>
        <v>#NAME?</v>
      </c>
    </row>
    <row r="110" customFormat="false" ht="12.75" hidden="false" customHeight="false" outlineLevel="0" collapsed="false">
      <c r="B110" s="195"/>
      <c r="C110" s="191" t="n">
        <v>94</v>
      </c>
      <c r="D110" s="176" t="n">
        <v>1</v>
      </c>
      <c r="E110" s="176" t="n">
        <f aca="false">IF(INDEX(DM_1,1,$C$3)&gt;C110,0,1)</f>
        <v>1</v>
      </c>
      <c r="F110" s="176" t="e">
        <f aca="false">IF(AV110/$J$10&gt;=INDEX(PREV_2,1,$C$3),1,0)</f>
        <v>#NAME?</v>
      </c>
      <c r="G110" s="176" t="e">
        <f aca="false">IF(F110=0,0,IF(SUM(F$17:F110)-INDEX(DM_4,1,$C$3)&lt;0,0,1))</f>
        <v>#NAME?</v>
      </c>
      <c r="H110" s="177" t="e">
        <f aca="false">IF(AV110&lt;$J$10,0,1)</f>
        <v>#NAME?</v>
      </c>
      <c r="I110" s="178" t="e">
        <f aca="false">IF(G110=0,BD110*INDEX(EQ_Prev,1,$C$3),0)</f>
        <v>#NAME?</v>
      </c>
      <c r="J110" s="178" t="e">
        <f aca="false">IF(F110=1,IF(F109=0,SUM(I$17:I110),I110),0)</f>
        <v>#NAME?</v>
      </c>
      <c r="K110" s="178" t="e">
        <f aca="false">IF(F110=1,IF(F109=0,IF(SUM(I$17:I110)&lt;=$N$10,SUM(I$17:I110),$N$10),0),0)</f>
        <v>#NAME?</v>
      </c>
      <c r="L110" s="178" t="e">
        <f aca="false">J110-K110</f>
        <v>#NAME?</v>
      </c>
      <c r="M110" s="178" t="e">
        <f aca="false">IF(G110=0,BD110*(1-INDEX(EQ_Prev,1,$C$3)),0)</f>
        <v>#NAME?</v>
      </c>
      <c r="N110" s="178" t="e">
        <f aca="false">IF(G110=1,IF(G109=0,SUM(M$17:M110),0),0)</f>
        <v>#NAME?</v>
      </c>
      <c r="O110" s="178" t="e">
        <f aca="false">IF(G110=1,BD110,0)</f>
        <v>#NAME?</v>
      </c>
      <c r="P110" s="179" t="e">
        <f aca="false">O110+N110+L110</f>
        <v>#NAME?</v>
      </c>
      <c r="Q110" s="192" t="n">
        <v>0</v>
      </c>
      <c r="R110" s="181" t="e">
        <f aca="false">-IF(G110=0,($G$7/$H$7),0)</f>
        <v>#NAME?</v>
      </c>
      <c r="S110" s="181" t="e">
        <f aca="false">-IF(F110=1,IF(G110=0,$G$8/$H$8,0),0)</f>
        <v>#NAME?</v>
      </c>
      <c r="T110" s="181" t="e">
        <f aca="false">Q110+R110+S110+AB110</f>
        <v>#NAME?</v>
      </c>
      <c r="U110" s="181" t="e">
        <f aca="false">IF(W109=1,0,T110)</f>
        <v>#NAME?</v>
      </c>
      <c r="V110" s="181" t="e">
        <f aca="false">IF(U110=0,T110,0)</f>
        <v>#NAME?</v>
      </c>
      <c r="W110" s="182" t="e">
        <f aca="false">IF(-SUM(T$17:T110)&gt;=0.25*(SUM($G$6+$G$7+$G$8)),1,0)</f>
        <v>#NAME?</v>
      </c>
      <c r="X110" s="181" t="e">
        <f aca="false">-IF(BZ110=1,IF(BZ109=0,AC110,0),0)</f>
        <v>#NAME?</v>
      </c>
      <c r="Y110" s="181" t="e">
        <f aca="false">-IF(BZ110=1,IF(BZ109=0,(SUM(P$17:P110)),IF(AG110&gt;0,P110,0)),0)</f>
        <v>#NAME?</v>
      </c>
      <c r="Z110" s="181" t="e">
        <f aca="false">IF(AG109&gt;0,IF(AG110&lt;0,-AG109,0),0)</f>
        <v>#NAME?</v>
      </c>
      <c r="AA110" s="181" t="e">
        <f aca="false">IF(Z110=0,Y110,Z110)</f>
        <v>#NAME?</v>
      </c>
      <c r="AB110" s="193" t="n">
        <v>0</v>
      </c>
      <c r="AC110" s="183" t="e">
        <f aca="false">IF(BY109&lt;2,AC109+AD109,0)</f>
        <v>#NAME?</v>
      </c>
      <c r="AD110" s="183" t="e">
        <f aca="false">AC110*((((1+(INDEX(TI_4,1,$C$3)/2))^2)^(1/12))-1)</f>
        <v>#NAME?</v>
      </c>
      <c r="AE110" s="183" t="e">
        <f aca="false">IF(AD111=0,0,AD110)</f>
        <v>#NAME?</v>
      </c>
      <c r="AF110" s="183" t="e">
        <f aca="false">IF(BZ110=1,IF(BZ109=0,AC110-SUM(T111:T$136),0),0)</f>
        <v>#NAME?</v>
      </c>
      <c r="AG110" s="183" t="e">
        <f aca="false">IF(BZ110=1,IF(BZ109=0,AF110-SUM(P$17:P110),AG109+AI109-P110),0)</f>
        <v>#NAME?</v>
      </c>
      <c r="AH110" s="183" t="e">
        <f aca="false">IF(AG110&lt;=0,0,AG110)</f>
        <v>#NAME?</v>
      </c>
      <c r="AI110" s="183" t="e">
        <f aca="false">AH110*((((1+(INDEX(TI_5,1,$C$3)/2))^2)^(1/12))-1)</f>
        <v>#NAME?</v>
      </c>
      <c r="AJ110" s="183" t="e">
        <f aca="false">IF(AI111=0,0,AI110)</f>
        <v>#NAME?</v>
      </c>
      <c r="AK110" s="183" t="e">
        <f aca="false">IF(AH110&gt;0,IF(CA109=1,-AH110,0),0)</f>
        <v>#NAME?</v>
      </c>
      <c r="AL110" s="184" t="e">
        <f aca="false">K110+P110+Q110+R110+S110+X110+AA110+AB110+AF110+AK110</f>
        <v>#NAME?</v>
      </c>
      <c r="AM110" s="185" t="e">
        <f aca="false">IF($E110=0,0,IF($C110-INDEX(DM_1,1,$C$3)&gt;=$K$3,0,INDEX(EC_Studio,$C$4,$C$3)))</f>
        <v>#NAME?</v>
      </c>
      <c r="AN110" s="185" t="e">
        <f aca="false">IF($E110=0,0,IF($C110-INDEX(DM_1,1,$C$3)&gt;=$K$4,0,INDEX(EC_1cc,$C$4,$C$3)))</f>
        <v>#NAME?</v>
      </c>
      <c r="AO110" s="185" t="e">
        <f aca="false">IF($E110=0,0,IF($C110-INDEX(DM_1,1,$C$3)&gt;=$K$5,0,INDEX(EC_2cc,$C$4,$C$3)))</f>
        <v>#NAME?</v>
      </c>
      <c r="AP110" s="185" t="e">
        <f aca="false">IF($E110=0,0,IF($C110-INDEX(DM_1,1,$C$3)&gt;=$K$6,0,INDEX(EC_3CC,$C$4,$C$3)))</f>
        <v>#NAME?</v>
      </c>
      <c r="AQ110" s="185" t="e">
        <f aca="false">IF($E110=0,0,IF($C110-INDEX(DM_1,1,$C$3)&gt;=$K$7,0,INDEX(EC_P,$C$4,$C$3)))</f>
        <v>#NAME?</v>
      </c>
      <c r="AR110" s="185" t="e">
        <f aca="false">IF($E110=0,0,IF($C110-INDEX(DM_1,1,$C$3)&gt;=$K$8,0,INDEX(EC_2ccF,$C$4,$C$3)))</f>
        <v>#NAME?</v>
      </c>
      <c r="AS110" s="185" t="e">
        <f aca="false">IF($E110=0,0,IF($C110-INDEX(DM_1,1,$C$3)&gt;=$K$9,0,INDEX(EC_3ccF,$C$4,$C$3)))</f>
        <v>#NAME?</v>
      </c>
      <c r="AT110" s="185" t="e">
        <f aca="false">(AM110+AN110+AO110+AP110+AQ110+AR110+AS110)*INDEX([1]!stat,1,$C$3)</f>
        <v>#NAME?</v>
      </c>
      <c r="AU110" s="185" t="e">
        <f aca="false">SUM(AM110:AS110)</f>
        <v>#NAME?</v>
      </c>
      <c r="AV110" s="185" t="e">
        <f aca="false">SUM(AU$17:AU110)</f>
        <v>#NAME?</v>
      </c>
      <c r="AW110" s="186" t="e">
        <f aca="false">AM110*INDEX([1]!prix_studio,$C$4,$C$3)</f>
        <v>#NAME?</v>
      </c>
      <c r="AX110" s="186" t="e">
        <f aca="false">AN110*INDEX([1]!prix_1cc,$C$4,$C$3)</f>
        <v>#NAME?</v>
      </c>
      <c r="AY110" s="186" t="e">
        <f aca="false">AO110*INDEX([1]!prix_2cc,$C$4,$C$3)</f>
        <v>#NAME?</v>
      </c>
      <c r="AZ110" s="186" t="e">
        <f aca="false">AP110*INDEX([1]!prix_3cc,$C$4,$C$3)</f>
        <v>#NAME?</v>
      </c>
      <c r="BA110" s="186" t="e">
        <f aca="false">AQ110*INDEX([1]!prix_pent,$C$4,$C$3)</f>
        <v>#NAME?</v>
      </c>
      <c r="BB110" s="186" t="e">
        <f aca="false">AR110*INDEX([1]!prix_2ccf,$C$4,$C$3)</f>
        <v>#NAME?</v>
      </c>
      <c r="BC110" s="186" t="e">
        <f aca="false">AS110*INDEX([1]!prix_3ccf,$C$4,$C$3)</f>
        <v>#NAME?</v>
      </c>
      <c r="BD110" s="186" t="e">
        <f aca="false">SUM(AW110:BC110)</f>
        <v>#NAME?</v>
      </c>
      <c r="BE110" s="186"/>
      <c r="BF110" s="187" t="e">
        <f aca="false">IF($G110=0,0,IF(SUM(AM$17:AM110)&lt;$J$3,0,INDEX(Taxes_2,1,$C$3)*INDEX([1]!prix_studio,$C$4,$C$3))*($J$3-SUM(AM$17:AM110))/12)</f>
        <v>#NAME?</v>
      </c>
      <c r="BG110" s="187" t="e">
        <f aca="false">IF($G110=0,0,IF(SUM(AN$17:AN110)&lt;$J$4,0,INDEX(Taxes_2,1,$C$3)*INDEX([1]!prix_1cc,$C$4,$C$3))*($J$4-SUM(AN$17:AN110))/12)</f>
        <v>#NAME?</v>
      </c>
      <c r="BH110" s="187" t="e">
        <f aca="false">IF($G110=0,0,IF(SUM(AO$17:AO110)&lt;$J$5,0,INDEX(Taxes_2,1,$C$3)*INDEX([1]!prix_2cc,$C$4,$C$3))*($J$5-SUM(AO$17:AO110))/12)</f>
        <v>#NAME?</v>
      </c>
      <c r="BI110" s="187" t="e">
        <f aca="false">IF($G110=0,0,IF(SUM(AP$17:AP110)&lt;$J$6,0,INDEX(Taxes_2,1,$C$3)*INDEX([1]!prix_3cc,$C$4,$C$3))*($J$6-SUM(AP$17:AP110))/12)</f>
        <v>#NAME?</v>
      </c>
      <c r="BJ110" s="187" t="e">
        <f aca="false">IF($G110=0,0,IF(SUM(AQ$17:AQ110)&lt;$J$7,0,INDEX(Taxes_2,1,$C$3)*INDEX([1]!prix_pent,$C$4,$C$3))*($J$7-SUM(AQ$17:AQ110))/12)</f>
        <v>#NAME?</v>
      </c>
      <c r="BK110" s="187" t="e">
        <f aca="false">IF($G110=0,0,IF(SUM(AR$17:AR110)&lt;$J$8,0,INDEX(Taxes_2,1,$C$3)*INDEX([1]!prix_2ccf,$C$4,$C$3))*($J$8-SUM(AR$17:AR110))/12)</f>
        <v>#NAME?</v>
      </c>
      <c r="BL110" s="187" t="e">
        <f aca="false">IF($G110=0,0,IF(SUM(AS$17:AS110)&lt;$J$9,0,INDEX(Taxes_2,1,$C$3)*INDEX([1]!prix_3ccf,$C$4,$C$3))*($J$9-SUM(AS$17:AS110))/12)</f>
        <v>#NAME?</v>
      </c>
      <c r="BM110" s="188" t="e">
        <f aca="false">IF(G110=0,INDEX(Taxes_1,1,$C$3)*INDEX([1]!v_terrain,1,1)/12,0)</f>
        <v>#NAME?</v>
      </c>
      <c r="BN110" s="187"/>
      <c r="BO110" s="187"/>
      <c r="BP110" s="187"/>
      <c r="BQ110" s="187"/>
      <c r="BR110" s="187"/>
      <c r="BS110" s="187"/>
      <c r="BT110" s="187"/>
      <c r="BU110" s="189" t="e">
        <f aca="false">BF110+BG110+BH110+BI110+BJ110+BK110+BL110+BM110+BN110+BO110+BP110+BQ110+BR110+BS110+BT110</f>
        <v>#NAME?</v>
      </c>
      <c r="BW110" s="190" t="e">
        <f aca="false">IF(G110=1,IF(G109=0,C110,0),0)</f>
        <v>#NAME?</v>
      </c>
      <c r="BX110" s="190" t="e">
        <f aca="false">IF(G110=1,IF(G109=0,C110,0),0)</f>
        <v>#NAME?</v>
      </c>
      <c r="BY110" s="190" t="e">
        <f aca="false">F110+W110</f>
        <v>#NAME?</v>
      </c>
      <c r="BZ110" s="190" t="e">
        <f aca="false">IF(BY110=2,1,0)</f>
        <v>#NAME?</v>
      </c>
      <c r="CA110" s="190" t="e">
        <f aca="false">IF(G110+H110=2,1,0)</f>
        <v>#NAME?</v>
      </c>
    </row>
    <row r="111" customFormat="false" ht="12.75" hidden="false" customHeight="false" outlineLevel="0" collapsed="false">
      <c r="B111" s="195"/>
      <c r="C111" s="191" t="n">
        <v>95</v>
      </c>
      <c r="D111" s="176" t="n">
        <v>1</v>
      </c>
      <c r="E111" s="176" t="n">
        <f aca="false">IF(INDEX(DM_1,1,$C$3)&gt;C111,0,1)</f>
        <v>1</v>
      </c>
      <c r="F111" s="176" t="e">
        <f aca="false">IF(AV111/$J$10&gt;=INDEX(PREV_2,1,$C$3),1,0)</f>
        <v>#NAME?</v>
      </c>
      <c r="G111" s="176" t="e">
        <f aca="false">IF(F111=0,0,IF(SUM(F$17:F111)-INDEX(DM_4,1,$C$3)&lt;0,0,1))</f>
        <v>#NAME?</v>
      </c>
      <c r="H111" s="177" t="e">
        <f aca="false">IF(AV111&lt;$J$10,0,1)</f>
        <v>#NAME?</v>
      </c>
      <c r="I111" s="178" t="e">
        <f aca="false">IF(G111=0,BD111*INDEX(EQ_Prev,1,$C$3),0)</f>
        <v>#NAME?</v>
      </c>
      <c r="J111" s="178" t="e">
        <f aca="false">IF(F111=1,IF(F110=0,SUM(I$17:I111),I111),0)</f>
        <v>#NAME?</v>
      </c>
      <c r="K111" s="178" t="e">
        <f aca="false">IF(F111=1,IF(F110=0,IF(SUM(I$17:I111)&lt;=$N$10,SUM(I$17:I111),$N$10),0),0)</f>
        <v>#NAME?</v>
      </c>
      <c r="L111" s="178" t="e">
        <f aca="false">J111-K111</f>
        <v>#NAME?</v>
      </c>
      <c r="M111" s="178" t="e">
        <f aca="false">IF(G111=0,BD111*(1-INDEX(EQ_Prev,1,$C$3)),0)</f>
        <v>#NAME?</v>
      </c>
      <c r="N111" s="178" t="e">
        <f aca="false">IF(G111=1,IF(G110=0,SUM(M$17:M111),0),0)</f>
        <v>#NAME?</v>
      </c>
      <c r="O111" s="178" t="e">
        <f aca="false">IF(G111=1,BD111,0)</f>
        <v>#NAME?</v>
      </c>
      <c r="P111" s="179" t="e">
        <f aca="false">O111+N111+L111</f>
        <v>#NAME?</v>
      </c>
      <c r="Q111" s="192" t="n">
        <v>0</v>
      </c>
      <c r="R111" s="181" t="e">
        <f aca="false">-IF(G111=0,($G$7/$H$7),0)</f>
        <v>#NAME?</v>
      </c>
      <c r="S111" s="181" t="e">
        <f aca="false">-IF(F111=1,IF(G111=0,$G$8/$H$8,0),0)</f>
        <v>#NAME?</v>
      </c>
      <c r="T111" s="181" t="e">
        <f aca="false">Q111+R111+S111+AB111</f>
        <v>#NAME?</v>
      </c>
      <c r="U111" s="181" t="e">
        <f aca="false">IF(W110=1,0,T111)</f>
        <v>#NAME?</v>
      </c>
      <c r="V111" s="181" t="e">
        <f aca="false">IF(U111=0,T111,0)</f>
        <v>#NAME?</v>
      </c>
      <c r="W111" s="182" t="e">
        <f aca="false">IF(-SUM(T$17:T111)&gt;=0.25*(SUM($G$6+$G$7+$G$8)),1,0)</f>
        <v>#NAME?</v>
      </c>
      <c r="X111" s="181" t="e">
        <f aca="false">-IF(BZ111=1,IF(BZ110=0,AC111,0),0)</f>
        <v>#NAME?</v>
      </c>
      <c r="Y111" s="181" t="e">
        <f aca="false">-IF(BZ111=1,IF(BZ110=0,(SUM(P$17:P111)),IF(AG111&gt;0,P111,0)),0)</f>
        <v>#NAME?</v>
      </c>
      <c r="Z111" s="181" t="e">
        <f aca="false">IF(AG110&gt;0,IF(AG111&lt;0,-AG110,0),0)</f>
        <v>#NAME?</v>
      </c>
      <c r="AA111" s="181" t="e">
        <f aca="false">IF(Z111=0,Y111,Z111)</f>
        <v>#NAME?</v>
      </c>
      <c r="AB111" s="193" t="n">
        <v>0</v>
      </c>
      <c r="AC111" s="183" t="e">
        <f aca="false">IF(BY110&lt;2,AC110+AD110,0)</f>
        <v>#NAME?</v>
      </c>
      <c r="AD111" s="183" t="e">
        <f aca="false">AC111*((((1+(INDEX(TI_4,1,$C$3)/2))^2)^(1/12))-1)</f>
        <v>#NAME?</v>
      </c>
      <c r="AE111" s="183" t="e">
        <f aca="false">IF(AD112=0,0,AD111)</f>
        <v>#NAME?</v>
      </c>
      <c r="AF111" s="183" t="e">
        <f aca="false">IF(BZ111=1,IF(BZ110=0,AC111-SUM(T112:T$136),0),0)</f>
        <v>#NAME?</v>
      </c>
      <c r="AG111" s="183" t="e">
        <f aca="false">IF(BZ111=1,IF(BZ110=0,AF111-SUM(P$17:P111),AG110+AI110-P111),0)</f>
        <v>#NAME?</v>
      </c>
      <c r="AH111" s="183" t="e">
        <f aca="false">IF(AG111&lt;=0,0,AG111)</f>
        <v>#NAME?</v>
      </c>
      <c r="AI111" s="183" t="e">
        <f aca="false">AH111*((((1+(INDEX(TI_5,1,$C$3)/2))^2)^(1/12))-1)</f>
        <v>#NAME?</v>
      </c>
      <c r="AJ111" s="183" t="e">
        <f aca="false">IF(AI112=0,0,AI111)</f>
        <v>#NAME?</v>
      </c>
      <c r="AK111" s="183" t="e">
        <f aca="false">IF(AH111&gt;0,IF(CA110=1,-AH111,0),0)</f>
        <v>#NAME?</v>
      </c>
      <c r="AL111" s="184" t="e">
        <f aca="false">K111+P111+Q111+R111+S111+X111+AA111+AB111+AF111+AK111</f>
        <v>#NAME?</v>
      </c>
      <c r="AM111" s="185" t="e">
        <f aca="false">IF($E111=0,0,IF($C111-INDEX(DM_1,1,$C$3)&gt;=$K$3,0,INDEX(EC_Studio,$C$4,$C$3)))</f>
        <v>#NAME?</v>
      </c>
      <c r="AN111" s="185" t="e">
        <f aca="false">IF($E111=0,0,IF($C111-INDEX(DM_1,1,$C$3)&gt;=$K$4,0,INDEX(EC_1cc,$C$4,$C$3)))</f>
        <v>#NAME?</v>
      </c>
      <c r="AO111" s="185" t="e">
        <f aca="false">IF($E111=0,0,IF($C111-INDEX(DM_1,1,$C$3)&gt;=$K$5,0,INDEX(EC_2cc,$C$4,$C$3)))</f>
        <v>#NAME?</v>
      </c>
      <c r="AP111" s="185" t="e">
        <f aca="false">IF($E111=0,0,IF($C111-INDEX(DM_1,1,$C$3)&gt;=$K$6,0,INDEX(EC_3CC,$C$4,$C$3)))</f>
        <v>#NAME?</v>
      </c>
      <c r="AQ111" s="185" t="e">
        <f aca="false">IF($E111=0,0,IF($C111-INDEX(DM_1,1,$C$3)&gt;=$K$7,0,INDEX(EC_P,$C$4,$C$3)))</f>
        <v>#NAME?</v>
      </c>
      <c r="AR111" s="185" t="e">
        <f aca="false">IF($E111=0,0,IF($C111-INDEX(DM_1,1,$C$3)&gt;=$K$8,0,INDEX(EC_2ccF,$C$4,$C$3)))</f>
        <v>#NAME?</v>
      </c>
      <c r="AS111" s="185" t="e">
        <f aca="false">IF($E111=0,0,IF($C111-INDEX(DM_1,1,$C$3)&gt;=$K$9,0,INDEX(EC_3ccF,$C$4,$C$3)))</f>
        <v>#NAME?</v>
      </c>
      <c r="AT111" s="185" t="e">
        <f aca="false">(AM111+AN111+AO111+AP111+AQ111+AR111+AS111)*INDEX([1]!stat,1,$C$3)</f>
        <v>#NAME?</v>
      </c>
      <c r="AU111" s="185" t="e">
        <f aca="false">SUM(AM111:AS111)</f>
        <v>#NAME?</v>
      </c>
      <c r="AV111" s="185" t="e">
        <f aca="false">SUM(AU$17:AU111)</f>
        <v>#NAME?</v>
      </c>
      <c r="AW111" s="186" t="e">
        <f aca="false">AM111*INDEX([1]!prix_studio,$C$4,$C$3)</f>
        <v>#NAME?</v>
      </c>
      <c r="AX111" s="186" t="e">
        <f aca="false">AN111*INDEX([1]!prix_1cc,$C$4,$C$3)</f>
        <v>#NAME?</v>
      </c>
      <c r="AY111" s="186" t="e">
        <f aca="false">AO111*INDEX([1]!prix_2cc,$C$4,$C$3)</f>
        <v>#NAME?</v>
      </c>
      <c r="AZ111" s="186" t="e">
        <f aca="false">AP111*INDEX([1]!prix_3cc,$C$4,$C$3)</f>
        <v>#NAME?</v>
      </c>
      <c r="BA111" s="186" t="e">
        <f aca="false">AQ111*INDEX([1]!prix_pent,$C$4,$C$3)</f>
        <v>#NAME?</v>
      </c>
      <c r="BB111" s="186" t="e">
        <f aca="false">AR111*INDEX([1]!prix_2ccf,$C$4,$C$3)</f>
        <v>#NAME?</v>
      </c>
      <c r="BC111" s="186" t="e">
        <f aca="false">AS111*INDEX([1]!prix_3ccf,$C$4,$C$3)</f>
        <v>#NAME?</v>
      </c>
      <c r="BD111" s="186" t="e">
        <f aca="false">SUM(AW111:BC111)</f>
        <v>#NAME?</v>
      </c>
      <c r="BE111" s="186"/>
      <c r="BF111" s="187" t="e">
        <f aca="false">IF($G111=0,0,IF(SUM(AM$17:AM111)&lt;$J$3,0,INDEX(Taxes_2,1,$C$3)*INDEX([1]!prix_studio,$C$4,$C$3))*($J$3-SUM(AM$17:AM111))/12)</f>
        <v>#NAME?</v>
      </c>
      <c r="BG111" s="187" t="e">
        <f aca="false">IF($G111=0,0,IF(SUM(AN$17:AN111)&lt;$J$4,0,INDEX(Taxes_2,1,$C$3)*INDEX([1]!prix_1cc,$C$4,$C$3))*($J$4-SUM(AN$17:AN111))/12)</f>
        <v>#NAME?</v>
      </c>
      <c r="BH111" s="187" t="e">
        <f aca="false">IF($G111=0,0,IF(SUM(AO$17:AO111)&lt;$J$5,0,INDEX(Taxes_2,1,$C$3)*INDEX([1]!prix_2cc,$C$4,$C$3))*($J$5-SUM(AO$17:AO111))/12)</f>
        <v>#NAME?</v>
      </c>
      <c r="BI111" s="187" t="e">
        <f aca="false">IF($G111=0,0,IF(SUM(AP$17:AP111)&lt;$J$6,0,INDEX(Taxes_2,1,$C$3)*INDEX([1]!prix_3cc,$C$4,$C$3))*($J$6-SUM(AP$17:AP111))/12)</f>
        <v>#NAME?</v>
      </c>
      <c r="BJ111" s="187" t="e">
        <f aca="false">IF($G111=0,0,IF(SUM(AQ$17:AQ111)&lt;$J$7,0,INDEX(Taxes_2,1,$C$3)*INDEX([1]!prix_pent,$C$4,$C$3))*($J$7-SUM(AQ$17:AQ111))/12)</f>
        <v>#NAME?</v>
      </c>
      <c r="BK111" s="187" t="e">
        <f aca="false">IF($G111=0,0,IF(SUM(AR$17:AR111)&lt;$J$8,0,INDEX(Taxes_2,1,$C$3)*INDEX([1]!prix_2ccf,$C$4,$C$3))*($J$8-SUM(AR$17:AR111))/12)</f>
        <v>#NAME?</v>
      </c>
      <c r="BL111" s="187" t="e">
        <f aca="false">IF($G111=0,0,IF(SUM(AS$17:AS111)&lt;$J$9,0,INDEX(Taxes_2,1,$C$3)*INDEX([1]!prix_3ccf,$C$4,$C$3))*($J$9-SUM(AS$17:AS111))/12)</f>
        <v>#NAME?</v>
      </c>
      <c r="BM111" s="188" t="e">
        <f aca="false">IF(G111=0,INDEX(Taxes_1,1,$C$3)*INDEX([1]!v_terrain,1,1)/12,0)</f>
        <v>#NAME?</v>
      </c>
      <c r="BN111" s="187"/>
      <c r="BO111" s="187"/>
      <c r="BP111" s="187"/>
      <c r="BQ111" s="187"/>
      <c r="BR111" s="187"/>
      <c r="BS111" s="187"/>
      <c r="BT111" s="187"/>
      <c r="BU111" s="189" t="e">
        <f aca="false">BF111+BG111+BH111+BI111+BJ111+BK111+BL111+BM111+BN111+BO111+BP111+BQ111+BR111+BS111+BT111</f>
        <v>#NAME?</v>
      </c>
      <c r="BW111" s="190" t="e">
        <f aca="false">IF(G111=1,IF(G110=0,C111,0),0)</f>
        <v>#NAME?</v>
      </c>
      <c r="BX111" s="190" t="e">
        <f aca="false">IF(G111=1,IF(G110=0,C111,0),0)</f>
        <v>#NAME?</v>
      </c>
      <c r="BY111" s="190" t="e">
        <f aca="false">F111+W111</f>
        <v>#NAME?</v>
      </c>
      <c r="BZ111" s="190" t="e">
        <f aca="false">IF(BY111=2,1,0)</f>
        <v>#NAME?</v>
      </c>
      <c r="CA111" s="190" t="e">
        <f aca="false">IF(G111+H111=2,1,0)</f>
        <v>#NAME?</v>
      </c>
    </row>
    <row r="112" customFormat="false" ht="12.75" hidden="false" customHeight="false" outlineLevel="0" collapsed="false">
      <c r="B112" s="195"/>
      <c r="C112" s="191" t="n">
        <v>96</v>
      </c>
      <c r="D112" s="176" t="n">
        <v>1</v>
      </c>
      <c r="E112" s="176" t="n">
        <f aca="false">IF(INDEX(DM_1,1,$C$3)&gt;C112,0,1)</f>
        <v>1</v>
      </c>
      <c r="F112" s="176" t="e">
        <f aca="false">IF(AV112/$J$10&gt;=INDEX(PREV_2,1,$C$3),1,0)</f>
        <v>#NAME?</v>
      </c>
      <c r="G112" s="176" t="e">
        <f aca="false">IF(F112=0,0,IF(SUM(F$17:F112)-INDEX(DM_4,1,$C$3)&lt;0,0,1))</f>
        <v>#NAME?</v>
      </c>
      <c r="H112" s="177" t="e">
        <f aca="false">IF(AV112&lt;$J$10,0,1)</f>
        <v>#NAME?</v>
      </c>
      <c r="I112" s="178" t="e">
        <f aca="false">IF(G112=0,BD112*INDEX(EQ_Prev,1,$C$3),0)</f>
        <v>#NAME?</v>
      </c>
      <c r="J112" s="178" t="e">
        <f aca="false">IF(F112=1,IF(F111=0,SUM(I$17:I112),I112),0)</f>
        <v>#NAME?</v>
      </c>
      <c r="K112" s="178" t="e">
        <f aca="false">IF(F112=1,IF(F111=0,IF(SUM(I$17:I112)&lt;=$N$10,SUM(I$17:I112),$N$10),0),0)</f>
        <v>#NAME?</v>
      </c>
      <c r="L112" s="178" t="e">
        <f aca="false">J112-K112</f>
        <v>#NAME?</v>
      </c>
      <c r="M112" s="178" t="e">
        <f aca="false">IF(G112=0,BD112*(1-INDEX(EQ_Prev,1,$C$3)),0)</f>
        <v>#NAME?</v>
      </c>
      <c r="N112" s="178" t="e">
        <f aca="false">IF(G112=1,IF(G111=0,SUM(M$17:M112),0),0)</f>
        <v>#NAME?</v>
      </c>
      <c r="O112" s="178" t="e">
        <f aca="false">IF(G112=1,BD112,0)</f>
        <v>#NAME?</v>
      </c>
      <c r="P112" s="179" t="e">
        <f aca="false">O112+N112+L112</f>
        <v>#NAME?</v>
      </c>
      <c r="Q112" s="192" t="n">
        <v>0</v>
      </c>
      <c r="R112" s="181" t="e">
        <f aca="false">-IF(G112=0,($G$7/$H$7),0)</f>
        <v>#NAME?</v>
      </c>
      <c r="S112" s="181" t="e">
        <f aca="false">-IF(F112=1,IF(G112=0,$G$8/$H$8,0),0)</f>
        <v>#NAME?</v>
      </c>
      <c r="T112" s="181" t="e">
        <f aca="false">Q112+R112+S112+AB112</f>
        <v>#NAME?</v>
      </c>
      <c r="U112" s="181" t="e">
        <f aca="false">IF(W111=1,0,T112)</f>
        <v>#NAME?</v>
      </c>
      <c r="V112" s="181" t="e">
        <f aca="false">IF(U112=0,T112,0)</f>
        <v>#NAME?</v>
      </c>
      <c r="W112" s="182" t="e">
        <f aca="false">IF(-SUM(T$17:T112)&gt;=0.25*(SUM($G$6+$G$7+$G$8)),1,0)</f>
        <v>#NAME?</v>
      </c>
      <c r="X112" s="181" t="e">
        <f aca="false">-IF(BZ112=1,IF(BZ111=0,AC112,0),0)</f>
        <v>#NAME?</v>
      </c>
      <c r="Y112" s="181" t="e">
        <f aca="false">-IF(BZ112=1,IF(BZ111=0,(SUM(P$17:P112)),IF(AG112&gt;0,P112,0)),0)</f>
        <v>#NAME?</v>
      </c>
      <c r="Z112" s="181" t="e">
        <f aca="false">IF(AG111&gt;0,IF(AG112&lt;0,-AG111,0),0)</f>
        <v>#NAME?</v>
      </c>
      <c r="AA112" s="181" t="e">
        <f aca="false">IF(Z112=0,Y112,Z112)</f>
        <v>#NAME?</v>
      </c>
      <c r="AB112" s="193" t="n">
        <v>0</v>
      </c>
      <c r="AC112" s="183" t="e">
        <f aca="false">IF(BY111&lt;2,AC111+AD111,0)</f>
        <v>#NAME?</v>
      </c>
      <c r="AD112" s="183" t="e">
        <f aca="false">AC112*((((1+(INDEX(TI_4,1,$C$3)/2))^2)^(1/12))-1)</f>
        <v>#NAME?</v>
      </c>
      <c r="AE112" s="183" t="e">
        <f aca="false">IF(AD113=0,0,AD112)</f>
        <v>#NAME?</v>
      </c>
      <c r="AF112" s="183" t="e">
        <f aca="false">IF(BZ112=1,IF(BZ111=0,AC112-SUM(T113:T$136),0),0)</f>
        <v>#NAME?</v>
      </c>
      <c r="AG112" s="183" t="e">
        <f aca="false">IF(BZ112=1,IF(BZ111=0,AF112-SUM(P$17:P112),AG111+AI111-P112),0)</f>
        <v>#NAME?</v>
      </c>
      <c r="AH112" s="183" t="e">
        <f aca="false">IF(AG112&lt;=0,0,AG112)</f>
        <v>#NAME?</v>
      </c>
      <c r="AI112" s="183" t="e">
        <f aca="false">AH112*((((1+(INDEX(TI_5,1,$C$3)/2))^2)^(1/12))-1)</f>
        <v>#NAME?</v>
      </c>
      <c r="AJ112" s="183" t="e">
        <f aca="false">IF(AI113=0,0,AI112)</f>
        <v>#NAME?</v>
      </c>
      <c r="AK112" s="183" t="e">
        <f aca="false">IF(AH112&gt;0,IF(CA111=1,-AH112,0),0)</f>
        <v>#NAME?</v>
      </c>
      <c r="AL112" s="184" t="e">
        <f aca="false">K112+P112+Q112+R112+S112+X112+AA112+AB112+AF112+AK112</f>
        <v>#NAME?</v>
      </c>
      <c r="AM112" s="185" t="e">
        <f aca="false">IF($E112=0,0,IF($C112-INDEX(DM_1,1,$C$3)&gt;=$K$3,0,INDEX(EC_Studio,$C$4,$C$3)))</f>
        <v>#NAME?</v>
      </c>
      <c r="AN112" s="185" t="e">
        <f aca="false">IF($E112=0,0,IF($C112-INDEX(DM_1,1,$C$3)&gt;=$K$4,0,INDEX(EC_1cc,$C$4,$C$3)))</f>
        <v>#NAME?</v>
      </c>
      <c r="AO112" s="185" t="e">
        <f aca="false">IF($E112=0,0,IF($C112-INDEX(DM_1,1,$C$3)&gt;=$K$5,0,INDEX(EC_2cc,$C$4,$C$3)))</f>
        <v>#NAME?</v>
      </c>
      <c r="AP112" s="185" t="e">
        <f aca="false">IF($E112=0,0,IF($C112-INDEX(DM_1,1,$C$3)&gt;=$K$6,0,INDEX(EC_3CC,$C$4,$C$3)))</f>
        <v>#NAME?</v>
      </c>
      <c r="AQ112" s="185" t="e">
        <f aca="false">IF($E112=0,0,IF($C112-INDEX(DM_1,1,$C$3)&gt;=$K$7,0,INDEX(EC_P,$C$4,$C$3)))</f>
        <v>#NAME?</v>
      </c>
      <c r="AR112" s="185" t="e">
        <f aca="false">IF($E112=0,0,IF($C112-INDEX(DM_1,1,$C$3)&gt;=$K$8,0,INDEX(EC_2ccF,$C$4,$C$3)))</f>
        <v>#NAME?</v>
      </c>
      <c r="AS112" s="185" t="e">
        <f aca="false">IF($E112=0,0,IF($C112-INDEX(DM_1,1,$C$3)&gt;=$K$9,0,INDEX(EC_3ccF,$C$4,$C$3)))</f>
        <v>#NAME?</v>
      </c>
      <c r="AT112" s="185" t="e">
        <f aca="false">(AM112+AN112+AO112+AP112+AQ112+AR112+AS112)*INDEX([1]!stat,1,$C$3)</f>
        <v>#NAME?</v>
      </c>
      <c r="AU112" s="185" t="e">
        <f aca="false">SUM(AM112:AS112)</f>
        <v>#NAME?</v>
      </c>
      <c r="AV112" s="185" t="e">
        <f aca="false">SUM(AU$17:AU112)</f>
        <v>#NAME?</v>
      </c>
      <c r="AW112" s="186" t="e">
        <f aca="false">AM112*INDEX([1]!prix_studio,$C$4,$C$3)</f>
        <v>#NAME?</v>
      </c>
      <c r="AX112" s="186" t="e">
        <f aca="false">AN112*INDEX([1]!prix_1cc,$C$4,$C$3)</f>
        <v>#NAME?</v>
      </c>
      <c r="AY112" s="186" t="e">
        <f aca="false">AO112*INDEX([1]!prix_2cc,$C$4,$C$3)</f>
        <v>#NAME?</v>
      </c>
      <c r="AZ112" s="186" t="e">
        <f aca="false">AP112*INDEX([1]!prix_3cc,$C$4,$C$3)</f>
        <v>#NAME?</v>
      </c>
      <c r="BA112" s="186" t="e">
        <f aca="false">AQ112*INDEX([1]!prix_pent,$C$4,$C$3)</f>
        <v>#NAME?</v>
      </c>
      <c r="BB112" s="186" t="e">
        <f aca="false">AR112*INDEX([1]!prix_2ccf,$C$4,$C$3)</f>
        <v>#NAME?</v>
      </c>
      <c r="BC112" s="186" t="e">
        <f aca="false">AS112*INDEX([1]!prix_3ccf,$C$4,$C$3)</f>
        <v>#NAME?</v>
      </c>
      <c r="BD112" s="186" t="e">
        <f aca="false">SUM(AW112:BC112)</f>
        <v>#NAME?</v>
      </c>
      <c r="BE112" s="186"/>
      <c r="BF112" s="187" t="e">
        <f aca="false">IF($G112=0,0,IF(SUM(AM$17:AM112)&lt;$J$3,0,INDEX(Taxes_2,1,$C$3)*INDEX([1]!prix_studio,$C$4,$C$3))*($J$3-SUM(AM$17:AM112))/12)</f>
        <v>#NAME?</v>
      </c>
      <c r="BG112" s="187" t="e">
        <f aca="false">IF($G112=0,0,IF(SUM(AN$17:AN112)&lt;$J$4,0,INDEX(Taxes_2,1,$C$3)*INDEX([1]!prix_1cc,$C$4,$C$3))*($J$4-SUM(AN$17:AN112))/12)</f>
        <v>#NAME?</v>
      </c>
      <c r="BH112" s="187" t="e">
        <f aca="false">IF($G112=0,0,IF(SUM(AO$17:AO112)&lt;$J$5,0,INDEX(Taxes_2,1,$C$3)*INDEX([1]!prix_2cc,$C$4,$C$3))*($J$5-SUM(AO$17:AO112))/12)</f>
        <v>#NAME?</v>
      </c>
      <c r="BI112" s="187" t="e">
        <f aca="false">IF($G112=0,0,IF(SUM(AP$17:AP112)&lt;$J$6,0,INDEX(Taxes_2,1,$C$3)*INDEX([1]!prix_3cc,$C$4,$C$3))*($J$6-SUM(AP$17:AP112))/12)</f>
        <v>#NAME?</v>
      </c>
      <c r="BJ112" s="187" t="e">
        <f aca="false">IF($G112=0,0,IF(SUM(AQ$17:AQ112)&lt;$J$7,0,INDEX(Taxes_2,1,$C$3)*INDEX([1]!prix_pent,$C$4,$C$3))*($J$7-SUM(AQ$17:AQ112))/12)</f>
        <v>#NAME?</v>
      </c>
      <c r="BK112" s="187" t="e">
        <f aca="false">IF($G112=0,0,IF(SUM(AR$17:AR112)&lt;$J$8,0,INDEX(Taxes_2,1,$C$3)*INDEX([1]!prix_2ccf,$C$4,$C$3))*($J$8-SUM(AR$17:AR112))/12)</f>
        <v>#NAME?</v>
      </c>
      <c r="BL112" s="187" t="e">
        <f aca="false">IF($G112=0,0,IF(SUM(AS$17:AS112)&lt;$J$9,0,INDEX(Taxes_2,1,$C$3)*INDEX([1]!prix_3ccf,$C$4,$C$3))*($J$9-SUM(AS$17:AS112))/12)</f>
        <v>#NAME?</v>
      </c>
      <c r="BM112" s="188" t="e">
        <f aca="false">IF(G112=0,INDEX(Taxes_1,1,$C$3)*INDEX([1]!v_terrain,1,1)/12,0)</f>
        <v>#NAME?</v>
      </c>
      <c r="BN112" s="187"/>
      <c r="BO112" s="187"/>
      <c r="BP112" s="187"/>
      <c r="BQ112" s="187"/>
      <c r="BR112" s="187"/>
      <c r="BS112" s="187"/>
      <c r="BT112" s="187"/>
      <c r="BU112" s="189" t="e">
        <f aca="false">BF112+BG112+BH112+BI112+BJ112+BK112+BL112+BM112+BN112+BO112+BP112+BQ112+BR112+BS112+BT112</f>
        <v>#NAME?</v>
      </c>
      <c r="BW112" s="190" t="e">
        <f aca="false">IF(G112=1,IF(G111=0,C112,0),0)</f>
        <v>#NAME?</v>
      </c>
      <c r="BX112" s="190" t="e">
        <f aca="false">IF(G112=1,IF(G111=0,C112,0),0)</f>
        <v>#NAME?</v>
      </c>
      <c r="BY112" s="190" t="e">
        <f aca="false">F112+W112</f>
        <v>#NAME?</v>
      </c>
      <c r="BZ112" s="190" t="e">
        <f aca="false">IF(BY112=2,1,0)</f>
        <v>#NAME?</v>
      </c>
      <c r="CA112" s="190" t="e">
        <f aca="false">IF(G112+H112=2,1,0)</f>
        <v>#NAME?</v>
      </c>
    </row>
    <row r="113" customFormat="false" ht="12.75" hidden="false" customHeight="false" outlineLevel="0" collapsed="false">
      <c r="B113" s="195" t="n">
        <v>9</v>
      </c>
      <c r="C113" s="191" t="n">
        <v>97</v>
      </c>
      <c r="D113" s="176" t="n">
        <v>1</v>
      </c>
      <c r="E113" s="176" t="n">
        <f aca="false">IF(INDEX(DM_1,1,$C$3)&gt;C113,0,1)</f>
        <v>1</v>
      </c>
      <c r="F113" s="176" t="e">
        <f aca="false">IF(AV113/$J$10&gt;=INDEX(PREV_2,1,$C$3),1,0)</f>
        <v>#NAME?</v>
      </c>
      <c r="G113" s="176" t="e">
        <f aca="false">IF(F113=0,0,IF(SUM(F$17:F113)-INDEX(DM_4,1,$C$3)&lt;0,0,1))</f>
        <v>#NAME?</v>
      </c>
      <c r="H113" s="177" t="e">
        <f aca="false">IF(AV113&lt;$J$10,0,1)</f>
        <v>#NAME?</v>
      </c>
      <c r="I113" s="178" t="e">
        <f aca="false">IF(G113=0,BD113*INDEX(EQ_Prev,1,$C$3),0)</f>
        <v>#NAME?</v>
      </c>
      <c r="J113" s="178" t="e">
        <f aca="false">IF(F113=1,IF(F112=0,SUM(I$17:I113),I113),0)</f>
        <v>#NAME?</v>
      </c>
      <c r="K113" s="178" t="e">
        <f aca="false">IF(F113=1,IF(F112=0,IF(SUM(I$17:I113)&lt;=$N$10,SUM(I$17:I113),$N$10),0),0)</f>
        <v>#NAME?</v>
      </c>
      <c r="L113" s="178" t="e">
        <f aca="false">J113-K113</f>
        <v>#NAME?</v>
      </c>
      <c r="M113" s="178" t="e">
        <f aca="false">IF(G113=0,BD113*(1-INDEX(EQ_Prev,1,$C$3)),0)</f>
        <v>#NAME?</v>
      </c>
      <c r="N113" s="178" t="e">
        <f aca="false">IF(G113=1,IF(G112=0,SUM(M$17:M113),0),0)</f>
        <v>#NAME?</v>
      </c>
      <c r="O113" s="178" t="e">
        <f aca="false">IF(G113=1,BD113,0)</f>
        <v>#NAME?</v>
      </c>
      <c r="P113" s="179" t="e">
        <f aca="false">O113+N113+L113</f>
        <v>#NAME?</v>
      </c>
      <c r="Q113" s="192" t="n">
        <v>0</v>
      </c>
      <c r="R113" s="181" t="e">
        <f aca="false">-IF(G113=0,($G$7/$H$7),0)</f>
        <v>#NAME?</v>
      </c>
      <c r="S113" s="181" t="e">
        <f aca="false">-IF(F113=1,IF(G113=0,$G$8/$H$8,0),0)</f>
        <v>#NAME?</v>
      </c>
      <c r="T113" s="181" t="e">
        <f aca="false">Q113+R113+S113+AB113</f>
        <v>#NAME?</v>
      </c>
      <c r="U113" s="181" t="e">
        <f aca="false">IF(W112=1,0,T113)</f>
        <v>#NAME?</v>
      </c>
      <c r="V113" s="181" t="e">
        <f aca="false">IF(U113=0,T113,0)</f>
        <v>#NAME?</v>
      </c>
      <c r="W113" s="182" t="e">
        <f aca="false">IF(-SUM(T$17:T113)&gt;=0.25*(SUM($G$6+$G$7+$G$8)),1,0)</f>
        <v>#NAME?</v>
      </c>
      <c r="X113" s="181" t="e">
        <f aca="false">-IF(BZ113=1,IF(BZ112=0,AC113,0),0)</f>
        <v>#NAME?</v>
      </c>
      <c r="Y113" s="181" t="e">
        <f aca="false">-IF(BZ113=1,IF(BZ112=0,(SUM(P$17:P113)),IF(AG113&gt;0,P113,0)),0)</f>
        <v>#NAME?</v>
      </c>
      <c r="Z113" s="181" t="e">
        <f aca="false">IF(AG112&gt;0,IF(AG113&lt;0,-AG112,0),0)</f>
        <v>#NAME?</v>
      </c>
      <c r="AA113" s="181" t="e">
        <f aca="false">IF(Z113=0,Y113,Z113)</f>
        <v>#NAME?</v>
      </c>
      <c r="AB113" s="193" t="n">
        <v>0</v>
      </c>
      <c r="AC113" s="183" t="e">
        <f aca="false">IF(BY112&lt;2,AC112+AD112,0)</f>
        <v>#NAME?</v>
      </c>
      <c r="AD113" s="183" t="e">
        <f aca="false">AC113*((((1+(INDEX(TI_4,1,$C$3)/2))^2)^(1/12))-1)</f>
        <v>#NAME?</v>
      </c>
      <c r="AE113" s="183" t="e">
        <f aca="false">IF(AD114=0,0,AD113)</f>
        <v>#NAME?</v>
      </c>
      <c r="AF113" s="183" t="e">
        <f aca="false">IF(BZ113=1,IF(BZ112=0,AC113-SUM(T114:T$136),0),0)</f>
        <v>#NAME?</v>
      </c>
      <c r="AG113" s="183" t="e">
        <f aca="false">IF(BZ113=1,IF(BZ112=0,AF113-SUM(P$17:P113),AG112+AI112-P113),0)</f>
        <v>#NAME?</v>
      </c>
      <c r="AH113" s="183" t="e">
        <f aca="false">IF(AG113&lt;=0,0,AG113)</f>
        <v>#NAME?</v>
      </c>
      <c r="AI113" s="183" t="e">
        <f aca="false">AH113*((((1+(INDEX(TI_5,1,$C$3)/2))^2)^(1/12))-1)</f>
        <v>#NAME?</v>
      </c>
      <c r="AJ113" s="183" t="e">
        <f aca="false">IF(AI114=0,0,AI113)</f>
        <v>#NAME?</v>
      </c>
      <c r="AK113" s="183" t="e">
        <f aca="false">IF(AH113&gt;0,IF(CA112=1,-AH113,0),0)</f>
        <v>#NAME?</v>
      </c>
      <c r="AL113" s="184" t="e">
        <f aca="false">K113+P113+Q113+R113+S113+X113+AA113+AB113+AF113+AK113</f>
        <v>#NAME?</v>
      </c>
      <c r="AM113" s="185" t="e">
        <f aca="false">IF($E113=0,0,IF($C113-INDEX(DM_1,1,$C$3)&gt;=$K$3,0,INDEX(EC_Studio,$C$4,$C$3)))</f>
        <v>#NAME?</v>
      </c>
      <c r="AN113" s="185" t="e">
        <f aca="false">IF($E113=0,0,IF($C113-INDEX(DM_1,1,$C$3)&gt;=$K$4,0,INDEX(EC_1cc,$C$4,$C$3)))</f>
        <v>#NAME?</v>
      </c>
      <c r="AO113" s="185" t="e">
        <f aca="false">IF($E113=0,0,IF($C113-INDEX(DM_1,1,$C$3)&gt;=$K$5,0,INDEX(EC_2cc,$C$4,$C$3)))</f>
        <v>#NAME?</v>
      </c>
      <c r="AP113" s="185" t="e">
        <f aca="false">IF($E113=0,0,IF($C113-INDEX(DM_1,1,$C$3)&gt;=$K$6,0,INDEX(EC_3CC,$C$4,$C$3)))</f>
        <v>#NAME?</v>
      </c>
      <c r="AQ113" s="185" t="e">
        <f aca="false">IF($E113=0,0,IF($C113-INDEX(DM_1,1,$C$3)&gt;=$K$7,0,INDEX(EC_P,$C$4,$C$3)))</f>
        <v>#NAME?</v>
      </c>
      <c r="AR113" s="185" t="e">
        <f aca="false">IF($E113=0,0,IF($C113-INDEX(DM_1,1,$C$3)&gt;=$K$8,0,INDEX(EC_2ccF,$C$4,$C$3)))</f>
        <v>#NAME?</v>
      </c>
      <c r="AS113" s="185" t="e">
        <f aca="false">IF($E113=0,0,IF($C113-INDEX(DM_1,1,$C$3)&gt;=$K$9,0,INDEX(EC_3ccF,$C$4,$C$3)))</f>
        <v>#NAME?</v>
      </c>
      <c r="AT113" s="185" t="e">
        <f aca="false">(AM113+AN113+AO113+AP113+AQ113+AR113+AS113)*INDEX([1]!stat,1,$C$3)</f>
        <v>#NAME?</v>
      </c>
      <c r="AU113" s="185" t="e">
        <f aca="false">SUM(AM113:AS113)</f>
        <v>#NAME?</v>
      </c>
      <c r="AV113" s="185" t="e">
        <f aca="false">SUM(AU$17:AU113)</f>
        <v>#NAME?</v>
      </c>
      <c r="AW113" s="186" t="e">
        <f aca="false">AM113*INDEX([1]!prix_studio,$C$4,$C$3)</f>
        <v>#NAME?</v>
      </c>
      <c r="AX113" s="186" t="e">
        <f aca="false">AN113*INDEX([1]!prix_1cc,$C$4,$C$3)</f>
        <v>#NAME?</v>
      </c>
      <c r="AY113" s="186" t="e">
        <f aca="false">AO113*INDEX([1]!prix_2cc,$C$4,$C$3)</f>
        <v>#NAME?</v>
      </c>
      <c r="AZ113" s="186" t="e">
        <f aca="false">AP113*INDEX([1]!prix_3cc,$C$4,$C$3)</f>
        <v>#NAME?</v>
      </c>
      <c r="BA113" s="186" t="e">
        <f aca="false">AQ113*INDEX([1]!prix_pent,$C$4,$C$3)</f>
        <v>#NAME?</v>
      </c>
      <c r="BB113" s="186" t="e">
        <f aca="false">AR113*INDEX([1]!prix_2ccf,$C$4,$C$3)</f>
        <v>#NAME?</v>
      </c>
      <c r="BC113" s="186" t="e">
        <f aca="false">AS113*INDEX([1]!prix_3ccf,$C$4,$C$3)</f>
        <v>#NAME?</v>
      </c>
      <c r="BD113" s="186" t="e">
        <f aca="false">SUM(AW113:BC113)</f>
        <v>#NAME?</v>
      </c>
      <c r="BE113" s="186"/>
      <c r="BF113" s="187" t="e">
        <f aca="false">IF($G113=0,0,IF(SUM(AM$17:AM113)&lt;$J$3,0,INDEX(Taxes_2,1,$C$3)*INDEX([1]!prix_studio,$C$4,$C$3))*($J$3-SUM(AM$17:AM113))/12)</f>
        <v>#NAME?</v>
      </c>
      <c r="BG113" s="187" t="e">
        <f aca="false">IF($G113=0,0,IF(SUM(AN$17:AN113)&lt;$J$4,0,INDEX(Taxes_2,1,$C$3)*INDEX([1]!prix_1cc,$C$4,$C$3))*($J$4-SUM(AN$17:AN113))/12)</f>
        <v>#NAME?</v>
      </c>
      <c r="BH113" s="187" t="e">
        <f aca="false">IF($G113=0,0,IF(SUM(AO$17:AO113)&lt;$J$5,0,INDEX(Taxes_2,1,$C$3)*INDEX([1]!prix_2cc,$C$4,$C$3))*($J$5-SUM(AO$17:AO113))/12)</f>
        <v>#NAME?</v>
      </c>
      <c r="BI113" s="187" t="e">
        <f aca="false">IF($G113=0,0,IF(SUM(AP$17:AP113)&lt;$J$6,0,INDEX(Taxes_2,1,$C$3)*INDEX([1]!prix_3cc,$C$4,$C$3))*($J$6-SUM(AP$17:AP113))/12)</f>
        <v>#NAME?</v>
      </c>
      <c r="BJ113" s="187" t="e">
        <f aca="false">IF($G113=0,0,IF(SUM(AQ$17:AQ113)&lt;$J$7,0,INDEX(Taxes_2,1,$C$3)*INDEX([1]!prix_pent,$C$4,$C$3))*($J$7-SUM(AQ$17:AQ113))/12)</f>
        <v>#NAME?</v>
      </c>
      <c r="BK113" s="187" t="e">
        <f aca="false">IF($G113=0,0,IF(SUM(AR$17:AR113)&lt;$J$8,0,INDEX(Taxes_2,1,$C$3)*INDEX([1]!prix_2ccf,$C$4,$C$3))*($J$8-SUM(AR$17:AR113))/12)</f>
        <v>#NAME?</v>
      </c>
      <c r="BL113" s="187" t="e">
        <f aca="false">IF($G113=0,0,IF(SUM(AS$17:AS113)&lt;$J$9,0,INDEX(Taxes_2,1,$C$3)*INDEX([1]!prix_3ccf,$C$4,$C$3))*($J$9-SUM(AS$17:AS113))/12)</f>
        <v>#NAME?</v>
      </c>
      <c r="BM113" s="188" t="e">
        <f aca="false">IF(G113=0,INDEX(Taxes_1,1,$C$3)*INDEX([1]!v_terrain,1,1)/12,0)</f>
        <v>#NAME?</v>
      </c>
      <c r="BN113" s="187"/>
      <c r="BO113" s="187"/>
      <c r="BP113" s="187"/>
      <c r="BQ113" s="187"/>
      <c r="BR113" s="187"/>
      <c r="BS113" s="187"/>
      <c r="BT113" s="187"/>
      <c r="BU113" s="189" t="e">
        <f aca="false">BF113+BG113+BH113+BI113+BJ113+BK113+BL113+BM113+BN113+BO113+BP113+BQ113+BR113+BS113+BT113</f>
        <v>#NAME?</v>
      </c>
      <c r="BW113" s="190" t="e">
        <f aca="false">IF(G113=1,IF(G112=0,C113,0),0)</f>
        <v>#NAME?</v>
      </c>
      <c r="BX113" s="190" t="e">
        <f aca="false">IF(G113=1,IF(G112=0,C113,0),0)</f>
        <v>#NAME?</v>
      </c>
      <c r="BY113" s="190" t="e">
        <f aca="false">F113+W113</f>
        <v>#NAME?</v>
      </c>
      <c r="BZ113" s="190" t="e">
        <f aca="false">IF(BY113=2,1,0)</f>
        <v>#NAME?</v>
      </c>
      <c r="CA113" s="190" t="e">
        <f aca="false">IF(G113+H113=2,1,0)</f>
        <v>#NAME?</v>
      </c>
    </row>
    <row r="114" customFormat="false" ht="12.75" hidden="false" customHeight="false" outlineLevel="0" collapsed="false">
      <c r="B114" s="195"/>
      <c r="C114" s="191" t="n">
        <v>98</v>
      </c>
      <c r="D114" s="176" t="n">
        <v>1</v>
      </c>
      <c r="E114" s="176" t="n">
        <f aca="false">IF(INDEX(DM_1,1,$C$3)&gt;C114,0,1)</f>
        <v>1</v>
      </c>
      <c r="F114" s="176" t="e">
        <f aca="false">IF(AV114/$J$10&gt;=INDEX(PREV_2,1,$C$3),1,0)</f>
        <v>#NAME?</v>
      </c>
      <c r="G114" s="176" t="e">
        <f aca="false">IF(F114=0,0,IF(SUM(F$17:F114)-INDEX(DM_4,1,$C$3)&lt;0,0,1))</f>
        <v>#NAME?</v>
      </c>
      <c r="H114" s="177" t="e">
        <f aca="false">IF(AV114&lt;$J$10,0,1)</f>
        <v>#NAME?</v>
      </c>
      <c r="I114" s="178" t="e">
        <f aca="false">IF(G114=0,BD114*INDEX(EQ_Prev,1,$C$3),0)</f>
        <v>#NAME?</v>
      </c>
      <c r="J114" s="178" t="e">
        <f aca="false">IF(F114=1,IF(F113=0,SUM(I$17:I114),I114),0)</f>
        <v>#NAME?</v>
      </c>
      <c r="K114" s="178" t="e">
        <f aca="false">IF(F114=1,IF(F113=0,IF(SUM(I$17:I114)&lt;=$N$10,SUM(I$17:I114),$N$10),0),0)</f>
        <v>#NAME?</v>
      </c>
      <c r="L114" s="178" t="e">
        <f aca="false">J114-K114</f>
        <v>#NAME?</v>
      </c>
      <c r="M114" s="178" t="e">
        <f aca="false">IF(G114=0,BD114*(1-INDEX(EQ_Prev,1,$C$3)),0)</f>
        <v>#NAME?</v>
      </c>
      <c r="N114" s="178" t="e">
        <f aca="false">IF(G114=1,IF(G113=0,SUM(M$17:M114),0),0)</f>
        <v>#NAME?</v>
      </c>
      <c r="O114" s="178" t="e">
        <f aca="false">IF(G114=1,BD114,0)</f>
        <v>#NAME?</v>
      </c>
      <c r="P114" s="179" t="e">
        <f aca="false">O114+N114+L114</f>
        <v>#NAME?</v>
      </c>
      <c r="Q114" s="192" t="n">
        <v>0</v>
      </c>
      <c r="R114" s="181" t="e">
        <f aca="false">-IF(G114=0,($G$7/$H$7),0)</f>
        <v>#NAME?</v>
      </c>
      <c r="S114" s="181" t="e">
        <f aca="false">-IF(F114=1,IF(G114=0,$G$8/$H$8,0),0)</f>
        <v>#NAME?</v>
      </c>
      <c r="T114" s="181" t="e">
        <f aca="false">Q114+R114+S114+AB114</f>
        <v>#NAME?</v>
      </c>
      <c r="U114" s="181" t="e">
        <f aca="false">IF(W113=1,0,T114)</f>
        <v>#NAME?</v>
      </c>
      <c r="V114" s="181" t="e">
        <f aca="false">IF(U114=0,T114,0)</f>
        <v>#NAME?</v>
      </c>
      <c r="W114" s="182" t="e">
        <f aca="false">IF(-SUM(T$17:T114)&gt;=0.25*(SUM($G$6+$G$7+$G$8)),1,0)</f>
        <v>#NAME?</v>
      </c>
      <c r="X114" s="181" t="e">
        <f aca="false">-IF(BZ114=1,IF(BZ113=0,AC114,0),0)</f>
        <v>#NAME?</v>
      </c>
      <c r="Y114" s="181" t="e">
        <f aca="false">-IF(BZ114=1,IF(BZ113=0,(SUM(P$17:P114)),IF(AG114&gt;0,P114,0)),0)</f>
        <v>#NAME?</v>
      </c>
      <c r="Z114" s="181" t="e">
        <f aca="false">IF(AG113&gt;0,IF(AG114&lt;0,-AG113,0),0)</f>
        <v>#NAME?</v>
      </c>
      <c r="AA114" s="181" t="e">
        <f aca="false">IF(Z114=0,Y114,Z114)</f>
        <v>#NAME?</v>
      </c>
      <c r="AB114" s="193" t="n">
        <v>0</v>
      </c>
      <c r="AC114" s="183" t="e">
        <f aca="false">IF(BY113&lt;2,AC113+AD113,0)</f>
        <v>#NAME?</v>
      </c>
      <c r="AD114" s="183" t="e">
        <f aca="false">AC114*((((1+(INDEX(TI_4,1,$C$3)/2))^2)^(1/12))-1)</f>
        <v>#NAME?</v>
      </c>
      <c r="AE114" s="183" t="e">
        <f aca="false">IF(AD115=0,0,AD114)</f>
        <v>#NAME?</v>
      </c>
      <c r="AF114" s="183" t="e">
        <f aca="false">IF(BZ114=1,IF(BZ113=0,AC114-SUM(T115:T$136),0),0)</f>
        <v>#NAME?</v>
      </c>
      <c r="AG114" s="183" t="e">
        <f aca="false">IF(BZ114=1,IF(BZ113=0,AF114-SUM(P$17:P114),AG113+AI113-P114),0)</f>
        <v>#NAME?</v>
      </c>
      <c r="AH114" s="183" t="e">
        <f aca="false">IF(AG114&lt;=0,0,AG114)</f>
        <v>#NAME?</v>
      </c>
      <c r="AI114" s="183" t="e">
        <f aca="false">AH114*((((1+(INDEX(TI_5,1,$C$3)/2))^2)^(1/12))-1)</f>
        <v>#NAME?</v>
      </c>
      <c r="AJ114" s="183" t="e">
        <f aca="false">IF(AI115=0,0,AI114)</f>
        <v>#NAME?</v>
      </c>
      <c r="AK114" s="183" t="e">
        <f aca="false">IF(AH114&gt;0,IF(CA113=1,-AH114,0),0)</f>
        <v>#NAME?</v>
      </c>
      <c r="AL114" s="184" t="e">
        <f aca="false">K114+P114+Q114+R114+S114+X114+AA114+AB114+AF114+AK114</f>
        <v>#NAME?</v>
      </c>
      <c r="AM114" s="185" t="e">
        <f aca="false">IF($E114=0,0,IF($C114-INDEX(DM_1,1,$C$3)&gt;=$K$3,0,INDEX(EC_Studio,$C$4,$C$3)))</f>
        <v>#NAME?</v>
      </c>
      <c r="AN114" s="185" t="e">
        <f aca="false">IF($E114=0,0,IF($C114-INDEX(DM_1,1,$C$3)&gt;=$K$4,0,INDEX(EC_1cc,$C$4,$C$3)))</f>
        <v>#NAME?</v>
      </c>
      <c r="AO114" s="185" t="e">
        <f aca="false">IF($E114=0,0,IF($C114-INDEX(DM_1,1,$C$3)&gt;=$K$5,0,INDEX(EC_2cc,$C$4,$C$3)))</f>
        <v>#NAME?</v>
      </c>
      <c r="AP114" s="185" t="e">
        <f aca="false">IF($E114=0,0,IF($C114-INDEX(DM_1,1,$C$3)&gt;=$K$6,0,INDEX(EC_3CC,$C$4,$C$3)))</f>
        <v>#NAME?</v>
      </c>
      <c r="AQ114" s="185" t="e">
        <f aca="false">IF($E114=0,0,IF($C114-INDEX(DM_1,1,$C$3)&gt;=$K$7,0,INDEX(EC_P,$C$4,$C$3)))</f>
        <v>#NAME?</v>
      </c>
      <c r="AR114" s="185" t="e">
        <f aca="false">IF($E114=0,0,IF($C114-INDEX(DM_1,1,$C$3)&gt;=$K$8,0,INDEX(EC_2ccF,$C$4,$C$3)))</f>
        <v>#NAME?</v>
      </c>
      <c r="AS114" s="185" t="e">
        <f aca="false">IF($E114=0,0,IF($C114-INDEX(DM_1,1,$C$3)&gt;=$K$9,0,INDEX(EC_3ccF,$C$4,$C$3)))</f>
        <v>#NAME?</v>
      </c>
      <c r="AT114" s="185" t="e">
        <f aca="false">(AM114+AN114+AO114+AP114+AQ114+AR114+AS114)*INDEX([1]!stat,1,$C$3)</f>
        <v>#NAME?</v>
      </c>
      <c r="AU114" s="185" t="e">
        <f aca="false">SUM(AM114:AS114)</f>
        <v>#NAME?</v>
      </c>
      <c r="AV114" s="185" t="e">
        <f aca="false">SUM(AU$17:AU114)</f>
        <v>#NAME?</v>
      </c>
      <c r="AW114" s="186" t="e">
        <f aca="false">AM114*INDEX([1]!prix_studio,$C$4,$C$3)</f>
        <v>#NAME?</v>
      </c>
      <c r="AX114" s="186" t="e">
        <f aca="false">AN114*INDEX([1]!prix_1cc,$C$4,$C$3)</f>
        <v>#NAME?</v>
      </c>
      <c r="AY114" s="186" t="e">
        <f aca="false">AO114*INDEX([1]!prix_2cc,$C$4,$C$3)</f>
        <v>#NAME?</v>
      </c>
      <c r="AZ114" s="186" t="e">
        <f aca="false">AP114*INDEX([1]!prix_3cc,$C$4,$C$3)</f>
        <v>#NAME?</v>
      </c>
      <c r="BA114" s="186" t="e">
        <f aca="false">AQ114*INDEX([1]!prix_pent,$C$4,$C$3)</f>
        <v>#NAME?</v>
      </c>
      <c r="BB114" s="186" t="e">
        <f aca="false">AR114*INDEX([1]!prix_2ccf,$C$4,$C$3)</f>
        <v>#NAME?</v>
      </c>
      <c r="BC114" s="186" t="e">
        <f aca="false">AS114*INDEX([1]!prix_3ccf,$C$4,$C$3)</f>
        <v>#NAME?</v>
      </c>
      <c r="BD114" s="186" t="e">
        <f aca="false">SUM(AW114:BC114)</f>
        <v>#NAME?</v>
      </c>
      <c r="BE114" s="186"/>
      <c r="BF114" s="187" t="e">
        <f aca="false">IF($G114=0,0,IF(SUM(AM$17:AM114)&lt;$J$3,0,INDEX(Taxes_2,1,$C$3)*INDEX([1]!prix_studio,$C$4,$C$3))*($J$3-SUM(AM$17:AM114))/12)</f>
        <v>#NAME?</v>
      </c>
      <c r="BG114" s="187" t="e">
        <f aca="false">IF($G114=0,0,IF(SUM(AN$17:AN114)&lt;$J$4,0,INDEX(Taxes_2,1,$C$3)*INDEX([1]!prix_1cc,$C$4,$C$3))*($J$4-SUM(AN$17:AN114))/12)</f>
        <v>#NAME?</v>
      </c>
      <c r="BH114" s="187" t="e">
        <f aca="false">IF($G114=0,0,IF(SUM(AO$17:AO114)&lt;$J$5,0,INDEX(Taxes_2,1,$C$3)*INDEX([1]!prix_2cc,$C$4,$C$3))*($J$5-SUM(AO$17:AO114))/12)</f>
        <v>#NAME?</v>
      </c>
      <c r="BI114" s="187" t="e">
        <f aca="false">IF($G114=0,0,IF(SUM(AP$17:AP114)&lt;$J$6,0,INDEX(Taxes_2,1,$C$3)*INDEX([1]!prix_3cc,$C$4,$C$3))*($J$6-SUM(AP$17:AP114))/12)</f>
        <v>#NAME?</v>
      </c>
      <c r="BJ114" s="187" t="e">
        <f aca="false">IF($G114=0,0,IF(SUM(AQ$17:AQ114)&lt;$J$7,0,INDEX(Taxes_2,1,$C$3)*INDEX([1]!prix_pent,$C$4,$C$3))*($J$7-SUM(AQ$17:AQ114))/12)</f>
        <v>#NAME?</v>
      </c>
      <c r="BK114" s="187" t="e">
        <f aca="false">IF($G114=0,0,IF(SUM(AR$17:AR114)&lt;$J$8,0,INDEX(Taxes_2,1,$C$3)*INDEX([1]!prix_2ccf,$C$4,$C$3))*($J$8-SUM(AR$17:AR114))/12)</f>
        <v>#NAME?</v>
      </c>
      <c r="BL114" s="187" t="e">
        <f aca="false">IF($G114=0,0,IF(SUM(AS$17:AS114)&lt;$J$9,0,INDEX(Taxes_2,1,$C$3)*INDEX([1]!prix_3ccf,$C$4,$C$3))*($J$9-SUM(AS$17:AS114))/12)</f>
        <v>#NAME?</v>
      </c>
      <c r="BM114" s="188" t="e">
        <f aca="false">IF(G114=0,INDEX(Taxes_1,1,$C$3)*INDEX([1]!v_terrain,1,1)/12,0)</f>
        <v>#NAME?</v>
      </c>
      <c r="BN114" s="187"/>
      <c r="BO114" s="187"/>
      <c r="BP114" s="187"/>
      <c r="BQ114" s="187"/>
      <c r="BR114" s="187"/>
      <c r="BS114" s="187"/>
      <c r="BT114" s="187"/>
      <c r="BU114" s="189" t="e">
        <f aca="false">BF114+BG114+BH114+BI114+BJ114+BK114+BL114+BM114+BN114+BO114+BP114+BQ114+BR114+BS114+BT114</f>
        <v>#NAME?</v>
      </c>
      <c r="BW114" s="190" t="e">
        <f aca="false">IF(G114=1,IF(G113=0,C114,0),0)</f>
        <v>#NAME?</v>
      </c>
      <c r="BX114" s="190" t="e">
        <f aca="false">IF(G114=1,IF(G113=0,C114,0),0)</f>
        <v>#NAME?</v>
      </c>
      <c r="BY114" s="190" t="e">
        <f aca="false">F114+W114</f>
        <v>#NAME?</v>
      </c>
      <c r="BZ114" s="190" t="e">
        <f aca="false">IF(BY114=2,1,0)</f>
        <v>#NAME?</v>
      </c>
      <c r="CA114" s="190" t="e">
        <f aca="false">IF(G114+H114=2,1,0)</f>
        <v>#NAME?</v>
      </c>
    </row>
    <row r="115" customFormat="false" ht="12.75" hidden="false" customHeight="false" outlineLevel="0" collapsed="false">
      <c r="B115" s="195"/>
      <c r="C115" s="191" t="n">
        <v>99</v>
      </c>
      <c r="D115" s="176" t="n">
        <v>1</v>
      </c>
      <c r="E115" s="176" t="n">
        <f aca="false">IF(INDEX(DM_1,1,$C$3)&gt;C115,0,1)</f>
        <v>1</v>
      </c>
      <c r="F115" s="176" t="e">
        <f aca="false">IF(AV115/$J$10&gt;=INDEX(PREV_2,1,$C$3),1,0)</f>
        <v>#NAME?</v>
      </c>
      <c r="G115" s="176" t="e">
        <f aca="false">IF(F115=0,0,IF(SUM(F$17:F115)-INDEX(DM_4,1,$C$3)&lt;0,0,1))</f>
        <v>#NAME?</v>
      </c>
      <c r="H115" s="177" t="e">
        <f aca="false">IF(AV115&lt;$J$10,0,1)</f>
        <v>#NAME?</v>
      </c>
      <c r="I115" s="178" t="e">
        <f aca="false">IF(G115=0,BD115*INDEX(EQ_Prev,1,$C$3),0)</f>
        <v>#NAME?</v>
      </c>
      <c r="J115" s="178" t="e">
        <f aca="false">IF(F115=1,IF(F114=0,SUM(I$17:I115),I115),0)</f>
        <v>#NAME?</v>
      </c>
      <c r="K115" s="178" t="e">
        <f aca="false">IF(F115=1,IF(F114=0,IF(SUM(I$17:I115)&lt;=$N$10,SUM(I$17:I115),$N$10),0),0)</f>
        <v>#NAME?</v>
      </c>
      <c r="L115" s="178" t="e">
        <f aca="false">J115-K115</f>
        <v>#NAME?</v>
      </c>
      <c r="M115" s="178" t="e">
        <f aca="false">IF(G115=0,BD115*(1-INDEX(EQ_Prev,1,$C$3)),0)</f>
        <v>#NAME?</v>
      </c>
      <c r="N115" s="178" t="e">
        <f aca="false">IF(G115=1,IF(G114=0,SUM(M$17:M115),0),0)</f>
        <v>#NAME?</v>
      </c>
      <c r="O115" s="178" t="e">
        <f aca="false">IF(G115=1,BD115,0)</f>
        <v>#NAME?</v>
      </c>
      <c r="P115" s="179" t="e">
        <f aca="false">O115+N115+L115</f>
        <v>#NAME?</v>
      </c>
      <c r="Q115" s="192" t="n">
        <v>0</v>
      </c>
      <c r="R115" s="181" t="e">
        <f aca="false">-IF(G115=0,($G$7/$H$7),0)</f>
        <v>#NAME?</v>
      </c>
      <c r="S115" s="181" t="e">
        <f aca="false">-IF(F115=1,IF(G115=0,$G$8/$H$8,0),0)</f>
        <v>#NAME?</v>
      </c>
      <c r="T115" s="181" t="e">
        <f aca="false">Q115+R115+S115+AB115</f>
        <v>#NAME?</v>
      </c>
      <c r="U115" s="181" t="e">
        <f aca="false">IF(W114=1,0,T115)</f>
        <v>#NAME?</v>
      </c>
      <c r="V115" s="181" t="e">
        <f aca="false">IF(U115=0,T115,0)</f>
        <v>#NAME?</v>
      </c>
      <c r="W115" s="182" t="e">
        <f aca="false">IF(-SUM(T$17:T115)&gt;=0.25*(SUM($G$6+$G$7+$G$8)),1,0)</f>
        <v>#NAME?</v>
      </c>
      <c r="X115" s="181" t="e">
        <f aca="false">-IF(BZ115=1,IF(BZ114=0,AC115,0),0)</f>
        <v>#NAME?</v>
      </c>
      <c r="Y115" s="181" t="e">
        <f aca="false">-IF(BZ115=1,IF(BZ114=0,(SUM(P$17:P115)),IF(AG115&gt;0,P115,0)),0)</f>
        <v>#NAME?</v>
      </c>
      <c r="Z115" s="181" t="e">
        <f aca="false">IF(AG114&gt;0,IF(AG115&lt;0,-AG114,0),0)</f>
        <v>#NAME?</v>
      </c>
      <c r="AA115" s="181" t="e">
        <f aca="false">IF(Z115=0,Y115,Z115)</f>
        <v>#NAME?</v>
      </c>
      <c r="AB115" s="193" t="n">
        <v>0</v>
      </c>
      <c r="AC115" s="183" t="e">
        <f aca="false">IF(BY114&lt;2,AC114+AD114,0)</f>
        <v>#NAME?</v>
      </c>
      <c r="AD115" s="183" t="e">
        <f aca="false">AC115*((((1+(INDEX(TI_4,1,$C$3)/2))^2)^(1/12))-1)</f>
        <v>#NAME?</v>
      </c>
      <c r="AE115" s="183" t="e">
        <f aca="false">IF(AD116=0,0,AD115)</f>
        <v>#NAME?</v>
      </c>
      <c r="AF115" s="183" t="e">
        <f aca="false">IF(BZ115=1,IF(BZ114=0,AC115-SUM(T116:T$136),0),0)</f>
        <v>#NAME?</v>
      </c>
      <c r="AG115" s="183" t="e">
        <f aca="false">IF(BZ115=1,IF(BZ114=0,AF115-SUM(P$17:P115),AG114+AI114-P115),0)</f>
        <v>#NAME?</v>
      </c>
      <c r="AH115" s="183" t="e">
        <f aca="false">IF(AG115&lt;=0,0,AG115)</f>
        <v>#NAME?</v>
      </c>
      <c r="AI115" s="183" t="e">
        <f aca="false">AH115*((((1+(INDEX(TI_5,1,$C$3)/2))^2)^(1/12))-1)</f>
        <v>#NAME?</v>
      </c>
      <c r="AJ115" s="183" t="e">
        <f aca="false">IF(AI116=0,0,AI115)</f>
        <v>#NAME?</v>
      </c>
      <c r="AK115" s="183" t="e">
        <f aca="false">IF(AH115&gt;0,IF(CA114=1,-AH115,0),0)</f>
        <v>#NAME?</v>
      </c>
      <c r="AL115" s="184" t="e">
        <f aca="false">K115+P115+Q115+R115+S115+X115+AA115+AB115+AF115+AK115</f>
        <v>#NAME?</v>
      </c>
      <c r="AM115" s="185" t="e">
        <f aca="false">IF($E115=0,0,IF($C115-INDEX(DM_1,1,$C$3)&gt;=$K$3,0,INDEX(EC_Studio,$C$4,$C$3)))</f>
        <v>#NAME?</v>
      </c>
      <c r="AN115" s="185" t="e">
        <f aca="false">IF($E115=0,0,IF($C115-INDEX(DM_1,1,$C$3)&gt;=$K$4,0,INDEX(EC_1cc,$C$4,$C$3)))</f>
        <v>#NAME?</v>
      </c>
      <c r="AO115" s="185" t="e">
        <f aca="false">IF($E115=0,0,IF($C115-INDEX(DM_1,1,$C$3)&gt;=$K$5,0,INDEX(EC_2cc,$C$4,$C$3)))</f>
        <v>#NAME?</v>
      </c>
      <c r="AP115" s="185" t="e">
        <f aca="false">IF($E115=0,0,IF($C115-INDEX(DM_1,1,$C$3)&gt;=$K$6,0,INDEX(EC_3CC,$C$4,$C$3)))</f>
        <v>#NAME?</v>
      </c>
      <c r="AQ115" s="185" t="e">
        <f aca="false">IF($E115=0,0,IF($C115-INDEX(DM_1,1,$C$3)&gt;=$K$7,0,INDEX(EC_P,$C$4,$C$3)))</f>
        <v>#NAME?</v>
      </c>
      <c r="AR115" s="185" t="e">
        <f aca="false">IF($E115=0,0,IF($C115-INDEX(DM_1,1,$C$3)&gt;=$K$8,0,INDEX(EC_2ccF,$C$4,$C$3)))</f>
        <v>#NAME?</v>
      </c>
      <c r="AS115" s="185" t="e">
        <f aca="false">IF($E115=0,0,IF($C115-INDEX(DM_1,1,$C$3)&gt;=$K$9,0,INDEX(EC_3ccF,$C$4,$C$3)))</f>
        <v>#NAME?</v>
      </c>
      <c r="AT115" s="185" t="e">
        <f aca="false">(AM115+AN115+AO115+AP115+AQ115+AR115+AS115)*INDEX([1]!stat,1,$C$3)</f>
        <v>#NAME?</v>
      </c>
      <c r="AU115" s="185" t="e">
        <f aca="false">SUM(AM115:AS115)</f>
        <v>#NAME?</v>
      </c>
      <c r="AV115" s="185" t="e">
        <f aca="false">SUM(AU$17:AU115)</f>
        <v>#NAME?</v>
      </c>
      <c r="AW115" s="186" t="e">
        <f aca="false">AM115*INDEX([1]!prix_studio,$C$4,$C$3)</f>
        <v>#NAME?</v>
      </c>
      <c r="AX115" s="186" t="e">
        <f aca="false">AN115*INDEX([1]!prix_1cc,$C$4,$C$3)</f>
        <v>#NAME?</v>
      </c>
      <c r="AY115" s="186" t="e">
        <f aca="false">AO115*INDEX([1]!prix_2cc,$C$4,$C$3)</f>
        <v>#NAME?</v>
      </c>
      <c r="AZ115" s="186" t="e">
        <f aca="false">AP115*INDEX([1]!prix_3cc,$C$4,$C$3)</f>
        <v>#NAME?</v>
      </c>
      <c r="BA115" s="186" t="e">
        <f aca="false">AQ115*INDEX([1]!prix_pent,$C$4,$C$3)</f>
        <v>#NAME?</v>
      </c>
      <c r="BB115" s="186" t="e">
        <f aca="false">AR115*INDEX([1]!prix_2ccf,$C$4,$C$3)</f>
        <v>#NAME?</v>
      </c>
      <c r="BC115" s="186" t="e">
        <f aca="false">AS115*INDEX([1]!prix_3ccf,$C$4,$C$3)</f>
        <v>#NAME?</v>
      </c>
      <c r="BD115" s="186" t="e">
        <f aca="false">SUM(AW115:BC115)</f>
        <v>#NAME?</v>
      </c>
      <c r="BE115" s="186"/>
      <c r="BF115" s="187" t="e">
        <f aca="false">IF($G115=0,0,IF(SUM(AM$17:AM115)&lt;$J$3,0,INDEX(Taxes_2,1,$C$3)*INDEX([1]!prix_studio,$C$4,$C$3))*($J$3-SUM(AM$17:AM115))/12)</f>
        <v>#NAME?</v>
      </c>
      <c r="BG115" s="187" t="e">
        <f aca="false">IF($G115=0,0,IF(SUM(AN$17:AN115)&lt;$J$4,0,INDEX(Taxes_2,1,$C$3)*INDEX([1]!prix_1cc,$C$4,$C$3))*($J$4-SUM(AN$17:AN115))/12)</f>
        <v>#NAME?</v>
      </c>
      <c r="BH115" s="187" t="e">
        <f aca="false">IF($G115=0,0,IF(SUM(AO$17:AO115)&lt;$J$5,0,INDEX(Taxes_2,1,$C$3)*INDEX([1]!prix_2cc,$C$4,$C$3))*($J$5-SUM(AO$17:AO115))/12)</f>
        <v>#NAME?</v>
      </c>
      <c r="BI115" s="187" t="e">
        <f aca="false">IF($G115=0,0,IF(SUM(AP$17:AP115)&lt;$J$6,0,INDEX(Taxes_2,1,$C$3)*INDEX([1]!prix_3cc,$C$4,$C$3))*($J$6-SUM(AP$17:AP115))/12)</f>
        <v>#NAME?</v>
      </c>
      <c r="BJ115" s="187" t="e">
        <f aca="false">IF($G115=0,0,IF(SUM(AQ$17:AQ115)&lt;$J$7,0,INDEX(Taxes_2,1,$C$3)*INDEX([1]!prix_pent,$C$4,$C$3))*($J$7-SUM(AQ$17:AQ115))/12)</f>
        <v>#NAME?</v>
      </c>
      <c r="BK115" s="187" t="e">
        <f aca="false">IF($G115=0,0,IF(SUM(AR$17:AR115)&lt;$J$8,0,INDEX(Taxes_2,1,$C$3)*INDEX([1]!prix_2ccf,$C$4,$C$3))*($J$8-SUM(AR$17:AR115))/12)</f>
        <v>#NAME?</v>
      </c>
      <c r="BL115" s="187" t="e">
        <f aca="false">IF($G115=0,0,IF(SUM(AS$17:AS115)&lt;$J$9,0,INDEX(Taxes_2,1,$C$3)*INDEX([1]!prix_3ccf,$C$4,$C$3))*($J$9-SUM(AS$17:AS115))/12)</f>
        <v>#NAME?</v>
      </c>
      <c r="BM115" s="188" t="e">
        <f aca="false">IF(G115=0,INDEX(Taxes_1,1,$C$3)*INDEX([1]!v_terrain,1,1)/12,0)</f>
        <v>#NAME?</v>
      </c>
      <c r="BN115" s="187"/>
      <c r="BO115" s="187"/>
      <c r="BP115" s="187"/>
      <c r="BQ115" s="187"/>
      <c r="BR115" s="187"/>
      <c r="BS115" s="187"/>
      <c r="BT115" s="187"/>
      <c r="BU115" s="189" t="e">
        <f aca="false">BF115+BG115+BH115+BI115+BJ115+BK115+BL115+BM115+BN115+BO115+BP115+BQ115+BR115+BS115+BT115</f>
        <v>#NAME?</v>
      </c>
      <c r="BW115" s="190" t="e">
        <f aca="false">IF(G115=1,IF(G114=0,C115,0),0)</f>
        <v>#NAME?</v>
      </c>
      <c r="BX115" s="190" t="e">
        <f aca="false">IF(G115=1,IF(G114=0,C115,0),0)</f>
        <v>#NAME?</v>
      </c>
      <c r="BY115" s="190" t="e">
        <f aca="false">F115+W115</f>
        <v>#NAME?</v>
      </c>
      <c r="BZ115" s="190" t="e">
        <f aca="false">IF(BY115=2,1,0)</f>
        <v>#NAME?</v>
      </c>
      <c r="CA115" s="190" t="e">
        <f aca="false">IF(G115+H115=2,1,0)</f>
        <v>#NAME?</v>
      </c>
    </row>
    <row r="116" customFormat="false" ht="12.75" hidden="false" customHeight="false" outlineLevel="0" collapsed="false">
      <c r="B116" s="195"/>
      <c r="C116" s="191" t="n">
        <v>100</v>
      </c>
      <c r="D116" s="176" t="n">
        <v>1</v>
      </c>
      <c r="E116" s="176" t="n">
        <f aca="false">IF(INDEX(DM_1,1,$C$3)&gt;C116,0,1)</f>
        <v>1</v>
      </c>
      <c r="F116" s="176" t="e">
        <f aca="false">IF(AV116/$J$10&gt;=INDEX(PREV_2,1,$C$3),1,0)</f>
        <v>#NAME?</v>
      </c>
      <c r="G116" s="176" t="e">
        <f aca="false">IF(F116=0,0,IF(SUM(F$17:F116)-INDEX(DM_4,1,$C$3)&lt;0,0,1))</f>
        <v>#NAME?</v>
      </c>
      <c r="H116" s="177" t="e">
        <f aca="false">IF(AV116&lt;$J$10,0,1)</f>
        <v>#NAME?</v>
      </c>
      <c r="I116" s="178" t="e">
        <f aca="false">IF(G116=0,BD116*INDEX(EQ_Prev,1,$C$3),0)</f>
        <v>#NAME?</v>
      </c>
      <c r="J116" s="178" t="e">
        <f aca="false">IF(F116=1,IF(F115=0,SUM(I$17:I116),I116),0)</f>
        <v>#NAME?</v>
      </c>
      <c r="K116" s="178" t="e">
        <f aca="false">IF(F116=1,IF(F115=0,IF(SUM(I$17:I116)&lt;=$N$10,SUM(I$17:I116),$N$10),0),0)</f>
        <v>#NAME?</v>
      </c>
      <c r="L116" s="178" t="e">
        <f aca="false">J116-K116</f>
        <v>#NAME?</v>
      </c>
      <c r="M116" s="178" t="e">
        <f aca="false">IF(G116=0,BD116*(1-INDEX(EQ_Prev,1,$C$3)),0)</f>
        <v>#NAME?</v>
      </c>
      <c r="N116" s="178" t="e">
        <f aca="false">IF(G116=1,IF(G115=0,SUM(M$17:M116),0),0)</f>
        <v>#NAME?</v>
      </c>
      <c r="O116" s="178" t="e">
        <f aca="false">IF(G116=1,BD116,0)</f>
        <v>#NAME?</v>
      </c>
      <c r="P116" s="179" t="e">
        <f aca="false">O116+N116+L116</f>
        <v>#NAME?</v>
      </c>
      <c r="Q116" s="192" t="n">
        <v>0</v>
      </c>
      <c r="R116" s="181" t="e">
        <f aca="false">-IF(G116=0,($G$7/$H$7),0)</f>
        <v>#NAME?</v>
      </c>
      <c r="S116" s="181" t="e">
        <f aca="false">-IF(F116=1,IF(G116=0,$G$8/$H$8,0),0)</f>
        <v>#NAME?</v>
      </c>
      <c r="T116" s="181" t="e">
        <f aca="false">Q116+R116+S116+AB116</f>
        <v>#NAME?</v>
      </c>
      <c r="U116" s="181" t="e">
        <f aca="false">IF(W115=1,0,T116)</f>
        <v>#NAME?</v>
      </c>
      <c r="V116" s="181" t="e">
        <f aca="false">IF(U116=0,T116,0)</f>
        <v>#NAME?</v>
      </c>
      <c r="W116" s="182" t="e">
        <f aca="false">IF(-SUM(T$17:T116)&gt;=0.25*(SUM($G$6+$G$7+$G$8)),1,0)</f>
        <v>#NAME?</v>
      </c>
      <c r="X116" s="181" t="e">
        <f aca="false">-IF(BZ116=1,IF(BZ115=0,AC116,0),0)</f>
        <v>#NAME?</v>
      </c>
      <c r="Y116" s="181" t="e">
        <f aca="false">-IF(BZ116=1,IF(BZ115=0,(SUM(P$17:P116)),IF(AG116&gt;0,P116,0)),0)</f>
        <v>#NAME?</v>
      </c>
      <c r="Z116" s="181" t="e">
        <f aca="false">IF(AG115&gt;0,IF(AG116&lt;0,-AG115,0),0)</f>
        <v>#NAME?</v>
      </c>
      <c r="AA116" s="181" t="e">
        <f aca="false">IF(Z116=0,Y116,Z116)</f>
        <v>#NAME?</v>
      </c>
      <c r="AB116" s="193" t="n">
        <v>0</v>
      </c>
      <c r="AC116" s="183" t="e">
        <f aca="false">IF(BY115&lt;2,AC115+AD115,0)</f>
        <v>#NAME?</v>
      </c>
      <c r="AD116" s="183" t="e">
        <f aca="false">AC116*((((1+(INDEX(TI_4,1,$C$3)/2))^2)^(1/12))-1)</f>
        <v>#NAME?</v>
      </c>
      <c r="AE116" s="183" t="e">
        <f aca="false">IF(AD117=0,0,AD116)</f>
        <v>#NAME?</v>
      </c>
      <c r="AF116" s="183" t="e">
        <f aca="false">IF(BZ116=1,IF(BZ115=0,AC116-SUM(T117:T$136),0),0)</f>
        <v>#NAME?</v>
      </c>
      <c r="AG116" s="183" t="e">
        <f aca="false">IF(BZ116=1,IF(BZ115=0,AF116-SUM(P$17:P116),AG115+AI115-P116),0)</f>
        <v>#NAME?</v>
      </c>
      <c r="AH116" s="183" t="e">
        <f aca="false">IF(AG116&lt;=0,0,AG116)</f>
        <v>#NAME?</v>
      </c>
      <c r="AI116" s="183" t="e">
        <f aca="false">AH116*((((1+(INDEX(TI_5,1,$C$3)/2))^2)^(1/12))-1)</f>
        <v>#NAME?</v>
      </c>
      <c r="AJ116" s="183" t="e">
        <f aca="false">IF(AI117=0,0,AI116)</f>
        <v>#NAME?</v>
      </c>
      <c r="AK116" s="183" t="e">
        <f aca="false">IF(AH116&gt;0,IF(CA115=1,-AH116,0),0)</f>
        <v>#NAME?</v>
      </c>
      <c r="AL116" s="184" t="e">
        <f aca="false">K116+P116+Q116+R116+S116+X116+AA116+AB116+AF116+AK116</f>
        <v>#NAME?</v>
      </c>
      <c r="AM116" s="185" t="e">
        <f aca="false">IF($E116=0,0,IF($C116-INDEX(DM_1,1,$C$3)&gt;=$K$3,0,INDEX(EC_Studio,$C$4,$C$3)))</f>
        <v>#NAME?</v>
      </c>
      <c r="AN116" s="185" t="e">
        <f aca="false">IF($E116=0,0,IF($C116-INDEX(DM_1,1,$C$3)&gt;=$K$4,0,INDEX(EC_1cc,$C$4,$C$3)))</f>
        <v>#NAME?</v>
      </c>
      <c r="AO116" s="185" t="e">
        <f aca="false">IF($E116=0,0,IF($C116-INDEX(DM_1,1,$C$3)&gt;=$K$5,0,INDEX(EC_2cc,$C$4,$C$3)))</f>
        <v>#NAME?</v>
      </c>
      <c r="AP116" s="185" t="e">
        <f aca="false">IF($E116=0,0,IF($C116-INDEX(DM_1,1,$C$3)&gt;=$K$6,0,INDEX(EC_3CC,$C$4,$C$3)))</f>
        <v>#NAME?</v>
      </c>
      <c r="AQ116" s="185" t="e">
        <f aca="false">IF($E116=0,0,IF($C116-INDEX(DM_1,1,$C$3)&gt;=$K$7,0,INDEX(EC_P,$C$4,$C$3)))</f>
        <v>#NAME?</v>
      </c>
      <c r="AR116" s="185" t="e">
        <f aca="false">IF($E116=0,0,IF($C116-INDEX(DM_1,1,$C$3)&gt;=$K$8,0,INDEX(EC_2ccF,$C$4,$C$3)))</f>
        <v>#NAME?</v>
      </c>
      <c r="AS116" s="185" t="e">
        <f aca="false">IF($E116=0,0,IF($C116-INDEX(DM_1,1,$C$3)&gt;=$K$9,0,INDEX(EC_3ccF,$C$4,$C$3)))</f>
        <v>#NAME?</v>
      </c>
      <c r="AT116" s="185" t="e">
        <f aca="false">(AM116+AN116+AO116+AP116+AQ116+AR116+AS116)*INDEX([1]!stat,1,$C$3)</f>
        <v>#NAME?</v>
      </c>
      <c r="AU116" s="185" t="e">
        <f aca="false">SUM(AM116:AS116)</f>
        <v>#NAME?</v>
      </c>
      <c r="AV116" s="185" t="e">
        <f aca="false">SUM(AU$17:AU116)</f>
        <v>#NAME?</v>
      </c>
      <c r="AW116" s="186" t="e">
        <f aca="false">AM116*INDEX([1]!prix_studio,$C$4,$C$3)</f>
        <v>#NAME?</v>
      </c>
      <c r="AX116" s="186" t="e">
        <f aca="false">AN116*INDEX([1]!prix_1cc,$C$4,$C$3)</f>
        <v>#NAME?</v>
      </c>
      <c r="AY116" s="186" t="e">
        <f aca="false">AO116*INDEX([1]!prix_2cc,$C$4,$C$3)</f>
        <v>#NAME?</v>
      </c>
      <c r="AZ116" s="186" t="e">
        <f aca="false">AP116*INDEX([1]!prix_3cc,$C$4,$C$3)</f>
        <v>#NAME?</v>
      </c>
      <c r="BA116" s="186" t="e">
        <f aca="false">AQ116*INDEX([1]!prix_pent,$C$4,$C$3)</f>
        <v>#NAME?</v>
      </c>
      <c r="BB116" s="186" t="e">
        <f aca="false">AR116*INDEX([1]!prix_2ccf,$C$4,$C$3)</f>
        <v>#NAME?</v>
      </c>
      <c r="BC116" s="186" t="e">
        <f aca="false">AS116*INDEX([1]!prix_3ccf,$C$4,$C$3)</f>
        <v>#NAME?</v>
      </c>
      <c r="BD116" s="186" t="e">
        <f aca="false">SUM(AW116:BC116)</f>
        <v>#NAME?</v>
      </c>
      <c r="BE116" s="186"/>
      <c r="BF116" s="187" t="e">
        <f aca="false">IF($G116=0,0,IF(SUM(AM$17:AM116)&lt;$J$3,0,INDEX(Taxes_2,1,$C$3)*INDEX([1]!prix_studio,$C$4,$C$3))*($J$3-SUM(AM$17:AM116))/12)</f>
        <v>#NAME?</v>
      </c>
      <c r="BG116" s="187" t="e">
        <f aca="false">IF($G116=0,0,IF(SUM(AN$17:AN116)&lt;$J$4,0,INDEX(Taxes_2,1,$C$3)*INDEX([1]!prix_1cc,$C$4,$C$3))*($J$4-SUM(AN$17:AN116))/12)</f>
        <v>#NAME?</v>
      </c>
      <c r="BH116" s="187" t="e">
        <f aca="false">IF($G116=0,0,IF(SUM(AO$17:AO116)&lt;$J$5,0,INDEX(Taxes_2,1,$C$3)*INDEX([1]!prix_2cc,$C$4,$C$3))*($J$5-SUM(AO$17:AO116))/12)</f>
        <v>#NAME?</v>
      </c>
      <c r="BI116" s="187" t="e">
        <f aca="false">IF($G116=0,0,IF(SUM(AP$17:AP116)&lt;$J$6,0,INDEX(Taxes_2,1,$C$3)*INDEX([1]!prix_3cc,$C$4,$C$3))*($J$6-SUM(AP$17:AP116))/12)</f>
        <v>#NAME?</v>
      </c>
      <c r="BJ116" s="187" t="e">
        <f aca="false">IF($G116=0,0,IF(SUM(AQ$17:AQ116)&lt;$J$7,0,INDEX(Taxes_2,1,$C$3)*INDEX([1]!prix_pent,$C$4,$C$3))*($J$7-SUM(AQ$17:AQ116))/12)</f>
        <v>#NAME?</v>
      </c>
      <c r="BK116" s="187" t="e">
        <f aca="false">IF($G116=0,0,IF(SUM(AR$17:AR116)&lt;$J$8,0,INDEX(Taxes_2,1,$C$3)*INDEX([1]!prix_2ccf,$C$4,$C$3))*($J$8-SUM(AR$17:AR116))/12)</f>
        <v>#NAME?</v>
      </c>
      <c r="BL116" s="187" t="e">
        <f aca="false">IF($G116=0,0,IF(SUM(AS$17:AS116)&lt;$J$9,0,INDEX(Taxes_2,1,$C$3)*INDEX([1]!prix_3ccf,$C$4,$C$3))*($J$9-SUM(AS$17:AS116))/12)</f>
        <v>#NAME?</v>
      </c>
      <c r="BM116" s="188" t="e">
        <f aca="false">IF(G116=0,INDEX(Taxes_1,1,$C$3)*INDEX([1]!v_terrain,1,1)/12,0)</f>
        <v>#NAME?</v>
      </c>
      <c r="BN116" s="187"/>
      <c r="BO116" s="187"/>
      <c r="BP116" s="187"/>
      <c r="BQ116" s="187"/>
      <c r="BR116" s="187"/>
      <c r="BS116" s="187"/>
      <c r="BT116" s="187"/>
      <c r="BU116" s="189" t="e">
        <f aca="false">BF116+BG116+BH116+BI116+BJ116+BK116+BL116+BM116+BN116+BO116+BP116+BQ116+BR116+BS116+BT116</f>
        <v>#NAME?</v>
      </c>
      <c r="BW116" s="190" t="e">
        <f aca="false">IF(G116=1,IF(G115=0,C116,0),0)</f>
        <v>#NAME?</v>
      </c>
      <c r="BX116" s="190" t="e">
        <f aca="false">IF(G116=1,IF(G115=0,C116,0),0)</f>
        <v>#NAME?</v>
      </c>
      <c r="BY116" s="190" t="e">
        <f aca="false">F116+W116</f>
        <v>#NAME?</v>
      </c>
      <c r="BZ116" s="190" t="e">
        <f aca="false">IF(BY116=2,1,0)</f>
        <v>#NAME?</v>
      </c>
      <c r="CA116" s="190" t="e">
        <f aca="false">IF(G116+H116=2,1,0)</f>
        <v>#NAME?</v>
      </c>
    </row>
    <row r="117" customFormat="false" ht="12.75" hidden="false" customHeight="false" outlineLevel="0" collapsed="false">
      <c r="B117" s="195"/>
      <c r="C117" s="191" t="n">
        <v>101</v>
      </c>
      <c r="D117" s="176" t="n">
        <v>1</v>
      </c>
      <c r="E117" s="176" t="n">
        <f aca="false">IF(INDEX(DM_1,1,$C$3)&gt;C117,0,1)</f>
        <v>1</v>
      </c>
      <c r="F117" s="176" t="e">
        <f aca="false">IF(AV117/$J$10&gt;=INDEX(PREV_2,1,$C$3),1,0)</f>
        <v>#NAME?</v>
      </c>
      <c r="G117" s="176" t="e">
        <f aca="false">IF(F117=0,0,IF(SUM(F$17:F117)-INDEX(DM_4,1,$C$3)&lt;0,0,1))</f>
        <v>#NAME?</v>
      </c>
      <c r="H117" s="177" t="e">
        <f aca="false">IF(AV117&lt;$J$10,0,1)</f>
        <v>#NAME?</v>
      </c>
      <c r="I117" s="178" t="e">
        <f aca="false">IF(G117=0,BD117*INDEX(EQ_Prev,1,$C$3),0)</f>
        <v>#NAME?</v>
      </c>
      <c r="J117" s="178" t="e">
        <f aca="false">IF(F117=1,IF(F116=0,SUM(I$17:I117),I117),0)</f>
        <v>#NAME?</v>
      </c>
      <c r="K117" s="178" t="e">
        <f aca="false">IF(F117=1,IF(F116=0,IF(SUM(I$17:I117)&lt;=$N$10,SUM(I$17:I117),$N$10),0),0)</f>
        <v>#NAME?</v>
      </c>
      <c r="L117" s="178" t="e">
        <f aca="false">J117-K117</f>
        <v>#NAME?</v>
      </c>
      <c r="M117" s="178" t="e">
        <f aca="false">IF(G117=0,BD117*(1-INDEX(EQ_Prev,1,$C$3)),0)</f>
        <v>#NAME?</v>
      </c>
      <c r="N117" s="178" t="e">
        <f aca="false">IF(G117=1,IF(G116=0,SUM(M$17:M117),0),0)</f>
        <v>#NAME?</v>
      </c>
      <c r="O117" s="178" t="e">
        <f aca="false">IF(G117=1,BD117,0)</f>
        <v>#NAME?</v>
      </c>
      <c r="P117" s="179" t="e">
        <f aca="false">O117+N117+L117</f>
        <v>#NAME?</v>
      </c>
      <c r="Q117" s="192" t="n">
        <v>0</v>
      </c>
      <c r="R117" s="181" t="e">
        <f aca="false">-IF(G117=0,($G$7/$H$7),0)</f>
        <v>#NAME?</v>
      </c>
      <c r="S117" s="181" t="e">
        <f aca="false">-IF(F117=1,IF(G117=0,$G$8/$H$8,0),0)</f>
        <v>#NAME?</v>
      </c>
      <c r="T117" s="181" t="e">
        <f aca="false">Q117+R117+S117+AB117</f>
        <v>#NAME?</v>
      </c>
      <c r="U117" s="181" t="e">
        <f aca="false">IF(W116=1,0,T117)</f>
        <v>#NAME?</v>
      </c>
      <c r="V117" s="181" t="e">
        <f aca="false">IF(U117=0,T117,0)</f>
        <v>#NAME?</v>
      </c>
      <c r="W117" s="182" t="e">
        <f aca="false">IF(-SUM(T$17:T117)&gt;=0.25*(SUM($G$6+$G$7+$G$8)),1,0)</f>
        <v>#NAME?</v>
      </c>
      <c r="X117" s="181" t="e">
        <f aca="false">-IF(BZ117=1,IF(BZ116=0,AC117,0),0)</f>
        <v>#NAME?</v>
      </c>
      <c r="Y117" s="181" t="e">
        <f aca="false">-IF(BZ117=1,IF(BZ116=0,(SUM(P$17:P117)),IF(AG117&gt;0,P117,0)),0)</f>
        <v>#NAME?</v>
      </c>
      <c r="Z117" s="181" t="e">
        <f aca="false">IF(AG116&gt;0,IF(AG117&lt;0,-AG116,0),0)</f>
        <v>#NAME?</v>
      </c>
      <c r="AA117" s="181" t="e">
        <f aca="false">IF(Z117=0,Y117,Z117)</f>
        <v>#NAME?</v>
      </c>
      <c r="AB117" s="193" t="n">
        <v>0</v>
      </c>
      <c r="AC117" s="183" t="e">
        <f aca="false">IF(BY116&lt;2,AC116+AD116,0)</f>
        <v>#NAME?</v>
      </c>
      <c r="AD117" s="183" t="e">
        <f aca="false">AC117*((((1+(INDEX(TI_4,1,$C$3)/2))^2)^(1/12))-1)</f>
        <v>#NAME?</v>
      </c>
      <c r="AE117" s="183" t="e">
        <f aca="false">IF(AD118=0,0,AD117)</f>
        <v>#NAME?</v>
      </c>
      <c r="AF117" s="183" t="e">
        <f aca="false">IF(BZ117=1,IF(BZ116=0,AC117-SUM(T118:T$136),0),0)</f>
        <v>#NAME?</v>
      </c>
      <c r="AG117" s="183" t="e">
        <f aca="false">IF(BZ117=1,IF(BZ116=0,AF117-SUM(P$17:P117),AG116+AI116-P117),0)</f>
        <v>#NAME?</v>
      </c>
      <c r="AH117" s="183" t="e">
        <f aca="false">IF(AG117&lt;=0,0,AG117)</f>
        <v>#NAME?</v>
      </c>
      <c r="AI117" s="183" t="e">
        <f aca="false">AH117*((((1+(INDEX(TI_5,1,$C$3)/2))^2)^(1/12))-1)</f>
        <v>#NAME?</v>
      </c>
      <c r="AJ117" s="183" t="e">
        <f aca="false">IF(AI118=0,0,AI117)</f>
        <v>#NAME?</v>
      </c>
      <c r="AK117" s="183" t="e">
        <f aca="false">IF(AH117&gt;0,IF(CA116=1,-AH117,0),0)</f>
        <v>#NAME?</v>
      </c>
      <c r="AL117" s="184" t="e">
        <f aca="false">K117+P117+Q117+R117+S117+X117+AA117+AB117+AF117+AK117</f>
        <v>#NAME?</v>
      </c>
      <c r="AM117" s="185" t="e">
        <f aca="false">IF($E117=0,0,IF($C117-INDEX(DM_1,1,$C$3)&gt;=$K$3,0,INDEX(EC_Studio,$C$4,$C$3)))</f>
        <v>#NAME?</v>
      </c>
      <c r="AN117" s="185" t="e">
        <f aca="false">IF($E117=0,0,IF($C117-INDEX(DM_1,1,$C$3)&gt;=$K$4,0,INDEX(EC_1cc,$C$4,$C$3)))</f>
        <v>#NAME?</v>
      </c>
      <c r="AO117" s="185" t="e">
        <f aca="false">IF($E117=0,0,IF($C117-INDEX(DM_1,1,$C$3)&gt;=$K$5,0,INDEX(EC_2cc,$C$4,$C$3)))</f>
        <v>#NAME?</v>
      </c>
      <c r="AP117" s="185" t="e">
        <f aca="false">IF($E117=0,0,IF($C117-INDEX(DM_1,1,$C$3)&gt;=$K$6,0,INDEX(EC_3CC,$C$4,$C$3)))</f>
        <v>#NAME?</v>
      </c>
      <c r="AQ117" s="185" t="e">
        <f aca="false">IF($E117=0,0,IF($C117-INDEX(DM_1,1,$C$3)&gt;=$K$7,0,INDEX(EC_P,$C$4,$C$3)))</f>
        <v>#NAME?</v>
      </c>
      <c r="AR117" s="185" t="e">
        <f aca="false">IF($E117=0,0,IF($C117-INDEX(DM_1,1,$C$3)&gt;=$K$8,0,INDEX(EC_2ccF,$C$4,$C$3)))</f>
        <v>#NAME?</v>
      </c>
      <c r="AS117" s="185" t="e">
        <f aca="false">IF($E117=0,0,IF($C117-INDEX(DM_1,1,$C$3)&gt;=$K$9,0,INDEX(EC_3ccF,$C$4,$C$3)))</f>
        <v>#NAME?</v>
      </c>
      <c r="AT117" s="185" t="e">
        <f aca="false">(AM117+AN117+AO117+AP117+AQ117+AR117+AS117)*INDEX([1]!stat,1,$C$3)</f>
        <v>#NAME?</v>
      </c>
      <c r="AU117" s="185" t="e">
        <f aca="false">SUM(AM117:AS117)</f>
        <v>#NAME?</v>
      </c>
      <c r="AV117" s="185" t="e">
        <f aca="false">SUM(AU$17:AU117)</f>
        <v>#NAME?</v>
      </c>
      <c r="AW117" s="186" t="e">
        <f aca="false">AM117*INDEX([1]!prix_studio,$C$4,$C$3)</f>
        <v>#NAME?</v>
      </c>
      <c r="AX117" s="186" t="e">
        <f aca="false">AN117*INDEX([1]!prix_1cc,$C$4,$C$3)</f>
        <v>#NAME?</v>
      </c>
      <c r="AY117" s="186" t="e">
        <f aca="false">AO117*INDEX([1]!prix_2cc,$C$4,$C$3)</f>
        <v>#NAME?</v>
      </c>
      <c r="AZ117" s="186" t="e">
        <f aca="false">AP117*INDEX([1]!prix_3cc,$C$4,$C$3)</f>
        <v>#NAME?</v>
      </c>
      <c r="BA117" s="186" t="e">
        <f aca="false">AQ117*INDEX([1]!prix_pent,$C$4,$C$3)</f>
        <v>#NAME?</v>
      </c>
      <c r="BB117" s="186" t="e">
        <f aca="false">AR117*INDEX([1]!prix_2ccf,$C$4,$C$3)</f>
        <v>#NAME?</v>
      </c>
      <c r="BC117" s="186" t="e">
        <f aca="false">AS117*INDEX([1]!prix_3ccf,$C$4,$C$3)</f>
        <v>#NAME?</v>
      </c>
      <c r="BD117" s="186" t="e">
        <f aca="false">SUM(AW117:BC117)</f>
        <v>#NAME?</v>
      </c>
      <c r="BE117" s="186"/>
      <c r="BF117" s="187" t="e">
        <f aca="false">IF($G117=0,0,IF(SUM(AM$17:AM117)&lt;$J$3,0,INDEX(Taxes_2,1,$C$3)*INDEX([1]!prix_studio,$C$4,$C$3))*($J$3-SUM(AM$17:AM117))/12)</f>
        <v>#NAME?</v>
      </c>
      <c r="BG117" s="187" t="e">
        <f aca="false">IF($G117=0,0,IF(SUM(AN$17:AN117)&lt;$J$4,0,INDEX(Taxes_2,1,$C$3)*INDEX([1]!prix_1cc,$C$4,$C$3))*($J$4-SUM(AN$17:AN117))/12)</f>
        <v>#NAME?</v>
      </c>
      <c r="BH117" s="187" t="e">
        <f aca="false">IF($G117=0,0,IF(SUM(AO$17:AO117)&lt;$J$5,0,INDEX(Taxes_2,1,$C$3)*INDEX([1]!prix_2cc,$C$4,$C$3))*($J$5-SUM(AO$17:AO117))/12)</f>
        <v>#NAME?</v>
      </c>
      <c r="BI117" s="187" t="e">
        <f aca="false">IF($G117=0,0,IF(SUM(AP$17:AP117)&lt;$J$6,0,INDEX(Taxes_2,1,$C$3)*INDEX([1]!prix_3cc,$C$4,$C$3))*($J$6-SUM(AP$17:AP117))/12)</f>
        <v>#NAME?</v>
      </c>
      <c r="BJ117" s="187" t="e">
        <f aca="false">IF($G117=0,0,IF(SUM(AQ$17:AQ117)&lt;$J$7,0,INDEX(Taxes_2,1,$C$3)*INDEX([1]!prix_pent,$C$4,$C$3))*($J$7-SUM(AQ$17:AQ117))/12)</f>
        <v>#NAME?</v>
      </c>
      <c r="BK117" s="187" t="e">
        <f aca="false">IF($G117=0,0,IF(SUM(AR$17:AR117)&lt;$J$8,0,INDEX(Taxes_2,1,$C$3)*INDEX([1]!prix_2ccf,$C$4,$C$3))*($J$8-SUM(AR$17:AR117))/12)</f>
        <v>#NAME?</v>
      </c>
      <c r="BL117" s="187" t="e">
        <f aca="false">IF($G117=0,0,IF(SUM(AS$17:AS117)&lt;$J$9,0,INDEX(Taxes_2,1,$C$3)*INDEX([1]!prix_3ccf,$C$4,$C$3))*($J$9-SUM(AS$17:AS117))/12)</f>
        <v>#NAME?</v>
      </c>
      <c r="BM117" s="188" t="e">
        <f aca="false">IF(G117=0,INDEX(Taxes_1,1,$C$3)*INDEX([1]!v_terrain,1,1)/12,0)</f>
        <v>#NAME?</v>
      </c>
      <c r="BN117" s="187"/>
      <c r="BO117" s="187"/>
      <c r="BP117" s="187"/>
      <c r="BQ117" s="187"/>
      <c r="BR117" s="187"/>
      <c r="BS117" s="187"/>
      <c r="BT117" s="187"/>
      <c r="BU117" s="189" t="e">
        <f aca="false">BF117+BG117+BH117+BI117+BJ117+BK117+BL117+BM117+BN117+BO117+BP117+BQ117+BR117+BS117+BT117</f>
        <v>#NAME?</v>
      </c>
      <c r="BW117" s="190" t="e">
        <f aca="false">IF(G117=1,IF(G116=0,C117,0),0)</f>
        <v>#NAME?</v>
      </c>
      <c r="BX117" s="190" t="e">
        <f aca="false">IF(G117=1,IF(G116=0,C117,0),0)</f>
        <v>#NAME?</v>
      </c>
      <c r="BY117" s="190" t="e">
        <f aca="false">F117+W117</f>
        <v>#NAME?</v>
      </c>
      <c r="BZ117" s="190" t="e">
        <f aca="false">IF(BY117=2,1,0)</f>
        <v>#NAME?</v>
      </c>
      <c r="CA117" s="190" t="e">
        <f aca="false">IF(G117+H117=2,1,0)</f>
        <v>#NAME?</v>
      </c>
    </row>
    <row r="118" customFormat="false" ht="12.75" hidden="false" customHeight="false" outlineLevel="0" collapsed="false">
      <c r="B118" s="195"/>
      <c r="C118" s="191" t="n">
        <v>102</v>
      </c>
      <c r="D118" s="176" t="n">
        <v>1</v>
      </c>
      <c r="E118" s="176" t="n">
        <f aca="false">IF(INDEX(DM_1,1,$C$3)&gt;C118,0,1)</f>
        <v>1</v>
      </c>
      <c r="F118" s="176" t="e">
        <f aca="false">IF(AV118/$J$10&gt;=INDEX(PREV_2,1,$C$3),1,0)</f>
        <v>#NAME?</v>
      </c>
      <c r="G118" s="176" t="e">
        <f aca="false">IF(F118=0,0,IF(SUM(F$17:F118)-INDEX(DM_4,1,$C$3)&lt;0,0,1))</f>
        <v>#NAME?</v>
      </c>
      <c r="H118" s="177" t="e">
        <f aca="false">IF(AV118&lt;$J$10,0,1)</f>
        <v>#NAME?</v>
      </c>
      <c r="I118" s="178" t="e">
        <f aca="false">IF(G118=0,BD118*INDEX(EQ_Prev,1,$C$3),0)</f>
        <v>#NAME?</v>
      </c>
      <c r="J118" s="178" t="e">
        <f aca="false">IF(F118=1,IF(F117=0,SUM(I$17:I118),I118),0)</f>
        <v>#NAME?</v>
      </c>
      <c r="K118" s="178" t="e">
        <f aca="false">IF(F118=1,IF(F117=0,IF(SUM(I$17:I118)&lt;=$N$10,SUM(I$17:I118),$N$10),0),0)</f>
        <v>#NAME?</v>
      </c>
      <c r="L118" s="178" t="e">
        <f aca="false">J118-K118</f>
        <v>#NAME?</v>
      </c>
      <c r="M118" s="178" t="e">
        <f aca="false">IF(G118=0,BD118*(1-INDEX(EQ_Prev,1,$C$3)),0)</f>
        <v>#NAME?</v>
      </c>
      <c r="N118" s="178" t="e">
        <f aca="false">IF(G118=1,IF(G117=0,SUM(M$17:M118),0),0)</f>
        <v>#NAME?</v>
      </c>
      <c r="O118" s="178" t="e">
        <f aca="false">IF(G118=1,BD118,0)</f>
        <v>#NAME?</v>
      </c>
      <c r="P118" s="179" t="e">
        <f aca="false">O118+N118+L118</f>
        <v>#NAME?</v>
      </c>
      <c r="Q118" s="192" t="n">
        <v>0</v>
      </c>
      <c r="R118" s="181" t="e">
        <f aca="false">-IF(G118=0,($G$7/$H$7),0)</f>
        <v>#NAME?</v>
      </c>
      <c r="S118" s="181" t="e">
        <f aca="false">-IF(F118=1,IF(G118=0,$G$8/$H$8,0),0)</f>
        <v>#NAME?</v>
      </c>
      <c r="T118" s="181" t="e">
        <f aca="false">Q118+R118+S118+AB118</f>
        <v>#NAME?</v>
      </c>
      <c r="U118" s="181" t="e">
        <f aca="false">IF(W117=1,0,T118)</f>
        <v>#NAME?</v>
      </c>
      <c r="V118" s="181" t="e">
        <f aca="false">IF(U118=0,T118,0)</f>
        <v>#NAME?</v>
      </c>
      <c r="W118" s="182" t="e">
        <f aca="false">IF(-SUM(T$17:T118)&gt;=0.25*(SUM($G$6+$G$7+$G$8)),1,0)</f>
        <v>#NAME?</v>
      </c>
      <c r="X118" s="181" t="e">
        <f aca="false">-IF(BZ118=1,IF(BZ117=0,AC118,0),0)</f>
        <v>#NAME?</v>
      </c>
      <c r="Y118" s="181" t="e">
        <f aca="false">-IF(BZ118=1,IF(BZ117=0,(SUM(P$17:P118)),IF(AG118&gt;0,P118,0)),0)</f>
        <v>#NAME?</v>
      </c>
      <c r="Z118" s="181" t="e">
        <f aca="false">IF(AG117&gt;0,IF(AG118&lt;0,-AG117,0),0)</f>
        <v>#NAME?</v>
      </c>
      <c r="AA118" s="181" t="e">
        <f aca="false">IF(Z118=0,Y118,Z118)</f>
        <v>#NAME?</v>
      </c>
      <c r="AB118" s="193" t="n">
        <v>0</v>
      </c>
      <c r="AC118" s="183" t="e">
        <f aca="false">IF(BY117&lt;2,AC117+AD117,0)</f>
        <v>#NAME?</v>
      </c>
      <c r="AD118" s="183" t="e">
        <f aca="false">AC118*((((1+(INDEX(TI_4,1,$C$3)/2))^2)^(1/12))-1)</f>
        <v>#NAME?</v>
      </c>
      <c r="AE118" s="183" t="e">
        <f aca="false">IF(AD119=0,0,AD118)</f>
        <v>#NAME?</v>
      </c>
      <c r="AF118" s="183" t="e">
        <f aca="false">IF(BZ118=1,IF(BZ117=0,AC118-SUM(T119:T$136),0),0)</f>
        <v>#NAME?</v>
      </c>
      <c r="AG118" s="183" t="e">
        <f aca="false">IF(BZ118=1,IF(BZ117=0,AF118-SUM(P$17:P118),AG117+AI117-P118),0)</f>
        <v>#NAME?</v>
      </c>
      <c r="AH118" s="183" t="e">
        <f aca="false">IF(AG118&lt;=0,0,AG118)</f>
        <v>#NAME?</v>
      </c>
      <c r="AI118" s="183" t="e">
        <f aca="false">AH118*((((1+(INDEX(TI_5,1,$C$3)/2))^2)^(1/12))-1)</f>
        <v>#NAME?</v>
      </c>
      <c r="AJ118" s="183" t="e">
        <f aca="false">IF(AI119=0,0,AI118)</f>
        <v>#NAME?</v>
      </c>
      <c r="AK118" s="183" t="e">
        <f aca="false">IF(AH118&gt;0,IF(CA117=1,-AH118,0),0)</f>
        <v>#NAME?</v>
      </c>
      <c r="AL118" s="184" t="e">
        <f aca="false">K118+P118+Q118+R118+S118+X118+AA118+AB118+AF118+AK118</f>
        <v>#NAME?</v>
      </c>
      <c r="AM118" s="185" t="e">
        <f aca="false">IF($E118=0,0,IF($C118-INDEX(DM_1,1,$C$3)&gt;=$K$3,0,INDEX(EC_Studio,$C$4,$C$3)))</f>
        <v>#NAME?</v>
      </c>
      <c r="AN118" s="185" t="e">
        <f aca="false">IF($E118=0,0,IF($C118-INDEX(DM_1,1,$C$3)&gt;=$K$4,0,INDEX(EC_1cc,$C$4,$C$3)))</f>
        <v>#NAME?</v>
      </c>
      <c r="AO118" s="185" t="e">
        <f aca="false">IF($E118=0,0,IF($C118-INDEX(DM_1,1,$C$3)&gt;=$K$5,0,INDEX(EC_2cc,$C$4,$C$3)))</f>
        <v>#NAME?</v>
      </c>
      <c r="AP118" s="185" t="e">
        <f aca="false">IF($E118=0,0,IF($C118-INDEX(DM_1,1,$C$3)&gt;=$K$6,0,INDEX(EC_3CC,$C$4,$C$3)))</f>
        <v>#NAME?</v>
      </c>
      <c r="AQ118" s="185" t="e">
        <f aca="false">IF($E118=0,0,IF($C118-INDEX(DM_1,1,$C$3)&gt;=$K$7,0,INDEX(EC_P,$C$4,$C$3)))</f>
        <v>#NAME?</v>
      </c>
      <c r="AR118" s="185" t="e">
        <f aca="false">IF($E118=0,0,IF($C118-INDEX(DM_1,1,$C$3)&gt;=$K$8,0,INDEX(EC_2ccF,$C$4,$C$3)))</f>
        <v>#NAME?</v>
      </c>
      <c r="AS118" s="185" t="e">
        <f aca="false">IF($E118=0,0,IF($C118-INDEX(DM_1,1,$C$3)&gt;=$K$9,0,INDEX(EC_3ccF,$C$4,$C$3)))</f>
        <v>#NAME?</v>
      </c>
      <c r="AT118" s="185" t="e">
        <f aca="false">(AM118+AN118+AO118+AP118+AQ118+AR118+AS118)*INDEX([1]!stat,1,$C$3)</f>
        <v>#NAME?</v>
      </c>
      <c r="AU118" s="185" t="e">
        <f aca="false">SUM(AM118:AS118)</f>
        <v>#NAME?</v>
      </c>
      <c r="AV118" s="185" t="e">
        <f aca="false">SUM(AU$17:AU118)</f>
        <v>#NAME?</v>
      </c>
      <c r="AW118" s="186" t="e">
        <f aca="false">AM118*INDEX([1]!prix_studio,$C$4,$C$3)</f>
        <v>#NAME?</v>
      </c>
      <c r="AX118" s="186" t="e">
        <f aca="false">AN118*INDEX([1]!prix_1cc,$C$4,$C$3)</f>
        <v>#NAME?</v>
      </c>
      <c r="AY118" s="186" t="e">
        <f aca="false">AO118*INDEX([1]!prix_2cc,$C$4,$C$3)</f>
        <v>#NAME?</v>
      </c>
      <c r="AZ118" s="186" t="e">
        <f aca="false">AP118*INDEX([1]!prix_3cc,$C$4,$C$3)</f>
        <v>#NAME?</v>
      </c>
      <c r="BA118" s="186" t="e">
        <f aca="false">AQ118*INDEX([1]!prix_pent,$C$4,$C$3)</f>
        <v>#NAME?</v>
      </c>
      <c r="BB118" s="186" t="e">
        <f aca="false">AR118*INDEX([1]!prix_2ccf,$C$4,$C$3)</f>
        <v>#NAME?</v>
      </c>
      <c r="BC118" s="186" t="e">
        <f aca="false">AS118*INDEX([1]!prix_3ccf,$C$4,$C$3)</f>
        <v>#NAME?</v>
      </c>
      <c r="BD118" s="186" t="e">
        <f aca="false">SUM(AW118:BC118)</f>
        <v>#NAME?</v>
      </c>
      <c r="BE118" s="186"/>
      <c r="BF118" s="187" t="e">
        <f aca="false">IF($G118=0,0,IF(SUM(AM$17:AM118)&lt;$J$3,0,INDEX(Taxes_2,1,$C$3)*INDEX([1]!prix_studio,$C$4,$C$3))*($J$3-SUM(AM$17:AM118))/12)</f>
        <v>#NAME?</v>
      </c>
      <c r="BG118" s="187" t="e">
        <f aca="false">IF($G118=0,0,IF(SUM(AN$17:AN118)&lt;$J$4,0,INDEX(Taxes_2,1,$C$3)*INDEX([1]!prix_1cc,$C$4,$C$3))*($J$4-SUM(AN$17:AN118))/12)</f>
        <v>#NAME?</v>
      </c>
      <c r="BH118" s="187" t="e">
        <f aca="false">IF($G118=0,0,IF(SUM(AO$17:AO118)&lt;$J$5,0,INDEX(Taxes_2,1,$C$3)*INDEX([1]!prix_2cc,$C$4,$C$3))*($J$5-SUM(AO$17:AO118))/12)</f>
        <v>#NAME?</v>
      </c>
      <c r="BI118" s="187" t="e">
        <f aca="false">IF($G118=0,0,IF(SUM(AP$17:AP118)&lt;$J$6,0,INDEX(Taxes_2,1,$C$3)*INDEX([1]!prix_3cc,$C$4,$C$3))*($J$6-SUM(AP$17:AP118))/12)</f>
        <v>#NAME?</v>
      </c>
      <c r="BJ118" s="187" t="e">
        <f aca="false">IF($G118=0,0,IF(SUM(AQ$17:AQ118)&lt;$J$7,0,INDEX(Taxes_2,1,$C$3)*INDEX([1]!prix_pent,$C$4,$C$3))*($J$7-SUM(AQ$17:AQ118))/12)</f>
        <v>#NAME?</v>
      </c>
      <c r="BK118" s="187" t="e">
        <f aca="false">IF($G118=0,0,IF(SUM(AR$17:AR118)&lt;$J$8,0,INDEX(Taxes_2,1,$C$3)*INDEX([1]!prix_2ccf,$C$4,$C$3))*($J$8-SUM(AR$17:AR118))/12)</f>
        <v>#NAME?</v>
      </c>
      <c r="BL118" s="187" t="e">
        <f aca="false">IF($G118=0,0,IF(SUM(AS$17:AS118)&lt;$J$9,0,INDEX(Taxes_2,1,$C$3)*INDEX([1]!prix_3ccf,$C$4,$C$3))*($J$9-SUM(AS$17:AS118))/12)</f>
        <v>#NAME?</v>
      </c>
      <c r="BM118" s="188" t="e">
        <f aca="false">IF(G118=0,INDEX(Taxes_1,1,$C$3)*INDEX([1]!v_terrain,1,1)/12,0)</f>
        <v>#NAME?</v>
      </c>
      <c r="BN118" s="187"/>
      <c r="BO118" s="187"/>
      <c r="BP118" s="187"/>
      <c r="BQ118" s="187"/>
      <c r="BR118" s="187"/>
      <c r="BS118" s="187"/>
      <c r="BT118" s="187"/>
      <c r="BU118" s="189" t="e">
        <f aca="false">BF118+BG118+BH118+BI118+BJ118+BK118+BL118+BM118+BN118+BO118+BP118+BQ118+BR118+BS118+BT118</f>
        <v>#NAME?</v>
      </c>
      <c r="BW118" s="190" t="e">
        <f aca="false">IF(G118=1,IF(G117=0,C118,0),0)</f>
        <v>#NAME?</v>
      </c>
      <c r="BX118" s="190" t="e">
        <f aca="false">IF(G118=1,IF(G117=0,C118,0),0)</f>
        <v>#NAME?</v>
      </c>
      <c r="BY118" s="190" t="e">
        <f aca="false">F118+W118</f>
        <v>#NAME?</v>
      </c>
      <c r="BZ118" s="190" t="e">
        <f aca="false">IF(BY118=2,1,0)</f>
        <v>#NAME?</v>
      </c>
      <c r="CA118" s="190" t="e">
        <f aca="false">IF(G118+H118=2,1,0)</f>
        <v>#NAME?</v>
      </c>
    </row>
    <row r="119" customFormat="false" ht="12.75" hidden="false" customHeight="false" outlineLevel="0" collapsed="false">
      <c r="B119" s="195"/>
      <c r="C119" s="191" t="n">
        <v>103</v>
      </c>
      <c r="D119" s="176" t="n">
        <v>1</v>
      </c>
      <c r="E119" s="176" t="n">
        <f aca="false">IF(INDEX(DM_1,1,$C$3)&gt;C119,0,1)</f>
        <v>1</v>
      </c>
      <c r="F119" s="176" t="e">
        <f aca="false">IF(AV119/$J$10&gt;=INDEX(PREV_2,1,$C$3),1,0)</f>
        <v>#NAME?</v>
      </c>
      <c r="G119" s="176" t="e">
        <f aca="false">IF(F119=0,0,IF(SUM(F$17:F119)-INDEX(DM_4,1,$C$3)&lt;0,0,1))</f>
        <v>#NAME?</v>
      </c>
      <c r="H119" s="177" t="e">
        <f aca="false">IF(AV119&lt;$J$10,0,1)</f>
        <v>#NAME?</v>
      </c>
      <c r="I119" s="178" t="e">
        <f aca="false">IF(G119=0,BD119*INDEX(EQ_Prev,1,$C$3),0)</f>
        <v>#NAME?</v>
      </c>
      <c r="J119" s="178" t="e">
        <f aca="false">IF(F119=1,IF(F118=0,SUM(I$17:I119),I119),0)</f>
        <v>#NAME?</v>
      </c>
      <c r="K119" s="178" t="e">
        <f aca="false">IF(F119=1,IF(F118=0,IF(SUM(I$17:I119)&lt;=$N$10,SUM(I$17:I119),$N$10),0),0)</f>
        <v>#NAME?</v>
      </c>
      <c r="L119" s="178" t="e">
        <f aca="false">J119-K119</f>
        <v>#NAME?</v>
      </c>
      <c r="M119" s="178" t="e">
        <f aca="false">IF(G119=0,BD119*(1-INDEX(EQ_Prev,1,$C$3)),0)</f>
        <v>#NAME?</v>
      </c>
      <c r="N119" s="178" t="e">
        <f aca="false">IF(G119=1,IF(G118=0,SUM(M$17:M119),0),0)</f>
        <v>#NAME?</v>
      </c>
      <c r="O119" s="178" t="e">
        <f aca="false">IF(G119=1,BD119,0)</f>
        <v>#NAME?</v>
      </c>
      <c r="P119" s="179" t="e">
        <f aca="false">O119+N119+L119</f>
        <v>#NAME?</v>
      </c>
      <c r="Q119" s="192" t="n">
        <v>0</v>
      </c>
      <c r="R119" s="181" t="e">
        <f aca="false">-IF(G119=0,($G$7/$H$7),0)</f>
        <v>#NAME?</v>
      </c>
      <c r="S119" s="181" t="e">
        <f aca="false">-IF(F119=1,IF(G119=0,$G$8/$H$8,0),0)</f>
        <v>#NAME?</v>
      </c>
      <c r="T119" s="181" t="e">
        <f aca="false">Q119+R119+S119+AB119</f>
        <v>#NAME?</v>
      </c>
      <c r="U119" s="181" t="e">
        <f aca="false">IF(W118=1,0,T119)</f>
        <v>#NAME?</v>
      </c>
      <c r="V119" s="181" t="e">
        <f aca="false">IF(U119=0,T119,0)</f>
        <v>#NAME?</v>
      </c>
      <c r="W119" s="182" t="e">
        <f aca="false">IF(-SUM(T$17:T119)&gt;=0.25*(SUM($G$6+$G$7+$G$8)),1,0)</f>
        <v>#NAME?</v>
      </c>
      <c r="X119" s="181" t="e">
        <f aca="false">-IF(BZ119=1,IF(BZ118=0,AC119,0),0)</f>
        <v>#NAME?</v>
      </c>
      <c r="Y119" s="181" t="e">
        <f aca="false">-IF(BZ119=1,IF(BZ118=0,(SUM(P$17:P119)),IF(AG119&gt;0,P119,0)),0)</f>
        <v>#NAME?</v>
      </c>
      <c r="Z119" s="181" t="e">
        <f aca="false">IF(AG118&gt;0,IF(AG119&lt;0,-AG118,0),0)</f>
        <v>#NAME?</v>
      </c>
      <c r="AA119" s="181" t="e">
        <f aca="false">IF(Z119=0,Y119,Z119)</f>
        <v>#NAME?</v>
      </c>
      <c r="AB119" s="193" t="n">
        <v>0</v>
      </c>
      <c r="AC119" s="183" t="e">
        <f aca="false">IF(BY118&lt;2,AC118+AD118,0)</f>
        <v>#NAME?</v>
      </c>
      <c r="AD119" s="183" t="e">
        <f aca="false">AC119*((((1+(INDEX(TI_4,1,$C$3)/2))^2)^(1/12))-1)</f>
        <v>#NAME?</v>
      </c>
      <c r="AE119" s="183" t="e">
        <f aca="false">IF(AD120=0,0,AD119)</f>
        <v>#NAME?</v>
      </c>
      <c r="AF119" s="183" t="e">
        <f aca="false">IF(BZ119=1,IF(BZ118=0,AC119-SUM(T120:T$136),0),0)</f>
        <v>#NAME?</v>
      </c>
      <c r="AG119" s="183" t="e">
        <f aca="false">IF(BZ119=1,IF(BZ118=0,AF119-SUM(P$17:P119),AG118+AI118-P119),0)</f>
        <v>#NAME?</v>
      </c>
      <c r="AH119" s="183" t="e">
        <f aca="false">IF(AG119&lt;=0,0,AG119)</f>
        <v>#NAME?</v>
      </c>
      <c r="AI119" s="183" t="e">
        <f aca="false">AH119*((((1+(INDEX(TI_5,1,$C$3)/2))^2)^(1/12))-1)</f>
        <v>#NAME?</v>
      </c>
      <c r="AJ119" s="183" t="e">
        <f aca="false">IF(AI120=0,0,AI119)</f>
        <v>#NAME?</v>
      </c>
      <c r="AK119" s="183" t="e">
        <f aca="false">IF(AH119&gt;0,IF(CA118=1,-AH119,0),0)</f>
        <v>#NAME?</v>
      </c>
      <c r="AL119" s="184" t="e">
        <f aca="false">K119+P119+Q119+R119+S119+X119+AA119+AB119+AF119+AK119</f>
        <v>#NAME?</v>
      </c>
      <c r="AM119" s="185" t="e">
        <f aca="false">IF($E119=0,0,IF($C119-INDEX(DM_1,1,$C$3)&gt;=$K$3,0,INDEX(EC_Studio,$C$4,$C$3)))</f>
        <v>#NAME?</v>
      </c>
      <c r="AN119" s="185" t="e">
        <f aca="false">IF($E119=0,0,IF($C119-INDEX(DM_1,1,$C$3)&gt;=$K$4,0,INDEX(EC_1cc,$C$4,$C$3)))</f>
        <v>#NAME?</v>
      </c>
      <c r="AO119" s="185" t="e">
        <f aca="false">IF($E119=0,0,IF($C119-INDEX(DM_1,1,$C$3)&gt;=$K$5,0,INDEX(EC_2cc,$C$4,$C$3)))</f>
        <v>#NAME?</v>
      </c>
      <c r="AP119" s="185" t="e">
        <f aca="false">IF($E119=0,0,IF($C119-INDEX(DM_1,1,$C$3)&gt;=$K$6,0,INDEX(EC_3CC,$C$4,$C$3)))</f>
        <v>#NAME?</v>
      </c>
      <c r="AQ119" s="185" t="e">
        <f aca="false">IF($E119=0,0,IF($C119-INDEX(DM_1,1,$C$3)&gt;=$K$7,0,INDEX(EC_P,$C$4,$C$3)))</f>
        <v>#NAME?</v>
      </c>
      <c r="AR119" s="185" t="e">
        <f aca="false">IF($E119=0,0,IF($C119-INDEX(DM_1,1,$C$3)&gt;=$K$8,0,INDEX(EC_2ccF,$C$4,$C$3)))</f>
        <v>#NAME?</v>
      </c>
      <c r="AS119" s="185" t="e">
        <f aca="false">IF($E119=0,0,IF($C119-INDEX(DM_1,1,$C$3)&gt;=$K$9,0,INDEX(EC_3ccF,$C$4,$C$3)))</f>
        <v>#NAME?</v>
      </c>
      <c r="AT119" s="185" t="e">
        <f aca="false">(AM119+AN119+AO119+AP119+AQ119+AR119+AS119)*INDEX([1]!stat,1,$C$3)</f>
        <v>#NAME?</v>
      </c>
      <c r="AU119" s="185" t="e">
        <f aca="false">SUM(AM119:AS119)</f>
        <v>#NAME?</v>
      </c>
      <c r="AV119" s="185" t="e">
        <f aca="false">SUM(AU$17:AU119)</f>
        <v>#NAME?</v>
      </c>
      <c r="AW119" s="186" t="e">
        <f aca="false">AM119*INDEX([1]!prix_studio,$C$4,$C$3)</f>
        <v>#NAME?</v>
      </c>
      <c r="AX119" s="186" t="e">
        <f aca="false">AN119*INDEX([1]!prix_1cc,$C$4,$C$3)</f>
        <v>#NAME?</v>
      </c>
      <c r="AY119" s="186" t="e">
        <f aca="false">AO119*INDEX([1]!prix_2cc,$C$4,$C$3)</f>
        <v>#NAME?</v>
      </c>
      <c r="AZ119" s="186" t="e">
        <f aca="false">AP119*INDEX([1]!prix_3cc,$C$4,$C$3)</f>
        <v>#NAME?</v>
      </c>
      <c r="BA119" s="186" t="e">
        <f aca="false">AQ119*INDEX([1]!prix_pent,$C$4,$C$3)</f>
        <v>#NAME?</v>
      </c>
      <c r="BB119" s="186" t="e">
        <f aca="false">AR119*INDEX([1]!prix_2ccf,$C$4,$C$3)</f>
        <v>#NAME?</v>
      </c>
      <c r="BC119" s="186" t="e">
        <f aca="false">AS119*INDEX([1]!prix_3ccf,$C$4,$C$3)</f>
        <v>#NAME?</v>
      </c>
      <c r="BD119" s="186" t="e">
        <f aca="false">SUM(AW119:BC119)</f>
        <v>#NAME?</v>
      </c>
      <c r="BE119" s="186"/>
      <c r="BF119" s="187" t="e">
        <f aca="false">IF($G119=0,0,IF(SUM(AM$17:AM119)&lt;$J$3,0,INDEX(Taxes_2,1,$C$3)*INDEX([1]!prix_studio,$C$4,$C$3))*($J$3-SUM(AM$17:AM119))/12)</f>
        <v>#NAME?</v>
      </c>
      <c r="BG119" s="187" t="e">
        <f aca="false">IF($G119=0,0,IF(SUM(AN$17:AN119)&lt;$J$4,0,INDEX(Taxes_2,1,$C$3)*INDEX([1]!prix_1cc,$C$4,$C$3))*($J$4-SUM(AN$17:AN119))/12)</f>
        <v>#NAME?</v>
      </c>
      <c r="BH119" s="187" t="e">
        <f aca="false">IF($G119=0,0,IF(SUM(AO$17:AO119)&lt;$J$5,0,INDEX(Taxes_2,1,$C$3)*INDEX([1]!prix_2cc,$C$4,$C$3))*($J$5-SUM(AO$17:AO119))/12)</f>
        <v>#NAME?</v>
      </c>
      <c r="BI119" s="187" t="e">
        <f aca="false">IF($G119=0,0,IF(SUM(AP$17:AP119)&lt;$J$6,0,INDEX(Taxes_2,1,$C$3)*INDEX([1]!prix_3cc,$C$4,$C$3))*($J$6-SUM(AP$17:AP119))/12)</f>
        <v>#NAME?</v>
      </c>
      <c r="BJ119" s="187" t="e">
        <f aca="false">IF($G119=0,0,IF(SUM(AQ$17:AQ119)&lt;$J$7,0,INDEX(Taxes_2,1,$C$3)*INDEX([1]!prix_pent,$C$4,$C$3))*($J$7-SUM(AQ$17:AQ119))/12)</f>
        <v>#NAME?</v>
      </c>
      <c r="BK119" s="187" t="e">
        <f aca="false">IF($G119=0,0,IF(SUM(AR$17:AR119)&lt;$J$8,0,INDEX(Taxes_2,1,$C$3)*INDEX([1]!prix_2ccf,$C$4,$C$3))*($J$8-SUM(AR$17:AR119))/12)</f>
        <v>#NAME?</v>
      </c>
      <c r="BL119" s="187" t="e">
        <f aca="false">IF($G119=0,0,IF(SUM(AS$17:AS119)&lt;$J$9,0,INDEX(Taxes_2,1,$C$3)*INDEX([1]!prix_3ccf,$C$4,$C$3))*($J$9-SUM(AS$17:AS119))/12)</f>
        <v>#NAME?</v>
      </c>
      <c r="BM119" s="188" t="e">
        <f aca="false">IF(G119=0,INDEX(Taxes_1,1,$C$3)*INDEX([1]!v_terrain,1,1)/12,0)</f>
        <v>#NAME?</v>
      </c>
      <c r="BN119" s="187"/>
      <c r="BO119" s="187"/>
      <c r="BP119" s="187"/>
      <c r="BQ119" s="187"/>
      <c r="BR119" s="187"/>
      <c r="BS119" s="187"/>
      <c r="BT119" s="187"/>
      <c r="BU119" s="189" t="e">
        <f aca="false">BF119+BG119+BH119+BI119+BJ119+BK119+BL119+BM119+BN119+BO119+BP119+BQ119+BR119+BS119+BT119</f>
        <v>#NAME?</v>
      </c>
      <c r="BW119" s="190" t="e">
        <f aca="false">IF(G119=1,IF(G118=0,C119,0),0)</f>
        <v>#NAME?</v>
      </c>
      <c r="BX119" s="190" t="e">
        <f aca="false">IF(G119=1,IF(G118=0,C119,0),0)</f>
        <v>#NAME?</v>
      </c>
      <c r="BY119" s="190" t="e">
        <f aca="false">F119+W119</f>
        <v>#NAME?</v>
      </c>
      <c r="BZ119" s="190" t="e">
        <f aca="false">IF(BY119=2,1,0)</f>
        <v>#NAME?</v>
      </c>
      <c r="CA119" s="190" t="e">
        <f aca="false">IF(G119+H119=2,1,0)</f>
        <v>#NAME?</v>
      </c>
    </row>
    <row r="120" customFormat="false" ht="12.75" hidden="false" customHeight="false" outlineLevel="0" collapsed="false">
      <c r="B120" s="195"/>
      <c r="C120" s="191" t="n">
        <v>104</v>
      </c>
      <c r="D120" s="176" t="n">
        <v>1</v>
      </c>
      <c r="E120" s="176" t="n">
        <f aca="false">IF(INDEX(DM_1,1,$C$3)&gt;C120,0,1)</f>
        <v>1</v>
      </c>
      <c r="F120" s="176" t="e">
        <f aca="false">IF(AV120/$J$10&gt;=INDEX(PREV_2,1,$C$3),1,0)</f>
        <v>#NAME?</v>
      </c>
      <c r="G120" s="176" t="e">
        <f aca="false">IF(F120=0,0,IF(SUM(F$17:F120)-INDEX(DM_4,1,$C$3)&lt;0,0,1))</f>
        <v>#NAME?</v>
      </c>
      <c r="H120" s="177" t="e">
        <f aca="false">IF(AV120&lt;$J$10,0,1)</f>
        <v>#NAME?</v>
      </c>
      <c r="I120" s="178" t="e">
        <f aca="false">IF(G120=0,BD120*INDEX(EQ_Prev,1,$C$3),0)</f>
        <v>#NAME?</v>
      </c>
      <c r="J120" s="178" t="e">
        <f aca="false">IF(F120=1,IF(F119=0,SUM(I$17:I120),I120),0)</f>
        <v>#NAME?</v>
      </c>
      <c r="K120" s="178" t="e">
        <f aca="false">IF(F120=1,IF(F119=0,IF(SUM(I$17:I120)&lt;=$N$10,SUM(I$17:I120),$N$10),0),0)</f>
        <v>#NAME?</v>
      </c>
      <c r="L120" s="178" t="e">
        <f aca="false">J120-K120</f>
        <v>#NAME?</v>
      </c>
      <c r="M120" s="178" t="e">
        <f aca="false">IF(G120=0,BD120*(1-INDEX(EQ_Prev,1,$C$3)),0)</f>
        <v>#NAME?</v>
      </c>
      <c r="N120" s="178" t="e">
        <f aca="false">IF(G120=1,IF(G119=0,SUM(M$17:M120),0),0)</f>
        <v>#NAME?</v>
      </c>
      <c r="O120" s="178" t="e">
        <f aca="false">IF(G120=1,BD120,0)</f>
        <v>#NAME?</v>
      </c>
      <c r="P120" s="179" t="e">
        <f aca="false">O120+N120+L120</f>
        <v>#NAME?</v>
      </c>
      <c r="Q120" s="192" t="n">
        <v>0</v>
      </c>
      <c r="R120" s="181" t="e">
        <f aca="false">-IF(G120=0,($G$7/$H$7),0)</f>
        <v>#NAME?</v>
      </c>
      <c r="S120" s="181" t="e">
        <f aca="false">-IF(F120=1,IF(G120=0,$G$8/$H$8,0),0)</f>
        <v>#NAME?</v>
      </c>
      <c r="T120" s="181" t="e">
        <f aca="false">Q120+R120+S120+AB120</f>
        <v>#NAME?</v>
      </c>
      <c r="U120" s="181" t="e">
        <f aca="false">IF(W119=1,0,T120)</f>
        <v>#NAME?</v>
      </c>
      <c r="V120" s="181" t="e">
        <f aca="false">IF(U120=0,T120,0)</f>
        <v>#NAME?</v>
      </c>
      <c r="W120" s="182" t="e">
        <f aca="false">IF(-SUM(T$17:T120)&gt;=0.25*(SUM($G$6+$G$7+$G$8)),1,0)</f>
        <v>#NAME?</v>
      </c>
      <c r="X120" s="181" t="e">
        <f aca="false">-IF(BZ120=1,IF(BZ119=0,AC120,0),0)</f>
        <v>#NAME?</v>
      </c>
      <c r="Y120" s="181" t="e">
        <f aca="false">-IF(BZ120=1,IF(BZ119=0,(SUM(P$17:P120)),IF(AG120&gt;0,P120,0)),0)</f>
        <v>#NAME?</v>
      </c>
      <c r="Z120" s="181" t="e">
        <f aca="false">IF(AG119&gt;0,IF(AG120&lt;0,-AG119,0),0)</f>
        <v>#NAME?</v>
      </c>
      <c r="AA120" s="181" t="e">
        <f aca="false">IF(Z120=0,Y120,Z120)</f>
        <v>#NAME?</v>
      </c>
      <c r="AB120" s="193" t="n">
        <v>0</v>
      </c>
      <c r="AC120" s="183" t="e">
        <f aca="false">IF(BY119&lt;2,AC119+AD119,0)</f>
        <v>#NAME?</v>
      </c>
      <c r="AD120" s="183" t="e">
        <f aca="false">AC120*((((1+(INDEX(TI_4,1,$C$3)/2))^2)^(1/12))-1)</f>
        <v>#NAME?</v>
      </c>
      <c r="AE120" s="183" t="e">
        <f aca="false">IF(AD121=0,0,AD120)</f>
        <v>#NAME?</v>
      </c>
      <c r="AF120" s="183" t="e">
        <f aca="false">IF(BZ120=1,IF(BZ119=0,AC120-SUM(T121:T$136),0),0)</f>
        <v>#NAME?</v>
      </c>
      <c r="AG120" s="183" t="e">
        <f aca="false">IF(BZ120=1,IF(BZ119=0,AF120-SUM(P$17:P120),AG119+AI119-P120),0)</f>
        <v>#NAME?</v>
      </c>
      <c r="AH120" s="183" t="e">
        <f aca="false">IF(AG120&lt;=0,0,AG120)</f>
        <v>#NAME?</v>
      </c>
      <c r="AI120" s="183" t="e">
        <f aca="false">AH120*((((1+(INDEX(TI_5,1,$C$3)/2))^2)^(1/12))-1)</f>
        <v>#NAME?</v>
      </c>
      <c r="AJ120" s="183" t="e">
        <f aca="false">IF(AI121=0,0,AI120)</f>
        <v>#NAME?</v>
      </c>
      <c r="AK120" s="183" t="e">
        <f aca="false">IF(AH120&gt;0,IF(CA119=1,-AH120,0),0)</f>
        <v>#NAME?</v>
      </c>
      <c r="AL120" s="184" t="e">
        <f aca="false">K120+P120+Q120+R120+S120+X120+AA120+AB120+AF120+AK120</f>
        <v>#NAME?</v>
      </c>
      <c r="AM120" s="185" t="e">
        <f aca="false">IF($E120=0,0,IF($C120-INDEX(DM_1,1,$C$3)&gt;=$K$3,0,INDEX(EC_Studio,$C$4,$C$3)))</f>
        <v>#NAME?</v>
      </c>
      <c r="AN120" s="185" t="e">
        <f aca="false">IF($E120=0,0,IF($C120-INDEX(DM_1,1,$C$3)&gt;=$K$4,0,INDEX(EC_1cc,$C$4,$C$3)))</f>
        <v>#NAME?</v>
      </c>
      <c r="AO120" s="185" t="e">
        <f aca="false">IF($E120=0,0,IF($C120-INDEX(DM_1,1,$C$3)&gt;=$K$5,0,INDEX(EC_2cc,$C$4,$C$3)))</f>
        <v>#NAME?</v>
      </c>
      <c r="AP120" s="185" t="e">
        <f aca="false">IF($E120=0,0,IF($C120-INDEX(DM_1,1,$C$3)&gt;=$K$6,0,INDEX(EC_3CC,$C$4,$C$3)))</f>
        <v>#NAME?</v>
      </c>
      <c r="AQ120" s="185" t="e">
        <f aca="false">IF($E120=0,0,IF($C120-INDEX(DM_1,1,$C$3)&gt;=$K$7,0,INDEX(EC_P,$C$4,$C$3)))</f>
        <v>#NAME?</v>
      </c>
      <c r="AR120" s="185" t="e">
        <f aca="false">IF($E120=0,0,IF($C120-INDEX(DM_1,1,$C$3)&gt;=$K$8,0,INDEX(EC_2ccF,$C$4,$C$3)))</f>
        <v>#NAME?</v>
      </c>
      <c r="AS120" s="185" t="e">
        <f aca="false">IF($E120=0,0,IF($C120-INDEX(DM_1,1,$C$3)&gt;=$K$9,0,INDEX(EC_3ccF,$C$4,$C$3)))</f>
        <v>#NAME?</v>
      </c>
      <c r="AT120" s="185" t="e">
        <f aca="false">(AM120+AN120+AO120+AP120+AQ120+AR120+AS120)*INDEX([1]!stat,1,$C$3)</f>
        <v>#NAME?</v>
      </c>
      <c r="AU120" s="185" t="e">
        <f aca="false">SUM(AM120:AS120)</f>
        <v>#NAME?</v>
      </c>
      <c r="AV120" s="185" t="e">
        <f aca="false">SUM(AU$17:AU120)</f>
        <v>#NAME?</v>
      </c>
      <c r="AW120" s="186" t="e">
        <f aca="false">AM120*INDEX([1]!prix_studio,$C$4,$C$3)</f>
        <v>#NAME?</v>
      </c>
      <c r="AX120" s="186" t="e">
        <f aca="false">AN120*INDEX([1]!prix_1cc,$C$4,$C$3)</f>
        <v>#NAME?</v>
      </c>
      <c r="AY120" s="186" t="e">
        <f aca="false">AO120*INDEX([1]!prix_2cc,$C$4,$C$3)</f>
        <v>#NAME?</v>
      </c>
      <c r="AZ120" s="186" t="e">
        <f aca="false">AP120*INDEX([1]!prix_3cc,$C$4,$C$3)</f>
        <v>#NAME?</v>
      </c>
      <c r="BA120" s="186" t="e">
        <f aca="false">AQ120*INDEX([1]!prix_pent,$C$4,$C$3)</f>
        <v>#NAME?</v>
      </c>
      <c r="BB120" s="186" t="e">
        <f aca="false">AR120*INDEX([1]!prix_2ccf,$C$4,$C$3)</f>
        <v>#NAME?</v>
      </c>
      <c r="BC120" s="186" t="e">
        <f aca="false">AS120*INDEX([1]!prix_3ccf,$C$4,$C$3)</f>
        <v>#NAME?</v>
      </c>
      <c r="BD120" s="186" t="e">
        <f aca="false">SUM(AW120:BC120)</f>
        <v>#NAME?</v>
      </c>
      <c r="BE120" s="186"/>
      <c r="BF120" s="187" t="e">
        <f aca="false">IF($G120=0,0,IF(SUM(AM$17:AM120)&lt;$J$3,0,INDEX(Taxes_2,1,$C$3)*INDEX([1]!prix_studio,$C$4,$C$3))*($J$3-SUM(AM$17:AM120))/12)</f>
        <v>#NAME?</v>
      </c>
      <c r="BG120" s="187" t="e">
        <f aca="false">IF($G120=0,0,IF(SUM(AN$17:AN120)&lt;$J$4,0,INDEX(Taxes_2,1,$C$3)*INDEX([1]!prix_1cc,$C$4,$C$3))*($J$4-SUM(AN$17:AN120))/12)</f>
        <v>#NAME?</v>
      </c>
      <c r="BH120" s="187" t="e">
        <f aca="false">IF($G120=0,0,IF(SUM(AO$17:AO120)&lt;$J$5,0,INDEX(Taxes_2,1,$C$3)*INDEX([1]!prix_2cc,$C$4,$C$3))*($J$5-SUM(AO$17:AO120))/12)</f>
        <v>#NAME?</v>
      </c>
      <c r="BI120" s="187" t="e">
        <f aca="false">IF($G120=0,0,IF(SUM(AP$17:AP120)&lt;$J$6,0,INDEX(Taxes_2,1,$C$3)*INDEX([1]!prix_3cc,$C$4,$C$3))*($J$6-SUM(AP$17:AP120))/12)</f>
        <v>#NAME?</v>
      </c>
      <c r="BJ120" s="187" t="e">
        <f aca="false">IF($G120=0,0,IF(SUM(AQ$17:AQ120)&lt;$J$7,0,INDEX(Taxes_2,1,$C$3)*INDEX([1]!prix_pent,$C$4,$C$3))*($J$7-SUM(AQ$17:AQ120))/12)</f>
        <v>#NAME?</v>
      </c>
      <c r="BK120" s="187" t="e">
        <f aca="false">IF($G120=0,0,IF(SUM(AR$17:AR120)&lt;$J$8,0,INDEX(Taxes_2,1,$C$3)*INDEX([1]!prix_2ccf,$C$4,$C$3))*($J$8-SUM(AR$17:AR120))/12)</f>
        <v>#NAME?</v>
      </c>
      <c r="BL120" s="187" t="e">
        <f aca="false">IF($G120=0,0,IF(SUM(AS$17:AS120)&lt;$J$9,0,INDEX(Taxes_2,1,$C$3)*INDEX([1]!prix_3ccf,$C$4,$C$3))*($J$9-SUM(AS$17:AS120))/12)</f>
        <v>#NAME?</v>
      </c>
      <c r="BM120" s="188" t="e">
        <f aca="false">IF(G120=0,INDEX(Taxes_1,1,$C$3)*INDEX([1]!v_terrain,1,1)/12,0)</f>
        <v>#NAME?</v>
      </c>
      <c r="BN120" s="187"/>
      <c r="BO120" s="187"/>
      <c r="BP120" s="187"/>
      <c r="BQ120" s="187"/>
      <c r="BR120" s="187"/>
      <c r="BS120" s="187"/>
      <c r="BT120" s="187"/>
      <c r="BU120" s="189" t="e">
        <f aca="false">BF120+BG120+BH120+BI120+BJ120+BK120+BL120+BM120+BN120+BO120+BP120+BQ120+BR120+BS120+BT120</f>
        <v>#NAME?</v>
      </c>
      <c r="BW120" s="190" t="e">
        <f aca="false">IF(G120=1,IF(G119=0,C120,0),0)</f>
        <v>#NAME?</v>
      </c>
      <c r="BX120" s="190" t="e">
        <f aca="false">IF(G120=1,IF(G119=0,C120,0),0)</f>
        <v>#NAME?</v>
      </c>
      <c r="BY120" s="190" t="e">
        <f aca="false">F120+W120</f>
        <v>#NAME?</v>
      </c>
      <c r="BZ120" s="190" t="e">
        <f aca="false">IF(BY120=2,1,0)</f>
        <v>#NAME?</v>
      </c>
      <c r="CA120" s="190" t="e">
        <f aca="false">IF(G120+H120=2,1,0)</f>
        <v>#NAME?</v>
      </c>
    </row>
    <row r="121" customFormat="false" ht="12.75" hidden="false" customHeight="false" outlineLevel="0" collapsed="false">
      <c r="B121" s="195"/>
      <c r="C121" s="191" t="n">
        <v>105</v>
      </c>
      <c r="D121" s="176" t="n">
        <v>1</v>
      </c>
      <c r="E121" s="176" t="n">
        <f aca="false">IF(INDEX(DM_1,1,$C$3)&gt;C121,0,1)</f>
        <v>1</v>
      </c>
      <c r="F121" s="176" t="e">
        <f aca="false">IF(AV121/$J$10&gt;=INDEX(PREV_2,1,$C$3),1,0)</f>
        <v>#NAME?</v>
      </c>
      <c r="G121" s="176" t="e">
        <f aca="false">IF(F121=0,0,IF(SUM(F$17:F121)-INDEX(DM_4,1,$C$3)&lt;0,0,1))</f>
        <v>#NAME?</v>
      </c>
      <c r="H121" s="177" t="e">
        <f aca="false">IF(AV121&lt;$J$10,0,1)</f>
        <v>#NAME?</v>
      </c>
      <c r="I121" s="178" t="e">
        <f aca="false">IF(G121=0,BD121*INDEX(EQ_Prev,1,$C$3),0)</f>
        <v>#NAME?</v>
      </c>
      <c r="J121" s="178" t="e">
        <f aca="false">IF(F121=1,IF(F120=0,SUM(I$17:I121),I121),0)</f>
        <v>#NAME?</v>
      </c>
      <c r="K121" s="178" t="e">
        <f aca="false">IF(F121=1,IF(F120=0,IF(SUM(I$17:I121)&lt;=$N$10,SUM(I$17:I121),$N$10),0),0)</f>
        <v>#NAME?</v>
      </c>
      <c r="L121" s="178" t="e">
        <f aca="false">J121-K121</f>
        <v>#NAME?</v>
      </c>
      <c r="M121" s="178" t="e">
        <f aca="false">IF(G121=0,BD121*(1-INDEX(EQ_Prev,1,$C$3)),0)</f>
        <v>#NAME?</v>
      </c>
      <c r="N121" s="178" t="e">
        <f aca="false">IF(G121=1,IF(G120=0,SUM(M$17:M121),0),0)</f>
        <v>#NAME?</v>
      </c>
      <c r="O121" s="178" t="e">
        <f aca="false">IF(G121=1,BD121,0)</f>
        <v>#NAME?</v>
      </c>
      <c r="P121" s="179" t="e">
        <f aca="false">O121+N121+L121</f>
        <v>#NAME?</v>
      </c>
      <c r="Q121" s="192" t="n">
        <v>0</v>
      </c>
      <c r="R121" s="181" t="e">
        <f aca="false">-IF(G121=0,($G$7/$H$7),0)</f>
        <v>#NAME?</v>
      </c>
      <c r="S121" s="181" t="e">
        <f aca="false">-IF(F121=1,IF(G121=0,$G$8/$H$8,0),0)</f>
        <v>#NAME?</v>
      </c>
      <c r="T121" s="181" t="e">
        <f aca="false">Q121+R121+S121+AB121</f>
        <v>#NAME?</v>
      </c>
      <c r="U121" s="181" t="e">
        <f aca="false">IF(W120=1,0,T121)</f>
        <v>#NAME?</v>
      </c>
      <c r="V121" s="181" t="e">
        <f aca="false">IF(U121=0,T121,0)</f>
        <v>#NAME?</v>
      </c>
      <c r="W121" s="182" t="e">
        <f aca="false">IF(-SUM(T$17:T121)&gt;=0.25*(SUM($G$6+$G$7+$G$8)),1,0)</f>
        <v>#NAME?</v>
      </c>
      <c r="X121" s="181" t="e">
        <f aca="false">-IF(BZ121=1,IF(BZ120=0,AC121,0),0)</f>
        <v>#NAME?</v>
      </c>
      <c r="Y121" s="181" t="e">
        <f aca="false">-IF(BZ121=1,IF(BZ120=0,(SUM(P$17:P121)),IF(AG121&gt;0,P121,0)),0)</f>
        <v>#NAME?</v>
      </c>
      <c r="Z121" s="181" t="e">
        <f aca="false">IF(AG120&gt;0,IF(AG121&lt;0,-AG120,0),0)</f>
        <v>#NAME?</v>
      </c>
      <c r="AA121" s="181" t="e">
        <f aca="false">IF(Z121=0,Y121,Z121)</f>
        <v>#NAME?</v>
      </c>
      <c r="AB121" s="193" t="n">
        <v>0</v>
      </c>
      <c r="AC121" s="183" t="e">
        <f aca="false">IF(BY120&lt;2,AC120+AD120,0)</f>
        <v>#NAME?</v>
      </c>
      <c r="AD121" s="183" t="e">
        <f aca="false">AC121*((((1+(INDEX(TI_4,1,$C$3)/2))^2)^(1/12))-1)</f>
        <v>#NAME?</v>
      </c>
      <c r="AE121" s="183" t="e">
        <f aca="false">IF(AD122=0,0,AD121)</f>
        <v>#NAME?</v>
      </c>
      <c r="AF121" s="183" t="e">
        <f aca="false">IF(BZ121=1,IF(BZ120=0,AC121-SUM(T122:T$136),0),0)</f>
        <v>#NAME?</v>
      </c>
      <c r="AG121" s="183" t="e">
        <f aca="false">IF(BZ121=1,IF(BZ120=0,AF121-SUM(P$17:P121),AG120+AI120-P121),0)</f>
        <v>#NAME?</v>
      </c>
      <c r="AH121" s="183" t="e">
        <f aca="false">IF(AG121&lt;=0,0,AG121)</f>
        <v>#NAME?</v>
      </c>
      <c r="AI121" s="183" t="e">
        <f aca="false">AH121*((((1+(INDEX(TI_5,1,$C$3)/2))^2)^(1/12))-1)</f>
        <v>#NAME?</v>
      </c>
      <c r="AJ121" s="183" t="e">
        <f aca="false">IF(AI122=0,0,AI121)</f>
        <v>#NAME?</v>
      </c>
      <c r="AK121" s="183" t="e">
        <f aca="false">IF(AH121&gt;0,IF(CA120=1,-AH121,0),0)</f>
        <v>#NAME?</v>
      </c>
      <c r="AL121" s="184" t="e">
        <f aca="false">K121+P121+Q121+R121+S121+X121+AA121+AB121+AF121+AK121</f>
        <v>#NAME?</v>
      </c>
      <c r="AM121" s="185" t="e">
        <f aca="false">IF($E121=0,0,IF($C121-INDEX(DM_1,1,$C$3)&gt;=$K$3,0,INDEX(EC_Studio,$C$4,$C$3)))</f>
        <v>#NAME?</v>
      </c>
      <c r="AN121" s="185" t="e">
        <f aca="false">IF($E121=0,0,IF($C121-INDEX(DM_1,1,$C$3)&gt;=$K$4,0,INDEX(EC_1cc,$C$4,$C$3)))</f>
        <v>#NAME?</v>
      </c>
      <c r="AO121" s="185" t="e">
        <f aca="false">IF($E121=0,0,IF($C121-INDEX(DM_1,1,$C$3)&gt;=$K$5,0,INDEX(EC_2cc,$C$4,$C$3)))</f>
        <v>#NAME?</v>
      </c>
      <c r="AP121" s="185" t="e">
        <f aca="false">IF($E121=0,0,IF($C121-INDEX(DM_1,1,$C$3)&gt;=$K$6,0,INDEX(EC_3CC,$C$4,$C$3)))</f>
        <v>#NAME?</v>
      </c>
      <c r="AQ121" s="185" t="e">
        <f aca="false">IF($E121=0,0,IF($C121-INDEX(DM_1,1,$C$3)&gt;=$K$7,0,INDEX(EC_P,$C$4,$C$3)))</f>
        <v>#NAME?</v>
      </c>
      <c r="AR121" s="185" t="e">
        <f aca="false">IF($E121=0,0,IF($C121-INDEX(DM_1,1,$C$3)&gt;=$K$8,0,INDEX(EC_2ccF,$C$4,$C$3)))</f>
        <v>#NAME?</v>
      </c>
      <c r="AS121" s="185" t="e">
        <f aca="false">IF($E121=0,0,IF($C121-INDEX(DM_1,1,$C$3)&gt;=$K$9,0,INDEX(EC_3ccF,$C$4,$C$3)))</f>
        <v>#NAME?</v>
      </c>
      <c r="AT121" s="185" t="e">
        <f aca="false">(AM121+AN121+AO121+AP121+AQ121+AR121+AS121)*INDEX([1]!stat,1,$C$3)</f>
        <v>#NAME?</v>
      </c>
      <c r="AU121" s="185" t="e">
        <f aca="false">SUM(AM121:AS121)</f>
        <v>#NAME?</v>
      </c>
      <c r="AV121" s="185" t="e">
        <f aca="false">SUM(AU$17:AU121)</f>
        <v>#NAME?</v>
      </c>
      <c r="AW121" s="186" t="e">
        <f aca="false">AM121*INDEX([1]!prix_studio,$C$4,$C$3)</f>
        <v>#NAME?</v>
      </c>
      <c r="AX121" s="186" t="e">
        <f aca="false">AN121*INDEX([1]!prix_1cc,$C$4,$C$3)</f>
        <v>#NAME?</v>
      </c>
      <c r="AY121" s="186" t="e">
        <f aca="false">AO121*INDEX([1]!prix_2cc,$C$4,$C$3)</f>
        <v>#NAME?</v>
      </c>
      <c r="AZ121" s="186" t="e">
        <f aca="false">AP121*INDEX([1]!prix_3cc,$C$4,$C$3)</f>
        <v>#NAME?</v>
      </c>
      <c r="BA121" s="186" t="e">
        <f aca="false">AQ121*INDEX([1]!prix_pent,$C$4,$C$3)</f>
        <v>#NAME?</v>
      </c>
      <c r="BB121" s="186" t="e">
        <f aca="false">AR121*INDEX([1]!prix_2ccf,$C$4,$C$3)</f>
        <v>#NAME?</v>
      </c>
      <c r="BC121" s="186" t="e">
        <f aca="false">AS121*INDEX([1]!prix_3ccf,$C$4,$C$3)</f>
        <v>#NAME?</v>
      </c>
      <c r="BD121" s="186" t="e">
        <f aca="false">SUM(AW121:BC121)</f>
        <v>#NAME?</v>
      </c>
      <c r="BE121" s="186"/>
      <c r="BF121" s="187" t="e">
        <f aca="false">IF($G121=0,0,IF(SUM(AM$17:AM121)&lt;$J$3,0,INDEX(Taxes_2,1,$C$3)*INDEX([1]!prix_studio,$C$4,$C$3))*($J$3-SUM(AM$17:AM121))/12)</f>
        <v>#NAME?</v>
      </c>
      <c r="BG121" s="187" t="e">
        <f aca="false">IF($G121=0,0,IF(SUM(AN$17:AN121)&lt;$J$4,0,INDEX(Taxes_2,1,$C$3)*INDEX([1]!prix_1cc,$C$4,$C$3))*($J$4-SUM(AN$17:AN121))/12)</f>
        <v>#NAME?</v>
      </c>
      <c r="BH121" s="187" t="e">
        <f aca="false">IF($G121=0,0,IF(SUM(AO$17:AO121)&lt;$J$5,0,INDEX(Taxes_2,1,$C$3)*INDEX([1]!prix_2cc,$C$4,$C$3))*($J$5-SUM(AO$17:AO121))/12)</f>
        <v>#NAME?</v>
      </c>
      <c r="BI121" s="187" t="e">
        <f aca="false">IF($G121=0,0,IF(SUM(AP$17:AP121)&lt;$J$6,0,INDEX(Taxes_2,1,$C$3)*INDEX([1]!prix_3cc,$C$4,$C$3))*($J$6-SUM(AP$17:AP121))/12)</f>
        <v>#NAME?</v>
      </c>
      <c r="BJ121" s="187" t="e">
        <f aca="false">IF($G121=0,0,IF(SUM(AQ$17:AQ121)&lt;$J$7,0,INDEX(Taxes_2,1,$C$3)*INDEX([1]!prix_pent,$C$4,$C$3))*($J$7-SUM(AQ$17:AQ121))/12)</f>
        <v>#NAME?</v>
      </c>
      <c r="BK121" s="187" t="e">
        <f aca="false">IF($G121=0,0,IF(SUM(AR$17:AR121)&lt;$J$8,0,INDEX(Taxes_2,1,$C$3)*INDEX([1]!prix_2ccf,$C$4,$C$3))*($J$8-SUM(AR$17:AR121))/12)</f>
        <v>#NAME?</v>
      </c>
      <c r="BL121" s="187" t="e">
        <f aca="false">IF($G121=0,0,IF(SUM(AS$17:AS121)&lt;$J$9,0,INDEX(Taxes_2,1,$C$3)*INDEX([1]!prix_3ccf,$C$4,$C$3))*($J$9-SUM(AS$17:AS121))/12)</f>
        <v>#NAME?</v>
      </c>
      <c r="BM121" s="188" t="e">
        <f aca="false">IF(G121=0,INDEX(Taxes_1,1,$C$3)*INDEX([1]!v_terrain,1,1)/12,0)</f>
        <v>#NAME?</v>
      </c>
      <c r="BN121" s="187"/>
      <c r="BO121" s="187"/>
      <c r="BP121" s="187"/>
      <c r="BQ121" s="187"/>
      <c r="BR121" s="187"/>
      <c r="BS121" s="187"/>
      <c r="BT121" s="187"/>
      <c r="BU121" s="189" t="e">
        <f aca="false">BF121+BG121+BH121+BI121+BJ121+BK121+BL121+BM121+BN121+BO121+BP121+BQ121+BR121+BS121+BT121</f>
        <v>#NAME?</v>
      </c>
      <c r="BW121" s="190" t="e">
        <f aca="false">IF(G121=1,IF(G120=0,C121,0),0)</f>
        <v>#NAME?</v>
      </c>
      <c r="BX121" s="190" t="e">
        <f aca="false">IF(G121=1,IF(G120=0,C121,0),0)</f>
        <v>#NAME?</v>
      </c>
      <c r="BY121" s="190" t="e">
        <f aca="false">F121+W121</f>
        <v>#NAME?</v>
      </c>
      <c r="BZ121" s="190" t="e">
        <f aca="false">IF(BY121=2,1,0)</f>
        <v>#NAME?</v>
      </c>
      <c r="CA121" s="190" t="e">
        <f aca="false">IF(G121+H121=2,1,0)</f>
        <v>#NAME?</v>
      </c>
    </row>
    <row r="122" customFormat="false" ht="12.75" hidden="false" customHeight="false" outlineLevel="0" collapsed="false">
      <c r="B122" s="195"/>
      <c r="C122" s="191" t="n">
        <v>106</v>
      </c>
      <c r="D122" s="176" t="n">
        <v>1</v>
      </c>
      <c r="E122" s="176" t="n">
        <f aca="false">IF(INDEX(DM_1,1,$C$3)&gt;C122,0,1)</f>
        <v>1</v>
      </c>
      <c r="F122" s="176" t="e">
        <f aca="false">IF(AV122/$J$10&gt;=INDEX(PREV_2,1,$C$3),1,0)</f>
        <v>#NAME?</v>
      </c>
      <c r="G122" s="176" t="e">
        <f aca="false">IF(F122=0,0,IF(SUM(F$17:F122)-INDEX(DM_4,1,$C$3)&lt;0,0,1))</f>
        <v>#NAME?</v>
      </c>
      <c r="H122" s="177" t="e">
        <f aca="false">IF(AV122&lt;$J$10,0,1)</f>
        <v>#NAME?</v>
      </c>
      <c r="I122" s="178" t="e">
        <f aca="false">IF(G122=0,BD122*INDEX(EQ_Prev,1,$C$3),0)</f>
        <v>#NAME?</v>
      </c>
      <c r="J122" s="178" t="e">
        <f aca="false">IF(F122=1,IF(F121=0,SUM(I$17:I122),I122),0)</f>
        <v>#NAME?</v>
      </c>
      <c r="K122" s="178" t="e">
        <f aca="false">IF(F122=1,IF(F121=0,IF(SUM(I$17:I122)&lt;=$N$10,SUM(I$17:I122),$N$10),0),0)</f>
        <v>#NAME?</v>
      </c>
      <c r="L122" s="178" t="e">
        <f aca="false">J122-K122</f>
        <v>#NAME?</v>
      </c>
      <c r="M122" s="178" t="e">
        <f aca="false">IF(G122=0,BD122*(1-INDEX(EQ_Prev,1,$C$3)),0)</f>
        <v>#NAME?</v>
      </c>
      <c r="N122" s="178" t="e">
        <f aca="false">IF(G122=1,IF(G121=0,SUM(M$17:M122),0),0)</f>
        <v>#NAME?</v>
      </c>
      <c r="O122" s="178" t="e">
        <f aca="false">IF(G122=1,BD122,0)</f>
        <v>#NAME?</v>
      </c>
      <c r="P122" s="179" t="e">
        <f aca="false">O122+N122+L122</f>
        <v>#NAME?</v>
      </c>
      <c r="Q122" s="192" t="n">
        <v>0</v>
      </c>
      <c r="R122" s="181" t="e">
        <f aca="false">-IF(G122=0,($G$7/$H$7),0)</f>
        <v>#NAME?</v>
      </c>
      <c r="S122" s="181" t="e">
        <f aca="false">-IF(F122=1,IF(G122=0,$G$8/$H$8,0),0)</f>
        <v>#NAME?</v>
      </c>
      <c r="T122" s="181" t="e">
        <f aca="false">Q122+R122+S122+AB122</f>
        <v>#NAME?</v>
      </c>
      <c r="U122" s="181" t="e">
        <f aca="false">IF(W121=1,0,T122)</f>
        <v>#NAME?</v>
      </c>
      <c r="V122" s="181" t="e">
        <f aca="false">IF(U122=0,T122,0)</f>
        <v>#NAME?</v>
      </c>
      <c r="W122" s="182" t="e">
        <f aca="false">IF(-SUM(T$17:T122)&gt;=0.25*(SUM($G$6+$G$7+$G$8)),1,0)</f>
        <v>#NAME?</v>
      </c>
      <c r="X122" s="181" t="e">
        <f aca="false">-IF(BZ122=1,IF(BZ121=0,AC122,0),0)</f>
        <v>#NAME?</v>
      </c>
      <c r="Y122" s="181" t="e">
        <f aca="false">-IF(BZ122=1,IF(BZ121=0,(SUM(P$17:P122)),IF(AG122&gt;0,P122,0)),0)</f>
        <v>#NAME?</v>
      </c>
      <c r="Z122" s="181" t="e">
        <f aca="false">IF(AG121&gt;0,IF(AG122&lt;0,-AG121,0),0)</f>
        <v>#NAME?</v>
      </c>
      <c r="AA122" s="181" t="e">
        <f aca="false">IF(Z122=0,Y122,Z122)</f>
        <v>#NAME?</v>
      </c>
      <c r="AB122" s="193" t="n">
        <v>0</v>
      </c>
      <c r="AC122" s="183" t="e">
        <f aca="false">IF(BY121&lt;2,AC121+AD121,0)</f>
        <v>#NAME?</v>
      </c>
      <c r="AD122" s="183" t="e">
        <f aca="false">AC122*((((1+(INDEX(TI_4,1,$C$3)/2))^2)^(1/12))-1)</f>
        <v>#NAME?</v>
      </c>
      <c r="AE122" s="183" t="e">
        <f aca="false">IF(AD123=0,0,AD122)</f>
        <v>#NAME?</v>
      </c>
      <c r="AF122" s="183" t="e">
        <f aca="false">IF(BZ122=1,IF(BZ121=0,AC122-SUM(T123:T$136),0),0)</f>
        <v>#NAME?</v>
      </c>
      <c r="AG122" s="183" t="e">
        <f aca="false">IF(BZ122=1,IF(BZ121=0,AF122-SUM(P$17:P122),AG121+AI121-P122),0)</f>
        <v>#NAME?</v>
      </c>
      <c r="AH122" s="183" t="e">
        <f aca="false">IF(AG122&lt;=0,0,AG122)</f>
        <v>#NAME?</v>
      </c>
      <c r="AI122" s="183" t="e">
        <f aca="false">AH122*((((1+(INDEX(TI_5,1,$C$3)/2))^2)^(1/12))-1)</f>
        <v>#NAME?</v>
      </c>
      <c r="AJ122" s="183" t="e">
        <f aca="false">IF(AI123=0,0,AI122)</f>
        <v>#NAME?</v>
      </c>
      <c r="AK122" s="183" t="e">
        <f aca="false">IF(AH122&gt;0,IF(CA121=1,-AH122,0),0)</f>
        <v>#NAME?</v>
      </c>
      <c r="AL122" s="184" t="e">
        <f aca="false">K122+P122+Q122+R122+S122+X122+AA122+AB122+AF122+AK122</f>
        <v>#NAME?</v>
      </c>
      <c r="AM122" s="185" t="e">
        <f aca="false">IF($E122=0,0,IF($C122-INDEX(DM_1,1,$C$3)&gt;=$K$3,0,INDEX(EC_Studio,$C$4,$C$3)))</f>
        <v>#NAME?</v>
      </c>
      <c r="AN122" s="185" t="e">
        <f aca="false">IF($E122=0,0,IF($C122-INDEX(DM_1,1,$C$3)&gt;=$K$4,0,INDEX(EC_1cc,$C$4,$C$3)))</f>
        <v>#NAME?</v>
      </c>
      <c r="AO122" s="185" t="e">
        <f aca="false">IF($E122=0,0,IF($C122-INDEX(DM_1,1,$C$3)&gt;=$K$5,0,INDEX(EC_2cc,$C$4,$C$3)))</f>
        <v>#NAME?</v>
      </c>
      <c r="AP122" s="185" t="e">
        <f aca="false">IF($E122=0,0,IF($C122-INDEX(DM_1,1,$C$3)&gt;=$K$6,0,INDEX(EC_3CC,$C$4,$C$3)))</f>
        <v>#NAME?</v>
      </c>
      <c r="AQ122" s="185" t="e">
        <f aca="false">IF($E122=0,0,IF($C122-INDEX(DM_1,1,$C$3)&gt;=$K$7,0,INDEX(EC_P,$C$4,$C$3)))</f>
        <v>#NAME?</v>
      </c>
      <c r="AR122" s="185" t="e">
        <f aca="false">IF($E122=0,0,IF($C122-INDEX(DM_1,1,$C$3)&gt;=$K$8,0,INDEX(EC_2ccF,$C$4,$C$3)))</f>
        <v>#NAME?</v>
      </c>
      <c r="AS122" s="185" t="e">
        <f aca="false">IF($E122=0,0,IF($C122-INDEX(DM_1,1,$C$3)&gt;=$K$9,0,INDEX(EC_3ccF,$C$4,$C$3)))</f>
        <v>#NAME?</v>
      </c>
      <c r="AT122" s="185" t="e">
        <f aca="false">(AM122+AN122+AO122+AP122+AQ122+AR122+AS122)*INDEX([1]!stat,1,$C$3)</f>
        <v>#NAME?</v>
      </c>
      <c r="AU122" s="185" t="e">
        <f aca="false">SUM(AM122:AS122)</f>
        <v>#NAME?</v>
      </c>
      <c r="AV122" s="185" t="e">
        <f aca="false">SUM(AU$17:AU122)</f>
        <v>#NAME?</v>
      </c>
      <c r="AW122" s="186" t="e">
        <f aca="false">AM122*INDEX([1]!prix_studio,$C$4,$C$3)</f>
        <v>#NAME?</v>
      </c>
      <c r="AX122" s="186" t="e">
        <f aca="false">AN122*INDEX([1]!prix_1cc,$C$4,$C$3)</f>
        <v>#NAME?</v>
      </c>
      <c r="AY122" s="186" t="e">
        <f aca="false">AO122*INDEX([1]!prix_2cc,$C$4,$C$3)</f>
        <v>#NAME?</v>
      </c>
      <c r="AZ122" s="186" t="e">
        <f aca="false">AP122*INDEX([1]!prix_3cc,$C$4,$C$3)</f>
        <v>#NAME?</v>
      </c>
      <c r="BA122" s="186" t="e">
        <f aca="false">AQ122*INDEX([1]!prix_pent,$C$4,$C$3)</f>
        <v>#NAME?</v>
      </c>
      <c r="BB122" s="186" t="e">
        <f aca="false">AR122*INDEX([1]!prix_2ccf,$C$4,$C$3)</f>
        <v>#NAME?</v>
      </c>
      <c r="BC122" s="186" t="e">
        <f aca="false">AS122*INDEX([1]!prix_3ccf,$C$4,$C$3)</f>
        <v>#NAME?</v>
      </c>
      <c r="BD122" s="186" t="e">
        <f aca="false">SUM(AW122:BC122)</f>
        <v>#NAME?</v>
      </c>
      <c r="BE122" s="186"/>
      <c r="BF122" s="187" t="e">
        <f aca="false">IF($G122=0,0,IF(SUM(AM$17:AM122)&lt;$J$3,0,INDEX(Taxes_2,1,$C$3)*INDEX([1]!prix_studio,$C$4,$C$3))*($J$3-SUM(AM$17:AM122))/12)</f>
        <v>#NAME?</v>
      </c>
      <c r="BG122" s="187" t="e">
        <f aca="false">IF($G122=0,0,IF(SUM(AN$17:AN122)&lt;$J$4,0,INDEX(Taxes_2,1,$C$3)*INDEX([1]!prix_1cc,$C$4,$C$3))*($J$4-SUM(AN$17:AN122))/12)</f>
        <v>#NAME?</v>
      </c>
      <c r="BH122" s="187" t="e">
        <f aca="false">IF($G122=0,0,IF(SUM(AO$17:AO122)&lt;$J$5,0,INDEX(Taxes_2,1,$C$3)*INDEX([1]!prix_2cc,$C$4,$C$3))*($J$5-SUM(AO$17:AO122))/12)</f>
        <v>#NAME?</v>
      </c>
      <c r="BI122" s="187" t="e">
        <f aca="false">IF($G122=0,0,IF(SUM(AP$17:AP122)&lt;$J$6,0,INDEX(Taxes_2,1,$C$3)*INDEX([1]!prix_3cc,$C$4,$C$3))*($J$6-SUM(AP$17:AP122))/12)</f>
        <v>#NAME?</v>
      </c>
      <c r="BJ122" s="187" t="e">
        <f aca="false">IF($G122=0,0,IF(SUM(AQ$17:AQ122)&lt;$J$7,0,INDEX(Taxes_2,1,$C$3)*INDEX([1]!prix_pent,$C$4,$C$3))*($J$7-SUM(AQ$17:AQ122))/12)</f>
        <v>#NAME?</v>
      </c>
      <c r="BK122" s="187" t="e">
        <f aca="false">IF($G122=0,0,IF(SUM(AR$17:AR122)&lt;$J$8,0,INDEX(Taxes_2,1,$C$3)*INDEX([1]!prix_2ccf,$C$4,$C$3))*($J$8-SUM(AR$17:AR122))/12)</f>
        <v>#NAME?</v>
      </c>
      <c r="BL122" s="187" t="e">
        <f aca="false">IF($G122=0,0,IF(SUM(AS$17:AS122)&lt;$J$9,0,INDEX(Taxes_2,1,$C$3)*INDEX([1]!prix_3ccf,$C$4,$C$3))*($J$9-SUM(AS$17:AS122))/12)</f>
        <v>#NAME?</v>
      </c>
      <c r="BM122" s="188" t="e">
        <f aca="false">IF(G122=0,INDEX(Taxes_1,1,$C$3)*INDEX([1]!v_terrain,1,1)/12,0)</f>
        <v>#NAME?</v>
      </c>
      <c r="BN122" s="187"/>
      <c r="BO122" s="187"/>
      <c r="BP122" s="187"/>
      <c r="BQ122" s="187"/>
      <c r="BR122" s="187"/>
      <c r="BS122" s="187"/>
      <c r="BT122" s="187"/>
      <c r="BU122" s="189" t="e">
        <f aca="false">BF122+BG122+BH122+BI122+BJ122+BK122+BL122+BM122+BN122+BO122+BP122+BQ122+BR122+BS122+BT122</f>
        <v>#NAME?</v>
      </c>
      <c r="BW122" s="190" t="e">
        <f aca="false">IF(G122=1,IF(G121=0,C122,0),0)</f>
        <v>#NAME?</v>
      </c>
      <c r="BX122" s="190" t="e">
        <f aca="false">IF(G122=1,IF(G121=0,C122,0),0)</f>
        <v>#NAME?</v>
      </c>
      <c r="BY122" s="190" t="e">
        <f aca="false">F122+W122</f>
        <v>#NAME?</v>
      </c>
      <c r="BZ122" s="190" t="e">
        <f aca="false">IF(BY122=2,1,0)</f>
        <v>#NAME?</v>
      </c>
      <c r="CA122" s="190" t="e">
        <f aca="false">IF(G122+H122=2,1,0)</f>
        <v>#NAME?</v>
      </c>
    </row>
    <row r="123" customFormat="false" ht="12.75" hidden="false" customHeight="false" outlineLevel="0" collapsed="false">
      <c r="B123" s="195"/>
      <c r="C123" s="191" t="n">
        <v>107</v>
      </c>
      <c r="D123" s="176" t="n">
        <v>1</v>
      </c>
      <c r="E123" s="176" t="n">
        <f aca="false">IF(INDEX(DM_1,1,$C$3)&gt;C123,0,1)</f>
        <v>1</v>
      </c>
      <c r="F123" s="176" t="e">
        <f aca="false">IF(AV123/$J$10&gt;=INDEX(PREV_2,1,$C$3),1,0)</f>
        <v>#NAME?</v>
      </c>
      <c r="G123" s="176" t="e">
        <f aca="false">IF(F123=0,0,IF(SUM(F$17:F123)-INDEX(DM_4,1,$C$3)&lt;0,0,1))</f>
        <v>#NAME?</v>
      </c>
      <c r="H123" s="177" t="e">
        <f aca="false">IF(AV123&lt;$J$10,0,1)</f>
        <v>#NAME?</v>
      </c>
      <c r="I123" s="178" t="e">
        <f aca="false">IF(G123=0,BD123*INDEX(EQ_Prev,1,$C$3),0)</f>
        <v>#NAME?</v>
      </c>
      <c r="J123" s="178" t="e">
        <f aca="false">IF(F123=1,IF(F122=0,SUM(I$17:I123),I123),0)</f>
        <v>#NAME?</v>
      </c>
      <c r="K123" s="178" t="e">
        <f aca="false">IF(F123=1,IF(F122=0,IF(SUM(I$17:I123)&lt;=$N$10,SUM(I$17:I123),$N$10),0),0)</f>
        <v>#NAME?</v>
      </c>
      <c r="L123" s="178" t="e">
        <f aca="false">J123-K123</f>
        <v>#NAME?</v>
      </c>
      <c r="M123" s="178" t="e">
        <f aca="false">IF(G123=0,BD123*(1-INDEX(EQ_Prev,1,$C$3)),0)</f>
        <v>#NAME?</v>
      </c>
      <c r="N123" s="178" t="e">
        <f aca="false">IF(G123=1,IF(G122=0,SUM(M$17:M123),0),0)</f>
        <v>#NAME?</v>
      </c>
      <c r="O123" s="178" t="e">
        <f aca="false">IF(G123=1,BD123,0)</f>
        <v>#NAME?</v>
      </c>
      <c r="P123" s="179" t="e">
        <f aca="false">O123+N123+L123</f>
        <v>#NAME?</v>
      </c>
      <c r="Q123" s="192" t="n">
        <v>0</v>
      </c>
      <c r="R123" s="181" t="e">
        <f aca="false">-IF(G123=0,($G$7/$H$7),0)</f>
        <v>#NAME?</v>
      </c>
      <c r="S123" s="181" t="e">
        <f aca="false">-IF(F123=1,IF(G123=0,$G$8/$H$8,0),0)</f>
        <v>#NAME?</v>
      </c>
      <c r="T123" s="181" t="e">
        <f aca="false">Q123+R123+S123+AB123</f>
        <v>#NAME?</v>
      </c>
      <c r="U123" s="181" t="e">
        <f aca="false">IF(W122=1,0,T123)</f>
        <v>#NAME?</v>
      </c>
      <c r="V123" s="181" t="e">
        <f aca="false">IF(U123=0,T123,0)</f>
        <v>#NAME?</v>
      </c>
      <c r="W123" s="182" t="e">
        <f aca="false">IF(-SUM(T$17:T123)&gt;=0.25*(SUM($G$6+$G$7+$G$8)),1,0)</f>
        <v>#NAME?</v>
      </c>
      <c r="X123" s="181" t="e">
        <f aca="false">-IF(BZ123=1,IF(BZ122=0,AC123,0),0)</f>
        <v>#NAME?</v>
      </c>
      <c r="Y123" s="181" t="e">
        <f aca="false">-IF(BZ123=1,IF(BZ122=0,(SUM(P$17:P123)),IF(AG123&gt;0,P123,0)),0)</f>
        <v>#NAME?</v>
      </c>
      <c r="Z123" s="181" t="e">
        <f aca="false">IF(AG122&gt;0,IF(AG123&lt;0,-AG122,0),0)</f>
        <v>#NAME?</v>
      </c>
      <c r="AA123" s="181" t="e">
        <f aca="false">IF(Z123=0,Y123,Z123)</f>
        <v>#NAME?</v>
      </c>
      <c r="AB123" s="193" t="n">
        <v>0</v>
      </c>
      <c r="AC123" s="183" t="e">
        <f aca="false">IF(BY122&lt;2,AC122+AD122,0)</f>
        <v>#NAME?</v>
      </c>
      <c r="AD123" s="183" t="e">
        <f aca="false">AC123*((((1+(INDEX(TI_4,1,$C$3)/2))^2)^(1/12))-1)</f>
        <v>#NAME?</v>
      </c>
      <c r="AE123" s="183" t="e">
        <f aca="false">IF(AD124=0,0,AD123)</f>
        <v>#NAME?</v>
      </c>
      <c r="AF123" s="183" t="e">
        <f aca="false">IF(BZ123=1,IF(BZ122=0,AC123-SUM(T124:T$136),0),0)</f>
        <v>#NAME?</v>
      </c>
      <c r="AG123" s="183" t="e">
        <f aca="false">IF(BZ123=1,IF(BZ122=0,AF123-SUM(P$17:P123),AG122+AI122-P123),0)</f>
        <v>#NAME?</v>
      </c>
      <c r="AH123" s="183" t="e">
        <f aca="false">IF(AG123&lt;=0,0,AG123)</f>
        <v>#NAME?</v>
      </c>
      <c r="AI123" s="183" t="e">
        <f aca="false">AH123*((((1+(INDEX(TI_5,1,$C$3)/2))^2)^(1/12))-1)</f>
        <v>#NAME?</v>
      </c>
      <c r="AJ123" s="183" t="e">
        <f aca="false">IF(AI124=0,0,AI123)</f>
        <v>#NAME?</v>
      </c>
      <c r="AK123" s="183" t="e">
        <f aca="false">IF(AH123&gt;0,IF(CA122=1,-AH123,0),0)</f>
        <v>#NAME?</v>
      </c>
      <c r="AL123" s="184" t="e">
        <f aca="false">K123+P123+Q123+R123+S123+X123+AA123+AB123+AF123+AK123</f>
        <v>#NAME?</v>
      </c>
      <c r="AM123" s="185" t="e">
        <f aca="false">IF($E123=0,0,IF($C123-INDEX(DM_1,1,$C$3)&gt;=$K$3,0,INDEX(EC_Studio,$C$4,$C$3)))</f>
        <v>#NAME?</v>
      </c>
      <c r="AN123" s="185" t="e">
        <f aca="false">IF($E123=0,0,IF($C123-INDEX(DM_1,1,$C$3)&gt;=$K$4,0,INDEX(EC_1cc,$C$4,$C$3)))</f>
        <v>#NAME?</v>
      </c>
      <c r="AO123" s="185" t="e">
        <f aca="false">IF($E123=0,0,IF($C123-INDEX(DM_1,1,$C$3)&gt;=$K$5,0,INDEX(EC_2cc,$C$4,$C$3)))</f>
        <v>#NAME?</v>
      </c>
      <c r="AP123" s="185" t="e">
        <f aca="false">IF($E123=0,0,IF($C123-INDEX(DM_1,1,$C$3)&gt;=$K$6,0,INDEX(EC_3CC,$C$4,$C$3)))</f>
        <v>#NAME?</v>
      </c>
      <c r="AQ123" s="185" t="e">
        <f aca="false">IF($E123=0,0,IF($C123-INDEX(DM_1,1,$C$3)&gt;=$K$7,0,INDEX(EC_P,$C$4,$C$3)))</f>
        <v>#NAME?</v>
      </c>
      <c r="AR123" s="185" t="e">
        <f aca="false">IF($E123=0,0,IF($C123-INDEX(DM_1,1,$C$3)&gt;=$K$8,0,INDEX(EC_2ccF,$C$4,$C$3)))</f>
        <v>#NAME?</v>
      </c>
      <c r="AS123" s="185" t="e">
        <f aca="false">IF($E123=0,0,IF($C123-INDEX(DM_1,1,$C$3)&gt;=$K$9,0,INDEX(EC_3ccF,$C$4,$C$3)))</f>
        <v>#NAME?</v>
      </c>
      <c r="AT123" s="185" t="e">
        <f aca="false">(AM123+AN123+AO123+AP123+AQ123+AR123+AS123)*INDEX([1]!stat,1,$C$3)</f>
        <v>#NAME?</v>
      </c>
      <c r="AU123" s="185" t="e">
        <f aca="false">SUM(AM123:AS123)</f>
        <v>#NAME?</v>
      </c>
      <c r="AV123" s="185" t="e">
        <f aca="false">SUM(AU$17:AU123)</f>
        <v>#NAME?</v>
      </c>
      <c r="AW123" s="186" t="e">
        <f aca="false">AM123*INDEX([1]!prix_studio,$C$4,$C$3)</f>
        <v>#NAME?</v>
      </c>
      <c r="AX123" s="186" t="e">
        <f aca="false">AN123*INDEX([1]!prix_1cc,$C$4,$C$3)</f>
        <v>#NAME?</v>
      </c>
      <c r="AY123" s="186" t="e">
        <f aca="false">AO123*INDEX([1]!prix_2cc,$C$4,$C$3)</f>
        <v>#NAME?</v>
      </c>
      <c r="AZ123" s="186" t="e">
        <f aca="false">AP123*INDEX([1]!prix_3cc,$C$4,$C$3)</f>
        <v>#NAME?</v>
      </c>
      <c r="BA123" s="186" t="e">
        <f aca="false">AQ123*INDEX([1]!prix_pent,$C$4,$C$3)</f>
        <v>#NAME?</v>
      </c>
      <c r="BB123" s="186" t="e">
        <f aca="false">AR123*INDEX([1]!prix_2ccf,$C$4,$C$3)</f>
        <v>#NAME?</v>
      </c>
      <c r="BC123" s="186" t="e">
        <f aca="false">AS123*INDEX([1]!prix_3ccf,$C$4,$C$3)</f>
        <v>#NAME?</v>
      </c>
      <c r="BD123" s="186" t="e">
        <f aca="false">SUM(AW123:BC123)</f>
        <v>#NAME?</v>
      </c>
      <c r="BE123" s="186"/>
      <c r="BF123" s="187" t="e">
        <f aca="false">IF($G123=0,0,IF(SUM(AM$17:AM123)&lt;$J$3,0,INDEX(Taxes_2,1,$C$3)*INDEX([1]!prix_studio,$C$4,$C$3))*($J$3-SUM(AM$17:AM123))/12)</f>
        <v>#NAME?</v>
      </c>
      <c r="BG123" s="187" t="e">
        <f aca="false">IF($G123=0,0,IF(SUM(AN$17:AN123)&lt;$J$4,0,INDEX(Taxes_2,1,$C$3)*INDEX([1]!prix_1cc,$C$4,$C$3))*($J$4-SUM(AN$17:AN123))/12)</f>
        <v>#NAME?</v>
      </c>
      <c r="BH123" s="187" t="e">
        <f aca="false">IF($G123=0,0,IF(SUM(AO$17:AO123)&lt;$J$5,0,INDEX(Taxes_2,1,$C$3)*INDEX([1]!prix_2cc,$C$4,$C$3))*($J$5-SUM(AO$17:AO123))/12)</f>
        <v>#NAME?</v>
      </c>
      <c r="BI123" s="187" t="e">
        <f aca="false">IF($G123=0,0,IF(SUM(AP$17:AP123)&lt;$J$6,0,INDEX(Taxes_2,1,$C$3)*INDEX([1]!prix_3cc,$C$4,$C$3))*($J$6-SUM(AP$17:AP123))/12)</f>
        <v>#NAME?</v>
      </c>
      <c r="BJ123" s="187" t="e">
        <f aca="false">IF($G123=0,0,IF(SUM(AQ$17:AQ123)&lt;$J$7,0,INDEX(Taxes_2,1,$C$3)*INDEX([1]!prix_pent,$C$4,$C$3))*($J$7-SUM(AQ$17:AQ123))/12)</f>
        <v>#NAME?</v>
      </c>
      <c r="BK123" s="187" t="e">
        <f aca="false">IF($G123=0,0,IF(SUM(AR$17:AR123)&lt;$J$8,0,INDEX(Taxes_2,1,$C$3)*INDEX([1]!prix_2ccf,$C$4,$C$3))*($J$8-SUM(AR$17:AR123))/12)</f>
        <v>#NAME?</v>
      </c>
      <c r="BL123" s="187" t="e">
        <f aca="false">IF($G123=0,0,IF(SUM(AS$17:AS123)&lt;$J$9,0,INDEX(Taxes_2,1,$C$3)*INDEX([1]!prix_3ccf,$C$4,$C$3))*($J$9-SUM(AS$17:AS123))/12)</f>
        <v>#NAME?</v>
      </c>
      <c r="BM123" s="188" t="e">
        <f aca="false">IF(G123=0,INDEX(Taxes_1,1,$C$3)*INDEX([1]!v_terrain,1,1)/12,0)</f>
        <v>#NAME?</v>
      </c>
      <c r="BN123" s="187"/>
      <c r="BO123" s="187"/>
      <c r="BP123" s="187"/>
      <c r="BQ123" s="187"/>
      <c r="BR123" s="187"/>
      <c r="BS123" s="187"/>
      <c r="BT123" s="187"/>
      <c r="BU123" s="189" t="e">
        <f aca="false">BF123+BG123+BH123+BI123+BJ123+BK123+BL123+BM123+BN123+BO123+BP123+BQ123+BR123+BS123+BT123</f>
        <v>#NAME?</v>
      </c>
      <c r="BW123" s="190" t="e">
        <f aca="false">IF(G123=1,IF(G122=0,C123,0),0)</f>
        <v>#NAME?</v>
      </c>
      <c r="BX123" s="190" t="e">
        <f aca="false">IF(G123=1,IF(G122=0,C123,0),0)</f>
        <v>#NAME?</v>
      </c>
      <c r="BY123" s="190" t="e">
        <f aca="false">F123+W123</f>
        <v>#NAME?</v>
      </c>
      <c r="BZ123" s="190" t="e">
        <f aca="false">IF(BY123=2,1,0)</f>
        <v>#NAME?</v>
      </c>
      <c r="CA123" s="190" t="e">
        <f aca="false">IF(G123+H123=2,1,0)</f>
        <v>#NAME?</v>
      </c>
    </row>
    <row r="124" customFormat="false" ht="12.75" hidden="false" customHeight="false" outlineLevel="0" collapsed="false">
      <c r="B124" s="195"/>
      <c r="C124" s="191" t="n">
        <v>108</v>
      </c>
      <c r="D124" s="176" t="n">
        <v>1</v>
      </c>
      <c r="E124" s="176" t="n">
        <f aca="false">IF(INDEX(DM_1,1,$C$3)&gt;C124,0,1)</f>
        <v>1</v>
      </c>
      <c r="F124" s="176" t="e">
        <f aca="false">IF(AV124/$J$10&gt;=INDEX(PREV_2,1,$C$3),1,0)</f>
        <v>#NAME?</v>
      </c>
      <c r="G124" s="176" t="e">
        <f aca="false">IF(F124=0,0,IF(SUM(F$17:F124)-INDEX(DM_4,1,$C$3)&lt;0,0,1))</f>
        <v>#NAME?</v>
      </c>
      <c r="H124" s="177" t="e">
        <f aca="false">IF(AV124&lt;$J$10,0,1)</f>
        <v>#NAME?</v>
      </c>
      <c r="I124" s="178" t="e">
        <f aca="false">IF(G124=0,BD124*INDEX(EQ_Prev,1,$C$3),0)</f>
        <v>#NAME?</v>
      </c>
      <c r="J124" s="178" t="e">
        <f aca="false">IF(F124=1,IF(F123=0,SUM(I$17:I124),I124),0)</f>
        <v>#NAME?</v>
      </c>
      <c r="K124" s="178" t="e">
        <f aca="false">IF(F124=1,IF(F123=0,IF(SUM(I$17:I124)&lt;=$N$10,SUM(I$17:I124),$N$10),0),0)</f>
        <v>#NAME?</v>
      </c>
      <c r="L124" s="178" t="e">
        <f aca="false">J124-K124</f>
        <v>#NAME?</v>
      </c>
      <c r="M124" s="178" t="e">
        <f aca="false">IF(G124=0,BD124*(1-INDEX(EQ_Prev,1,$C$3)),0)</f>
        <v>#NAME?</v>
      </c>
      <c r="N124" s="178" t="e">
        <f aca="false">IF(G124=1,IF(G123=0,SUM(M$17:M124),0),0)</f>
        <v>#NAME?</v>
      </c>
      <c r="O124" s="178" t="e">
        <f aca="false">IF(G124=1,BD124,0)</f>
        <v>#NAME?</v>
      </c>
      <c r="P124" s="179" t="e">
        <f aca="false">O124+N124+L124</f>
        <v>#NAME?</v>
      </c>
      <c r="Q124" s="192" t="n">
        <v>0</v>
      </c>
      <c r="R124" s="181" t="e">
        <f aca="false">-IF(G124=0,($G$7/$H$7),0)</f>
        <v>#NAME?</v>
      </c>
      <c r="S124" s="181" t="e">
        <f aca="false">-IF(F124=1,IF(G124=0,$G$8/$H$8,0),0)</f>
        <v>#NAME?</v>
      </c>
      <c r="T124" s="181" t="e">
        <f aca="false">Q124+R124+S124+AB124</f>
        <v>#NAME?</v>
      </c>
      <c r="U124" s="181" t="e">
        <f aca="false">IF(W123=1,0,T124)</f>
        <v>#NAME?</v>
      </c>
      <c r="V124" s="181" t="e">
        <f aca="false">IF(U124=0,T124,0)</f>
        <v>#NAME?</v>
      </c>
      <c r="W124" s="182" t="e">
        <f aca="false">IF(-SUM(T$17:T124)&gt;=0.25*(SUM($G$6+$G$7+$G$8)),1,0)</f>
        <v>#NAME?</v>
      </c>
      <c r="X124" s="181" t="e">
        <f aca="false">-IF(BZ124=1,IF(BZ123=0,AC124,0),0)</f>
        <v>#NAME?</v>
      </c>
      <c r="Y124" s="181" t="e">
        <f aca="false">-IF(BZ124=1,IF(BZ123=0,(SUM(P$17:P124)),IF(AG124&gt;0,P124,0)),0)</f>
        <v>#NAME?</v>
      </c>
      <c r="Z124" s="181" t="e">
        <f aca="false">IF(AG123&gt;0,IF(AG124&lt;0,-AG123,0),0)</f>
        <v>#NAME?</v>
      </c>
      <c r="AA124" s="181" t="e">
        <f aca="false">IF(Z124=0,Y124,Z124)</f>
        <v>#NAME?</v>
      </c>
      <c r="AB124" s="193" t="n">
        <v>0</v>
      </c>
      <c r="AC124" s="183" t="e">
        <f aca="false">IF(BY123&lt;2,AC123+AD123,0)</f>
        <v>#NAME?</v>
      </c>
      <c r="AD124" s="183" t="e">
        <f aca="false">AC124*((((1+(INDEX(TI_4,1,$C$3)/2))^2)^(1/12))-1)</f>
        <v>#NAME?</v>
      </c>
      <c r="AE124" s="183" t="e">
        <f aca="false">IF(AD125=0,0,AD124)</f>
        <v>#NAME?</v>
      </c>
      <c r="AF124" s="183" t="e">
        <f aca="false">IF(BZ124=1,IF(BZ123=0,AC124-SUM(T125:T$136),0),0)</f>
        <v>#NAME?</v>
      </c>
      <c r="AG124" s="183" t="e">
        <f aca="false">IF(BZ124=1,IF(BZ123=0,AF124-SUM(P$17:P124),AG123+AI123-P124),0)</f>
        <v>#NAME?</v>
      </c>
      <c r="AH124" s="183" t="e">
        <f aca="false">IF(AG124&lt;=0,0,AG124)</f>
        <v>#NAME?</v>
      </c>
      <c r="AI124" s="183" t="e">
        <f aca="false">AH124*((((1+(INDEX(TI_5,1,$C$3)/2))^2)^(1/12))-1)</f>
        <v>#NAME?</v>
      </c>
      <c r="AJ124" s="183" t="e">
        <f aca="false">IF(AI125=0,0,AI124)</f>
        <v>#NAME?</v>
      </c>
      <c r="AK124" s="183" t="e">
        <f aca="false">IF(AH124&gt;0,IF(CA123=1,-AH124,0),0)</f>
        <v>#NAME?</v>
      </c>
      <c r="AL124" s="184" t="e">
        <f aca="false">K124+P124+Q124+R124+S124+X124+AA124+AB124+AF124+AK124</f>
        <v>#NAME?</v>
      </c>
      <c r="AM124" s="185" t="e">
        <f aca="false">IF($E124=0,0,IF($C124-INDEX(DM_1,1,$C$3)&gt;=$K$3,0,INDEX(EC_Studio,$C$4,$C$3)))</f>
        <v>#NAME?</v>
      </c>
      <c r="AN124" s="185" t="e">
        <f aca="false">IF($E124=0,0,IF($C124-INDEX(DM_1,1,$C$3)&gt;=$K$4,0,INDEX(EC_1cc,$C$4,$C$3)))</f>
        <v>#NAME?</v>
      </c>
      <c r="AO124" s="185" t="e">
        <f aca="false">IF($E124=0,0,IF($C124-INDEX(DM_1,1,$C$3)&gt;=$K$5,0,INDEX(EC_2cc,$C$4,$C$3)))</f>
        <v>#NAME?</v>
      </c>
      <c r="AP124" s="185" t="e">
        <f aca="false">IF($E124=0,0,IF($C124-INDEX(DM_1,1,$C$3)&gt;=$K$6,0,INDEX(EC_3CC,$C$4,$C$3)))</f>
        <v>#NAME?</v>
      </c>
      <c r="AQ124" s="185" t="e">
        <f aca="false">IF($E124=0,0,IF($C124-INDEX(DM_1,1,$C$3)&gt;=$K$7,0,INDEX(EC_P,$C$4,$C$3)))</f>
        <v>#NAME?</v>
      </c>
      <c r="AR124" s="185" t="e">
        <f aca="false">IF($E124=0,0,IF($C124-INDEX(DM_1,1,$C$3)&gt;=$K$8,0,INDEX(EC_2ccF,$C$4,$C$3)))</f>
        <v>#NAME?</v>
      </c>
      <c r="AS124" s="185" t="e">
        <f aca="false">IF($E124=0,0,IF($C124-INDEX(DM_1,1,$C$3)&gt;=$K$9,0,INDEX(EC_3ccF,$C$4,$C$3)))</f>
        <v>#NAME?</v>
      </c>
      <c r="AT124" s="185" t="e">
        <f aca="false">(AM124+AN124+AO124+AP124+AQ124+AR124+AS124)*INDEX([1]!stat,1,$C$3)</f>
        <v>#NAME?</v>
      </c>
      <c r="AU124" s="185" t="e">
        <f aca="false">SUM(AM124:AS124)</f>
        <v>#NAME?</v>
      </c>
      <c r="AV124" s="185" t="e">
        <f aca="false">SUM(AU$17:AU124)</f>
        <v>#NAME?</v>
      </c>
      <c r="AW124" s="186" t="e">
        <f aca="false">AM124*INDEX([1]!prix_studio,$C$4,$C$3)</f>
        <v>#NAME?</v>
      </c>
      <c r="AX124" s="186" t="e">
        <f aca="false">AN124*INDEX([1]!prix_1cc,$C$4,$C$3)</f>
        <v>#NAME?</v>
      </c>
      <c r="AY124" s="186" t="e">
        <f aca="false">AO124*INDEX([1]!prix_2cc,$C$4,$C$3)</f>
        <v>#NAME?</v>
      </c>
      <c r="AZ124" s="186" t="e">
        <f aca="false">AP124*INDEX([1]!prix_3cc,$C$4,$C$3)</f>
        <v>#NAME?</v>
      </c>
      <c r="BA124" s="186" t="e">
        <f aca="false">AQ124*INDEX([1]!prix_pent,$C$4,$C$3)</f>
        <v>#NAME?</v>
      </c>
      <c r="BB124" s="186" t="e">
        <f aca="false">AR124*INDEX([1]!prix_2ccf,$C$4,$C$3)</f>
        <v>#NAME?</v>
      </c>
      <c r="BC124" s="186" t="e">
        <f aca="false">AS124*INDEX([1]!prix_3ccf,$C$4,$C$3)</f>
        <v>#NAME?</v>
      </c>
      <c r="BD124" s="186" t="e">
        <f aca="false">SUM(AW124:BC124)</f>
        <v>#NAME?</v>
      </c>
      <c r="BE124" s="186"/>
      <c r="BF124" s="187" t="e">
        <f aca="false">IF($G124=0,0,IF(SUM(AM$17:AM124)&lt;$J$3,0,INDEX(Taxes_2,1,$C$3)*INDEX([1]!prix_studio,$C$4,$C$3))*($J$3-SUM(AM$17:AM124))/12)</f>
        <v>#NAME?</v>
      </c>
      <c r="BG124" s="187" t="e">
        <f aca="false">IF($G124=0,0,IF(SUM(AN$17:AN124)&lt;$J$4,0,INDEX(Taxes_2,1,$C$3)*INDEX([1]!prix_1cc,$C$4,$C$3))*($J$4-SUM(AN$17:AN124))/12)</f>
        <v>#NAME?</v>
      </c>
      <c r="BH124" s="187" t="e">
        <f aca="false">IF($G124=0,0,IF(SUM(AO$17:AO124)&lt;$J$5,0,INDEX(Taxes_2,1,$C$3)*INDEX([1]!prix_2cc,$C$4,$C$3))*($J$5-SUM(AO$17:AO124))/12)</f>
        <v>#NAME?</v>
      </c>
      <c r="BI124" s="187" t="e">
        <f aca="false">IF($G124=0,0,IF(SUM(AP$17:AP124)&lt;$J$6,0,INDEX(Taxes_2,1,$C$3)*INDEX([1]!prix_3cc,$C$4,$C$3))*($J$6-SUM(AP$17:AP124))/12)</f>
        <v>#NAME?</v>
      </c>
      <c r="BJ124" s="187" t="e">
        <f aca="false">IF($G124=0,0,IF(SUM(AQ$17:AQ124)&lt;$J$7,0,INDEX(Taxes_2,1,$C$3)*INDEX([1]!prix_pent,$C$4,$C$3))*($J$7-SUM(AQ$17:AQ124))/12)</f>
        <v>#NAME?</v>
      </c>
      <c r="BK124" s="187" t="e">
        <f aca="false">IF($G124=0,0,IF(SUM(AR$17:AR124)&lt;$J$8,0,INDEX(Taxes_2,1,$C$3)*INDEX([1]!prix_2ccf,$C$4,$C$3))*($J$8-SUM(AR$17:AR124))/12)</f>
        <v>#NAME?</v>
      </c>
      <c r="BL124" s="187" t="e">
        <f aca="false">IF($G124=0,0,IF(SUM(AS$17:AS124)&lt;$J$9,0,INDEX(Taxes_2,1,$C$3)*INDEX([1]!prix_3ccf,$C$4,$C$3))*($J$9-SUM(AS$17:AS124))/12)</f>
        <v>#NAME?</v>
      </c>
      <c r="BM124" s="188" t="e">
        <f aca="false">IF(G124=0,INDEX(Taxes_1,1,$C$3)*INDEX([1]!v_terrain,1,1)/12,0)</f>
        <v>#NAME?</v>
      </c>
      <c r="BN124" s="187"/>
      <c r="BO124" s="187"/>
      <c r="BP124" s="187"/>
      <c r="BQ124" s="187"/>
      <c r="BR124" s="187"/>
      <c r="BS124" s="187"/>
      <c r="BT124" s="187"/>
      <c r="BU124" s="189" t="e">
        <f aca="false">BF124+BG124+BH124+BI124+BJ124+BK124+BL124+BM124+BN124+BO124+BP124+BQ124+BR124+BS124+BT124</f>
        <v>#NAME?</v>
      </c>
      <c r="BW124" s="190" t="e">
        <f aca="false">IF(G124=1,IF(G123=0,C124,0),0)</f>
        <v>#NAME?</v>
      </c>
      <c r="BX124" s="190" t="e">
        <f aca="false">IF(G124=1,IF(G123=0,C124,0),0)</f>
        <v>#NAME?</v>
      </c>
      <c r="BY124" s="190" t="e">
        <f aca="false">F124+W124</f>
        <v>#NAME?</v>
      </c>
      <c r="BZ124" s="190" t="e">
        <f aca="false">IF(BY124=2,1,0)</f>
        <v>#NAME?</v>
      </c>
      <c r="CA124" s="190" t="e">
        <f aca="false">IF(G124+H124=2,1,0)</f>
        <v>#NAME?</v>
      </c>
    </row>
    <row r="125" customFormat="false" ht="12.75" hidden="false" customHeight="false" outlineLevel="0" collapsed="false">
      <c r="B125" s="194" t="n">
        <v>10</v>
      </c>
      <c r="C125" s="191" t="n">
        <v>109</v>
      </c>
      <c r="D125" s="176" t="n">
        <v>1</v>
      </c>
      <c r="E125" s="176" t="n">
        <f aca="false">IF(INDEX(DM_1,1,$C$3)&gt;C125,0,1)</f>
        <v>1</v>
      </c>
      <c r="F125" s="176" t="e">
        <f aca="false">IF(AV125/$J$10&gt;=INDEX(PREV_2,1,$C$3),1,0)</f>
        <v>#NAME?</v>
      </c>
      <c r="G125" s="176" t="e">
        <f aca="false">IF(F125=0,0,IF(SUM(F$17:F125)-INDEX(DM_4,1,$C$3)&lt;0,0,1))</f>
        <v>#NAME?</v>
      </c>
      <c r="H125" s="177" t="e">
        <f aca="false">IF(AV125&lt;$J$10,0,1)</f>
        <v>#NAME?</v>
      </c>
      <c r="I125" s="178" t="e">
        <f aca="false">IF(G125=0,BD125*INDEX(EQ_Prev,1,$C$3),0)</f>
        <v>#NAME?</v>
      </c>
      <c r="J125" s="178" t="e">
        <f aca="false">IF(F125=1,IF(F124=0,SUM(I$17:I125),I125),0)</f>
        <v>#NAME?</v>
      </c>
      <c r="K125" s="178" t="e">
        <f aca="false">IF(F125=1,IF(F124=0,IF(SUM(I$17:I125)&lt;=$N$10,SUM(I$17:I125),$N$10),0),0)</f>
        <v>#NAME?</v>
      </c>
      <c r="L125" s="178" t="e">
        <f aca="false">J125-K125</f>
        <v>#NAME?</v>
      </c>
      <c r="M125" s="178" t="e">
        <f aca="false">IF(G125=0,BD125*(1-INDEX(EQ_Prev,1,$C$3)),0)</f>
        <v>#NAME?</v>
      </c>
      <c r="N125" s="178" t="e">
        <f aca="false">IF(G125=1,IF(G124=0,SUM(M$17:M125),0),0)</f>
        <v>#NAME?</v>
      </c>
      <c r="O125" s="178" t="e">
        <f aca="false">IF(G125=1,BD125,0)</f>
        <v>#NAME?</v>
      </c>
      <c r="P125" s="179" t="e">
        <f aca="false">O125+N125+L125</f>
        <v>#NAME?</v>
      </c>
      <c r="Q125" s="192" t="n">
        <v>0</v>
      </c>
      <c r="R125" s="181" t="e">
        <f aca="false">-IF(G125=0,($G$7/$H$7),0)</f>
        <v>#NAME?</v>
      </c>
      <c r="S125" s="181" t="e">
        <f aca="false">-IF(F125=1,IF(G125=0,$G$8/$H$8,0),0)</f>
        <v>#NAME?</v>
      </c>
      <c r="T125" s="181" t="e">
        <f aca="false">Q125+R125+S125+AB125</f>
        <v>#NAME?</v>
      </c>
      <c r="U125" s="181" t="e">
        <f aca="false">IF(W124=1,0,T125)</f>
        <v>#NAME?</v>
      </c>
      <c r="V125" s="181" t="e">
        <f aca="false">IF(U125=0,T125,0)</f>
        <v>#NAME?</v>
      </c>
      <c r="W125" s="182" t="e">
        <f aca="false">IF(-SUM(T$17:T125)&gt;=0.25*(SUM($G$6+$G$7+$G$8)),1,0)</f>
        <v>#NAME?</v>
      </c>
      <c r="X125" s="181" t="e">
        <f aca="false">-IF(BZ125=1,IF(BZ124=0,AC125,0),0)</f>
        <v>#NAME?</v>
      </c>
      <c r="Y125" s="181" t="e">
        <f aca="false">-IF(BZ125=1,IF(BZ124=0,(SUM(P$17:P125)),IF(AG125&gt;0,P125,0)),0)</f>
        <v>#NAME?</v>
      </c>
      <c r="Z125" s="181" t="e">
        <f aca="false">IF(AG124&gt;0,IF(AG125&lt;0,-AG124,0),0)</f>
        <v>#NAME?</v>
      </c>
      <c r="AA125" s="181" t="e">
        <f aca="false">IF(Z125=0,Y125,Z125)</f>
        <v>#NAME?</v>
      </c>
      <c r="AB125" s="193" t="n">
        <v>0</v>
      </c>
      <c r="AC125" s="183" t="e">
        <f aca="false">IF(BY124&lt;2,AC124+AD124,0)</f>
        <v>#NAME?</v>
      </c>
      <c r="AD125" s="183" t="e">
        <f aca="false">AC125*((((1+(INDEX(TI_4,1,$C$3)/2))^2)^(1/12))-1)</f>
        <v>#NAME?</v>
      </c>
      <c r="AE125" s="183" t="e">
        <f aca="false">IF(AD126=0,0,AD125)</f>
        <v>#NAME?</v>
      </c>
      <c r="AF125" s="183" t="e">
        <f aca="false">IF(BZ125=1,IF(BZ124=0,AC125-SUM(T126:T$136),0),0)</f>
        <v>#NAME?</v>
      </c>
      <c r="AG125" s="183" t="e">
        <f aca="false">IF(BZ125=1,IF(BZ124=0,AF125-SUM(P$17:P125),AG124+AI124-P125),0)</f>
        <v>#NAME?</v>
      </c>
      <c r="AH125" s="183" t="e">
        <f aca="false">IF(AG125&lt;=0,0,AG125)</f>
        <v>#NAME?</v>
      </c>
      <c r="AI125" s="183" t="e">
        <f aca="false">AH125*((((1+(INDEX(TI_5,1,$C$3)/2))^2)^(1/12))-1)</f>
        <v>#NAME?</v>
      </c>
      <c r="AJ125" s="183" t="e">
        <f aca="false">IF(AI126=0,0,AI125)</f>
        <v>#NAME?</v>
      </c>
      <c r="AK125" s="183" t="e">
        <f aca="false">IF(AH125&gt;0,IF(CA124=1,-AH125,0),0)</f>
        <v>#NAME?</v>
      </c>
      <c r="AL125" s="184" t="e">
        <f aca="false">K125+P125+Q125+R125+S125+X125+AA125+AB125+AF125+AK125</f>
        <v>#NAME?</v>
      </c>
      <c r="AM125" s="185" t="e">
        <f aca="false">IF($E125=0,0,IF($C125-INDEX(DM_1,1,$C$3)&gt;=$K$3,0,INDEX(EC_Studio,$C$4,$C$3)))</f>
        <v>#NAME?</v>
      </c>
      <c r="AN125" s="185" t="e">
        <f aca="false">IF($E125=0,0,IF($C125-INDEX(DM_1,1,$C$3)&gt;=$K$4,0,INDEX(EC_1cc,$C$4,$C$3)))</f>
        <v>#NAME?</v>
      </c>
      <c r="AO125" s="185" t="e">
        <f aca="false">IF($E125=0,0,IF($C125-INDEX(DM_1,1,$C$3)&gt;=$K$5,0,INDEX(EC_2cc,$C$4,$C$3)))</f>
        <v>#NAME?</v>
      </c>
      <c r="AP125" s="185" t="e">
        <f aca="false">IF($E125=0,0,IF($C125-INDEX(DM_1,1,$C$3)&gt;=$K$6,0,INDEX(EC_3CC,$C$4,$C$3)))</f>
        <v>#NAME?</v>
      </c>
      <c r="AQ125" s="185" t="e">
        <f aca="false">IF($E125=0,0,IF($C125-INDEX(DM_1,1,$C$3)&gt;=$K$7,0,INDEX(EC_P,$C$4,$C$3)))</f>
        <v>#NAME?</v>
      </c>
      <c r="AR125" s="185" t="e">
        <f aca="false">IF($E125=0,0,IF($C125-INDEX(DM_1,1,$C$3)&gt;=$K$8,0,INDEX(EC_2ccF,$C$4,$C$3)))</f>
        <v>#NAME?</v>
      </c>
      <c r="AS125" s="185" t="e">
        <f aca="false">IF($E125=0,0,IF($C125-INDEX(DM_1,1,$C$3)&gt;=$K$9,0,INDEX(EC_3ccF,$C$4,$C$3)))</f>
        <v>#NAME?</v>
      </c>
      <c r="AT125" s="185" t="e">
        <f aca="false">(AM125+AN125+AO125+AP125+AQ125+AR125+AS125)*INDEX([1]!stat,1,$C$3)</f>
        <v>#NAME?</v>
      </c>
      <c r="AU125" s="185" t="e">
        <f aca="false">SUM(AM125:AS125)</f>
        <v>#NAME?</v>
      </c>
      <c r="AV125" s="185" t="e">
        <f aca="false">SUM(AU$17:AU125)</f>
        <v>#NAME?</v>
      </c>
      <c r="AW125" s="186" t="e">
        <f aca="false">AM125*INDEX([1]!prix_studio,$C$4,$C$3)</f>
        <v>#NAME?</v>
      </c>
      <c r="AX125" s="186" t="e">
        <f aca="false">AN125*INDEX([1]!prix_1cc,$C$4,$C$3)</f>
        <v>#NAME?</v>
      </c>
      <c r="AY125" s="186" t="e">
        <f aca="false">AO125*INDEX([1]!prix_2cc,$C$4,$C$3)</f>
        <v>#NAME?</v>
      </c>
      <c r="AZ125" s="186" t="e">
        <f aca="false">AP125*INDEX([1]!prix_3cc,$C$4,$C$3)</f>
        <v>#NAME?</v>
      </c>
      <c r="BA125" s="186" t="e">
        <f aca="false">AQ125*INDEX([1]!prix_pent,$C$4,$C$3)</f>
        <v>#NAME?</v>
      </c>
      <c r="BB125" s="186" t="e">
        <f aca="false">AR125*INDEX([1]!prix_2ccf,$C$4,$C$3)</f>
        <v>#NAME?</v>
      </c>
      <c r="BC125" s="186" t="e">
        <f aca="false">AS125*INDEX([1]!prix_3ccf,$C$4,$C$3)</f>
        <v>#NAME?</v>
      </c>
      <c r="BD125" s="186" t="e">
        <f aca="false">SUM(AW125:BC125)</f>
        <v>#NAME?</v>
      </c>
      <c r="BE125" s="186"/>
      <c r="BF125" s="187" t="e">
        <f aca="false">IF($G125=0,0,IF(SUM(AM$17:AM125)&lt;$J$3,0,INDEX(Taxes_2,1,$C$3)*INDEX([1]!prix_studio,$C$4,$C$3))*($J$3-SUM(AM$17:AM125))/12)</f>
        <v>#NAME?</v>
      </c>
      <c r="BG125" s="187" t="e">
        <f aca="false">IF($G125=0,0,IF(SUM(AN$17:AN125)&lt;$J$4,0,INDEX(Taxes_2,1,$C$3)*INDEX([1]!prix_1cc,$C$4,$C$3))*($J$4-SUM(AN$17:AN125))/12)</f>
        <v>#NAME?</v>
      </c>
      <c r="BH125" s="187" t="e">
        <f aca="false">IF($G125=0,0,IF(SUM(AO$17:AO125)&lt;$J$5,0,INDEX(Taxes_2,1,$C$3)*INDEX([1]!prix_2cc,$C$4,$C$3))*($J$5-SUM(AO$17:AO125))/12)</f>
        <v>#NAME?</v>
      </c>
      <c r="BI125" s="187" t="e">
        <f aca="false">IF($G125=0,0,IF(SUM(AP$17:AP125)&lt;$J$6,0,INDEX(Taxes_2,1,$C$3)*INDEX([1]!prix_3cc,$C$4,$C$3))*($J$6-SUM(AP$17:AP125))/12)</f>
        <v>#NAME?</v>
      </c>
      <c r="BJ125" s="187" t="e">
        <f aca="false">IF($G125=0,0,IF(SUM(AQ$17:AQ125)&lt;$J$7,0,INDEX(Taxes_2,1,$C$3)*INDEX([1]!prix_pent,$C$4,$C$3))*($J$7-SUM(AQ$17:AQ125))/12)</f>
        <v>#NAME?</v>
      </c>
      <c r="BK125" s="187" t="e">
        <f aca="false">IF($G125=0,0,IF(SUM(AR$17:AR125)&lt;$J$8,0,INDEX(Taxes_2,1,$C$3)*INDEX([1]!prix_2ccf,$C$4,$C$3))*($J$8-SUM(AR$17:AR125))/12)</f>
        <v>#NAME?</v>
      </c>
      <c r="BL125" s="187" t="e">
        <f aca="false">IF($G125=0,0,IF(SUM(AS$17:AS125)&lt;$J$9,0,INDEX(Taxes_2,1,$C$3)*INDEX([1]!prix_3ccf,$C$4,$C$3))*($J$9-SUM(AS$17:AS125))/12)</f>
        <v>#NAME?</v>
      </c>
      <c r="BM125" s="188" t="e">
        <f aca="false">IF(G125=0,INDEX(Taxes_1,1,$C$3)*INDEX([1]!v_terrain,1,1)/12,0)</f>
        <v>#NAME?</v>
      </c>
      <c r="BN125" s="187"/>
      <c r="BO125" s="187"/>
      <c r="BP125" s="187"/>
      <c r="BQ125" s="187"/>
      <c r="BR125" s="187"/>
      <c r="BS125" s="187"/>
      <c r="BT125" s="187"/>
      <c r="BU125" s="189" t="e">
        <f aca="false">BF125+BG125+BH125+BI125+BJ125+BK125+BL125+BM125+BN125+BO125+BP125+BQ125+BR125+BS125+BT125</f>
        <v>#NAME?</v>
      </c>
      <c r="BW125" s="190" t="e">
        <f aca="false">IF(G125=1,IF(G124=0,C125,0),0)</f>
        <v>#NAME?</v>
      </c>
      <c r="BX125" s="190" t="e">
        <f aca="false">IF(G125=1,IF(G124=0,C125,0),0)</f>
        <v>#NAME?</v>
      </c>
      <c r="BY125" s="190" t="e">
        <f aca="false">F125+W125</f>
        <v>#NAME?</v>
      </c>
      <c r="BZ125" s="190" t="e">
        <f aca="false">IF(BY125=2,1,0)</f>
        <v>#NAME?</v>
      </c>
      <c r="CA125" s="190" t="e">
        <f aca="false">IF(G125+H125=2,1,0)</f>
        <v>#NAME?</v>
      </c>
    </row>
    <row r="126" customFormat="false" ht="12.75" hidden="false" customHeight="false" outlineLevel="0" collapsed="false">
      <c r="B126" s="194"/>
      <c r="C126" s="191" t="n">
        <v>110</v>
      </c>
      <c r="D126" s="176" t="n">
        <v>1</v>
      </c>
      <c r="E126" s="176" t="n">
        <f aca="false">IF(INDEX(DM_1,1,$C$3)&gt;C126,0,1)</f>
        <v>1</v>
      </c>
      <c r="F126" s="176" t="e">
        <f aca="false">IF(AV126/$J$10&gt;=INDEX(PREV_2,1,$C$3),1,0)</f>
        <v>#NAME?</v>
      </c>
      <c r="G126" s="176" t="e">
        <f aca="false">IF(F126=0,0,IF(SUM(F$17:F126)-INDEX(DM_4,1,$C$3)&lt;0,0,1))</f>
        <v>#NAME?</v>
      </c>
      <c r="H126" s="177" t="e">
        <f aca="false">IF(AV126&lt;$J$10,0,1)</f>
        <v>#NAME?</v>
      </c>
      <c r="I126" s="178" t="e">
        <f aca="false">IF(G126=0,BD126*INDEX(EQ_Prev,1,$C$3),0)</f>
        <v>#NAME?</v>
      </c>
      <c r="J126" s="178" t="e">
        <f aca="false">IF(F126=1,IF(F125=0,SUM(I$17:I126),I126),0)</f>
        <v>#NAME?</v>
      </c>
      <c r="K126" s="178" t="e">
        <f aca="false">IF(F126=1,IF(F125=0,IF(SUM(I$17:I126)&lt;=$N$10,SUM(I$17:I126),$N$10),0),0)</f>
        <v>#NAME?</v>
      </c>
      <c r="L126" s="178" t="e">
        <f aca="false">J126-K126</f>
        <v>#NAME?</v>
      </c>
      <c r="M126" s="178" t="e">
        <f aca="false">IF(G126=0,BD126*(1-INDEX(EQ_Prev,1,$C$3)),0)</f>
        <v>#NAME?</v>
      </c>
      <c r="N126" s="178" t="e">
        <f aca="false">IF(G126=1,IF(G125=0,SUM(M$17:M126),0),0)</f>
        <v>#NAME?</v>
      </c>
      <c r="O126" s="178" t="e">
        <f aca="false">IF(G126=1,BD126,0)</f>
        <v>#NAME?</v>
      </c>
      <c r="P126" s="179" t="e">
        <f aca="false">O126+N126+L126</f>
        <v>#NAME?</v>
      </c>
      <c r="Q126" s="192" t="n">
        <v>0</v>
      </c>
      <c r="R126" s="181" t="e">
        <f aca="false">-IF(G126=0,($G$7/$H$7),0)</f>
        <v>#NAME?</v>
      </c>
      <c r="S126" s="181" t="e">
        <f aca="false">-IF(F126=1,IF(G126=0,$G$8/$H$8,0),0)</f>
        <v>#NAME?</v>
      </c>
      <c r="T126" s="181" t="e">
        <f aca="false">Q126+R126+S126+AB126</f>
        <v>#NAME?</v>
      </c>
      <c r="U126" s="181" t="e">
        <f aca="false">IF(W125=1,0,T126)</f>
        <v>#NAME?</v>
      </c>
      <c r="V126" s="181" t="e">
        <f aca="false">IF(U126=0,T126,0)</f>
        <v>#NAME?</v>
      </c>
      <c r="W126" s="182" t="e">
        <f aca="false">IF(-SUM(T$17:T126)&gt;=0.25*(SUM($G$6+$G$7+$G$8)),1,0)</f>
        <v>#NAME?</v>
      </c>
      <c r="X126" s="181" t="e">
        <f aca="false">-IF(BZ126=1,IF(BZ125=0,AC126,0),0)</f>
        <v>#NAME?</v>
      </c>
      <c r="Y126" s="181" t="e">
        <f aca="false">-IF(BZ126=1,IF(BZ125=0,(SUM(P$17:P126)),IF(AG126&gt;0,P126,0)),0)</f>
        <v>#NAME?</v>
      </c>
      <c r="Z126" s="181" t="e">
        <f aca="false">IF(AG125&gt;0,IF(AG126&lt;0,-AG125,0),0)</f>
        <v>#NAME?</v>
      </c>
      <c r="AA126" s="181" t="e">
        <f aca="false">IF(Z126=0,Y126,Z126)</f>
        <v>#NAME?</v>
      </c>
      <c r="AB126" s="193" t="n">
        <v>0</v>
      </c>
      <c r="AC126" s="183" t="e">
        <f aca="false">IF(BY125&lt;2,AC125+AD125,0)</f>
        <v>#NAME?</v>
      </c>
      <c r="AD126" s="183" t="e">
        <f aca="false">AC126*((((1+(INDEX(TI_4,1,$C$3)/2))^2)^(1/12))-1)</f>
        <v>#NAME?</v>
      </c>
      <c r="AE126" s="183" t="e">
        <f aca="false">IF(AD127=0,0,AD126)</f>
        <v>#NAME?</v>
      </c>
      <c r="AF126" s="183" t="e">
        <f aca="false">IF(BZ126=1,IF(BZ125=0,AC126-SUM(T127:T$136),0),0)</f>
        <v>#NAME?</v>
      </c>
      <c r="AG126" s="183" t="e">
        <f aca="false">IF(BZ126=1,IF(BZ125=0,AF126-SUM(P$17:P126),AG125+AI125-P126),0)</f>
        <v>#NAME?</v>
      </c>
      <c r="AH126" s="183" t="e">
        <f aca="false">IF(AG126&lt;=0,0,AG126)</f>
        <v>#NAME?</v>
      </c>
      <c r="AI126" s="183" t="e">
        <f aca="false">AH126*((((1+(INDEX(TI_5,1,$C$3)/2))^2)^(1/12))-1)</f>
        <v>#NAME?</v>
      </c>
      <c r="AJ126" s="183" t="e">
        <f aca="false">IF(AI127=0,0,AI126)</f>
        <v>#NAME?</v>
      </c>
      <c r="AK126" s="183" t="e">
        <f aca="false">IF(AH126&gt;0,IF(CA125=1,-AH126,0),0)</f>
        <v>#NAME?</v>
      </c>
      <c r="AL126" s="184" t="e">
        <f aca="false">K126+P126+Q126+R126+S126+X126+AA126+AB126+AF126+AK126</f>
        <v>#NAME?</v>
      </c>
      <c r="AM126" s="185" t="e">
        <f aca="false">IF($E126=0,0,IF($C126-INDEX(DM_1,1,$C$3)&gt;=$K$3,0,INDEX(EC_Studio,$C$4,$C$3)))</f>
        <v>#NAME?</v>
      </c>
      <c r="AN126" s="185" t="e">
        <f aca="false">IF($E126=0,0,IF($C126-INDEX(DM_1,1,$C$3)&gt;=$K$4,0,INDEX(EC_1cc,$C$4,$C$3)))</f>
        <v>#NAME?</v>
      </c>
      <c r="AO126" s="185" t="e">
        <f aca="false">IF($E126=0,0,IF($C126-INDEX(DM_1,1,$C$3)&gt;=$K$5,0,INDEX(EC_2cc,$C$4,$C$3)))</f>
        <v>#NAME?</v>
      </c>
      <c r="AP126" s="185" t="e">
        <f aca="false">IF($E126=0,0,IF($C126-INDEX(DM_1,1,$C$3)&gt;=$K$6,0,INDEX(EC_3CC,$C$4,$C$3)))</f>
        <v>#NAME?</v>
      </c>
      <c r="AQ126" s="185" t="e">
        <f aca="false">IF($E126=0,0,IF($C126-INDEX(DM_1,1,$C$3)&gt;=$K$7,0,INDEX(EC_P,$C$4,$C$3)))</f>
        <v>#NAME?</v>
      </c>
      <c r="AR126" s="185" t="e">
        <f aca="false">IF($E126=0,0,IF($C126-INDEX(DM_1,1,$C$3)&gt;=$K$8,0,INDEX(EC_2ccF,$C$4,$C$3)))</f>
        <v>#NAME?</v>
      </c>
      <c r="AS126" s="185" t="e">
        <f aca="false">IF($E126=0,0,IF($C126-INDEX(DM_1,1,$C$3)&gt;=$K$9,0,INDEX(EC_3ccF,$C$4,$C$3)))</f>
        <v>#NAME?</v>
      </c>
      <c r="AT126" s="185" t="e">
        <f aca="false">(AM126+AN126+AO126+AP126+AQ126+AR126+AS126)*INDEX([1]!stat,1,$C$3)</f>
        <v>#NAME?</v>
      </c>
      <c r="AU126" s="185" t="e">
        <f aca="false">SUM(AM126:AS126)</f>
        <v>#NAME?</v>
      </c>
      <c r="AV126" s="185" t="e">
        <f aca="false">SUM(AU$17:AU126)</f>
        <v>#NAME?</v>
      </c>
      <c r="AW126" s="186" t="e">
        <f aca="false">AM126*INDEX([1]!prix_studio,$C$4,$C$3)</f>
        <v>#NAME?</v>
      </c>
      <c r="AX126" s="186" t="e">
        <f aca="false">AN126*INDEX([1]!prix_1cc,$C$4,$C$3)</f>
        <v>#NAME?</v>
      </c>
      <c r="AY126" s="186" t="e">
        <f aca="false">AO126*INDEX([1]!prix_2cc,$C$4,$C$3)</f>
        <v>#NAME?</v>
      </c>
      <c r="AZ126" s="186" t="e">
        <f aca="false">AP126*INDEX([1]!prix_3cc,$C$4,$C$3)</f>
        <v>#NAME?</v>
      </c>
      <c r="BA126" s="186" t="e">
        <f aca="false">AQ126*INDEX([1]!prix_pent,$C$4,$C$3)</f>
        <v>#NAME?</v>
      </c>
      <c r="BB126" s="186" t="e">
        <f aca="false">AR126*INDEX([1]!prix_2ccf,$C$4,$C$3)</f>
        <v>#NAME?</v>
      </c>
      <c r="BC126" s="186" t="e">
        <f aca="false">AS126*INDEX([1]!prix_3ccf,$C$4,$C$3)</f>
        <v>#NAME?</v>
      </c>
      <c r="BD126" s="186" t="e">
        <f aca="false">SUM(AW126:BC126)</f>
        <v>#NAME?</v>
      </c>
      <c r="BE126" s="186"/>
      <c r="BF126" s="187" t="e">
        <f aca="false">IF($G126=0,0,IF(SUM(AM$17:AM126)&lt;$J$3,0,INDEX(Taxes_2,1,$C$3)*INDEX([1]!prix_studio,$C$4,$C$3))*($J$3-SUM(AM$17:AM126))/12)</f>
        <v>#NAME?</v>
      </c>
      <c r="BG126" s="187" t="e">
        <f aca="false">IF($G126=0,0,IF(SUM(AN$17:AN126)&lt;$J$4,0,INDEX(Taxes_2,1,$C$3)*INDEX([1]!prix_1cc,$C$4,$C$3))*($J$4-SUM(AN$17:AN126))/12)</f>
        <v>#NAME?</v>
      </c>
      <c r="BH126" s="187" t="e">
        <f aca="false">IF($G126=0,0,IF(SUM(AO$17:AO126)&lt;$J$5,0,INDEX(Taxes_2,1,$C$3)*INDEX([1]!prix_2cc,$C$4,$C$3))*($J$5-SUM(AO$17:AO126))/12)</f>
        <v>#NAME?</v>
      </c>
      <c r="BI126" s="187" t="e">
        <f aca="false">IF($G126=0,0,IF(SUM(AP$17:AP126)&lt;$J$6,0,INDEX(Taxes_2,1,$C$3)*INDEX([1]!prix_3cc,$C$4,$C$3))*($J$6-SUM(AP$17:AP126))/12)</f>
        <v>#NAME?</v>
      </c>
      <c r="BJ126" s="187" t="e">
        <f aca="false">IF($G126=0,0,IF(SUM(AQ$17:AQ126)&lt;$J$7,0,INDEX(Taxes_2,1,$C$3)*INDEX([1]!prix_pent,$C$4,$C$3))*($J$7-SUM(AQ$17:AQ126))/12)</f>
        <v>#NAME?</v>
      </c>
      <c r="BK126" s="187" t="e">
        <f aca="false">IF($G126=0,0,IF(SUM(AR$17:AR126)&lt;$J$8,0,INDEX(Taxes_2,1,$C$3)*INDEX([1]!prix_2ccf,$C$4,$C$3))*($J$8-SUM(AR$17:AR126))/12)</f>
        <v>#NAME?</v>
      </c>
      <c r="BL126" s="187" t="e">
        <f aca="false">IF($G126=0,0,IF(SUM(AS$17:AS126)&lt;$J$9,0,INDEX(Taxes_2,1,$C$3)*INDEX([1]!prix_3ccf,$C$4,$C$3))*($J$9-SUM(AS$17:AS126))/12)</f>
        <v>#NAME?</v>
      </c>
      <c r="BM126" s="188" t="e">
        <f aca="false">IF(G126=0,INDEX(Taxes_1,1,$C$3)*INDEX([1]!v_terrain,1,1)/12,0)</f>
        <v>#NAME?</v>
      </c>
      <c r="BN126" s="187"/>
      <c r="BO126" s="187"/>
      <c r="BP126" s="187"/>
      <c r="BQ126" s="187"/>
      <c r="BR126" s="187"/>
      <c r="BS126" s="187"/>
      <c r="BT126" s="187"/>
      <c r="BU126" s="189" t="e">
        <f aca="false">BF126+BG126+BH126+BI126+BJ126+BK126+BL126+BM126+BN126+BO126+BP126+BQ126+BR126+BS126+BT126</f>
        <v>#NAME?</v>
      </c>
      <c r="BW126" s="190" t="e">
        <f aca="false">IF(G126=1,IF(G125=0,C126,0),0)</f>
        <v>#NAME?</v>
      </c>
      <c r="BX126" s="190" t="e">
        <f aca="false">IF(G126=1,IF(G125=0,C126,0),0)</f>
        <v>#NAME?</v>
      </c>
      <c r="BY126" s="190" t="e">
        <f aca="false">F126+W126</f>
        <v>#NAME?</v>
      </c>
      <c r="BZ126" s="190" t="e">
        <f aca="false">IF(BY126=2,1,0)</f>
        <v>#NAME?</v>
      </c>
      <c r="CA126" s="190" t="e">
        <f aca="false">IF(G126+H126=2,1,0)</f>
        <v>#NAME?</v>
      </c>
    </row>
    <row r="127" customFormat="false" ht="12.75" hidden="false" customHeight="false" outlineLevel="0" collapsed="false">
      <c r="B127" s="194"/>
      <c r="C127" s="191" t="n">
        <v>111</v>
      </c>
      <c r="D127" s="176" t="n">
        <v>1</v>
      </c>
      <c r="E127" s="176" t="n">
        <f aca="false">IF(INDEX(DM_1,1,$C$3)&gt;C127,0,1)</f>
        <v>1</v>
      </c>
      <c r="F127" s="176" t="e">
        <f aca="false">IF(AV127/$J$10&gt;=INDEX(PREV_2,1,$C$3),1,0)</f>
        <v>#NAME?</v>
      </c>
      <c r="G127" s="176" t="e">
        <f aca="false">IF(F127=0,0,IF(SUM(F$17:F127)-INDEX(DM_4,1,$C$3)&lt;0,0,1))</f>
        <v>#NAME?</v>
      </c>
      <c r="H127" s="177" t="e">
        <f aca="false">IF(AV127&lt;$J$10,0,1)</f>
        <v>#NAME?</v>
      </c>
      <c r="I127" s="178" t="e">
        <f aca="false">IF(G127=0,BD127*INDEX(EQ_Prev,1,$C$3),0)</f>
        <v>#NAME?</v>
      </c>
      <c r="J127" s="178" t="e">
        <f aca="false">IF(F127=1,IF(F126=0,SUM(I$17:I127),I127),0)</f>
        <v>#NAME?</v>
      </c>
      <c r="K127" s="178" t="e">
        <f aca="false">IF(F127=1,IF(F126=0,IF(SUM(I$17:I127)&lt;=$N$10,SUM(I$17:I127),$N$10),0),0)</f>
        <v>#NAME?</v>
      </c>
      <c r="L127" s="178" t="e">
        <f aca="false">J127-K127</f>
        <v>#NAME?</v>
      </c>
      <c r="M127" s="178" t="e">
        <f aca="false">IF(G127=0,BD127*(1-INDEX(EQ_Prev,1,$C$3)),0)</f>
        <v>#NAME?</v>
      </c>
      <c r="N127" s="178" t="e">
        <f aca="false">IF(G127=1,IF(G126=0,SUM(M$17:M127),0),0)</f>
        <v>#NAME?</v>
      </c>
      <c r="O127" s="178" t="e">
        <f aca="false">IF(G127=1,BD127,0)</f>
        <v>#NAME?</v>
      </c>
      <c r="P127" s="179" t="e">
        <f aca="false">O127+N127+L127</f>
        <v>#NAME?</v>
      </c>
      <c r="Q127" s="192" t="n">
        <v>0</v>
      </c>
      <c r="R127" s="181" t="e">
        <f aca="false">-IF(G127=0,($G$7/$H$7),0)</f>
        <v>#NAME?</v>
      </c>
      <c r="S127" s="181" t="e">
        <f aca="false">-IF(F127=1,IF(G127=0,$G$8/$H$8,0),0)</f>
        <v>#NAME?</v>
      </c>
      <c r="T127" s="181" t="e">
        <f aca="false">Q127+R127+S127+AB127</f>
        <v>#NAME?</v>
      </c>
      <c r="U127" s="181" t="e">
        <f aca="false">IF(W126=1,0,T127)</f>
        <v>#NAME?</v>
      </c>
      <c r="V127" s="181" t="e">
        <f aca="false">IF(U127=0,T127,0)</f>
        <v>#NAME?</v>
      </c>
      <c r="W127" s="182" t="e">
        <f aca="false">IF(-SUM(T$17:T127)&gt;=0.25*(SUM($G$6+$G$7+$G$8)),1,0)</f>
        <v>#NAME?</v>
      </c>
      <c r="X127" s="181" t="e">
        <f aca="false">-IF(BZ127=1,IF(BZ126=0,AC127,0),0)</f>
        <v>#NAME?</v>
      </c>
      <c r="Y127" s="181" t="e">
        <f aca="false">-IF(BZ127=1,IF(BZ126=0,(SUM(P$17:P127)),IF(AG127&gt;0,P127,0)),0)</f>
        <v>#NAME?</v>
      </c>
      <c r="Z127" s="181" t="e">
        <f aca="false">IF(AG126&gt;0,IF(AG127&lt;0,-AG126,0),0)</f>
        <v>#NAME?</v>
      </c>
      <c r="AA127" s="181" t="e">
        <f aca="false">IF(Z127=0,Y127,Z127)</f>
        <v>#NAME?</v>
      </c>
      <c r="AB127" s="193" t="n">
        <v>0</v>
      </c>
      <c r="AC127" s="183" t="e">
        <f aca="false">IF(BY126&lt;2,AC126+AD126,0)</f>
        <v>#NAME?</v>
      </c>
      <c r="AD127" s="183" t="e">
        <f aca="false">AC127*((((1+(INDEX(TI_4,1,$C$3)/2))^2)^(1/12))-1)</f>
        <v>#NAME?</v>
      </c>
      <c r="AE127" s="183" t="e">
        <f aca="false">IF(AD128=0,0,AD127)</f>
        <v>#NAME?</v>
      </c>
      <c r="AF127" s="183" t="e">
        <f aca="false">IF(BZ127=1,IF(BZ126=0,AC127-SUM(T128:T$136),0),0)</f>
        <v>#NAME?</v>
      </c>
      <c r="AG127" s="183" t="e">
        <f aca="false">IF(BZ127=1,IF(BZ126=0,AF127-SUM(P$17:P127),AG126+AI126-P127),0)</f>
        <v>#NAME?</v>
      </c>
      <c r="AH127" s="183" t="e">
        <f aca="false">IF(AG127&lt;=0,0,AG127)</f>
        <v>#NAME?</v>
      </c>
      <c r="AI127" s="183" t="e">
        <f aca="false">AH127*((((1+(INDEX(TI_5,1,$C$3)/2))^2)^(1/12))-1)</f>
        <v>#NAME?</v>
      </c>
      <c r="AJ127" s="183" t="e">
        <f aca="false">IF(AI128=0,0,AI127)</f>
        <v>#NAME?</v>
      </c>
      <c r="AK127" s="183" t="e">
        <f aca="false">IF(AH127&gt;0,IF(CA126=1,-AH127,0),0)</f>
        <v>#NAME?</v>
      </c>
      <c r="AL127" s="184" t="e">
        <f aca="false">K127+P127+Q127+R127+S127+X127+AA127+AB127+AF127+AK127</f>
        <v>#NAME?</v>
      </c>
      <c r="AM127" s="185" t="e">
        <f aca="false">IF($E127=0,0,IF($C127-INDEX(DM_1,1,$C$3)&gt;=$K$3,0,INDEX(EC_Studio,$C$4,$C$3)))</f>
        <v>#NAME?</v>
      </c>
      <c r="AN127" s="185" t="e">
        <f aca="false">IF($E127=0,0,IF($C127-INDEX(DM_1,1,$C$3)&gt;=$K$4,0,INDEX(EC_1cc,$C$4,$C$3)))</f>
        <v>#NAME?</v>
      </c>
      <c r="AO127" s="185" t="e">
        <f aca="false">IF($E127=0,0,IF($C127-INDEX(DM_1,1,$C$3)&gt;=$K$5,0,INDEX(EC_2cc,$C$4,$C$3)))</f>
        <v>#NAME?</v>
      </c>
      <c r="AP127" s="185" t="e">
        <f aca="false">IF($E127=0,0,IF($C127-INDEX(DM_1,1,$C$3)&gt;=$K$6,0,INDEX(EC_3CC,$C$4,$C$3)))</f>
        <v>#NAME?</v>
      </c>
      <c r="AQ127" s="185" t="e">
        <f aca="false">IF($E127=0,0,IF($C127-INDEX(DM_1,1,$C$3)&gt;=$K$7,0,INDEX(EC_P,$C$4,$C$3)))</f>
        <v>#NAME?</v>
      </c>
      <c r="AR127" s="185" t="e">
        <f aca="false">IF($E127=0,0,IF($C127-INDEX(DM_1,1,$C$3)&gt;=$K$8,0,INDEX(EC_2ccF,$C$4,$C$3)))</f>
        <v>#NAME?</v>
      </c>
      <c r="AS127" s="185" t="e">
        <f aca="false">IF($E127=0,0,IF($C127-INDEX(DM_1,1,$C$3)&gt;=$K$9,0,INDEX(EC_3ccF,$C$4,$C$3)))</f>
        <v>#NAME?</v>
      </c>
      <c r="AT127" s="185" t="e">
        <f aca="false">(AM127+AN127+AO127+AP127+AQ127+AR127+AS127)*INDEX([1]!stat,1,$C$3)</f>
        <v>#NAME?</v>
      </c>
      <c r="AU127" s="185" t="e">
        <f aca="false">SUM(AM127:AS127)</f>
        <v>#NAME?</v>
      </c>
      <c r="AV127" s="185" t="e">
        <f aca="false">SUM(AU$17:AU127)</f>
        <v>#NAME?</v>
      </c>
      <c r="AW127" s="186" t="e">
        <f aca="false">AM127*INDEX([1]!prix_studio,$C$4,$C$3)</f>
        <v>#NAME?</v>
      </c>
      <c r="AX127" s="186" t="e">
        <f aca="false">AN127*INDEX([1]!prix_1cc,$C$4,$C$3)</f>
        <v>#NAME?</v>
      </c>
      <c r="AY127" s="186" t="e">
        <f aca="false">AO127*INDEX([1]!prix_2cc,$C$4,$C$3)</f>
        <v>#NAME?</v>
      </c>
      <c r="AZ127" s="186" t="e">
        <f aca="false">AP127*INDEX([1]!prix_3cc,$C$4,$C$3)</f>
        <v>#NAME?</v>
      </c>
      <c r="BA127" s="186" t="e">
        <f aca="false">AQ127*INDEX([1]!prix_pent,$C$4,$C$3)</f>
        <v>#NAME?</v>
      </c>
      <c r="BB127" s="186" t="e">
        <f aca="false">AR127*INDEX([1]!prix_2ccf,$C$4,$C$3)</f>
        <v>#NAME?</v>
      </c>
      <c r="BC127" s="186" t="e">
        <f aca="false">AS127*INDEX([1]!prix_3ccf,$C$4,$C$3)</f>
        <v>#NAME?</v>
      </c>
      <c r="BD127" s="186" t="e">
        <f aca="false">SUM(AW127:BC127)</f>
        <v>#NAME?</v>
      </c>
      <c r="BE127" s="186"/>
      <c r="BF127" s="187" t="e">
        <f aca="false">IF($G127=0,0,IF(SUM(AM$17:AM127)&lt;$J$3,0,INDEX(Taxes_2,1,$C$3)*INDEX([1]!prix_studio,$C$4,$C$3))*($J$3-SUM(AM$17:AM127))/12)</f>
        <v>#NAME?</v>
      </c>
      <c r="BG127" s="187" t="e">
        <f aca="false">IF($G127=0,0,IF(SUM(AN$17:AN127)&lt;$J$4,0,INDEX(Taxes_2,1,$C$3)*INDEX([1]!prix_1cc,$C$4,$C$3))*($J$4-SUM(AN$17:AN127))/12)</f>
        <v>#NAME?</v>
      </c>
      <c r="BH127" s="187" t="e">
        <f aca="false">IF($G127=0,0,IF(SUM(AO$17:AO127)&lt;$J$5,0,INDEX(Taxes_2,1,$C$3)*INDEX([1]!prix_2cc,$C$4,$C$3))*($J$5-SUM(AO$17:AO127))/12)</f>
        <v>#NAME?</v>
      </c>
      <c r="BI127" s="187" t="e">
        <f aca="false">IF($G127=0,0,IF(SUM(AP$17:AP127)&lt;$J$6,0,INDEX(Taxes_2,1,$C$3)*INDEX([1]!prix_3cc,$C$4,$C$3))*($J$6-SUM(AP$17:AP127))/12)</f>
        <v>#NAME?</v>
      </c>
      <c r="BJ127" s="187" t="e">
        <f aca="false">IF($G127=0,0,IF(SUM(AQ$17:AQ127)&lt;$J$7,0,INDEX(Taxes_2,1,$C$3)*INDEX([1]!prix_pent,$C$4,$C$3))*($J$7-SUM(AQ$17:AQ127))/12)</f>
        <v>#NAME?</v>
      </c>
      <c r="BK127" s="187" t="e">
        <f aca="false">IF($G127=0,0,IF(SUM(AR$17:AR127)&lt;$J$8,0,INDEX(Taxes_2,1,$C$3)*INDEX([1]!prix_2ccf,$C$4,$C$3))*($J$8-SUM(AR$17:AR127))/12)</f>
        <v>#NAME?</v>
      </c>
      <c r="BL127" s="187" t="e">
        <f aca="false">IF($G127=0,0,IF(SUM(AS$17:AS127)&lt;$J$9,0,INDEX(Taxes_2,1,$C$3)*INDEX([1]!prix_3ccf,$C$4,$C$3))*($J$9-SUM(AS$17:AS127))/12)</f>
        <v>#NAME?</v>
      </c>
      <c r="BM127" s="188" t="e">
        <f aca="false">IF(G127=0,INDEX(Taxes_1,1,$C$3)*INDEX([1]!v_terrain,1,1)/12,0)</f>
        <v>#NAME?</v>
      </c>
      <c r="BN127" s="187"/>
      <c r="BO127" s="187"/>
      <c r="BP127" s="187"/>
      <c r="BQ127" s="187"/>
      <c r="BR127" s="187"/>
      <c r="BS127" s="187"/>
      <c r="BT127" s="187"/>
      <c r="BU127" s="189" t="e">
        <f aca="false">BF127+BG127+BH127+BI127+BJ127+BK127+BL127+BM127+BN127+BO127+BP127+BQ127+BR127+BS127+BT127</f>
        <v>#NAME?</v>
      </c>
      <c r="BW127" s="190" t="e">
        <f aca="false">IF(G127=1,IF(G126=0,C127,0),0)</f>
        <v>#NAME?</v>
      </c>
      <c r="BX127" s="190" t="e">
        <f aca="false">IF(G127=1,IF(G126=0,C127,0),0)</f>
        <v>#NAME?</v>
      </c>
      <c r="BY127" s="190" t="e">
        <f aca="false">F127+W127</f>
        <v>#NAME?</v>
      </c>
      <c r="BZ127" s="190" t="e">
        <f aca="false">IF(BY127=2,1,0)</f>
        <v>#NAME?</v>
      </c>
      <c r="CA127" s="190" t="e">
        <f aca="false">IF(G127+H127=2,1,0)</f>
        <v>#NAME?</v>
      </c>
    </row>
    <row r="128" customFormat="false" ht="12.75" hidden="false" customHeight="false" outlineLevel="0" collapsed="false">
      <c r="B128" s="194"/>
      <c r="C128" s="191" t="n">
        <v>112</v>
      </c>
      <c r="D128" s="176" t="n">
        <v>1</v>
      </c>
      <c r="E128" s="176" t="n">
        <f aca="false">IF(INDEX(DM_1,1,$C$3)&gt;C128,0,1)</f>
        <v>1</v>
      </c>
      <c r="F128" s="176" t="e">
        <f aca="false">IF(AV128/$J$10&gt;=INDEX(PREV_2,1,$C$3),1,0)</f>
        <v>#NAME?</v>
      </c>
      <c r="G128" s="176" t="e">
        <f aca="false">IF(F128=0,0,IF(SUM(F$17:F128)-INDEX(DM_4,1,$C$3)&lt;0,0,1))</f>
        <v>#NAME?</v>
      </c>
      <c r="H128" s="177" t="e">
        <f aca="false">IF(AV128&lt;$J$10,0,1)</f>
        <v>#NAME?</v>
      </c>
      <c r="I128" s="178" t="e">
        <f aca="false">IF(G128=0,BD128*INDEX(EQ_Prev,1,$C$3),0)</f>
        <v>#NAME?</v>
      </c>
      <c r="J128" s="178" t="e">
        <f aca="false">IF(F128=1,IF(F127=0,SUM(I$17:I128),I128),0)</f>
        <v>#NAME?</v>
      </c>
      <c r="K128" s="178" t="e">
        <f aca="false">IF(F128=1,IF(F127=0,IF(SUM(I$17:I128)&lt;=$N$10,SUM(I$17:I128),$N$10),0),0)</f>
        <v>#NAME?</v>
      </c>
      <c r="L128" s="178" t="e">
        <f aca="false">J128-K128</f>
        <v>#NAME?</v>
      </c>
      <c r="M128" s="178" t="e">
        <f aca="false">IF(G128=0,BD128*(1-INDEX(EQ_Prev,1,$C$3)),0)</f>
        <v>#NAME?</v>
      </c>
      <c r="N128" s="178" t="e">
        <f aca="false">IF(G128=1,IF(G127=0,SUM(M$17:M128),0),0)</f>
        <v>#NAME?</v>
      </c>
      <c r="O128" s="178" t="e">
        <f aca="false">IF(G128=1,BD128,0)</f>
        <v>#NAME?</v>
      </c>
      <c r="P128" s="179" t="e">
        <f aca="false">O128+N128+L128</f>
        <v>#NAME?</v>
      </c>
      <c r="Q128" s="192" t="n">
        <v>0</v>
      </c>
      <c r="R128" s="181" t="e">
        <f aca="false">-IF(G128=0,($G$7/$H$7),0)</f>
        <v>#NAME?</v>
      </c>
      <c r="S128" s="181" t="e">
        <f aca="false">-IF(F128=1,IF(G128=0,$G$8/$H$8,0),0)</f>
        <v>#NAME?</v>
      </c>
      <c r="T128" s="181" t="e">
        <f aca="false">Q128+R128+S128+AB128</f>
        <v>#NAME?</v>
      </c>
      <c r="U128" s="181" t="e">
        <f aca="false">IF(W127=1,0,T128)</f>
        <v>#NAME?</v>
      </c>
      <c r="V128" s="181" t="e">
        <f aca="false">IF(U128=0,T128,0)</f>
        <v>#NAME?</v>
      </c>
      <c r="W128" s="182" t="e">
        <f aca="false">IF(-SUM(T$17:T128)&gt;=0.25*(SUM($G$6+$G$7+$G$8)),1,0)</f>
        <v>#NAME?</v>
      </c>
      <c r="X128" s="181" t="e">
        <f aca="false">-IF(BZ128=1,IF(BZ127=0,AC128,0),0)</f>
        <v>#NAME?</v>
      </c>
      <c r="Y128" s="181" t="e">
        <f aca="false">-IF(BZ128=1,IF(BZ127=0,(SUM(P$17:P128)),IF(AG128&gt;0,P128,0)),0)</f>
        <v>#NAME?</v>
      </c>
      <c r="Z128" s="181" t="e">
        <f aca="false">IF(AG127&gt;0,IF(AG128&lt;0,-AG127,0),0)</f>
        <v>#NAME?</v>
      </c>
      <c r="AA128" s="181" t="e">
        <f aca="false">IF(Z128=0,Y128,Z128)</f>
        <v>#NAME?</v>
      </c>
      <c r="AB128" s="193" t="n">
        <v>0</v>
      </c>
      <c r="AC128" s="183" t="e">
        <f aca="false">IF(BY127&lt;2,AC127+AD127,0)</f>
        <v>#NAME?</v>
      </c>
      <c r="AD128" s="183" t="e">
        <f aca="false">AC128*((((1+(INDEX(TI_4,1,$C$3)/2))^2)^(1/12))-1)</f>
        <v>#NAME?</v>
      </c>
      <c r="AE128" s="183" t="e">
        <f aca="false">IF(AD129=0,0,AD128)</f>
        <v>#NAME?</v>
      </c>
      <c r="AF128" s="183" t="e">
        <f aca="false">IF(BZ128=1,IF(BZ127=0,AC128-SUM(T129:T$136),0),0)</f>
        <v>#NAME?</v>
      </c>
      <c r="AG128" s="183" t="e">
        <f aca="false">IF(BZ128=1,IF(BZ127=0,AF128-SUM(P$17:P128),AG127+AI127-P128),0)</f>
        <v>#NAME?</v>
      </c>
      <c r="AH128" s="183" t="e">
        <f aca="false">IF(AG128&lt;=0,0,AG128)</f>
        <v>#NAME?</v>
      </c>
      <c r="AI128" s="183" t="e">
        <f aca="false">AH128*((((1+(INDEX(TI_5,1,$C$3)/2))^2)^(1/12))-1)</f>
        <v>#NAME?</v>
      </c>
      <c r="AJ128" s="183" t="e">
        <f aca="false">IF(AI129=0,0,AI128)</f>
        <v>#NAME?</v>
      </c>
      <c r="AK128" s="183" t="e">
        <f aca="false">IF(AH128&gt;0,IF(CA127=1,-AH128,0),0)</f>
        <v>#NAME?</v>
      </c>
      <c r="AL128" s="184" t="e">
        <f aca="false">K128+P128+Q128+R128+S128+X128+AA128+AB128+AF128+AK128</f>
        <v>#NAME?</v>
      </c>
      <c r="AM128" s="185" t="e">
        <f aca="false">IF($E128=0,0,IF($C128-INDEX(DM_1,1,$C$3)&gt;=$K$3,0,INDEX(EC_Studio,$C$4,$C$3)))</f>
        <v>#NAME?</v>
      </c>
      <c r="AN128" s="185" t="e">
        <f aca="false">IF($E128=0,0,IF($C128-INDEX(DM_1,1,$C$3)&gt;=$K$4,0,INDEX(EC_1cc,$C$4,$C$3)))</f>
        <v>#NAME?</v>
      </c>
      <c r="AO128" s="185" t="e">
        <f aca="false">IF($E128=0,0,IF($C128-INDEX(DM_1,1,$C$3)&gt;=$K$5,0,INDEX(EC_2cc,$C$4,$C$3)))</f>
        <v>#NAME?</v>
      </c>
      <c r="AP128" s="185" t="e">
        <f aca="false">IF($E128=0,0,IF($C128-INDEX(DM_1,1,$C$3)&gt;=$K$6,0,INDEX(EC_3CC,$C$4,$C$3)))</f>
        <v>#NAME?</v>
      </c>
      <c r="AQ128" s="185" t="e">
        <f aca="false">IF($E128=0,0,IF($C128-INDEX(DM_1,1,$C$3)&gt;=$K$7,0,INDEX(EC_P,$C$4,$C$3)))</f>
        <v>#NAME?</v>
      </c>
      <c r="AR128" s="185" t="e">
        <f aca="false">IF($E128=0,0,IF($C128-INDEX(DM_1,1,$C$3)&gt;=$K$8,0,INDEX(EC_2ccF,$C$4,$C$3)))</f>
        <v>#NAME?</v>
      </c>
      <c r="AS128" s="185" t="e">
        <f aca="false">IF($E128=0,0,IF($C128-INDEX(DM_1,1,$C$3)&gt;=$K$9,0,INDEX(EC_3ccF,$C$4,$C$3)))</f>
        <v>#NAME?</v>
      </c>
      <c r="AT128" s="185" t="e">
        <f aca="false">(AM128+AN128+AO128+AP128+AQ128+AR128+AS128)*INDEX([1]!stat,1,$C$3)</f>
        <v>#NAME?</v>
      </c>
      <c r="AU128" s="185" t="e">
        <f aca="false">SUM(AM128:AS128)</f>
        <v>#NAME?</v>
      </c>
      <c r="AV128" s="185" t="e">
        <f aca="false">SUM(AU$17:AU128)</f>
        <v>#NAME?</v>
      </c>
      <c r="AW128" s="186" t="e">
        <f aca="false">AM128*INDEX([1]!prix_studio,$C$4,$C$3)</f>
        <v>#NAME?</v>
      </c>
      <c r="AX128" s="186" t="e">
        <f aca="false">AN128*INDEX([1]!prix_1cc,$C$4,$C$3)</f>
        <v>#NAME?</v>
      </c>
      <c r="AY128" s="186" t="e">
        <f aca="false">AO128*INDEX([1]!prix_2cc,$C$4,$C$3)</f>
        <v>#NAME?</v>
      </c>
      <c r="AZ128" s="186" t="e">
        <f aca="false">AP128*INDEX([1]!prix_3cc,$C$4,$C$3)</f>
        <v>#NAME?</v>
      </c>
      <c r="BA128" s="186" t="e">
        <f aca="false">AQ128*INDEX([1]!prix_pent,$C$4,$C$3)</f>
        <v>#NAME?</v>
      </c>
      <c r="BB128" s="186" t="e">
        <f aca="false">AR128*INDEX([1]!prix_2ccf,$C$4,$C$3)</f>
        <v>#NAME?</v>
      </c>
      <c r="BC128" s="186" t="e">
        <f aca="false">AS128*INDEX([1]!prix_3ccf,$C$4,$C$3)</f>
        <v>#NAME?</v>
      </c>
      <c r="BD128" s="186" t="e">
        <f aca="false">SUM(AW128:BC128)</f>
        <v>#NAME?</v>
      </c>
      <c r="BE128" s="186"/>
      <c r="BF128" s="187" t="e">
        <f aca="false">IF($G128=0,0,IF(SUM(AM$17:AM128)&lt;$J$3,0,INDEX(Taxes_2,1,$C$3)*INDEX([1]!prix_studio,$C$4,$C$3))*($J$3-SUM(AM$17:AM128))/12)</f>
        <v>#NAME?</v>
      </c>
      <c r="BG128" s="187" t="e">
        <f aca="false">IF($G128=0,0,IF(SUM(AN$17:AN128)&lt;$J$4,0,INDEX(Taxes_2,1,$C$3)*INDEX([1]!prix_1cc,$C$4,$C$3))*($J$4-SUM(AN$17:AN128))/12)</f>
        <v>#NAME?</v>
      </c>
      <c r="BH128" s="187" t="e">
        <f aca="false">IF($G128=0,0,IF(SUM(AO$17:AO128)&lt;$J$5,0,INDEX(Taxes_2,1,$C$3)*INDEX([1]!prix_2cc,$C$4,$C$3))*($J$5-SUM(AO$17:AO128))/12)</f>
        <v>#NAME?</v>
      </c>
      <c r="BI128" s="187" t="e">
        <f aca="false">IF($G128=0,0,IF(SUM(AP$17:AP128)&lt;$J$6,0,INDEX(Taxes_2,1,$C$3)*INDEX([1]!prix_3cc,$C$4,$C$3))*($J$6-SUM(AP$17:AP128))/12)</f>
        <v>#NAME?</v>
      </c>
      <c r="BJ128" s="187" t="e">
        <f aca="false">IF($G128=0,0,IF(SUM(AQ$17:AQ128)&lt;$J$7,0,INDEX(Taxes_2,1,$C$3)*INDEX([1]!prix_pent,$C$4,$C$3))*($J$7-SUM(AQ$17:AQ128))/12)</f>
        <v>#NAME?</v>
      </c>
      <c r="BK128" s="187" t="e">
        <f aca="false">IF($G128=0,0,IF(SUM(AR$17:AR128)&lt;$J$8,0,INDEX(Taxes_2,1,$C$3)*INDEX([1]!prix_2ccf,$C$4,$C$3))*($J$8-SUM(AR$17:AR128))/12)</f>
        <v>#NAME?</v>
      </c>
      <c r="BL128" s="187" t="e">
        <f aca="false">IF($G128=0,0,IF(SUM(AS$17:AS128)&lt;$J$9,0,INDEX(Taxes_2,1,$C$3)*INDEX([1]!prix_3ccf,$C$4,$C$3))*($J$9-SUM(AS$17:AS128))/12)</f>
        <v>#NAME?</v>
      </c>
      <c r="BM128" s="188" t="e">
        <f aca="false">IF(G128=0,INDEX(Taxes_1,1,$C$3)*INDEX([1]!v_terrain,1,1)/12,0)</f>
        <v>#NAME?</v>
      </c>
      <c r="BN128" s="187"/>
      <c r="BO128" s="187"/>
      <c r="BP128" s="187"/>
      <c r="BQ128" s="187"/>
      <c r="BR128" s="187"/>
      <c r="BS128" s="187"/>
      <c r="BT128" s="187"/>
      <c r="BU128" s="189" t="e">
        <f aca="false">BF128+BG128+BH128+BI128+BJ128+BK128+BL128+BM128+BN128+BO128+BP128+BQ128+BR128+BS128+BT128</f>
        <v>#NAME?</v>
      </c>
      <c r="BW128" s="190" t="e">
        <f aca="false">IF(G128=1,IF(G127=0,C128,0),0)</f>
        <v>#NAME?</v>
      </c>
      <c r="BX128" s="190" t="e">
        <f aca="false">IF(G128=1,IF(G127=0,C128,0),0)</f>
        <v>#NAME?</v>
      </c>
      <c r="BY128" s="190" t="e">
        <f aca="false">F128+W128</f>
        <v>#NAME?</v>
      </c>
      <c r="BZ128" s="190" t="e">
        <f aca="false">IF(BY128=2,1,0)</f>
        <v>#NAME?</v>
      </c>
      <c r="CA128" s="190" t="e">
        <f aca="false">IF(G128+H128=2,1,0)</f>
        <v>#NAME?</v>
      </c>
    </row>
    <row r="129" customFormat="false" ht="12.75" hidden="false" customHeight="false" outlineLevel="0" collapsed="false">
      <c r="B129" s="194"/>
      <c r="C129" s="191" t="n">
        <v>113</v>
      </c>
      <c r="D129" s="176" t="n">
        <v>1</v>
      </c>
      <c r="E129" s="176" t="n">
        <f aca="false">IF(INDEX(DM_1,1,$C$3)&gt;C129,0,1)</f>
        <v>1</v>
      </c>
      <c r="F129" s="176" t="e">
        <f aca="false">IF(AV129/$J$10&gt;=INDEX(PREV_2,1,$C$3),1,0)</f>
        <v>#NAME?</v>
      </c>
      <c r="G129" s="176" t="e">
        <f aca="false">IF(F129=0,0,IF(SUM(F$17:F129)-INDEX(DM_4,1,$C$3)&lt;0,0,1))</f>
        <v>#NAME?</v>
      </c>
      <c r="H129" s="177" t="e">
        <f aca="false">IF(AV129&lt;$J$10,0,1)</f>
        <v>#NAME?</v>
      </c>
      <c r="I129" s="178" t="e">
        <f aca="false">IF(G129=0,BD129*INDEX(EQ_Prev,1,$C$3),0)</f>
        <v>#NAME?</v>
      </c>
      <c r="J129" s="178" t="e">
        <f aca="false">IF(F129=1,IF(F128=0,SUM(I$17:I129),I129),0)</f>
        <v>#NAME?</v>
      </c>
      <c r="K129" s="178" t="e">
        <f aca="false">IF(F129=1,IF(F128=0,IF(SUM(I$17:I129)&lt;=$N$10,SUM(I$17:I129),$N$10),0),0)</f>
        <v>#NAME?</v>
      </c>
      <c r="L129" s="178" t="e">
        <f aca="false">J129-K129</f>
        <v>#NAME?</v>
      </c>
      <c r="M129" s="178" t="e">
        <f aca="false">IF(G129=0,BD129*(1-INDEX(EQ_Prev,1,$C$3)),0)</f>
        <v>#NAME?</v>
      </c>
      <c r="N129" s="178" t="e">
        <f aca="false">IF(G129=1,IF(G128=0,SUM(M$17:M129),0),0)</f>
        <v>#NAME?</v>
      </c>
      <c r="O129" s="178" t="e">
        <f aca="false">IF(G129=1,BD129,0)</f>
        <v>#NAME?</v>
      </c>
      <c r="P129" s="179" t="e">
        <f aca="false">O129+N129+L129</f>
        <v>#NAME?</v>
      </c>
      <c r="Q129" s="192" t="n">
        <v>0</v>
      </c>
      <c r="R129" s="181" t="e">
        <f aca="false">-IF(G129=0,($G$7/$H$7),0)</f>
        <v>#NAME?</v>
      </c>
      <c r="S129" s="181" t="e">
        <f aca="false">-IF(F129=1,IF(G129=0,$G$8/$H$8,0),0)</f>
        <v>#NAME?</v>
      </c>
      <c r="T129" s="181" t="e">
        <f aca="false">Q129+R129+S129+AB129</f>
        <v>#NAME?</v>
      </c>
      <c r="U129" s="181" t="e">
        <f aca="false">IF(W128=1,0,T129)</f>
        <v>#NAME?</v>
      </c>
      <c r="V129" s="181" t="e">
        <f aca="false">IF(U129=0,T129,0)</f>
        <v>#NAME?</v>
      </c>
      <c r="W129" s="182" t="e">
        <f aca="false">IF(-SUM(T$17:T129)&gt;=0.25*(SUM($G$6+$G$7+$G$8)),1,0)</f>
        <v>#NAME?</v>
      </c>
      <c r="X129" s="181" t="e">
        <f aca="false">-IF(BZ129=1,IF(BZ128=0,AC129,0),0)</f>
        <v>#NAME?</v>
      </c>
      <c r="Y129" s="181" t="e">
        <f aca="false">-IF(BZ129=1,IF(BZ128=0,(SUM(P$17:P129)),IF(AG129&gt;0,P129,0)),0)</f>
        <v>#NAME?</v>
      </c>
      <c r="Z129" s="181" t="e">
        <f aca="false">IF(AG128&gt;0,IF(AG129&lt;0,-AG128,0),0)</f>
        <v>#NAME?</v>
      </c>
      <c r="AA129" s="181" t="e">
        <f aca="false">IF(Z129=0,Y129,Z129)</f>
        <v>#NAME?</v>
      </c>
      <c r="AB129" s="193" t="n">
        <v>0</v>
      </c>
      <c r="AC129" s="183" t="e">
        <f aca="false">IF(BY128&lt;2,AC128+AD128,0)</f>
        <v>#NAME?</v>
      </c>
      <c r="AD129" s="183" t="e">
        <f aca="false">AC129*((((1+(INDEX(TI_4,1,$C$3)/2))^2)^(1/12))-1)</f>
        <v>#NAME?</v>
      </c>
      <c r="AE129" s="183" t="e">
        <f aca="false">IF(AD130=0,0,AD129)</f>
        <v>#NAME?</v>
      </c>
      <c r="AF129" s="183" t="e">
        <f aca="false">IF(BZ129=1,IF(BZ128=0,AC129-SUM(T130:T$136),0),0)</f>
        <v>#NAME?</v>
      </c>
      <c r="AG129" s="183" t="e">
        <f aca="false">IF(BZ129=1,IF(BZ128=0,AF129-SUM(P$17:P129),AG128+AI128-P129),0)</f>
        <v>#NAME?</v>
      </c>
      <c r="AH129" s="183" t="e">
        <f aca="false">IF(AG129&lt;=0,0,AG129)</f>
        <v>#NAME?</v>
      </c>
      <c r="AI129" s="183" t="e">
        <f aca="false">AH129*((((1+(INDEX(TI_5,1,$C$3)/2))^2)^(1/12))-1)</f>
        <v>#NAME?</v>
      </c>
      <c r="AJ129" s="183" t="e">
        <f aca="false">IF(AI130=0,0,AI129)</f>
        <v>#NAME?</v>
      </c>
      <c r="AK129" s="183" t="e">
        <f aca="false">IF(AH129&gt;0,IF(CA128=1,-AH129,0),0)</f>
        <v>#NAME?</v>
      </c>
      <c r="AL129" s="184" t="e">
        <f aca="false">K129+P129+Q129+R129+S129+X129+AA129+AB129+AF129+AK129</f>
        <v>#NAME?</v>
      </c>
      <c r="AM129" s="185" t="e">
        <f aca="false">IF($E129=0,0,IF($C129-INDEX(DM_1,1,$C$3)&gt;=$K$3,0,INDEX(EC_Studio,$C$4,$C$3)))</f>
        <v>#NAME?</v>
      </c>
      <c r="AN129" s="185" t="e">
        <f aca="false">IF($E129=0,0,IF($C129-INDEX(DM_1,1,$C$3)&gt;=$K$4,0,INDEX(EC_1cc,$C$4,$C$3)))</f>
        <v>#NAME?</v>
      </c>
      <c r="AO129" s="185" t="e">
        <f aca="false">IF($E129=0,0,IF($C129-INDEX(DM_1,1,$C$3)&gt;=$K$5,0,INDEX(EC_2cc,$C$4,$C$3)))</f>
        <v>#NAME?</v>
      </c>
      <c r="AP129" s="185" t="e">
        <f aca="false">IF($E129=0,0,IF($C129-INDEX(DM_1,1,$C$3)&gt;=$K$6,0,INDEX(EC_3CC,$C$4,$C$3)))</f>
        <v>#NAME?</v>
      </c>
      <c r="AQ129" s="185" t="e">
        <f aca="false">IF($E129=0,0,IF($C129-INDEX(DM_1,1,$C$3)&gt;=$K$7,0,INDEX(EC_P,$C$4,$C$3)))</f>
        <v>#NAME?</v>
      </c>
      <c r="AR129" s="185" t="e">
        <f aca="false">IF($E129=0,0,IF($C129-INDEX(DM_1,1,$C$3)&gt;=$K$8,0,INDEX(EC_2ccF,$C$4,$C$3)))</f>
        <v>#NAME?</v>
      </c>
      <c r="AS129" s="185" t="e">
        <f aca="false">IF($E129=0,0,IF($C129-INDEX(DM_1,1,$C$3)&gt;=$K$9,0,INDEX(EC_3ccF,$C$4,$C$3)))</f>
        <v>#NAME?</v>
      </c>
      <c r="AT129" s="185" t="e">
        <f aca="false">(AM129+AN129+AO129+AP129+AQ129+AR129+AS129)*INDEX([1]!stat,1,$C$3)</f>
        <v>#NAME?</v>
      </c>
      <c r="AU129" s="185" t="e">
        <f aca="false">SUM(AM129:AS129)</f>
        <v>#NAME?</v>
      </c>
      <c r="AV129" s="185" t="e">
        <f aca="false">SUM(AU$17:AU129)</f>
        <v>#NAME?</v>
      </c>
      <c r="AW129" s="186" t="e">
        <f aca="false">AM129*INDEX([1]!prix_studio,$C$4,$C$3)</f>
        <v>#NAME?</v>
      </c>
      <c r="AX129" s="186" t="e">
        <f aca="false">AN129*INDEX([1]!prix_1cc,$C$4,$C$3)</f>
        <v>#NAME?</v>
      </c>
      <c r="AY129" s="186" t="e">
        <f aca="false">AO129*INDEX([1]!prix_2cc,$C$4,$C$3)</f>
        <v>#NAME?</v>
      </c>
      <c r="AZ129" s="186" t="e">
        <f aca="false">AP129*INDEX([1]!prix_3cc,$C$4,$C$3)</f>
        <v>#NAME?</v>
      </c>
      <c r="BA129" s="186" t="e">
        <f aca="false">AQ129*INDEX([1]!prix_pent,$C$4,$C$3)</f>
        <v>#NAME?</v>
      </c>
      <c r="BB129" s="186" t="e">
        <f aca="false">AR129*INDEX([1]!prix_2ccf,$C$4,$C$3)</f>
        <v>#NAME?</v>
      </c>
      <c r="BC129" s="186" t="e">
        <f aca="false">AS129*INDEX([1]!prix_3ccf,$C$4,$C$3)</f>
        <v>#NAME?</v>
      </c>
      <c r="BD129" s="186" t="e">
        <f aca="false">SUM(AW129:BC129)</f>
        <v>#NAME?</v>
      </c>
      <c r="BE129" s="186"/>
      <c r="BF129" s="187" t="e">
        <f aca="false">IF($G129=0,0,IF(SUM(AM$17:AM129)&lt;$J$3,0,INDEX(Taxes_2,1,$C$3)*INDEX([1]!prix_studio,$C$4,$C$3))*($J$3-SUM(AM$17:AM129))/12)</f>
        <v>#NAME?</v>
      </c>
      <c r="BG129" s="187" t="e">
        <f aca="false">IF($G129=0,0,IF(SUM(AN$17:AN129)&lt;$J$4,0,INDEX(Taxes_2,1,$C$3)*INDEX([1]!prix_1cc,$C$4,$C$3))*($J$4-SUM(AN$17:AN129))/12)</f>
        <v>#NAME?</v>
      </c>
      <c r="BH129" s="187" t="e">
        <f aca="false">IF($G129=0,0,IF(SUM(AO$17:AO129)&lt;$J$5,0,INDEX(Taxes_2,1,$C$3)*INDEX([1]!prix_2cc,$C$4,$C$3))*($J$5-SUM(AO$17:AO129))/12)</f>
        <v>#NAME?</v>
      </c>
      <c r="BI129" s="187" t="e">
        <f aca="false">IF($G129=0,0,IF(SUM(AP$17:AP129)&lt;$J$6,0,INDEX(Taxes_2,1,$C$3)*INDEX([1]!prix_3cc,$C$4,$C$3))*($J$6-SUM(AP$17:AP129))/12)</f>
        <v>#NAME?</v>
      </c>
      <c r="BJ129" s="187" t="e">
        <f aca="false">IF($G129=0,0,IF(SUM(AQ$17:AQ129)&lt;$J$7,0,INDEX(Taxes_2,1,$C$3)*INDEX([1]!prix_pent,$C$4,$C$3))*($J$7-SUM(AQ$17:AQ129))/12)</f>
        <v>#NAME?</v>
      </c>
      <c r="BK129" s="187" t="e">
        <f aca="false">IF($G129=0,0,IF(SUM(AR$17:AR129)&lt;$J$8,0,INDEX(Taxes_2,1,$C$3)*INDEX([1]!prix_2ccf,$C$4,$C$3))*($J$8-SUM(AR$17:AR129))/12)</f>
        <v>#NAME?</v>
      </c>
      <c r="BL129" s="187" t="e">
        <f aca="false">IF($G129=0,0,IF(SUM(AS$17:AS129)&lt;$J$9,0,INDEX(Taxes_2,1,$C$3)*INDEX([1]!prix_3ccf,$C$4,$C$3))*($J$9-SUM(AS$17:AS129))/12)</f>
        <v>#NAME?</v>
      </c>
      <c r="BM129" s="188" t="e">
        <f aca="false">IF(G129=0,INDEX(Taxes_1,1,$C$3)*INDEX([1]!v_terrain,1,1)/12,0)</f>
        <v>#NAME?</v>
      </c>
      <c r="BN129" s="187"/>
      <c r="BO129" s="187"/>
      <c r="BP129" s="187"/>
      <c r="BQ129" s="187"/>
      <c r="BR129" s="187"/>
      <c r="BS129" s="187"/>
      <c r="BT129" s="187"/>
      <c r="BU129" s="189" t="e">
        <f aca="false">BF129+BG129+BH129+BI129+BJ129+BK129+BL129+BM129+BN129+BO129+BP129+BQ129+BR129+BS129+BT129</f>
        <v>#NAME?</v>
      </c>
      <c r="BW129" s="190" t="e">
        <f aca="false">IF(G129=1,IF(G128=0,C129,0),0)</f>
        <v>#NAME?</v>
      </c>
      <c r="BX129" s="190" t="e">
        <f aca="false">IF(G129=1,IF(G128=0,C129,0),0)</f>
        <v>#NAME?</v>
      </c>
      <c r="BY129" s="190" t="e">
        <f aca="false">F129+W129</f>
        <v>#NAME?</v>
      </c>
      <c r="BZ129" s="190" t="e">
        <f aca="false">IF(BY129=2,1,0)</f>
        <v>#NAME?</v>
      </c>
      <c r="CA129" s="190" t="e">
        <f aca="false">IF(G129+H129=2,1,0)</f>
        <v>#NAME?</v>
      </c>
    </row>
    <row r="130" customFormat="false" ht="12.75" hidden="false" customHeight="false" outlineLevel="0" collapsed="false">
      <c r="B130" s="194"/>
      <c r="C130" s="191" t="n">
        <v>114</v>
      </c>
      <c r="D130" s="176" t="n">
        <v>1</v>
      </c>
      <c r="E130" s="176" t="n">
        <f aca="false">IF(INDEX(DM_1,1,$C$3)&gt;C130,0,1)</f>
        <v>1</v>
      </c>
      <c r="F130" s="176" t="e">
        <f aca="false">IF(AV130/$J$10&gt;=INDEX(PREV_2,1,$C$3),1,0)</f>
        <v>#NAME?</v>
      </c>
      <c r="G130" s="176" t="e">
        <f aca="false">IF(F130=0,0,IF(SUM(F$17:F130)-INDEX(DM_4,1,$C$3)&lt;0,0,1))</f>
        <v>#NAME?</v>
      </c>
      <c r="H130" s="177" t="e">
        <f aca="false">IF(AV130&lt;$J$10,0,1)</f>
        <v>#NAME?</v>
      </c>
      <c r="I130" s="178" t="e">
        <f aca="false">IF(G130=0,BD130*INDEX(EQ_Prev,1,$C$3),0)</f>
        <v>#NAME?</v>
      </c>
      <c r="J130" s="178" t="e">
        <f aca="false">IF(F130=1,IF(F129=0,SUM(I$17:I130),I130),0)</f>
        <v>#NAME?</v>
      </c>
      <c r="K130" s="178" t="e">
        <f aca="false">IF(F130=1,IF(F129=0,IF(SUM(I$17:I130)&lt;=$N$10,SUM(I$17:I130),$N$10),0),0)</f>
        <v>#NAME?</v>
      </c>
      <c r="L130" s="178" t="e">
        <f aca="false">J130-K130</f>
        <v>#NAME?</v>
      </c>
      <c r="M130" s="178" t="e">
        <f aca="false">IF(G130=0,BD130*(1-INDEX(EQ_Prev,1,$C$3)),0)</f>
        <v>#NAME?</v>
      </c>
      <c r="N130" s="178" t="e">
        <f aca="false">IF(G130=1,IF(G129=0,SUM(M$17:M130),0),0)</f>
        <v>#NAME?</v>
      </c>
      <c r="O130" s="178" t="e">
        <f aca="false">IF(G130=1,BD130,0)</f>
        <v>#NAME?</v>
      </c>
      <c r="P130" s="179" t="e">
        <f aca="false">O130+N130+L130</f>
        <v>#NAME?</v>
      </c>
      <c r="Q130" s="192" t="n">
        <v>0</v>
      </c>
      <c r="R130" s="181" t="e">
        <f aca="false">-IF(G130=0,($G$7/$H$7),0)</f>
        <v>#NAME?</v>
      </c>
      <c r="S130" s="181" t="e">
        <f aca="false">-IF(F130=1,IF(G130=0,$G$8/$H$8,0),0)</f>
        <v>#NAME?</v>
      </c>
      <c r="T130" s="181" t="e">
        <f aca="false">Q130+R130+S130+AB130</f>
        <v>#NAME?</v>
      </c>
      <c r="U130" s="181" t="e">
        <f aca="false">IF(W129=1,0,T130)</f>
        <v>#NAME?</v>
      </c>
      <c r="V130" s="181" t="e">
        <f aca="false">IF(U130=0,T130,0)</f>
        <v>#NAME?</v>
      </c>
      <c r="W130" s="182" t="e">
        <f aca="false">IF(-SUM(T$17:T130)&gt;=0.25*(SUM($G$6+$G$7+$G$8)),1,0)</f>
        <v>#NAME?</v>
      </c>
      <c r="X130" s="181" t="e">
        <f aca="false">-IF(BZ130=1,IF(BZ129=0,AC130,0),0)</f>
        <v>#NAME?</v>
      </c>
      <c r="Y130" s="181" t="e">
        <f aca="false">-IF(BZ130=1,IF(BZ129=0,(SUM(P$17:P130)),IF(AG130&gt;0,P130,0)),0)</f>
        <v>#NAME?</v>
      </c>
      <c r="Z130" s="181" t="e">
        <f aca="false">IF(AG129&gt;0,IF(AG130&lt;0,-AG129,0),0)</f>
        <v>#NAME?</v>
      </c>
      <c r="AA130" s="181" t="e">
        <f aca="false">IF(Z130=0,Y130,Z130)</f>
        <v>#NAME?</v>
      </c>
      <c r="AB130" s="193" t="n">
        <v>0</v>
      </c>
      <c r="AC130" s="183" t="e">
        <f aca="false">IF(BY129&lt;2,AC129+AD129,0)</f>
        <v>#NAME?</v>
      </c>
      <c r="AD130" s="183" t="e">
        <f aca="false">AC130*((((1+(INDEX(TI_4,1,$C$3)/2))^2)^(1/12))-1)</f>
        <v>#NAME?</v>
      </c>
      <c r="AE130" s="183" t="e">
        <f aca="false">IF(AD131=0,0,AD130)</f>
        <v>#NAME?</v>
      </c>
      <c r="AF130" s="183" t="e">
        <f aca="false">IF(BZ130=1,IF(BZ129=0,AC130-SUM(T131:T$136),0),0)</f>
        <v>#NAME?</v>
      </c>
      <c r="AG130" s="183" t="e">
        <f aca="false">IF(BZ130=1,IF(BZ129=0,AF130-SUM(P$17:P130),AG129+AI129-P130),0)</f>
        <v>#NAME?</v>
      </c>
      <c r="AH130" s="183" t="e">
        <f aca="false">IF(AG130&lt;=0,0,AG130)</f>
        <v>#NAME?</v>
      </c>
      <c r="AI130" s="183" t="e">
        <f aca="false">AH130*((((1+(INDEX(TI_5,1,$C$3)/2))^2)^(1/12))-1)</f>
        <v>#NAME?</v>
      </c>
      <c r="AJ130" s="183" t="e">
        <f aca="false">IF(AI131=0,0,AI130)</f>
        <v>#NAME?</v>
      </c>
      <c r="AK130" s="183" t="e">
        <f aca="false">IF(AH130&gt;0,IF(CA129=1,-AH130,0),0)</f>
        <v>#NAME?</v>
      </c>
      <c r="AL130" s="184" t="e">
        <f aca="false">K130+P130+Q130+R130+S130+X130+AA130+AB130+AF130+AK130</f>
        <v>#NAME?</v>
      </c>
      <c r="AM130" s="185" t="e">
        <f aca="false">IF($E130=0,0,IF($C130-INDEX(DM_1,1,$C$3)&gt;=$K$3,0,INDEX(EC_Studio,$C$4,$C$3)))</f>
        <v>#NAME?</v>
      </c>
      <c r="AN130" s="185" t="e">
        <f aca="false">IF($E130=0,0,IF($C130-INDEX(DM_1,1,$C$3)&gt;=$K$4,0,INDEX(EC_1cc,$C$4,$C$3)))</f>
        <v>#NAME?</v>
      </c>
      <c r="AO130" s="185" t="e">
        <f aca="false">IF($E130=0,0,IF($C130-INDEX(DM_1,1,$C$3)&gt;=$K$5,0,INDEX(EC_2cc,$C$4,$C$3)))</f>
        <v>#NAME?</v>
      </c>
      <c r="AP130" s="185" t="e">
        <f aca="false">IF($E130=0,0,IF($C130-INDEX(DM_1,1,$C$3)&gt;=$K$6,0,INDEX(EC_3CC,$C$4,$C$3)))</f>
        <v>#NAME?</v>
      </c>
      <c r="AQ130" s="185" t="e">
        <f aca="false">IF($E130=0,0,IF($C130-INDEX(DM_1,1,$C$3)&gt;=$K$7,0,INDEX(EC_P,$C$4,$C$3)))</f>
        <v>#NAME?</v>
      </c>
      <c r="AR130" s="185" t="e">
        <f aca="false">IF($E130=0,0,IF($C130-INDEX(DM_1,1,$C$3)&gt;=$K$8,0,INDEX(EC_2ccF,$C$4,$C$3)))</f>
        <v>#NAME?</v>
      </c>
      <c r="AS130" s="185" t="e">
        <f aca="false">IF($E130=0,0,IF($C130-INDEX(DM_1,1,$C$3)&gt;=$K$9,0,INDEX(EC_3ccF,$C$4,$C$3)))</f>
        <v>#NAME?</v>
      </c>
      <c r="AT130" s="185" t="e">
        <f aca="false">(AM130+AN130+AO130+AP130+AQ130+AR130+AS130)*INDEX([1]!stat,1,$C$3)</f>
        <v>#NAME?</v>
      </c>
      <c r="AU130" s="185" t="e">
        <f aca="false">SUM(AM130:AS130)</f>
        <v>#NAME?</v>
      </c>
      <c r="AV130" s="185" t="e">
        <f aca="false">SUM(AU$17:AU130)</f>
        <v>#NAME?</v>
      </c>
      <c r="AW130" s="186" t="e">
        <f aca="false">AM130*INDEX([1]!prix_studio,$C$4,$C$3)</f>
        <v>#NAME?</v>
      </c>
      <c r="AX130" s="186" t="e">
        <f aca="false">AN130*INDEX([1]!prix_1cc,$C$4,$C$3)</f>
        <v>#NAME?</v>
      </c>
      <c r="AY130" s="186" t="e">
        <f aca="false">AO130*INDEX([1]!prix_2cc,$C$4,$C$3)</f>
        <v>#NAME?</v>
      </c>
      <c r="AZ130" s="186" t="e">
        <f aca="false">AP130*INDEX([1]!prix_3cc,$C$4,$C$3)</f>
        <v>#NAME?</v>
      </c>
      <c r="BA130" s="186" t="e">
        <f aca="false">AQ130*INDEX([1]!prix_pent,$C$4,$C$3)</f>
        <v>#NAME?</v>
      </c>
      <c r="BB130" s="186" t="e">
        <f aca="false">AR130*INDEX([1]!prix_2ccf,$C$4,$C$3)</f>
        <v>#NAME?</v>
      </c>
      <c r="BC130" s="186" t="e">
        <f aca="false">AS130*INDEX([1]!prix_3ccf,$C$4,$C$3)</f>
        <v>#NAME?</v>
      </c>
      <c r="BD130" s="186" t="e">
        <f aca="false">SUM(AW130:BC130)</f>
        <v>#NAME?</v>
      </c>
      <c r="BE130" s="186"/>
      <c r="BF130" s="187" t="e">
        <f aca="false">IF($G130=0,0,IF(SUM(AM$17:AM130)&lt;$J$3,0,INDEX(Taxes_2,1,$C$3)*INDEX([1]!prix_studio,$C$4,$C$3))*($J$3-SUM(AM$17:AM130))/12)</f>
        <v>#NAME?</v>
      </c>
      <c r="BG130" s="187" t="e">
        <f aca="false">IF($G130=0,0,IF(SUM(AN$17:AN130)&lt;$J$4,0,INDEX(Taxes_2,1,$C$3)*INDEX([1]!prix_1cc,$C$4,$C$3))*($J$4-SUM(AN$17:AN130))/12)</f>
        <v>#NAME?</v>
      </c>
      <c r="BH130" s="187" t="e">
        <f aca="false">IF($G130=0,0,IF(SUM(AO$17:AO130)&lt;$J$5,0,INDEX(Taxes_2,1,$C$3)*INDEX([1]!prix_2cc,$C$4,$C$3))*($J$5-SUM(AO$17:AO130))/12)</f>
        <v>#NAME?</v>
      </c>
      <c r="BI130" s="187" t="e">
        <f aca="false">IF($G130=0,0,IF(SUM(AP$17:AP130)&lt;$J$6,0,INDEX(Taxes_2,1,$C$3)*INDEX([1]!prix_3cc,$C$4,$C$3))*($J$6-SUM(AP$17:AP130))/12)</f>
        <v>#NAME?</v>
      </c>
      <c r="BJ130" s="187" t="e">
        <f aca="false">IF($G130=0,0,IF(SUM(AQ$17:AQ130)&lt;$J$7,0,INDEX(Taxes_2,1,$C$3)*INDEX([1]!prix_pent,$C$4,$C$3))*($J$7-SUM(AQ$17:AQ130))/12)</f>
        <v>#NAME?</v>
      </c>
      <c r="BK130" s="187" t="e">
        <f aca="false">IF($G130=0,0,IF(SUM(AR$17:AR130)&lt;$J$8,0,INDEX(Taxes_2,1,$C$3)*INDEX([1]!prix_2ccf,$C$4,$C$3))*($J$8-SUM(AR$17:AR130))/12)</f>
        <v>#NAME?</v>
      </c>
      <c r="BL130" s="187" t="e">
        <f aca="false">IF($G130=0,0,IF(SUM(AS$17:AS130)&lt;$J$9,0,INDEX(Taxes_2,1,$C$3)*INDEX([1]!prix_3ccf,$C$4,$C$3))*($J$9-SUM(AS$17:AS130))/12)</f>
        <v>#NAME?</v>
      </c>
      <c r="BM130" s="188" t="e">
        <f aca="false">IF(G130=0,INDEX(Taxes_1,1,$C$3)*INDEX([1]!v_terrain,1,1)/12,0)</f>
        <v>#NAME?</v>
      </c>
      <c r="BN130" s="187"/>
      <c r="BO130" s="187"/>
      <c r="BP130" s="187"/>
      <c r="BQ130" s="187"/>
      <c r="BR130" s="187"/>
      <c r="BS130" s="187"/>
      <c r="BT130" s="187"/>
      <c r="BU130" s="189" t="e">
        <f aca="false">BF130+BG130+BH130+BI130+BJ130+BK130+BL130+BM130+BN130+BO130+BP130+BQ130+BR130+BS130+BT130</f>
        <v>#NAME?</v>
      </c>
      <c r="BW130" s="190" t="e">
        <f aca="false">IF(G130=1,IF(G129=0,C130,0),0)</f>
        <v>#NAME?</v>
      </c>
      <c r="BX130" s="190" t="e">
        <f aca="false">IF(G130=1,IF(G129=0,C130,0),0)</f>
        <v>#NAME?</v>
      </c>
      <c r="BY130" s="190" t="e">
        <f aca="false">F130+W130</f>
        <v>#NAME?</v>
      </c>
      <c r="BZ130" s="190" t="e">
        <f aca="false">IF(BY130=2,1,0)</f>
        <v>#NAME?</v>
      </c>
      <c r="CA130" s="190" t="e">
        <f aca="false">IF(G130+H130=2,1,0)</f>
        <v>#NAME?</v>
      </c>
    </row>
    <row r="131" customFormat="false" ht="12.75" hidden="false" customHeight="false" outlineLevel="0" collapsed="false">
      <c r="B131" s="194"/>
      <c r="C131" s="191" t="n">
        <v>115</v>
      </c>
      <c r="D131" s="176" t="n">
        <v>1</v>
      </c>
      <c r="E131" s="176" t="n">
        <f aca="false">IF(INDEX(DM_1,1,$C$3)&gt;C131,0,1)</f>
        <v>1</v>
      </c>
      <c r="F131" s="176" t="e">
        <f aca="false">IF(AV131/$J$10&gt;=INDEX(PREV_2,1,$C$3),1,0)</f>
        <v>#NAME?</v>
      </c>
      <c r="G131" s="176" t="e">
        <f aca="false">IF(F131=0,0,IF(SUM(F$17:F131)-INDEX(DM_4,1,$C$3)&lt;0,0,1))</f>
        <v>#NAME?</v>
      </c>
      <c r="H131" s="177" t="e">
        <f aca="false">IF(AV131&lt;$J$10,0,1)</f>
        <v>#NAME?</v>
      </c>
      <c r="I131" s="178" t="e">
        <f aca="false">IF(G131=0,BD131*INDEX(EQ_Prev,1,$C$3),0)</f>
        <v>#NAME?</v>
      </c>
      <c r="J131" s="178" t="e">
        <f aca="false">IF(F131=1,IF(F130=0,SUM(I$17:I131),I131),0)</f>
        <v>#NAME?</v>
      </c>
      <c r="K131" s="178" t="e">
        <f aca="false">IF(F131=1,IF(F130=0,IF(SUM(I$17:I131)&lt;=$N$10,SUM(I$17:I131),$N$10),0),0)</f>
        <v>#NAME?</v>
      </c>
      <c r="L131" s="178" t="e">
        <f aca="false">J131-K131</f>
        <v>#NAME?</v>
      </c>
      <c r="M131" s="178" t="e">
        <f aca="false">IF(G131=0,BD131*(1-INDEX(EQ_Prev,1,$C$3)),0)</f>
        <v>#NAME?</v>
      </c>
      <c r="N131" s="178" t="e">
        <f aca="false">IF(G131=1,IF(G130=0,SUM(M$17:M131),0),0)</f>
        <v>#NAME?</v>
      </c>
      <c r="O131" s="178" t="e">
        <f aca="false">IF(G131=1,BD131,0)</f>
        <v>#NAME?</v>
      </c>
      <c r="P131" s="179" t="e">
        <f aca="false">O131+N131+L131</f>
        <v>#NAME?</v>
      </c>
      <c r="Q131" s="192" t="n">
        <v>0</v>
      </c>
      <c r="R131" s="181" t="e">
        <f aca="false">-IF(G131=0,($G$7/$H$7),0)</f>
        <v>#NAME?</v>
      </c>
      <c r="S131" s="181" t="e">
        <f aca="false">-IF(F131=1,IF(G131=0,$G$8/$H$8,0),0)</f>
        <v>#NAME?</v>
      </c>
      <c r="T131" s="181" t="e">
        <f aca="false">Q131+R131+S131+AB131</f>
        <v>#NAME?</v>
      </c>
      <c r="U131" s="181" t="e">
        <f aca="false">IF(W130=1,0,T131)</f>
        <v>#NAME?</v>
      </c>
      <c r="V131" s="181" t="e">
        <f aca="false">IF(U131=0,T131,0)</f>
        <v>#NAME?</v>
      </c>
      <c r="W131" s="182" t="e">
        <f aca="false">IF(-SUM(T$17:T131)&gt;=0.25*(SUM($G$6+$G$7+$G$8)),1,0)</f>
        <v>#NAME?</v>
      </c>
      <c r="X131" s="181" t="e">
        <f aca="false">-IF(BZ131=1,IF(BZ130=0,AC131,0),0)</f>
        <v>#NAME?</v>
      </c>
      <c r="Y131" s="181" t="e">
        <f aca="false">-IF(BZ131=1,IF(BZ130=0,(SUM(P$17:P131)),IF(AG131&gt;0,P131,0)),0)</f>
        <v>#NAME?</v>
      </c>
      <c r="Z131" s="181" t="e">
        <f aca="false">IF(AG130&gt;0,IF(AG131&lt;0,-AG130,0),0)</f>
        <v>#NAME?</v>
      </c>
      <c r="AA131" s="181" t="e">
        <f aca="false">IF(Z131=0,Y131,Z131)</f>
        <v>#NAME?</v>
      </c>
      <c r="AB131" s="193" t="n">
        <v>0</v>
      </c>
      <c r="AC131" s="183" t="e">
        <f aca="false">IF(BY130&lt;2,AC130+AD130,0)</f>
        <v>#NAME?</v>
      </c>
      <c r="AD131" s="183" t="e">
        <f aca="false">AC131*((((1+(INDEX(TI_4,1,$C$3)/2))^2)^(1/12))-1)</f>
        <v>#NAME?</v>
      </c>
      <c r="AE131" s="183" t="e">
        <f aca="false">IF(AD132=0,0,AD131)</f>
        <v>#NAME?</v>
      </c>
      <c r="AF131" s="183" t="e">
        <f aca="false">IF(BZ131=1,IF(BZ130=0,AC131-SUM(T132:T$136),0),0)</f>
        <v>#NAME?</v>
      </c>
      <c r="AG131" s="183" t="e">
        <f aca="false">IF(BZ131=1,IF(BZ130=0,AF131-SUM(P$17:P131),AG130+AI130-P131),0)</f>
        <v>#NAME?</v>
      </c>
      <c r="AH131" s="183" t="e">
        <f aca="false">IF(AG131&lt;=0,0,AG131)</f>
        <v>#NAME?</v>
      </c>
      <c r="AI131" s="183" t="e">
        <f aca="false">AH131*((((1+(INDEX(TI_5,1,$C$3)/2))^2)^(1/12))-1)</f>
        <v>#NAME?</v>
      </c>
      <c r="AJ131" s="183" t="e">
        <f aca="false">IF(AI132=0,0,AI131)</f>
        <v>#NAME?</v>
      </c>
      <c r="AK131" s="183" t="e">
        <f aca="false">IF(AH131&gt;0,IF(CA130=1,-AH131,0),0)</f>
        <v>#NAME?</v>
      </c>
      <c r="AL131" s="184" t="e">
        <f aca="false">K131+P131+Q131+R131+S131+X131+AA131+AB131+AF131+AK131</f>
        <v>#NAME?</v>
      </c>
      <c r="AM131" s="185" t="e">
        <f aca="false">IF($E131=0,0,IF($C131-INDEX(DM_1,1,$C$3)&gt;=$K$3,0,INDEX(EC_Studio,$C$4,$C$3)))</f>
        <v>#NAME?</v>
      </c>
      <c r="AN131" s="185" t="e">
        <f aca="false">IF($E131=0,0,IF($C131-INDEX(DM_1,1,$C$3)&gt;=$K$4,0,INDEX(EC_1cc,$C$4,$C$3)))</f>
        <v>#NAME?</v>
      </c>
      <c r="AO131" s="185" t="e">
        <f aca="false">IF($E131=0,0,IF($C131-INDEX(DM_1,1,$C$3)&gt;=$K$5,0,INDEX(EC_2cc,$C$4,$C$3)))</f>
        <v>#NAME?</v>
      </c>
      <c r="AP131" s="185" t="e">
        <f aca="false">IF($E131=0,0,IF($C131-INDEX(DM_1,1,$C$3)&gt;=$K$6,0,INDEX(EC_3CC,$C$4,$C$3)))</f>
        <v>#NAME?</v>
      </c>
      <c r="AQ131" s="185" t="e">
        <f aca="false">IF($E131=0,0,IF($C131-INDEX(DM_1,1,$C$3)&gt;=$K$7,0,INDEX(EC_P,$C$4,$C$3)))</f>
        <v>#NAME?</v>
      </c>
      <c r="AR131" s="185" t="e">
        <f aca="false">IF($E131=0,0,IF($C131-INDEX(DM_1,1,$C$3)&gt;=$K$8,0,INDEX(EC_2ccF,$C$4,$C$3)))</f>
        <v>#NAME?</v>
      </c>
      <c r="AS131" s="185" t="e">
        <f aca="false">IF($E131=0,0,IF($C131-INDEX(DM_1,1,$C$3)&gt;=$K$9,0,INDEX(EC_3ccF,$C$4,$C$3)))</f>
        <v>#NAME?</v>
      </c>
      <c r="AT131" s="185" t="e">
        <f aca="false">(AM131+AN131+AO131+AP131+AQ131+AR131+AS131)*INDEX([1]!stat,1,$C$3)</f>
        <v>#NAME?</v>
      </c>
      <c r="AU131" s="185" t="e">
        <f aca="false">SUM(AM131:AS131)</f>
        <v>#NAME?</v>
      </c>
      <c r="AV131" s="185" t="e">
        <f aca="false">SUM(AU$17:AU131)</f>
        <v>#NAME?</v>
      </c>
      <c r="AW131" s="186" t="e">
        <f aca="false">AM131*INDEX([1]!prix_studio,$C$4,$C$3)</f>
        <v>#NAME?</v>
      </c>
      <c r="AX131" s="186" t="e">
        <f aca="false">AN131*INDEX([1]!prix_1cc,$C$4,$C$3)</f>
        <v>#NAME?</v>
      </c>
      <c r="AY131" s="186" t="e">
        <f aca="false">AO131*INDEX([1]!prix_2cc,$C$4,$C$3)</f>
        <v>#NAME?</v>
      </c>
      <c r="AZ131" s="186" t="e">
        <f aca="false">AP131*INDEX([1]!prix_3cc,$C$4,$C$3)</f>
        <v>#NAME?</v>
      </c>
      <c r="BA131" s="186" t="e">
        <f aca="false">AQ131*INDEX([1]!prix_pent,$C$4,$C$3)</f>
        <v>#NAME?</v>
      </c>
      <c r="BB131" s="186" t="e">
        <f aca="false">AR131*INDEX([1]!prix_2ccf,$C$4,$C$3)</f>
        <v>#NAME?</v>
      </c>
      <c r="BC131" s="186" t="e">
        <f aca="false">AS131*INDEX([1]!prix_3ccf,$C$4,$C$3)</f>
        <v>#NAME?</v>
      </c>
      <c r="BD131" s="186" t="e">
        <f aca="false">SUM(AW131:BC131)</f>
        <v>#NAME?</v>
      </c>
      <c r="BE131" s="186"/>
      <c r="BF131" s="187" t="e">
        <f aca="false">IF($G131=0,0,IF(SUM(AM$17:AM131)&lt;$J$3,0,INDEX(Taxes_2,1,$C$3)*INDEX([1]!prix_studio,$C$4,$C$3))*($J$3-SUM(AM$17:AM131))/12)</f>
        <v>#NAME?</v>
      </c>
      <c r="BG131" s="187" t="e">
        <f aca="false">IF($G131=0,0,IF(SUM(AN$17:AN131)&lt;$J$4,0,INDEX(Taxes_2,1,$C$3)*INDEX([1]!prix_1cc,$C$4,$C$3))*($J$4-SUM(AN$17:AN131))/12)</f>
        <v>#NAME?</v>
      </c>
      <c r="BH131" s="187" t="e">
        <f aca="false">IF($G131=0,0,IF(SUM(AO$17:AO131)&lt;$J$5,0,INDEX(Taxes_2,1,$C$3)*INDEX([1]!prix_2cc,$C$4,$C$3))*($J$5-SUM(AO$17:AO131))/12)</f>
        <v>#NAME?</v>
      </c>
      <c r="BI131" s="187" t="e">
        <f aca="false">IF($G131=0,0,IF(SUM(AP$17:AP131)&lt;$J$6,0,INDEX(Taxes_2,1,$C$3)*INDEX([1]!prix_3cc,$C$4,$C$3))*($J$6-SUM(AP$17:AP131))/12)</f>
        <v>#NAME?</v>
      </c>
      <c r="BJ131" s="187" t="e">
        <f aca="false">IF($G131=0,0,IF(SUM(AQ$17:AQ131)&lt;$J$7,0,INDEX(Taxes_2,1,$C$3)*INDEX([1]!prix_pent,$C$4,$C$3))*($J$7-SUM(AQ$17:AQ131))/12)</f>
        <v>#NAME?</v>
      </c>
      <c r="BK131" s="187" t="e">
        <f aca="false">IF($G131=0,0,IF(SUM(AR$17:AR131)&lt;$J$8,0,INDEX(Taxes_2,1,$C$3)*INDEX([1]!prix_2ccf,$C$4,$C$3))*($J$8-SUM(AR$17:AR131))/12)</f>
        <v>#NAME?</v>
      </c>
      <c r="BL131" s="187" t="e">
        <f aca="false">IF($G131=0,0,IF(SUM(AS$17:AS131)&lt;$J$9,0,INDEX(Taxes_2,1,$C$3)*INDEX([1]!prix_3ccf,$C$4,$C$3))*($J$9-SUM(AS$17:AS131))/12)</f>
        <v>#NAME?</v>
      </c>
      <c r="BM131" s="188" t="e">
        <f aca="false">IF(G131=0,INDEX(Taxes_1,1,$C$3)*INDEX([1]!v_terrain,1,1)/12,0)</f>
        <v>#NAME?</v>
      </c>
      <c r="BN131" s="187"/>
      <c r="BO131" s="187"/>
      <c r="BP131" s="187"/>
      <c r="BQ131" s="187"/>
      <c r="BR131" s="187"/>
      <c r="BS131" s="187"/>
      <c r="BT131" s="187"/>
      <c r="BU131" s="189" t="e">
        <f aca="false">BF131+BG131+BH131+BI131+BJ131+BK131+BL131+BM131+BN131+BO131+BP131+BQ131+BR131+BS131+BT131</f>
        <v>#NAME?</v>
      </c>
      <c r="BW131" s="190" t="e">
        <f aca="false">IF(G131=1,IF(G130=0,C131,0),0)</f>
        <v>#NAME?</v>
      </c>
      <c r="BX131" s="190" t="e">
        <f aca="false">IF(G131=1,IF(G130=0,C131,0),0)</f>
        <v>#NAME?</v>
      </c>
      <c r="BY131" s="190" t="e">
        <f aca="false">F131+W131</f>
        <v>#NAME?</v>
      </c>
      <c r="BZ131" s="190" t="e">
        <f aca="false">IF(BY131=2,1,0)</f>
        <v>#NAME?</v>
      </c>
      <c r="CA131" s="190" t="e">
        <f aca="false">IF(G131+H131=2,1,0)</f>
        <v>#NAME?</v>
      </c>
    </row>
    <row r="132" customFormat="false" ht="12.75" hidden="false" customHeight="false" outlineLevel="0" collapsed="false">
      <c r="B132" s="194"/>
      <c r="C132" s="191" t="n">
        <v>116</v>
      </c>
      <c r="D132" s="176" t="n">
        <v>1</v>
      </c>
      <c r="E132" s="176" t="n">
        <f aca="false">IF(INDEX(DM_1,1,$C$3)&gt;C132,0,1)</f>
        <v>1</v>
      </c>
      <c r="F132" s="176" t="e">
        <f aca="false">IF(AV132/$J$10&gt;=INDEX(PREV_2,1,$C$3),1,0)</f>
        <v>#NAME?</v>
      </c>
      <c r="G132" s="176" t="e">
        <f aca="false">IF(F132=0,0,IF(SUM(F$17:F132)-INDEX(DM_4,1,$C$3)&lt;0,0,1))</f>
        <v>#NAME?</v>
      </c>
      <c r="H132" s="177" t="e">
        <f aca="false">IF(AV132&lt;$J$10,0,1)</f>
        <v>#NAME?</v>
      </c>
      <c r="I132" s="178" t="e">
        <f aca="false">IF(G132=0,BD132*INDEX(EQ_Prev,1,$C$3),0)</f>
        <v>#NAME?</v>
      </c>
      <c r="J132" s="178" t="e">
        <f aca="false">IF(F132=1,IF(F131=0,SUM(I$17:I132),I132),0)</f>
        <v>#NAME?</v>
      </c>
      <c r="K132" s="178" t="e">
        <f aca="false">IF(F132=1,IF(F131=0,IF(SUM(I$17:I132)&lt;=$N$10,SUM(I$17:I132),$N$10),0),0)</f>
        <v>#NAME?</v>
      </c>
      <c r="L132" s="178" t="e">
        <f aca="false">J132-K132</f>
        <v>#NAME?</v>
      </c>
      <c r="M132" s="178" t="e">
        <f aca="false">IF(G132=0,BD132*(1-INDEX(EQ_Prev,1,$C$3)),0)</f>
        <v>#NAME?</v>
      </c>
      <c r="N132" s="178" t="e">
        <f aca="false">IF(G132=1,IF(G131=0,SUM(M$17:M132),0),0)</f>
        <v>#NAME?</v>
      </c>
      <c r="O132" s="178" t="e">
        <f aca="false">IF(G132=1,BD132,0)</f>
        <v>#NAME?</v>
      </c>
      <c r="P132" s="179" t="e">
        <f aca="false">O132+N132+L132</f>
        <v>#NAME?</v>
      </c>
      <c r="Q132" s="192" t="n">
        <v>0</v>
      </c>
      <c r="R132" s="181" t="e">
        <f aca="false">-IF(G132=0,($G$7/$H$7),0)</f>
        <v>#NAME?</v>
      </c>
      <c r="S132" s="181" t="e">
        <f aca="false">-IF(F132=1,IF(G132=0,$G$8/$H$8,0),0)</f>
        <v>#NAME?</v>
      </c>
      <c r="T132" s="181" t="e">
        <f aca="false">Q132+R132+S132+AB132</f>
        <v>#NAME?</v>
      </c>
      <c r="U132" s="181" t="e">
        <f aca="false">IF(W131=1,0,T132)</f>
        <v>#NAME?</v>
      </c>
      <c r="V132" s="181" t="e">
        <f aca="false">IF(U132=0,T132,0)</f>
        <v>#NAME?</v>
      </c>
      <c r="W132" s="182" t="e">
        <f aca="false">IF(-SUM(T$17:T132)&gt;=0.25*(SUM($G$6+$G$7+$G$8)),1,0)</f>
        <v>#NAME?</v>
      </c>
      <c r="X132" s="181" t="e">
        <f aca="false">-IF(BZ132=1,IF(BZ131=0,AC132,0),0)</f>
        <v>#NAME?</v>
      </c>
      <c r="Y132" s="181" t="e">
        <f aca="false">-IF(BZ132=1,IF(BZ131=0,(SUM(P$17:P132)),IF(AG132&gt;0,P132,0)),0)</f>
        <v>#NAME?</v>
      </c>
      <c r="Z132" s="181" t="e">
        <f aca="false">IF(AG131&gt;0,IF(AG132&lt;0,-AG131,0),0)</f>
        <v>#NAME?</v>
      </c>
      <c r="AA132" s="181" t="e">
        <f aca="false">IF(Z132=0,Y132,Z132)</f>
        <v>#NAME?</v>
      </c>
      <c r="AB132" s="193" t="n">
        <v>0</v>
      </c>
      <c r="AC132" s="183" t="e">
        <f aca="false">IF(BY131&lt;2,AC131+AD131,0)</f>
        <v>#NAME?</v>
      </c>
      <c r="AD132" s="183" t="e">
        <f aca="false">AC132*((((1+(INDEX(TI_4,1,$C$3)/2))^2)^(1/12))-1)</f>
        <v>#NAME?</v>
      </c>
      <c r="AE132" s="183" t="e">
        <f aca="false">IF(AD133=0,0,AD132)</f>
        <v>#NAME?</v>
      </c>
      <c r="AF132" s="183" t="e">
        <f aca="false">IF(BZ132=1,IF(BZ131=0,AC132-SUM(T133:T$136),0),0)</f>
        <v>#NAME?</v>
      </c>
      <c r="AG132" s="183" t="e">
        <f aca="false">IF(BZ132=1,IF(BZ131=0,AF132-SUM(P$17:P132),AG131+AI131-P132),0)</f>
        <v>#NAME?</v>
      </c>
      <c r="AH132" s="183" t="e">
        <f aca="false">IF(AG132&lt;=0,0,AG132)</f>
        <v>#NAME?</v>
      </c>
      <c r="AI132" s="183" t="e">
        <f aca="false">AH132*((((1+(INDEX(TI_5,1,$C$3)/2))^2)^(1/12))-1)</f>
        <v>#NAME?</v>
      </c>
      <c r="AJ132" s="183" t="e">
        <f aca="false">IF(AI133=0,0,AI132)</f>
        <v>#NAME?</v>
      </c>
      <c r="AK132" s="183" t="e">
        <f aca="false">IF(AH132&gt;0,IF(CA131=1,-AH132,0),0)</f>
        <v>#NAME?</v>
      </c>
      <c r="AL132" s="184" t="e">
        <f aca="false">K132+P132+Q132+R132+S132+X132+AA132+AB132+AF132+AK132</f>
        <v>#NAME?</v>
      </c>
      <c r="AM132" s="185" t="e">
        <f aca="false">IF($E132=0,0,IF($C132-INDEX(DM_1,1,$C$3)&gt;=$K$3,0,INDEX(EC_Studio,$C$4,$C$3)))</f>
        <v>#NAME?</v>
      </c>
      <c r="AN132" s="185" t="e">
        <f aca="false">IF($E132=0,0,IF($C132-INDEX(DM_1,1,$C$3)&gt;=$K$4,0,INDEX(EC_1cc,$C$4,$C$3)))</f>
        <v>#NAME?</v>
      </c>
      <c r="AO132" s="185" t="e">
        <f aca="false">IF($E132=0,0,IF($C132-INDEX(DM_1,1,$C$3)&gt;=$K$5,0,INDEX(EC_2cc,$C$4,$C$3)))</f>
        <v>#NAME?</v>
      </c>
      <c r="AP132" s="185" t="e">
        <f aca="false">IF($E132=0,0,IF($C132-INDEX(DM_1,1,$C$3)&gt;=$K$6,0,INDEX(EC_3CC,$C$4,$C$3)))</f>
        <v>#NAME?</v>
      </c>
      <c r="AQ132" s="185" t="e">
        <f aca="false">IF($E132=0,0,IF($C132-INDEX(DM_1,1,$C$3)&gt;=$K$7,0,INDEX(EC_P,$C$4,$C$3)))</f>
        <v>#NAME?</v>
      </c>
      <c r="AR132" s="185" t="e">
        <f aca="false">IF($E132=0,0,IF($C132-INDEX(DM_1,1,$C$3)&gt;=$K$8,0,INDEX(EC_2ccF,$C$4,$C$3)))</f>
        <v>#NAME?</v>
      </c>
      <c r="AS132" s="185" t="e">
        <f aca="false">IF($E132=0,0,IF($C132-INDEX(DM_1,1,$C$3)&gt;=$K$9,0,INDEX(EC_3ccF,$C$4,$C$3)))</f>
        <v>#NAME?</v>
      </c>
      <c r="AT132" s="185" t="e">
        <f aca="false">(AM132+AN132+AO132+AP132+AQ132+AR132+AS132)*INDEX([1]!stat,1,$C$3)</f>
        <v>#NAME?</v>
      </c>
      <c r="AU132" s="185" t="e">
        <f aca="false">SUM(AM132:AS132)</f>
        <v>#NAME?</v>
      </c>
      <c r="AV132" s="185" t="e">
        <f aca="false">SUM(AU$17:AU132)</f>
        <v>#NAME?</v>
      </c>
      <c r="AW132" s="186" t="e">
        <f aca="false">AM132*INDEX([1]!prix_studio,$C$4,$C$3)</f>
        <v>#NAME?</v>
      </c>
      <c r="AX132" s="186" t="e">
        <f aca="false">AN132*INDEX([1]!prix_1cc,$C$4,$C$3)</f>
        <v>#NAME?</v>
      </c>
      <c r="AY132" s="186" t="e">
        <f aca="false">AO132*INDEX([1]!prix_2cc,$C$4,$C$3)</f>
        <v>#NAME?</v>
      </c>
      <c r="AZ132" s="186" t="e">
        <f aca="false">AP132*INDEX([1]!prix_3cc,$C$4,$C$3)</f>
        <v>#NAME?</v>
      </c>
      <c r="BA132" s="186" t="e">
        <f aca="false">AQ132*INDEX([1]!prix_pent,$C$4,$C$3)</f>
        <v>#NAME?</v>
      </c>
      <c r="BB132" s="186" t="e">
        <f aca="false">AR132*INDEX([1]!prix_2ccf,$C$4,$C$3)</f>
        <v>#NAME?</v>
      </c>
      <c r="BC132" s="186" t="e">
        <f aca="false">AS132*INDEX([1]!prix_3ccf,$C$4,$C$3)</f>
        <v>#NAME?</v>
      </c>
      <c r="BD132" s="186" t="e">
        <f aca="false">SUM(AW132:BC132)</f>
        <v>#NAME?</v>
      </c>
      <c r="BE132" s="186"/>
      <c r="BF132" s="187" t="e">
        <f aca="false">IF($G132=0,0,IF(SUM(AM$17:AM132)&lt;$J$3,0,INDEX(Taxes_2,1,$C$3)*INDEX([1]!prix_studio,$C$4,$C$3))*($J$3-SUM(AM$17:AM132))/12)</f>
        <v>#NAME?</v>
      </c>
      <c r="BG132" s="187" t="e">
        <f aca="false">IF($G132=0,0,IF(SUM(AN$17:AN132)&lt;$J$4,0,INDEX(Taxes_2,1,$C$3)*INDEX([1]!prix_1cc,$C$4,$C$3))*($J$4-SUM(AN$17:AN132))/12)</f>
        <v>#NAME?</v>
      </c>
      <c r="BH132" s="187" t="e">
        <f aca="false">IF($G132=0,0,IF(SUM(AO$17:AO132)&lt;$J$5,0,INDEX(Taxes_2,1,$C$3)*INDEX([1]!prix_2cc,$C$4,$C$3))*($J$5-SUM(AO$17:AO132))/12)</f>
        <v>#NAME?</v>
      </c>
      <c r="BI132" s="187" t="e">
        <f aca="false">IF($G132=0,0,IF(SUM(AP$17:AP132)&lt;$J$6,0,INDEX(Taxes_2,1,$C$3)*INDEX([1]!prix_3cc,$C$4,$C$3))*($J$6-SUM(AP$17:AP132))/12)</f>
        <v>#NAME?</v>
      </c>
      <c r="BJ132" s="187" t="e">
        <f aca="false">IF($G132=0,0,IF(SUM(AQ$17:AQ132)&lt;$J$7,0,INDEX(Taxes_2,1,$C$3)*INDEX([1]!prix_pent,$C$4,$C$3))*($J$7-SUM(AQ$17:AQ132))/12)</f>
        <v>#NAME?</v>
      </c>
      <c r="BK132" s="187" t="e">
        <f aca="false">IF($G132=0,0,IF(SUM(AR$17:AR132)&lt;$J$8,0,INDEX(Taxes_2,1,$C$3)*INDEX([1]!prix_2ccf,$C$4,$C$3))*($J$8-SUM(AR$17:AR132))/12)</f>
        <v>#NAME?</v>
      </c>
      <c r="BL132" s="187" t="e">
        <f aca="false">IF($G132=0,0,IF(SUM(AS$17:AS132)&lt;$J$9,0,INDEX(Taxes_2,1,$C$3)*INDEX([1]!prix_3ccf,$C$4,$C$3))*($J$9-SUM(AS$17:AS132))/12)</f>
        <v>#NAME?</v>
      </c>
      <c r="BM132" s="188" t="e">
        <f aca="false">IF(G132=0,INDEX(Taxes_1,1,$C$3)*INDEX([1]!v_terrain,1,1)/12,0)</f>
        <v>#NAME?</v>
      </c>
      <c r="BN132" s="187"/>
      <c r="BO132" s="187"/>
      <c r="BP132" s="187"/>
      <c r="BQ132" s="187"/>
      <c r="BR132" s="187"/>
      <c r="BS132" s="187"/>
      <c r="BT132" s="187"/>
      <c r="BU132" s="189" t="e">
        <f aca="false">BF132+BG132+BH132+BI132+BJ132+BK132+BL132+BM132+BN132+BO132+BP132+BQ132+BR132+BS132+BT132</f>
        <v>#NAME?</v>
      </c>
      <c r="BW132" s="190" t="e">
        <f aca="false">IF(G132=1,IF(G131=0,C132,0),0)</f>
        <v>#NAME?</v>
      </c>
      <c r="BX132" s="190" t="e">
        <f aca="false">IF(G132=1,IF(G131=0,C132,0),0)</f>
        <v>#NAME?</v>
      </c>
      <c r="BY132" s="190" t="e">
        <f aca="false">F132+W132</f>
        <v>#NAME?</v>
      </c>
      <c r="BZ132" s="190" t="e">
        <f aca="false">IF(BY132=2,1,0)</f>
        <v>#NAME?</v>
      </c>
      <c r="CA132" s="190" t="e">
        <f aca="false">IF(G132+H132=2,1,0)</f>
        <v>#NAME?</v>
      </c>
    </row>
    <row r="133" customFormat="false" ht="12.75" hidden="false" customHeight="false" outlineLevel="0" collapsed="false">
      <c r="B133" s="194"/>
      <c r="C133" s="191" t="n">
        <v>117</v>
      </c>
      <c r="D133" s="176" t="n">
        <v>1</v>
      </c>
      <c r="E133" s="176" t="n">
        <f aca="false">IF(INDEX(DM_1,1,$C$3)&gt;C133,0,1)</f>
        <v>1</v>
      </c>
      <c r="F133" s="176" t="e">
        <f aca="false">IF(AV133/$J$10&gt;=INDEX(PREV_2,1,$C$3),1,0)</f>
        <v>#NAME?</v>
      </c>
      <c r="G133" s="176" t="e">
        <f aca="false">IF(F133=0,0,IF(SUM(F$17:F133)-INDEX(DM_4,1,$C$3)&lt;0,0,1))</f>
        <v>#NAME?</v>
      </c>
      <c r="H133" s="177" t="e">
        <f aca="false">IF(AV133&lt;$J$10,0,1)</f>
        <v>#NAME?</v>
      </c>
      <c r="I133" s="178" t="e">
        <f aca="false">IF(G133=0,BD133*INDEX(EQ_Prev,1,$C$3),0)</f>
        <v>#NAME?</v>
      </c>
      <c r="J133" s="178" t="e">
        <f aca="false">IF(F133=1,IF(F132=0,SUM(I$17:I133),I133),0)</f>
        <v>#NAME?</v>
      </c>
      <c r="K133" s="178" t="e">
        <f aca="false">IF(F133=1,IF(F132=0,IF(SUM(I$17:I133)&lt;=$N$10,SUM(I$17:I133),$N$10),0),0)</f>
        <v>#NAME?</v>
      </c>
      <c r="L133" s="178" t="e">
        <f aca="false">J133-K133</f>
        <v>#NAME?</v>
      </c>
      <c r="M133" s="178" t="e">
        <f aca="false">IF(G133=0,BD133*(1-INDEX(EQ_Prev,1,$C$3)),0)</f>
        <v>#NAME?</v>
      </c>
      <c r="N133" s="178" t="e">
        <f aca="false">IF(G133=1,IF(G132=0,SUM(M$17:M133),0),0)</f>
        <v>#NAME?</v>
      </c>
      <c r="O133" s="178" t="e">
        <f aca="false">IF(G133=1,BD133,0)</f>
        <v>#NAME?</v>
      </c>
      <c r="P133" s="179" t="e">
        <f aca="false">O133+N133+L133</f>
        <v>#NAME?</v>
      </c>
      <c r="Q133" s="192" t="n">
        <v>0</v>
      </c>
      <c r="R133" s="181" t="e">
        <f aca="false">-IF(G133=0,($G$7/$H$7),0)</f>
        <v>#NAME?</v>
      </c>
      <c r="S133" s="181" t="e">
        <f aca="false">-IF(F133=1,IF(G133=0,$G$8/$H$8,0),0)</f>
        <v>#NAME?</v>
      </c>
      <c r="T133" s="181" t="e">
        <f aca="false">Q133+R133+S133+AB133</f>
        <v>#NAME?</v>
      </c>
      <c r="U133" s="181" t="e">
        <f aca="false">IF(W132=1,0,T133)</f>
        <v>#NAME?</v>
      </c>
      <c r="V133" s="181" t="e">
        <f aca="false">IF(U133=0,T133,0)</f>
        <v>#NAME?</v>
      </c>
      <c r="W133" s="182" t="e">
        <f aca="false">IF(-SUM(T$17:T133)&gt;=0.25*(SUM($G$6+$G$7+$G$8)),1,0)</f>
        <v>#NAME?</v>
      </c>
      <c r="X133" s="181" t="e">
        <f aca="false">-IF(BZ133=1,IF(BZ132=0,AC133,0),0)</f>
        <v>#NAME?</v>
      </c>
      <c r="Y133" s="181" t="e">
        <f aca="false">-IF(BZ133=1,IF(BZ132=0,(SUM(P$17:P133)),IF(AG133&gt;0,P133,0)),0)</f>
        <v>#NAME?</v>
      </c>
      <c r="Z133" s="181" t="e">
        <f aca="false">IF(AG132&gt;0,IF(AG133&lt;0,-AG132,0),0)</f>
        <v>#NAME?</v>
      </c>
      <c r="AA133" s="181" t="e">
        <f aca="false">IF(Z133=0,Y133,Z133)</f>
        <v>#NAME?</v>
      </c>
      <c r="AB133" s="193" t="n">
        <v>0</v>
      </c>
      <c r="AC133" s="183" t="e">
        <f aca="false">IF(BY132&lt;2,AC132+AD132,0)</f>
        <v>#NAME?</v>
      </c>
      <c r="AD133" s="183" t="e">
        <f aca="false">AC133*((((1+(INDEX(TI_4,1,$C$3)/2))^2)^(1/12))-1)</f>
        <v>#NAME?</v>
      </c>
      <c r="AE133" s="183" t="e">
        <f aca="false">IF(AD134=0,0,AD133)</f>
        <v>#NAME?</v>
      </c>
      <c r="AF133" s="183" t="e">
        <f aca="false">IF(BZ133=1,IF(BZ132=0,AC133-SUM(T134:T$136),0),0)</f>
        <v>#NAME?</v>
      </c>
      <c r="AG133" s="183" t="e">
        <f aca="false">IF(BZ133=1,IF(BZ132=0,AF133-SUM(P$17:P133),AG132+AI132-P133),0)</f>
        <v>#NAME?</v>
      </c>
      <c r="AH133" s="183" t="e">
        <f aca="false">IF(AG133&lt;=0,0,AG133)</f>
        <v>#NAME?</v>
      </c>
      <c r="AI133" s="183" t="e">
        <f aca="false">AH133*((((1+(INDEX(TI_5,1,$C$3)/2))^2)^(1/12))-1)</f>
        <v>#NAME?</v>
      </c>
      <c r="AJ133" s="183" t="e">
        <f aca="false">IF(AI134=0,0,AI133)</f>
        <v>#NAME?</v>
      </c>
      <c r="AK133" s="183" t="e">
        <f aca="false">IF(AH133&gt;0,IF(CA132=1,-AH133,0),0)</f>
        <v>#NAME?</v>
      </c>
      <c r="AL133" s="184" t="e">
        <f aca="false">K133+P133+Q133+R133+S133+X133+AA133+AB133+AF133+AK133</f>
        <v>#NAME?</v>
      </c>
      <c r="AM133" s="185" t="e">
        <f aca="false">IF($E133=0,0,IF($C133-INDEX(DM_1,1,$C$3)&gt;=$K$3,0,INDEX(EC_Studio,$C$4,$C$3)))</f>
        <v>#NAME?</v>
      </c>
      <c r="AN133" s="185" t="e">
        <f aca="false">IF($E133=0,0,IF($C133-INDEX(DM_1,1,$C$3)&gt;=$K$4,0,INDEX(EC_1cc,$C$4,$C$3)))</f>
        <v>#NAME?</v>
      </c>
      <c r="AO133" s="185" t="e">
        <f aca="false">IF($E133=0,0,IF($C133-INDEX(DM_1,1,$C$3)&gt;=$K$5,0,INDEX(EC_2cc,$C$4,$C$3)))</f>
        <v>#NAME?</v>
      </c>
      <c r="AP133" s="185" t="e">
        <f aca="false">IF($E133=0,0,IF($C133-INDEX(DM_1,1,$C$3)&gt;=$K$6,0,INDEX(EC_3CC,$C$4,$C$3)))</f>
        <v>#NAME?</v>
      </c>
      <c r="AQ133" s="185" t="e">
        <f aca="false">IF($E133=0,0,IF($C133-INDEX(DM_1,1,$C$3)&gt;=$K$7,0,INDEX(EC_P,$C$4,$C$3)))</f>
        <v>#NAME?</v>
      </c>
      <c r="AR133" s="185" t="e">
        <f aca="false">IF($E133=0,0,IF($C133-INDEX(DM_1,1,$C$3)&gt;=$K$8,0,INDEX(EC_2ccF,$C$4,$C$3)))</f>
        <v>#NAME?</v>
      </c>
      <c r="AS133" s="185" t="e">
        <f aca="false">IF($E133=0,0,IF($C133-INDEX(DM_1,1,$C$3)&gt;=$K$9,0,INDEX(EC_3ccF,$C$4,$C$3)))</f>
        <v>#NAME?</v>
      </c>
      <c r="AT133" s="185" t="e">
        <f aca="false">(AM133+AN133+AO133+AP133+AQ133+AR133+AS133)*INDEX([1]!stat,1,$C$3)</f>
        <v>#NAME?</v>
      </c>
      <c r="AU133" s="185" t="e">
        <f aca="false">SUM(AM133:AS133)</f>
        <v>#NAME?</v>
      </c>
      <c r="AV133" s="185" t="e">
        <f aca="false">SUM(AU$17:AU133)</f>
        <v>#NAME?</v>
      </c>
      <c r="AW133" s="186" t="e">
        <f aca="false">AM133*INDEX([1]!prix_studio,$C$4,$C$3)</f>
        <v>#NAME?</v>
      </c>
      <c r="AX133" s="186" t="e">
        <f aca="false">AN133*INDEX([1]!prix_1cc,$C$4,$C$3)</f>
        <v>#NAME?</v>
      </c>
      <c r="AY133" s="186" t="e">
        <f aca="false">AO133*INDEX([1]!prix_2cc,$C$4,$C$3)</f>
        <v>#NAME?</v>
      </c>
      <c r="AZ133" s="186" t="e">
        <f aca="false">AP133*INDEX([1]!prix_3cc,$C$4,$C$3)</f>
        <v>#NAME?</v>
      </c>
      <c r="BA133" s="186" t="e">
        <f aca="false">AQ133*INDEX([1]!prix_pent,$C$4,$C$3)</f>
        <v>#NAME?</v>
      </c>
      <c r="BB133" s="186" t="e">
        <f aca="false">AR133*INDEX([1]!prix_2ccf,$C$4,$C$3)</f>
        <v>#NAME?</v>
      </c>
      <c r="BC133" s="186" t="e">
        <f aca="false">AS133*INDEX([1]!prix_3ccf,$C$4,$C$3)</f>
        <v>#NAME?</v>
      </c>
      <c r="BD133" s="186" t="e">
        <f aca="false">SUM(AW133:BC133)</f>
        <v>#NAME?</v>
      </c>
      <c r="BE133" s="186"/>
      <c r="BF133" s="187" t="e">
        <f aca="false">IF($G133=0,0,IF(SUM(AM$17:AM133)&lt;$J$3,0,INDEX(Taxes_2,1,$C$3)*INDEX([1]!prix_studio,$C$4,$C$3))*($J$3-SUM(AM$17:AM133))/12)</f>
        <v>#NAME?</v>
      </c>
      <c r="BG133" s="187" t="e">
        <f aca="false">IF($G133=0,0,IF(SUM(AN$17:AN133)&lt;$J$4,0,INDEX(Taxes_2,1,$C$3)*INDEX([1]!prix_1cc,$C$4,$C$3))*($J$4-SUM(AN$17:AN133))/12)</f>
        <v>#NAME?</v>
      </c>
      <c r="BH133" s="187" t="e">
        <f aca="false">IF($G133=0,0,IF(SUM(AO$17:AO133)&lt;$J$5,0,INDEX(Taxes_2,1,$C$3)*INDEX([1]!prix_2cc,$C$4,$C$3))*($J$5-SUM(AO$17:AO133))/12)</f>
        <v>#NAME?</v>
      </c>
      <c r="BI133" s="187" t="e">
        <f aca="false">IF($G133=0,0,IF(SUM(AP$17:AP133)&lt;$J$6,0,INDEX(Taxes_2,1,$C$3)*INDEX([1]!prix_3cc,$C$4,$C$3))*($J$6-SUM(AP$17:AP133))/12)</f>
        <v>#NAME?</v>
      </c>
      <c r="BJ133" s="187" t="e">
        <f aca="false">IF($G133=0,0,IF(SUM(AQ$17:AQ133)&lt;$J$7,0,INDEX(Taxes_2,1,$C$3)*INDEX([1]!prix_pent,$C$4,$C$3))*($J$7-SUM(AQ$17:AQ133))/12)</f>
        <v>#NAME?</v>
      </c>
      <c r="BK133" s="187" t="e">
        <f aca="false">IF($G133=0,0,IF(SUM(AR$17:AR133)&lt;$J$8,0,INDEX(Taxes_2,1,$C$3)*INDEX([1]!prix_2ccf,$C$4,$C$3))*($J$8-SUM(AR$17:AR133))/12)</f>
        <v>#NAME?</v>
      </c>
      <c r="BL133" s="187" t="e">
        <f aca="false">IF($G133=0,0,IF(SUM(AS$17:AS133)&lt;$J$9,0,INDEX(Taxes_2,1,$C$3)*INDEX([1]!prix_3ccf,$C$4,$C$3))*($J$9-SUM(AS$17:AS133))/12)</f>
        <v>#NAME?</v>
      </c>
      <c r="BM133" s="188" t="e">
        <f aca="false">IF(G133=0,INDEX(Taxes_1,1,$C$3)*INDEX([1]!v_terrain,1,1)/12,0)</f>
        <v>#NAME?</v>
      </c>
      <c r="BN133" s="187"/>
      <c r="BO133" s="187"/>
      <c r="BP133" s="187"/>
      <c r="BQ133" s="187"/>
      <c r="BR133" s="187"/>
      <c r="BS133" s="187"/>
      <c r="BT133" s="187"/>
      <c r="BU133" s="189" t="e">
        <f aca="false">BF133+BG133+BH133+BI133+BJ133+BK133+BL133+BM133+BN133+BO133+BP133+BQ133+BR133+BS133+BT133</f>
        <v>#NAME?</v>
      </c>
      <c r="BW133" s="190" t="e">
        <f aca="false">IF(G133=1,IF(G132=0,C133,0),0)</f>
        <v>#NAME?</v>
      </c>
      <c r="BX133" s="190" t="e">
        <f aca="false">IF(G133=1,IF(G132=0,C133,0),0)</f>
        <v>#NAME?</v>
      </c>
      <c r="BY133" s="190" t="e">
        <f aca="false">F133+W133</f>
        <v>#NAME?</v>
      </c>
      <c r="BZ133" s="190" t="e">
        <f aca="false">IF(BY133=2,1,0)</f>
        <v>#NAME?</v>
      </c>
      <c r="CA133" s="190" t="e">
        <f aca="false">IF(G133+H133=2,1,0)</f>
        <v>#NAME?</v>
      </c>
    </row>
    <row r="134" customFormat="false" ht="12.75" hidden="false" customHeight="false" outlineLevel="0" collapsed="false">
      <c r="B134" s="194"/>
      <c r="C134" s="191" t="n">
        <v>118</v>
      </c>
      <c r="D134" s="176" t="n">
        <v>1</v>
      </c>
      <c r="E134" s="176" t="n">
        <f aca="false">IF(INDEX(DM_1,1,$C$3)&gt;C134,0,1)</f>
        <v>1</v>
      </c>
      <c r="F134" s="176" t="e">
        <f aca="false">IF(AV134/$J$10&gt;=INDEX(PREV_2,1,$C$3),1,0)</f>
        <v>#NAME?</v>
      </c>
      <c r="G134" s="176" t="e">
        <f aca="false">IF(F134=0,0,IF(SUM(F$17:F134)-INDEX(DM_4,1,$C$3)&lt;0,0,1))</f>
        <v>#NAME?</v>
      </c>
      <c r="H134" s="177" t="e">
        <f aca="false">IF(AV134&lt;$J$10,0,1)</f>
        <v>#NAME?</v>
      </c>
      <c r="I134" s="178" t="e">
        <f aca="false">IF(G134=0,BD134*INDEX(EQ_Prev,1,$C$3),0)</f>
        <v>#NAME?</v>
      </c>
      <c r="J134" s="178" t="e">
        <f aca="false">IF(F134=1,IF(F133=0,SUM(I$17:I134),I134),0)</f>
        <v>#NAME?</v>
      </c>
      <c r="K134" s="178" t="e">
        <f aca="false">IF(F134=1,IF(F133=0,IF(SUM(I$17:I134)&lt;=$N$10,SUM(I$17:I134),$N$10),0),0)</f>
        <v>#NAME?</v>
      </c>
      <c r="L134" s="178" t="e">
        <f aca="false">J134-K134</f>
        <v>#NAME?</v>
      </c>
      <c r="M134" s="178" t="e">
        <f aca="false">IF(G134=0,BD134*(1-INDEX(EQ_Prev,1,$C$3)),0)</f>
        <v>#NAME?</v>
      </c>
      <c r="N134" s="178" t="e">
        <f aca="false">IF(G134=1,IF(G133=0,SUM(M$17:M134),0),0)</f>
        <v>#NAME?</v>
      </c>
      <c r="O134" s="178" t="e">
        <f aca="false">IF(G134=1,BD134,0)</f>
        <v>#NAME?</v>
      </c>
      <c r="P134" s="179" t="e">
        <f aca="false">O134+N134+L134</f>
        <v>#NAME?</v>
      </c>
      <c r="Q134" s="192" t="n">
        <v>0</v>
      </c>
      <c r="R134" s="181" t="e">
        <f aca="false">-IF(G134=0,($G$7/$H$7),0)</f>
        <v>#NAME?</v>
      </c>
      <c r="S134" s="181" t="e">
        <f aca="false">-IF(F134=1,IF(G134=0,$G$8/$H$8,0),0)</f>
        <v>#NAME?</v>
      </c>
      <c r="T134" s="181" t="e">
        <f aca="false">Q134+R134+S134+AB134</f>
        <v>#NAME?</v>
      </c>
      <c r="U134" s="181" t="e">
        <f aca="false">IF(W133=1,0,T134)</f>
        <v>#NAME?</v>
      </c>
      <c r="V134" s="181" t="e">
        <f aca="false">IF(U134=0,T134,0)</f>
        <v>#NAME?</v>
      </c>
      <c r="W134" s="182" t="e">
        <f aca="false">IF(-SUM(T$17:T134)&gt;=0.25*(SUM($G$6+$G$7+$G$8)),1,0)</f>
        <v>#NAME?</v>
      </c>
      <c r="X134" s="181" t="e">
        <f aca="false">-IF(BZ134=1,IF(BZ133=0,AC134,0),0)</f>
        <v>#NAME?</v>
      </c>
      <c r="Y134" s="181" t="e">
        <f aca="false">-IF(BZ134=1,IF(BZ133=0,(SUM(P$17:P134)),IF(AG134&gt;0,P134,0)),0)</f>
        <v>#NAME?</v>
      </c>
      <c r="Z134" s="181" t="e">
        <f aca="false">IF(AG133&gt;0,IF(AG134&lt;0,-AG133,0),0)</f>
        <v>#NAME?</v>
      </c>
      <c r="AA134" s="181" t="e">
        <f aca="false">IF(Z134=0,Y134,Z134)</f>
        <v>#NAME?</v>
      </c>
      <c r="AB134" s="193" t="n">
        <v>0</v>
      </c>
      <c r="AC134" s="183" t="e">
        <f aca="false">IF(BY133&lt;2,AC133+AD133,0)</f>
        <v>#NAME?</v>
      </c>
      <c r="AD134" s="183" t="e">
        <f aca="false">AC134*((((1+(INDEX(TI_4,1,$C$3)/2))^2)^(1/12))-1)</f>
        <v>#NAME?</v>
      </c>
      <c r="AE134" s="183" t="e">
        <f aca="false">IF(AD135=0,0,AD134)</f>
        <v>#NAME?</v>
      </c>
      <c r="AF134" s="183" t="e">
        <f aca="false">IF(BZ134=1,IF(BZ133=0,AC134-SUM(T135:T$136),0),0)</f>
        <v>#NAME?</v>
      </c>
      <c r="AG134" s="183" t="e">
        <f aca="false">IF(BZ134=1,IF(BZ133=0,AF134-SUM(P$17:P134),AG133+AI133-P134),0)</f>
        <v>#NAME?</v>
      </c>
      <c r="AH134" s="183" t="e">
        <f aca="false">IF(AG134&lt;=0,0,AG134)</f>
        <v>#NAME?</v>
      </c>
      <c r="AI134" s="183" t="e">
        <f aca="false">AH134*((((1+(INDEX(TI_5,1,$C$3)/2))^2)^(1/12))-1)</f>
        <v>#NAME?</v>
      </c>
      <c r="AJ134" s="183" t="e">
        <f aca="false">IF(AI135=0,0,AI134)</f>
        <v>#NAME?</v>
      </c>
      <c r="AK134" s="183" t="e">
        <f aca="false">IF(AH134&gt;0,IF(CA133=1,-AH134,0),0)</f>
        <v>#NAME?</v>
      </c>
      <c r="AL134" s="184" t="e">
        <f aca="false">K134+P134+Q134+R134+S134+X134+AA134+AB134+AF134+AK134</f>
        <v>#NAME?</v>
      </c>
      <c r="AM134" s="185" t="e">
        <f aca="false">IF($E134=0,0,IF($C134-INDEX(DM_1,1,$C$3)&gt;=$K$3,0,INDEX(EC_Studio,$C$4,$C$3)))</f>
        <v>#NAME?</v>
      </c>
      <c r="AN134" s="185" t="e">
        <f aca="false">IF($E134=0,0,IF($C134-INDEX(DM_1,1,$C$3)&gt;=$K$4,0,INDEX(EC_1cc,$C$4,$C$3)))</f>
        <v>#NAME?</v>
      </c>
      <c r="AO134" s="185" t="e">
        <f aca="false">IF($E134=0,0,IF($C134-INDEX(DM_1,1,$C$3)&gt;=$K$5,0,INDEX(EC_2cc,$C$4,$C$3)))</f>
        <v>#NAME?</v>
      </c>
      <c r="AP134" s="185" t="e">
        <f aca="false">IF($E134=0,0,IF($C134-INDEX(DM_1,1,$C$3)&gt;=$K$6,0,INDEX(EC_3CC,$C$4,$C$3)))</f>
        <v>#NAME?</v>
      </c>
      <c r="AQ134" s="185" t="e">
        <f aca="false">IF($E134=0,0,IF($C134-INDEX(DM_1,1,$C$3)&gt;=$K$7,0,INDEX(EC_P,$C$4,$C$3)))</f>
        <v>#NAME?</v>
      </c>
      <c r="AR134" s="185" t="e">
        <f aca="false">IF($E134=0,0,IF($C134-INDEX(DM_1,1,$C$3)&gt;=$K$8,0,INDEX(EC_2ccF,$C$4,$C$3)))</f>
        <v>#NAME?</v>
      </c>
      <c r="AS134" s="185" t="e">
        <f aca="false">IF($E134=0,0,IF($C134-INDEX(DM_1,1,$C$3)&gt;=$K$9,0,INDEX(EC_3ccF,$C$4,$C$3)))</f>
        <v>#NAME?</v>
      </c>
      <c r="AT134" s="185" t="e">
        <f aca="false">(AM134+AN134+AO134+AP134+AQ134+AR134+AS134)*INDEX([1]!stat,1,$C$3)</f>
        <v>#NAME?</v>
      </c>
      <c r="AU134" s="185" t="e">
        <f aca="false">SUM(AM134:AS134)</f>
        <v>#NAME?</v>
      </c>
      <c r="AV134" s="185" t="e">
        <f aca="false">SUM(AU$17:AU134)</f>
        <v>#NAME?</v>
      </c>
      <c r="AW134" s="186" t="e">
        <f aca="false">AM134*INDEX([1]!prix_studio,$C$4,$C$3)</f>
        <v>#NAME?</v>
      </c>
      <c r="AX134" s="186" t="e">
        <f aca="false">AN134*INDEX([1]!prix_1cc,$C$4,$C$3)</f>
        <v>#NAME?</v>
      </c>
      <c r="AY134" s="186" t="e">
        <f aca="false">AO134*INDEX([1]!prix_2cc,$C$4,$C$3)</f>
        <v>#NAME?</v>
      </c>
      <c r="AZ134" s="186" t="e">
        <f aca="false">AP134*INDEX([1]!prix_3cc,$C$4,$C$3)</f>
        <v>#NAME?</v>
      </c>
      <c r="BA134" s="186" t="e">
        <f aca="false">AQ134*INDEX([1]!prix_pent,$C$4,$C$3)</f>
        <v>#NAME?</v>
      </c>
      <c r="BB134" s="186" t="e">
        <f aca="false">AR134*INDEX([1]!prix_2ccf,$C$4,$C$3)</f>
        <v>#NAME?</v>
      </c>
      <c r="BC134" s="186" t="e">
        <f aca="false">AS134*INDEX([1]!prix_3ccf,$C$4,$C$3)</f>
        <v>#NAME?</v>
      </c>
      <c r="BD134" s="186" t="e">
        <f aca="false">SUM(AW134:BC134)</f>
        <v>#NAME?</v>
      </c>
      <c r="BE134" s="186"/>
      <c r="BF134" s="187" t="e">
        <f aca="false">IF($G134=0,0,IF(SUM(AM$17:AM134)&lt;$J$3,0,INDEX(Taxes_2,1,$C$3)*INDEX([1]!prix_studio,$C$4,$C$3))*($J$3-SUM(AM$17:AM134))/12)</f>
        <v>#NAME?</v>
      </c>
      <c r="BG134" s="187" t="e">
        <f aca="false">IF($G134=0,0,IF(SUM(AN$17:AN134)&lt;$J$4,0,INDEX(Taxes_2,1,$C$3)*INDEX([1]!prix_1cc,$C$4,$C$3))*($J$4-SUM(AN$17:AN134))/12)</f>
        <v>#NAME?</v>
      </c>
      <c r="BH134" s="187" t="e">
        <f aca="false">IF($G134=0,0,IF(SUM(AO$17:AO134)&lt;$J$5,0,INDEX(Taxes_2,1,$C$3)*INDEX([1]!prix_2cc,$C$4,$C$3))*($J$5-SUM(AO$17:AO134))/12)</f>
        <v>#NAME?</v>
      </c>
      <c r="BI134" s="187" t="e">
        <f aca="false">IF($G134=0,0,IF(SUM(AP$17:AP134)&lt;$J$6,0,INDEX(Taxes_2,1,$C$3)*INDEX([1]!prix_3cc,$C$4,$C$3))*($J$6-SUM(AP$17:AP134))/12)</f>
        <v>#NAME?</v>
      </c>
      <c r="BJ134" s="187" t="e">
        <f aca="false">IF($G134=0,0,IF(SUM(AQ$17:AQ134)&lt;$J$7,0,INDEX(Taxes_2,1,$C$3)*INDEX([1]!prix_pent,$C$4,$C$3))*($J$7-SUM(AQ$17:AQ134))/12)</f>
        <v>#NAME?</v>
      </c>
      <c r="BK134" s="187" t="e">
        <f aca="false">IF($G134=0,0,IF(SUM(AR$17:AR134)&lt;$J$8,0,INDEX(Taxes_2,1,$C$3)*INDEX([1]!prix_2ccf,$C$4,$C$3))*($J$8-SUM(AR$17:AR134))/12)</f>
        <v>#NAME?</v>
      </c>
      <c r="BL134" s="187" t="e">
        <f aca="false">IF($G134=0,0,IF(SUM(AS$17:AS134)&lt;$J$9,0,INDEX(Taxes_2,1,$C$3)*INDEX([1]!prix_3ccf,$C$4,$C$3))*($J$9-SUM(AS$17:AS134))/12)</f>
        <v>#NAME?</v>
      </c>
      <c r="BM134" s="188" t="e">
        <f aca="false">IF(G134=0,INDEX(Taxes_1,1,$C$3)*INDEX([1]!v_terrain,1,1)/12,0)</f>
        <v>#NAME?</v>
      </c>
      <c r="BN134" s="187"/>
      <c r="BO134" s="187"/>
      <c r="BP134" s="187"/>
      <c r="BQ134" s="187"/>
      <c r="BR134" s="187"/>
      <c r="BS134" s="187"/>
      <c r="BT134" s="187"/>
      <c r="BU134" s="189" t="e">
        <f aca="false">BF134+BG134+BH134+BI134+BJ134+BK134+BL134+BM134+BN134+BO134+BP134+BQ134+BR134+BS134+BT134</f>
        <v>#NAME?</v>
      </c>
      <c r="BW134" s="190" t="e">
        <f aca="false">IF(G134=1,IF(G133=0,C134,0),0)</f>
        <v>#NAME?</v>
      </c>
      <c r="BX134" s="190" t="e">
        <f aca="false">IF(G134=1,IF(G133=0,C134,0),0)</f>
        <v>#NAME?</v>
      </c>
      <c r="BY134" s="190" t="e">
        <f aca="false">F134+W134</f>
        <v>#NAME?</v>
      </c>
      <c r="BZ134" s="190" t="e">
        <f aca="false">IF(BY134=2,1,0)</f>
        <v>#NAME?</v>
      </c>
      <c r="CA134" s="190" t="e">
        <f aca="false">IF(G134+H134=2,1,0)</f>
        <v>#NAME?</v>
      </c>
    </row>
    <row r="135" customFormat="false" ht="12.75" hidden="false" customHeight="false" outlineLevel="0" collapsed="false">
      <c r="B135" s="194"/>
      <c r="C135" s="191" t="n">
        <v>119</v>
      </c>
      <c r="D135" s="176" t="n">
        <v>1</v>
      </c>
      <c r="E135" s="176" t="n">
        <f aca="false">IF(INDEX(DM_1,1,$C$3)&gt;C135,0,1)</f>
        <v>1</v>
      </c>
      <c r="F135" s="176" t="e">
        <f aca="false">IF(AV135/$J$10&gt;=INDEX(PREV_2,1,$C$3),1,0)</f>
        <v>#NAME?</v>
      </c>
      <c r="G135" s="176" t="e">
        <f aca="false">IF(F135=0,0,IF(SUM(F$17:F135)-INDEX(DM_4,1,$C$3)&lt;0,0,1))</f>
        <v>#NAME?</v>
      </c>
      <c r="H135" s="177" t="e">
        <f aca="false">IF(AV135&lt;$J$10,0,1)</f>
        <v>#NAME?</v>
      </c>
      <c r="I135" s="178" t="e">
        <f aca="false">IF(G135=0,BD135*INDEX(EQ_Prev,1,$C$3),0)</f>
        <v>#NAME?</v>
      </c>
      <c r="J135" s="178" t="e">
        <f aca="false">IF(F135=1,IF(F134=0,SUM(I$17:I135),I135),0)</f>
        <v>#NAME?</v>
      </c>
      <c r="K135" s="178" t="e">
        <f aca="false">IF(F135=1,IF(F134=0,IF(SUM(I$17:I135)&lt;=$N$10,SUM(I$17:I135),$N$10),0),0)</f>
        <v>#NAME?</v>
      </c>
      <c r="L135" s="178" t="e">
        <f aca="false">J135-K135</f>
        <v>#NAME?</v>
      </c>
      <c r="M135" s="178" t="e">
        <f aca="false">IF(G135=0,BD135*(1-INDEX(EQ_Prev,1,$C$3)),0)</f>
        <v>#NAME?</v>
      </c>
      <c r="N135" s="178" t="e">
        <f aca="false">IF(G135=1,IF(G134=0,SUM(M$17:M135),0),0)</f>
        <v>#NAME?</v>
      </c>
      <c r="O135" s="178" t="e">
        <f aca="false">IF(G135=1,BD135,0)</f>
        <v>#NAME?</v>
      </c>
      <c r="P135" s="179" t="e">
        <f aca="false">O135+N135+L135</f>
        <v>#NAME?</v>
      </c>
      <c r="Q135" s="192" t="n">
        <v>0</v>
      </c>
      <c r="R135" s="181" t="e">
        <f aca="false">-IF(G135=0,($G$7/$H$7),0)</f>
        <v>#NAME?</v>
      </c>
      <c r="S135" s="181" t="e">
        <f aca="false">-IF(F135=1,IF(G135=0,$G$8/$H$8,0),0)</f>
        <v>#NAME?</v>
      </c>
      <c r="T135" s="181" t="e">
        <f aca="false">Q135+R135+S135+AB135</f>
        <v>#NAME?</v>
      </c>
      <c r="U135" s="181" t="e">
        <f aca="false">IF(W134=1,0,T135)</f>
        <v>#NAME?</v>
      </c>
      <c r="V135" s="181" t="e">
        <f aca="false">IF(U135=0,T135,0)</f>
        <v>#NAME?</v>
      </c>
      <c r="W135" s="182" t="e">
        <f aca="false">IF(-SUM(T$17:T135)&gt;=0.25*(SUM($G$6+$G$7+$G$8)),1,0)</f>
        <v>#NAME?</v>
      </c>
      <c r="X135" s="181" t="e">
        <f aca="false">-IF(BZ135=1,IF(BZ134=0,AC135,0),0)</f>
        <v>#NAME?</v>
      </c>
      <c r="Y135" s="181" t="e">
        <f aca="false">-IF(BZ135=1,IF(BZ134=0,(SUM(P$17:P135)),IF(AG135&gt;0,P135,0)),0)</f>
        <v>#NAME?</v>
      </c>
      <c r="Z135" s="181" t="e">
        <f aca="false">IF(AG134&gt;0,IF(AG135&lt;0,-AG134,0),0)</f>
        <v>#NAME?</v>
      </c>
      <c r="AA135" s="181" t="e">
        <f aca="false">IF(Z135=0,Y135,Z135)</f>
        <v>#NAME?</v>
      </c>
      <c r="AB135" s="193" t="n">
        <v>0</v>
      </c>
      <c r="AC135" s="183" t="e">
        <f aca="false">IF(BY134&lt;2,AC134+AD134,0)</f>
        <v>#NAME?</v>
      </c>
      <c r="AD135" s="183" t="e">
        <f aca="false">AC135*((((1+(INDEX(TI_4,1,$C$3)/2))^2)^(1/12))-1)</f>
        <v>#NAME?</v>
      </c>
      <c r="AE135" s="183" t="e">
        <f aca="false">IF(AD136=0,0,AD135)</f>
        <v>#NAME?</v>
      </c>
      <c r="AF135" s="183" t="e">
        <f aca="false">IF(BZ135=1,IF(BZ134=0,AC135-SUM(T136:T$136),0),0)</f>
        <v>#NAME?</v>
      </c>
      <c r="AG135" s="183" t="e">
        <f aca="false">IF(BZ135=1,IF(BZ134=0,AF135-SUM(P$17:P135),AG134+AI134-P135),0)</f>
        <v>#NAME?</v>
      </c>
      <c r="AH135" s="183" t="e">
        <f aca="false">IF(AG135&lt;=0,0,AG135)</f>
        <v>#NAME?</v>
      </c>
      <c r="AI135" s="183" t="e">
        <f aca="false">AH135*((((1+(INDEX(TI_5,1,$C$3)/2))^2)^(1/12))-1)</f>
        <v>#NAME?</v>
      </c>
      <c r="AJ135" s="183" t="e">
        <f aca="false">IF(AI136=0,0,AI135)</f>
        <v>#NAME?</v>
      </c>
      <c r="AK135" s="183" t="e">
        <f aca="false">IF(AH135&gt;0,IF(CA134=1,-AH135,0),0)</f>
        <v>#NAME?</v>
      </c>
      <c r="AL135" s="184" t="e">
        <f aca="false">K135+P135+Q135+R135+S135+X135+AA135+AB135+AF135+AK135</f>
        <v>#NAME?</v>
      </c>
      <c r="AM135" s="185" t="e">
        <f aca="false">IF($E135=0,0,IF($C135-INDEX(DM_1,1,$C$3)&gt;=$K$3,0,INDEX(EC_Studio,$C$4,$C$3)))</f>
        <v>#NAME?</v>
      </c>
      <c r="AN135" s="185" t="e">
        <f aca="false">IF($E135=0,0,IF($C135-INDEX(DM_1,1,$C$3)&gt;=$K$4,0,INDEX(EC_1cc,$C$4,$C$3)))</f>
        <v>#NAME?</v>
      </c>
      <c r="AO135" s="185" t="e">
        <f aca="false">IF($E135=0,0,IF($C135-INDEX(DM_1,1,$C$3)&gt;=$K$5,0,INDEX(EC_2cc,$C$4,$C$3)))</f>
        <v>#NAME?</v>
      </c>
      <c r="AP135" s="185" t="e">
        <f aca="false">IF($E135=0,0,IF($C135-INDEX(DM_1,1,$C$3)&gt;=$K$6,0,INDEX(EC_3CC,$C$4,$C$3)))</f>
        <v>#NAME?</v>
      </c>
      <c r="AQ135" s="185" t="e">
        <f aca="false">IF($E135=0,0,IF($C135-INDEX(DM_1,1,$C$3)&gt;=$K$7,0,INDEX(EC_P,$C$4,$C$3)))</f>
        <v>#NAME?</v>
      </c>
      <c r="AR135" s="185" t="e">
        <f aca="false">IF($E135=0,0,IF($C135-INDEX(DM_1,1,$C$3)&gt;=$K$8,0,INDEX(EC_2ccF,$C$4,$C$3)))</f>
        <v>#NAME?</v>
      </c>
      <c r="AS135" s="185" t="e">
        <f aca="false">IF($E135=0,0,IF($C135-INDEX(DM_1,1,$C$3)&gt;=$K$9,0,INDEX(EC_3ccF,$C$4,$C$3)))</f>
        <v>#NAME?</v>
      </c>
      <c r="AT135" s="185" t="e">
        <f aca="false">(AM135+AN135+AO135+AP135+AQ135+AR135+AS135)*INDEX([1]!stat,1,$C$3)</f>
        <v>#NAME?</v>
      </c>
      <c r="AU135" s="185" t="e">
        <f aca="false">SUM(AM135:AS135)</f>
        <v>#NAME?</v>
      </c>
      <c r="AV135" s="185" t="e">
        <f aca="false">SUM(AU$17:AU135)</f>
        <v>#NAME?</v>
      </c>
      <c r="AW135" s="186" t="e">
        <f aca="false">AM135*INDEX([1]!prix_studio,$C$4,$C$3)</f>
        <v>#NAME?</v>
      </c>
      <c r="AX135" s="186" t="e">
        <f aca="false">AN135*INDEX([1]!prix_1cc,$C$4,$C$3)</f>
        <v>#NAME?</v>
      </c>
      <c r="AY135" s="186" t="e">
        <f aca="false">AO135*INDEX([1]!prix_2cc,$C$4,$C$3)</f>
        <v>#NAME?</v>
      </c>
      <c r="AZ135" s="186" t="e">
        <f aca="false">AP135*INDEX([1]!prix_3cc,$C$4,$C$3)</f>
        <v>#NAME?</v>
      </c>
      <c r="BA135" s="186" t="e">
        <f aca="false">AQ135*INDEX([1]!prix_pent,$C$4,$C$3)</f>
        <v>#NAME?</v>
      </c>
      <c r="BB135" s="186" t="e">
        <f aca="false">AR135*INDEX([1]!prix_2ccf,$C$4,$C$3)</f>
        <v>#NAME?</v>
      </c>
      <c r="BC135" s="186" t="e">
        <f aca="false">AS135*INDEX([1]!prix_3ccf,$C$4,$C$3)</f>
        <v>#NAME?</v>
      </c>
      <c r="BD135" s="186" t="e">
        <f aca="false">SUM(AW135:BC135)</f>
        <v>#NAME?</v>
      </c>
      <c r="BE135" s="186"/>
      <c r="BF135" s="187" t="e">
        <f aca="false">IF($G135=0,0,IF(SUM(AM$17:AM135)&lt;$J$3,0,INDEX(Taxes_2,1,$C$3)*INDEX([1]!prix_studio,$C$4,$C$3))*($J$3-SUM(AM$17:AM135))/12)</f>
        <v>#NAME?</v>
      </c>
      <c r="BG135" s="187" t="e">
        <f aca="false">IF($G135=0,0,IF(SUM(AN$17:AN135)&lt;$J$4,0,INDEX(Taxes_2,1,$C$3)*INDEX([1]!prix_1cc,$C$4,$C$3))*($J$4-SUM(AN$17:AN135))/12)</f>
        <v>#NAME?</v>
      </c>
      <c r="BH135" s="187" t="e">
        <f aca="false">IF($G135=0,0,IF(SUM(AO$17:AO135)&lt;$J$5,0,INDEX(Taxes_2,1,$C$3)*INDEX([1]!prix_2cc,$C$4,$C$3))*($J$5-SUM(AO$17:AO135))/12)</f>
        <v>#NAME?</v>
      </c>
      <c r="BI135" s="187" t="e">
        <f aca="false">IF($G135=0,0,IF(SUM(AP$17:AP135)&lt;$J$6,0,INDEX(Taxes_2,1,$C$3)*INDEX([1]!prix_3cc,$C$4,$C$3))*($J$6-SUM(AP$17:AP135))/12)</f>
        <v>#NAME?</v>
      </c>
      <c r="BJ135" s="187" t="e">
        <f aca="false">IF($G135=0,0,IF(SUM(AQ$17:AQ135)&lt;$J$7,0,INDEX(Taxes_2,1,$C$3)*INDEX([1]!prix_pent,$C$4,$C$3))*($J$7-SUM(AQ$17:AQ135))/12)</f>
        <v>#NAME?</v>
      </c>
      <c r="BK135" s="187" t="e">
        <f aca="false">IF($G135=0,0,IF(SUM(AR$17:AR135)&lt;$J$8,0,INDEX(Taxes_2,1,$C$3)*INDEX([1]!prix_2ccf,$C$4,$C$3))*($J$8-SUM(AR$17:AR135))/12)</f>
        <v>#NAME?</v>
      </c>
      <c r="BL135" s="187" t="e">
        <f aca="false">IF($G135=0,0,IF(SUM(AS$17:AS135)&lt;$J$9,0,INDEX(Taxes_2,1,$C$3)*INDEX([1]!prix_3ccf,$C$4,$C$3))*($J$9-SUM(AS$17:AS135))/12)</f>
        <v>#NAME?</v>
      </c>
      <c r="BM135" s="188" t="e">
        <f aca="false">IF(G135=0,INDEX(Taxes_1,1,$C$3)*INDEX([1]!v_terrain,1,1)/12,0)</f>
        <v>#NAME?</v>
      </c>
      <c r="BN135" s="187"/>
      <c r="BO135" s="187"/>
      <c r="BP135" s="187"/>
      <c r="BQ135" s="187"/>
      <c r="BR135" s="187"/>
      <c r="BS135" s="187"/>
      <c r="BT135" s="187"/>
      <c r="BU135" s="189" t="e">
        <f aca="false">BF135+BG135+BH135+BI135+BJ135+BK135+BL135+BM135+BN135+BO135+BP135+BQ135+BR135+BS135+BT135</f>
        <v>#NAME?</v>
      </c>
      <c r="BW135" s="190" t="e">
        <f aca="false">IF(G135=1,IF(G134=0,C135,0),0)</f>
        <v>#NAME?</v>
      </c>
      <c r="BX135" s="190" t="e">
        <f aca="false">IF(G135=1,IF(G134=0,C135,0),0)</f>
        <v>#NAME?</v>
      </c>
      <c r="BY135" s="190" t="e">
        <f aca="false">F135+W135</f>
        <v>#NAME?</v>
      </c>
      <c r="BZ135" s="190" t="e">
        <f aca="false">IF(BY135=2,1,0)</f>
        <v>#NAME?</v>
      </c>
      <c r="CA135" s="190" t="e">
        <f aca="false">IF(G135+H135=2,1,0)</f>
        <v>#NAME?</v>
      </c>
    </row>
    <row r="136" customFormat="false" ht="12.75" hidden="false" customHeight="false" outlineLevel="0" collapsed="false">
      <c r="B136" s="194"/>
      <c r="C136" s="191" t="n">
        <v>120</v>
      </c>
      <c r="D136" s="176" t="n">
        <v>1</v>
      </c>
      <c r="E136" s="176" t="n">
        <f aca="false">IF(INDEX(DM_1,1,$C$3)&gt;C136,0,1)</f>
        <v>1</v>
      </c>
      <c r="F136" s="176" t="e">
        <f aca="false">IF(AV136/$J$10&gt;=INDEX(PREV_2,1,$C$3),1,0)</f>
        <v>#NAME?</v>
      </c>
      <c r="G136" s="176" t="e">
        <f aca="false">IF(F136=0,0,IF(SUM(F$17:F136)-INDEX(DM_4,1,$C$3)&lt;0,0,1))</f>
        <v>#NAME?</v>
      </c>
      <c r="H136" s="177" t="e">
        <f aca="false">IF(AV136&lt;$J$10,0,1)</f>
        <v>#NAME?</v>
      </c>
      <c r="I136" s="178" t="e">
        <f aca="false">IF(G136=0,BD136*INDEX(EQ_Prev,1,$C$3),0)</f>
        <v>#NAME?</v>
      </c>
      <c r="J136" s="178" t="e">
        <f aca="false">IF(F136=1,IF(F135=0,SUM(I$17:I136),I136),0)</f>
        <v>#NAME?</v>
      </c>
      <c r="K136" s="178" t="e">
        <f aca="false">IF(F136=1,IF(F135=0,IF(SUM(I$17:I136)&lt;=$N$10,SUM(I$17:I136),$N$10),0),0)</f>
        <v>#NAME?</v>
      </c>
      <c r="L136" s="178" t="e">
        <f aca="false">J136-K136</f>
        <v>#NAME?</v>
      </c>
      <c r="M136" s="178" t="e">
        <f aca="false">IF(G136=0,BD136*(1-INDEX(EQ_Prev,1,$C$3)),0)</f>
        <v>#NAME?</v>
      </c>
      <c r="N136" s="178" t="e">
        <f aca="false">IF(G136=1,IF(G135=0,SUM(M$17:M136),0),0)</f>
        <v>#NAME?</v>
      </c>
      <c r="O136" s="178" t="e">
        <f aca="false">IF(G136=1,BD136,0)</f>
        <v>#NAME?</v>
      </c>
      <c r="P136" s="179" t="e">
        <f aca="false">O136+N136+L136</f>
        <v>#NAME?</v>
      </c>
      <c r="Q136" s="192" t="n">
        <v>0</v>
      </c>
      <c r="R136" s="181" t="e">
        <f aca="false">-IF(G136=0,($G$7/$H$7),0)</f>
        <v>#NAME?</v>
      </c>
      <c r="S136" s="181" t="e">
        <f aca="false">-IF(F136=1,IF(G136=0,$G$8/$H$8,0),0)</f>
        <v>#NAME?</v>
      </c>
      <c r="T136" s="181" t="e">
        <f aca="false">Q136+R136+S136+AB136</f>
        <v>#NAME?</v>
      </c>
      <c r="U136" s="181" t="e">
        <f aca="false">IF(W135=1,0,T136)</f>
        <v>#NAME?</v>
      </c>
      <c r="V136" s="181" t="e">
        <f aca="false">IF(U136=0,T136,0)</f>
        <v>#NAME?</v>
      </c>
      <c r="W136" s="182" t="e">
        <f aca="false">IF(-SUM(T$17:T136)&gt;=0.25*(SUM($G$6+$G$7+$G$8)),1,0)</f>
        <v>#NAME?</v>
      </c>
      <c r="X136" s="181" t="e">
        <f aca="false">-IF(BZ136=1,IF(BZ135=0,AC136,0),0)</f>
        <v>#NAME?</v>
      </c>
      <c r="Y136" s="181" t="e">
        <f aca="false">-IF(BZ136=1,IF(BZ135=0,(SUM(P$17:P136)),IF(AG136&gt;0,P136,0)),0)</f>
        <v>#NAME?</v>
      </c>
      <c r="Z136" s="181" t="e">
        <f aca="false">IF(AG135&gt;0,IF(AG136&lt;0,-AG135,0),0)</f>
        <v>#NAME?</v>
      </c>
      <c r="AA136" s="181" t="e">
        <f aca="false">IF(Z136=0,Y136,Z136)</f>
        <v>#NAME?</v>
      </c>
      <c r="AB136" s="193" t="n">
        <v>0</v>
      </c>
      <c r="AC136" s="183" t="e">
        <f aca="false">IF(BY135&lt;2,AC135+AD135,0)</f>
        <v>#NAME?</v>
      </c>
      <c r="AD136" s="183" t="e">
        <f aca="false">AC136*((((1+(INDEX(TI_4,1,$C$3)/2))^2)^(1/12))-1)</f>
        <v>#NAME?</v>
      </c>
      <c r="AE136" s="183" t="n">
        <f aca="false">IF(AD137=0,0,AD136)</f>
        <v>0</v>
      </c>
      <c r="AF136" s="183" t="e">
        <f aca="false">IF(BZ136=1,IF(BZ135=0,AC136-SUM(T$136:T137),0),0)</f>
        <v>#NAME?</v>
      </c>
      <c r="AG136" s="183" t="e">
        <f aca="false">IF(BZ136=1,IF(BZ135=0,AF136-SUM(P$17:P136),AG135+AI135-P136),0)</f>
        <v>#NAME?</v>
      </c>
      <c r="AH136" s="183" t="e">
        <f aca="false">IF(AG136&lt;=0,0,AG136)</f>
        <v>#NAME?</v>
      </c>
      <c r="AI136" s="183" t="e">
        <f aca="false">AH136*((((1+(INDEX(TI_5,1,$C$3)/2))^2)^(1/12))-1)</f>
        <v>#NAME?</v>
      </c>
      <c r="AJ136" s="183" t="n">
        <f aca="false">IF(AI137=0,0,AI136)</f>
        <v>0</v>
      </c>
      <c r="AK136" s="183" t="e">
        <f aca="false">IF(AH136&gt;0,IF(CA135=1,-AH136,0),0)</f>
        <v>#NAME?</v>
      </c>
      <c r="AL136" s="184" t="e">
        <f aca="false">K136+P136+Q136+R136+S136+X136+AA136+AB136+AF136+AK136</f>
        <v>#NAME?</v>
      </c>
      <c r="AM136" s="185" t="e">
        <f aca="false">IF($E136=0,0,IF($C136-INDEX(DM_1,1,$C$3)&gt;=$K$3,0,INDEX(EC_Studio,$C$4,$C$3)))</f>
        <v>#NAME?</v>
      </c>
      <c r="AN136" s="185" t="e">
        <f aca="false">IF($E136=0,0,IF($C136-INDEX(DM_1,1,$C$3)&gt;=$K$4,0,INDEX(EC_1cc,$C$4,$C$3)))</f>
        <v>#NAME?</v>
      </c>
      <c r="AO136" s="185" t="e">
        <f aca="false">IF($E136=0,0,IF($C136-INDEX(DM_1,1,$C$3)&gt;=$K$5,0,INDEX(EC_2cc,$C$4,$C$3)))</f>
        <v>#NAME?</v>
      </c>
      <c r="AP136" s="185" t="e">
        <f aca="false">IF($E136=0,0,IF($C136-INDEX(DM_1,1,$C$3)&gt;=$K$6,0,INDEX(EC_3CC,$C$4,$C$3)))</f>
        <v>#NAME?</v>
      </c>
      <c r="AQ136" s="185" t="e">
        <f aca="false">IF($E136=0,0,IF($C136-INDEX(DM_1,1,$C$3)&gt;=$K$7,0,INDEX(EC_P,$C$4,$C$3)))</f>
        <v>#NAME?</v>
      </c>
      <c r="AR136" s="185" t="e">
        <f aca="false">IF($E136=0,0,IF($C136-INDEX(DM_1,1,$C$3)&gt;=$K$8,0,INDEX(EC_2ccF,$C$4,$C$3)))</f>
        <v>#NAME?</v>
      </c>
      <c r="AS136" s="185" t="e">
        <f aca="false">IF($E136=0,0,IF($C136-INDEX(DM_1,1,$C$3)&gt;=$K$9,0,INDEX(EC_3ccF,$C$4,$C$3)))</f>
        <v>#NAME?</v>
      </c>
      <c r="AT136" s="185" t="e">
        <f aca="false">(AM136+AN136+AO136+AP136+AQ136+AR136+AS136)*INDEX([1]!stat,1,$C$3)</f>
        <v>#NAME?</v>
      </c>
      <c r="AU136" s="185" t="e">
        <f aca="false">SUM(AM136:AS136)</f>
        <v>#NAME?</v>
      </c>
      <c r="AV136" s="185" t="e">
        <f aca="false">SUM(AU$17:AU136)</f>
        <v>#NAME?</v>
      </c>
      <c r="AW136" s="186" t="e">
        <f aca="false">AM136*INDEX([1]!prix_studio,$C$4,$C$3)</f>
        <v>#NAME?</v>
      </c>
      <c r="AX136" s="186" t="e">
        <f aca="false">AN136*INDEX([1]!prix_1cc,$C$4,$C$3)</f>
        <v>#NAME?</v>
      </c>
      <c r="AY136" s="186" t="e">
        <f aca="false">AO136*INDEX([1]!prix_2cc,$C$4,$C$3)</f>
        <v>#NAME?</v>
      </c>
      <c r="AZ136" s="186" t="e">
        <f aca="false">AP136*INDEX([1]!prix_3cc,$C$4,$C$3)</f>
        <v>#NAME?</v>
      </c>
      <c r="BA136" s="186" t="e">
        <f aca="false">AQ136*INDEX([1]!prix_pent,$C$4,$C$3)</f>
        <v>#NAME?</v>
      </c>
      <c r="BB136" s="186" t="e">
        <f aca="false">AR136*INDEX([1]!prix_2ccf,$C$4,$C$3)</f>
        <v>#NAME?</v>
      </c>
      <c r="BC136" s="186" t="e">
        <f aca="false">AS136*INDEX([1]!prix_3ccf,$C$4,$C$3)</f>
        <v>#NAME?</v>
      </c>
      <c r="BD136" s="186" t="e">
        <f aca="false">SUM(AW136:BC136)</f>
        <v>#NAME?</v>
      </c>
      <c r="BE136" s="196"/>
      <c r="BF136" s="187" t="e">
        <f aca="false">IF($G136=0,0,IF(SUM(AM$17:AM136)&lt;$J$3,0,INDEX(Taxes_2,1,$C$3)*INDEX([1]!prix_studio,$C$4,$C$3))*($J$3-SUM(AM$17:AM136))/12)</f>
        <v>#NAME?</v>
      </c>
      <c r="BG136" s="187" t="e">
        <f aca="false">IF($G136=0,0,IF(SUM(AN$17:AN136)&lt;$J$4,0,INDEX(Taxes_2,1,$C$3)*INDEX([1]!prix_1cc,$C$4,$C$3))*($J$4-SUM(AN$17:AN136))/12)</f>
        <v>#NAME?</v>
      </c>
      <c r="BH136" s="187" t="e">
        <f aca="false">IF($G136=0,0,IF(SUM(AO$17:AO136)&lt;$J$5,0,INDEX(Taxes_2,1,$C$3)*INDEX([1]!prix_2cc,$C$4,$C$3))*($J$5-SUM(AO$17:AO136))/12)</f>
        <v>#NAME?</v>
      </c>
      <c r="BI136" s="187" t="e">
        <f aca="false">IF($G136=0,0,IF(SUM(AP$17:AP136)&lt;$J$6,0,INDEX(Taxes_2,1,$C$3)*INDEX([1]!prix_3cc,$C$4,$C$3))*($J$6-SUM(AP$17:AP136))/12)</f>
        <v>#NAME?</v>
      </c>
      <c r="BJ136" s="187" t="e">
        <f aca="false">IF($G136=0,0,IF(SUM(AQ$17:AQ136)&lt;$J$7,0,INDEX(Taxes_2,1,$C$3)*INDEX([1]!prix_pent,$C$4,$C$3))*($J$7-SUM(AQ$17:AQ136))/12)</f>
        <v>#NAME?</v>
      </c>
      <c r="BK136" s="187" t="e">
        <f aca="false">IF($G136=0,0,IF(SUM(AR$17:AR136)&lt;$J$8,0,INDEX(Taxes_2,1,$C$3)*INDEX([1]!prix_2ccf,$C$4,$C$3))*($J$8-SUM(AR$17:AR136))/12)</f>
        <v>#NAME?</v>
      </c>
      <c r="BL136" s="187" t="e">
        <f aca="false">IF($G136=0,0,IF(SUM(AS$17:AS136)&lt;$J$9,0,INDEX(Taxes_2,1,$C$3)*INDEX([1]!prix_3ccf,$C$4,$C$3))*($J$9-SUM(AS$17:AS136))/12)</f>
        <v>#NAME?</v>
      </c>
      <c r="BM136" s="188" t="e">
        <f aca="false">IF(G136=0,INDEX(Taxes_1,1,$C$3)*INDEX([1]!v_terrain,1,1)/12,0)</f>
        <v>#NAME?</v>
      </c>
      <c r="BN136" s="197"/>
      <c r="BO136" s="197"/>
      <c r="BP136" s="197"/>
      <c r="BQ136" s="197"/>
      <c r="BR136" s="197"/>
      <c r="BS136" s="187"/>
      <c r="BT136" s="187"/>
      <c r="BU136" s="189" t="e">
        <f aca="false">BF136+BG136+BH136+BI136+BJ136+BK136+BL136+BM136+BN136+BO136+BP136+BQ136+BR136+BS136+BT136</f>
        <v>#NAME?</v>
      </c>
      <c r="BW136" s="190" t="e">
        <f aca="false">IF(G136=1,IF(G135=0,C136,0),0)</f>
        <v>#NAME?</v>
      </c>
      <c r="BX136" s="190" t="e">
        <f aca="false">IF(G136=1,IF(G135=0,C136,0),0)</f>
        <v>#NAME?</v>
      </c>
      <c r="BY136" s="190" t="e">
        <f aca="false">F136+W136</f>
        <v>#NAME?</v>
      </c>
      <c r="BZ136" s="190" t="e">
        <f aca="false">IF(BY136=2,1,0)</f>
        <v>#NAME?</v>
      </c>
      <c r="CA136" s="190" t="e">
        <f aca="false">IF(G136+H136=2,1,0)</f>
        <v>#NAME?</v>
      </c>
    </row>
    <row r="137" customFormat="false" ht="12.75" hidden="false" customHeight="false" outlineLevel="0" collapsed="false">
      <c r="T137" s="181" t="n">
        <f aca="false">Q137+R137+S137+AB137</f>
        <v>0</v>
      </c>
      <c r="U137" s="181" t="e">
        <f aca="false">IF(W136=1,0,T137)</f>
        <v>#NAME?</v>
      </c>
      <c r="V137" s="181" t="e">
        <f aca="false">IF(U137=0,T137,0)</f>
        <v>#NAME?</v>
      </c>
      <c r="W137" s="182" t="e">
        <f aca="false">IF(-SUM(T$17:T137)&gt;=0.25*(SUM($G$6+$G$7+$G$8)),1,0)</f>
        <v>#NAME?</v>
      </c>
      <c r="AE137" s="183" t="n">
        <f aca="false">IF(AD138=0,0,AD137)</f>
        <v>0</v>
      </c>
      <c r="AG137" s="183" t="n">
        <f aca="false">IF(BZ137=1,IF(BZ136=0,AF137-SUM(P$17:P137),AG136+AI136-P137),0)</f>
        <v>0</v>
      </c>
      <c r="AH137" s="183" t="n">
        <f aca="false">IF(AG137&lt;=0,0,AG137)</f>
        <v>0</v>
      </c>
      <c r="AJ137" s="183" t="n">
        <f aca="false">IF(AI138=0,0,AI137)</f>
        <v>0</v>
      </c>
      <c r="AK137" s="183" t="n">
        <f aca="false">IF(AH137&gt;0,IF(CA136=1,-AH137,0),0)</f>
        <v>0</v>
      </c>
    </row>
  </sheetData>
  <mergeCells count="10">
    <mergeCell ref="B17:B28"/>
    <mergeCell ref="B29:B40"/>
    <mergeCell ref="B41:B52"/>
    <mergeCell ref="B53:B64"/>
    <mergeCell ref="B65:B76"/>
    <mergeCell ref="B77:B88"/>
    <mergeCell ref="B89:B100"/>
    <mergeCell ref="B101:B112"/>
    <mergeCell ref="B113:B124"/>
    <mergeCell ref="B125:B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105709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fr-CA</dc:language>
  <dcterms:modified xsi:type="dcterms:W3CDTF">2019-02-05T18:22:44Z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