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aditghosh/Desktop/Research/PaleoTracer/"/>
    </mc:Choice>
  </mc:AlternateContent>
  <xr:revisionPtr revIDLastSave="0" documentId="13_ncr:1_{71FF5CE0-CE2C-F44A-8658-546D1E24794D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1" l="1"/>
  <c r="T11" i="1"/>
  <c r="Z11" i="1" s="1"/>
  <c r="S11" i="1"/>
  <c r="R11" i="1"/>
  <c r="Y11" i="1" s="1"/>
  <c r="Q11" i="1"/>
  <c r="W11" i="1" s="1"/>
  <c r="AB10" i="1"/>
  <c r="T10" i="1"/>
  <c r="Z10" i="1" s="1"/>
  <c r="S10" i="1"/>
  <c r="R10" i="1"/>
  <c r="Y10" i="1" s="1"/>
  <c r="Q10" i="1"/>
  <c r="W10" i="1" s="1"/>
  <c r="AB9" i="1"/>
  <c r="T9" i="1"/>
  <c r="Z9" i="1" s="1"/>
  <c r="S9" i="1"/>
  <c r="R9" i="1"/>
  <c r="Y9" i="1" s="1"/>
  <c r="Q9" i="1"/>
  <c r="W9" i="1" s="1"/>
  <c r="AB8" i="1"/>
  <c r="V8" i="1"/>
  <c r="U8" i="1"/>
  <c r="T8" i="1"/>
  <c r="Z8" i="1" s="1"/>
  <c r="S8" i="1"/>
  <c r="R8" i="1"/>
  <c r="Y8" i="1" s="1"/>
  <c r="Q8" i="1"/>
  <c r="W8" i="1" s="1"/>
  <c r="AB7" i="1"/>
  <c r="W7" i="1"/>
  <c r="V7" i="1"/>
  <c r="U7" i="1"/>
  <c r="T7" i="1"/>
  <c r="Z7" i="1" s="1"/>
  <c r="S7" i="1"/>
  <c r="R7" i="1"/>
  <c r="Y7" i="1" s="1"/>
  <c r="Q7" i="1"/>
  <c r="AB6" i="1"/>
  <c r="Z6" i="1"/>
  <c r="T6" i="1"/>
  <c r="S6" i="1"/>
  <c r="R6" i="1"/>
  <c r="Y6" i="1" s="1"/>
  <c r="Q6" i="1"/>
  <c r="W6" i="1" s="1"/>
  <c r="AB5" i="1"/>
  <c r="T5" i="1"/>
  <c r="Z5" i="1" s="1"/>
  <c r="S5" i="1"/>
  <c r="R5" i="1"/>
  <c r="Y5" i="1" s="1"/>
  <c r="Q5" i="1"/>
  <c r="W5" i="1" s="1"/>
  <c r="AB4" i="1"/>
  <c r="V4" i="1"/>
  <c r="U4" i="1"/>
  <c r="T4" i="1"/>
  <c r="Z4" i="1" s="1"/>
  <c r="S4" i="1"/>
  <c r="R4" i="1"/>
  <c r="Y4" i="1" s="1"/>
  <c r="Q4" i="1"/>
  <c r="W4" i="1" s="1"/>
  <c r="AB3" i="1"/>
  <c r="V3" i="1"/>
  <c r="U3" i="1"/>
  <c r="T3" i="1"/>
  <c r="Z3" i="1" s="1"/>
  <c r="S3" i="1"/>
  <c r="R3" i="1"/>
  <c r="Y3" i="1" s="1"/>
  <c r="Q3" i="1"/>
  <c r="W3" i="1" s="1"/>
  <c r="AB2" i="1"/>
  <c r="V2" i="1"/>
  <c r="U2" i="1"/>
  <c r="T2" i="1"/>
  <c r="Z2" i="1" s="1"/>
  <c r="S2" i="1"/>
  <c r="R2" i="1"/>
  <c r="Y2" i="1" s="1"/>
  <c r="Q2" i="1"/>
  <c r="W2" i="1" s="1"/>
  <c r="AB16" i="1"/>
  <c r="T16" i="1"/>
  <c r="Z16" i="1" s="1"/>
  <c r="S16" i="1"/>
  <c r="R16" i="1"/>
  <c r="Y16" i="1" s="1"/>
  <c r="Q16" i="1"/>
  <c r="W16" i="1" s="1"/>
  <c r="AB15" i="1"/>
  <c r="T15" i="1"/>
  <c r="Z15" i="1" s="1"/>
  <c r="S15" i="1"/>
  <c r="R15" i="1"/>
  <c r="Y15" i="1" s="1"/>
  <c r="Q15" i="1"/>
  <c r="W15" i="1" s="1"/>
  <c r="AB14" i="1"/>
  <c r="T14" i="1"/>
  <c r="Z14" i="1" s="1"/>
  <c r="S14" i="1"/>
  <c r="R14" i="1"/>
  <c r="Y14" i="1" s="1"/>
  <c r="Q14" i="1"/>
  <c r="W14" i="1" s="1"/>
  <c r="AB13" i="1"/>
  <c r="T13" i="1"/>
  <c r="Z13" i="1" s="1"/>
  <c r="S13" i="1"/>
  <c r="R13" i="1"/>
  <c r="Y13" i="1" s="1"/>
  <c r="Q13" i="1"/>
  <c r="W13" i="1" s="1"/>
  <c r="AB12" i="1"/>
  <c r="T12" i="1"/>
  <c r="Z12" i="1" s="1"/>
  <c r="S12" i="1"/>
  <c r="R12" i="1"/>
  <c r="Y12" i="1" s="1"/>
  <c r="Q12" i="1"/>
  <c r="W12" i="1" s="1"/>
</calcChain>
</file>

<file path=xl/sharedStrings.xml><?xml version="1.0" encoding="utf-8"?>
<sst xmlns="http://schemas.openxmlformats.org/spreadsheetml/2006/main" count="103" uniqueCount="57">
  <si>
    <t>B</t>
  </si>
  <si>
    <t>upper</t>
  </si>
  <si>
    <t>RI19-J49</t>
  </si>
  <si>
    <t>middle</t>
  </si>
  <si>
    <t>RI19-J54</t>
  </si>
  <si>
    <t>RI19-J57</t>
  </si>
  <si>
    <t>RI19-J64</t>
  </si>
  <si>
    <t>RI19-J71</t>
  </si>
  <si>
    <t>A/B</t>
  </si>
  <si>
    <t>SAMPLE</t>
  </si>
  <si>
    <t>FORMATION</t>
  </si>
  <si>
    <t>POSITION</t>
  </si>
  <si>
    <t>HORIZON</t>
  </si>
  <si>
    <t>PEDOTYPE</t>
  </si>
  <si>
    <t>Al</t>
  </si>
  <si>
    <t>Ca</t>
  </si>
  <si>
    <t>Na</t>
  </si>
  <si>
    <t>Mg</t>
  </si>
  <si>
    <t>K</t>
  </si>
  <si>
    <t>Ti</t>
  </si>
  <si>
    <t>DBk</t>
  </si>
  <si>
    <t>BkT</t>
  </si>
  <si>
    <t>CIA-K</t>
  </si>
  <si>
    <t>PWI</t>
  </si>
  <si>
    <t>Ti/Al</t>
  </si>
  <si>
    <t>SAL</t>
  </si>
  <si>
    <t>MAP (1)</t>
  </si>
  <si>
    <t>MARP</t>
  </si>
  <si>
    <t>MAP (2)</t>
  </si>
  <si>
    <t>MAP (3)</t>
  </si>
  <si>
    <t>MAT (1)</t>
  </si>
  <si>
    <t>MAT (2)</t>
  </si>
  <si>
    <t>MAT (3)</t>
  </si>
  <si>
    <t>AIKoppen</t>
  </si>
  <si>
    <t>AGE</t>
  </si>
  <si>
    <t>height (m)</t>
  </si>
  <si>
    <t>DEPTH (cm)</t>
  </si>
  <si>
    <t>lower</t>
  </si>
  <si>
    <t>emborozu</t>
  </si>
  <si>
    <t>RI-3</t>
  </si>
  <si>
    <t>RI-1</t>
  </si>
  <si>
    <t>RI-19-02</t>
  </si>
  <si>
    <t>tariquia</t>
  </si>
  <si>
    <t>RI-19-11</t>
  </si>
  <si>
    <t>RI-2</t>
  </si>
  <si>
    <t>RI-19-12</t>
  </si>
  <si>
    <t>C</t>
  </si>
  <si>
    <t>RI-19-14</t>
  </si>
  <si>
    <t>A</t>
  </si>
  <si>
    <t>RI-19-16</t>
  </si>
  <si>
    <t>RI-19-28</t>
  </si>
  <si>
    <t>RI-19-44</t>
  </si>
  <si>
    <t>guandacay</t>
  </si>
  <si>
    <t>RI-4</t>
  </si>
  <si>
    <t>RI-19-55</t>
  </si>
  <si>
    <t>RI-19-72</t>
  </si>
  <si>
    <t>RI-19-92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</si>
</sst>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tabSelected="1" topLeftCell="E1" workbookViewId="0">
      <selection activeCell="D31" sqref="D31"/>
    </sheetView>
  </sheetViews>
  <sheetFormatPr baseColWidth="10" defaultColWidth="8.83203125" defaultRowHeight="15" x14ac:dyDescent="0.2"/>
  <sheetData>
    <row r="1" spans="1:28" x14ac:dyDescent="0.2">
      <c r="A1" s="8" t="s">
        <v>9</v>
      </c>
      <c r="B1" s="8" t="s">
        <v>34</v>
      </c>
      <c r="C1" s="8" t="s">
        <v>10</v>
      </c>
      <c r="D1" s="8" t="s">
        <v>35</v>
      </c>
      <c r="E1" s="8" t="s">
        <v>11</v>
      </c>
      <c r="F1" s="8" t="s">
        <v>36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  <c r="X1" s="8" t="s">
        <v>29</v>
      </c>
      <c r="Y1" s="8" t="s">
        <v>30</v>
      </c>
      <c r="Z1" s="8" t="s">
        <v>31</v>
      </c>
      <c r="AA1" s="8" t="s">
        <v>32</v>
      </c>
      <c r="AB1" s="8" t="s">
        <v>33</v>
      </c>
    </row>
    <row r="2" spans="1:28" x14ac:dyDescent="0.2">
      <c r="A2" t="s">
        <v>41</v>
      </c>
      <c r="B2">
        <v>6.6176000000000004</v>
      </c>
      <c r="C2" t="s">
        <v>42</v>
      </c>
      <c r="D2">
        <v>3</v>
      </c>
      <c r="E2" t="s">
        <v>37</v>
      </c>
      <c r="F2">
        <v>25</v>
      </c>
      <c r="G2" t="s">
        <v>0</v>
      </c>
      <c r="H2" t="s">
        <v>40</v>
      </c>
      <c r="I2">
        <v>0.17879560612004708</v>
      </c>
      <c r="J2">
        <v>5.75962910128388E-2</v>
      </c>
      <c r="K2">
        <v>7.0990642142626662E-3</v>
      </c>
      <c r="L2">
        <v>5.8779761904761904E-2</v>
      </c>
      <c r="M2">
        <v>4.64968152866242E-2</v>
      </c>
      <c r="N2">
        <v>9.3902591711531227E-3</v>
      </c>
      <c r="O2" s="1">
        <v>50</v>
      </c>
      <c r="P2" s="1">
        <v>100</v>
      </c>
      <c r="Q2" s="2">
        <f t="shared" ref="Q2:Q11" si="0">100*(I2/(I2+J2+K2))</f>
        <v>73.430079347025796</v>
      </c>
      <c r="R2" s="2">
        <f t="shared" ref="R2:R11" si="1">100*((K2*4.2)+(1.66*L2)+(5.54*M2)+(2.05*J2))</f>
        <v>50.305522772602565</v>
      </c>
      <c r="S2" s="3">
        <f t="shared" ref="S2:S11" si="2">N2/I2</f>
        <v>5.2519518655555257E-2</v>
      </c>
      <c r="T2" s="4">
        <f t="shared" ref="T2:T11" si="3">(M2+K2)/I2</f>
        <v>0.2997606074553168</v>
      </c>
      <c r="U2" s="5">
        <f>-0.013*(O2*1.08)^2+6.45*(O2*1.08)+137.2</f>
        <v>447.59199999999998</v>
      </c>
      <c r="V2" s="5">
        <f>0.79*P2+13.7</f>
        <v>92.7</v>
      </c>
      <c r="W2" s="5">
        <f t="shared" ref="W2:W11" si="4">221.12*EXP(0.0197*Q2)</f>
        <v>939.43450491105671</v>
      </c>
      <c r="X2" s="6"/>
      <c r="Y2" s="7">
        <f t="shared" ref="Y2:Y11" si="5">-2.74*LN(R2)+21.39</f>
        <v>10.654365262363632</v>
      </c>
      <c r="Z2" s="7">
        <f t="shared" ref="Z2:Z11" si="6">-18.516*T2+17.298</f>
        <v>11.747632592357352</v>
      </c>
      <c r="AA2" s="6"/>
      <c r="AB2" s="6">
        <f t="shared" ref="AB2:AB11" si="7">X2/(AA2+33)</f>
        <v>0</v>
      </c>
    </row>
    <row r="3" spans="1:28" x14ac:dyDescent="0.2">
      <c r="A3" t="s">
        <v>43</v>
      </c>
      <c r="B3">
        <v>6.4013</v>
      </c>
      <c r="C3" t="s">
        <v>42</v>
      </c>
      <c r="D3">
        <v>42</v>
      </c>
      <c r="E3" t="s">
        <v>37</v>
      </c>
      <c r="F3">
        <v>20</v>
      </c>
      <c r="G3" t="s">
        <v>0</v>
      </c>
      <c r="H3" t="s">
        <v>44</v>
      </c>
      <c r="I3">
        <v>0.14996076892899177</v>
      </c>
      <c r="J3">
        <v>3.4593437945791727E-2</v>
      </c>
      <c r="K3">
        <v>1.8070345272668605E-2</v>
      </c>
      <c r="L3">
        <v>5.6299603174603176E-2</v>
      </c>
      <c r="M3">
        <v>3.7473460721868364E-2</v>
      </c>
      <c r="N3">
        <v>9.1398522599223739E-3</v>
      </c>
      <c r="O3" s="1">
        <v>30</v>
      </c>
      <c r="P3" s="1">
        <v>100</v>
      </c>
      <c r="Q3" s="2">
        <f t="shared" si="0"/>
        <v>74.00917970684209</v>
      </c>
      <c r="R3" s="2">
        <f t="shared" si="1"/>
        <v>44.787231160307314</v>
      </c>
      <c r="S3" s="3">
        <f t="shared" si="2"/>
        <v>6.0948288843798902E-2</v>
      </c>
      <c r="T3" s="4">
        <f t="shared" si="3"/>
        <v>0.37038891165487176</v>
      </c>
      <c r="U3" s="5">
        <f>-0.013*(O3*1.08)^2+6.45*(O3*1.08)+137.2</f>
        <v>332.53312000000005</v>
      </c>
      <c r="V3" s="5">
        <f>0.79*P3+13.7</f>
        <v>92.7</v>
      </c>
      <c r="W3" s="5">
        <f t="shared" si="4"/>
        <v>950.21320031880941</v>
      </c>
      <c r="X3" s="6"/>
      <c r="Y3" s="7">
        <f t="shared" si="5"/>
        <v>10.972730760656869</v>
      </c>
      <c r="Z3" s="7">
        <f t="shared" si="6"/>
        <v>10.439878911798393</v>
      </c>
      <c r="AA3" s="6"/>
      <c r="AB3" s="6">
        <f t="shared" si="7"/>
        <v>0</v>
      </c>
    </row>
    <row r="4" spans="1:28" x14ac:dyDescent="0.2">
      <c r="A4" t="s">
        <v>45</v>
      </c>
      <c r="B4">
        <v>6.4013</v>
      </c>
      <c r="C4" t="s">
        <v>42</v>
      </c>
      <c r="D4">
        <v>42</v>
      </c>
      <c r="E4" t="s">
        <v>37</v>
      </c>
      <c r="F4">
        <v>55</v>
      </c>
      <c r="G4" t="s">
        <v>46</v>
      </c>
      <c r="H4" t="s">
        <v>44</v>
      </c>
      <c r="I4">
        <v>0.14103570027461751</v>
      </c>
      <c r="J4">
        <v>5.3316690442225395E-2</v>
      </c>
      <c r="K4">
        <v>1.8393030009680542E-2</v>
      </c>
      <c r="L4">
        <v>5.6547619047619041E-2</v>
      </c>
      <c r="M4">
        <v>3.2590233545647558E-2</v>
      </c>
      <c r="N4">
        <v>8.7642418930762474E-3</v>
      </c>
      <c r="O4" s="1">
        <v>55</v>
      </c>
      <c r="P4" s="1">
        <v>30</v>
      </c>
      <c r="Q4" s="2">
        <f t="shared" si="0"/>
        <v>66.293177917993262</v>
      </c>
      <c r="R4" s="2">
        <f t="shared" si="1"/>
        <v>46.096888290915537</v>
      </c>
      <c r="S4" s="3">
        <f t="shared" si="2"/>
        <v>6.2142009973439091E-2</v>
      </c>
      <c r="T4" s="4">
        <f t="shared" si="3"/>
        <v>0.36149190209327209</v>
      </c>
      <c r="U4" s="5">
        <f>-0.013*(O4*1.08)^2+6.45*(O4*1.08)+137.2</f>
        <v>474.46132000000006</v>
      </c>
      <c r="V4" s="5">
        <f>0.79*P4+13.7</f>
        <v>37.400000000000006</v>
      </c>
      <c r="W4" s="5">
        <f t="shared" si="4"/>
        <v>816.21773017221699</v>
      </c>
      <c r="X4" s="6"/>
      <c r="Y4" s="7">
        <f t="shared" si="5"/>
        <v>10.893757470803191</v>
      </c>
      <c r="Z4" s="7">
        <f t="shared" si="6"/>
        <v>10.604615940840972</v>
      </c>
      <c r="AA4" s="6"/>
      <c r="AB4" s="6">
        <f t="shared" si="7"/>
        <v>0</v>
      </c>
    </row>
    <row r="5" spans="1:28" x14ac:dyDescent="0.2">
      <c r="A5" t="s">
        <v>47</v>
      </c>
      <c r="B5">
        <v>6.4013</v>
      </c>
      <c r="C5" t="s">
        <v>42</v>
      </c>
      <c r="D5">
        <v>42</v>
      </c>
      <c r="E5" t="s">
        <v>37</v>
      </c>
      <c r="F5">
        <v>5</v>
      </c>
      <c r="G5" t="s">
        <v>48</v>
      </c>
      <c r="H5" t="s">
        <v>44</v>
      </c>
      <c r="I5">
        <v>0.16329933307179287</v>
      </c>
      <c r="J5">
        <v>3.3345221112696152E-2</v>
      </c>
      <c r="K5">
        <v>1.8070345272668605E-2</v>
      </c>
      <c r="L5">
        <v>5.2827380952380952E-2</v>
      </c>
      <c r="M5">
        <v>4.4692144373673033E-2</v>
      </c>
      <c r="N5">
        <v>9.6406660823838732E-3</v>
      </c>
      <c r="O5" s="1"/>
      <c r="P5" s="1"/>
      <c r="Q5" s="2">
        <f t="shared" si="0"/>
        <v>76.054029545525893</v>
      </c>
      <c r="R5" s="2">
        <f t="shared" si="1"/>
        <v>47.95410856373362</v>
      </c>
      <c r="S5" s="3">
        <f t="shared" si="2"/>
        <v>5.9036775601192769E-2</v>
      </c>
      <c r="T5" s="4">
        <f t="shared" si="3"/>
        <v>0.38434014680726686</v>
      </c>
      <c r="U5" s="5"/>
      <c r="V5" s="5"/>
      <c r="W5" s="5">
        <f t="shared" si="4"/>
        <v>989.27259706333871</v>
      </c>
      <c r="X5" s="6"/>
      <c r="Y5" s="7">
        <f t="shared" si="5"/>
        <v>10.78553011934452</v>
      </c>
      <c r="Z5" s="7">
        <f t="shared" si="6"/>
        <v>10.181557841716646</v>
      </c>
      <c r="AA5" s="6"/>
      <c r="AB5" s="6">
        <f t="shared" si="7"/>
        <v>0</v>
      </c>
    </row>
    <row r="6" spans="1:28" x14ac:dyDescent="0.2">
      <c r="A6" t="s">
        <v>49</v>
      </c>
      <c r="B6">
        <v>6.4013</v>
      </c>
      <c r="C6" t="s">
        <v>42</v>
      </c>
      <c r="D6">
        <v>42</v>
      </c>
      <c r="E6" t="s">
        <v>37</v>
      </c>
      <c r="F6">
        <v>15</v>
      </c>
      <c r="G6" t="s">
        <v>0</v>
      </c>
      <c r="H6" t="s">
        <v>44</v>
      </c>
      <c r="I6">
        <v>0.16192624558650454</v>
      </c>
      <c r="J6">
        <v>2.6569186875891583E-2</v>
      </c>
      <c r="K6">
        <v>2.1135850274282029E-2</v>
      </c>
      <c r="L6">
        <v>5.5803571428571432E-2</v>
      </c>
      <c r="M6">
        <v>4.4267515923566876E-2</v>
      </c>
      <c r="N6">
        <v>1.0517090271691497E-2</v>
      </c>
      <c r="O6" s="1"/>
      <c r="P6" s="1"/>
      <c r="Q6" s="2">
        <f t="shared" si="0"/>
        <v>77.243359613413801</v>
      </c>
      <c r="R6" s="2">
        <f t="shared" si="1"/>
        <v>48.111337103555137</v>
      </c>
      <c r="S6" s="3">
        <f t="shared" si="2"/>
        <v>6.4949880321118411E-2</v>
      </c>
      <c r="T6" s="4">
        <f t="shared" si="3"/>
        <v>0.40390837174637634</v>
      </c>
      <c r="U6" s="5"/>
      <c r="V6" s="5"/>
      <c r="W6" s="5">
        <f t="shared" si="4"/>
        <v>1012.7247249928836</v>
      </c>
      <c r="X6" s="6"/>
      <c r="Y6" s="7">
        <f t="shared" si="5"/>
        <v>10.77656109659571</v>
      </c>
      <c r="Z6" s="7">
        <f t="shared" si="6"/>
        <v>9.8192325887440948</v>
      </c>
      <c r="AA6" s="6"/>
      <c r="AB6" s="6">
        <f t="shared" si="7"/>
        <v>0</v>
      </c>
    </row>
    <row r="7" spans="1:28" x14ac:dyDescent="0.2">
      <c r="A7" t="s">
        <v>50</v>
      </c>
      <c r="B7">
        <v>6.1571999999999996</v>
      </c>
      <c r="C7" t="s">
        <v>42</v>
      </c>
      <c r="D7">
        <v>86</v>
      </c>
      <c r="E7" t="s">
        <v>1</v>
      </c>
      <c r="F7">
        <v>20</v>
      </c>
      <c r="G7" t="s">
        <v>0</v>
      </c>
      <c r="H7" t="s">
        <v>40</v>
      </c>
      <c r="I7">
        <v>0.12338171832091017</v>
      </c>
      <c r="J7">
        <v>6.5798858773181174E-2</v>
      </c>
      <c r="K7">
        <v>1.6779606324620847E-2</v>
      </c>
      <c r="L7">
        <v>3.6458333333333336E-2</v>
      </c>
      <c r="M7">
        <v>2.9299363057324838E-2</v>
      </c>
      <c r="N7">
        <v>7.6374107925378737E-3</v>
      </c>
      <c r="O7" s="1">
        <v>55</v>
      </c>
      <c r="P7" s="1">
        <v>60</v>
      </c>
      <c r="Q7" s="2">
        <f t="shared" si="0"/>
        <v>59.905616839580134</v>
      </c>
      <c r="R7" s="2">
        <f t="shared" si="1"/>
        <v>42.820131171934193</v>
      </c>
      <c r="S7" s="3">
        <f t="shared" si="2"/>
        <v>6.1900668076880883E-2</v>
      </c>
      <c r="T7" s="4">
        <f t="shared" si="3"/>
        <v>0.37346675025303505</v>
      </c>
      <c r="U7" s="5">
        <f>-0.013*(O7*1.08)^2+6.45*(O7*1.08)+137.2</f>
        <v>474.46132000000006</v>
      </c>
      <c r="V7" s="5">
        <f>0.79*P7+13.7</f>
        <v>61.100000000000009</v>
      </c>
      <c r="W7" s="5">
        <f t="shared" si="4"/>
        <v>719.70844486920168</v>
      </c>
      <c r="X7" s="6"/>
      <c r="Y7" s="7">
        <f t="shared" si="5"/>
        <v>11.095797130616857</v>
      </c>
      <c r="Z7" s="7">
        <f t="shared" si="6"/>
        <v>10.382889652314802</v>
      </c>
      <c r="AA7" s="6"/>
      <c r="AB7" s="6">
        <f t="shared" si="7"/>
        <v>0</v>
      </c>
    </row>
    <row r="8" spans="1:28" x14ac:dyDescent="0.2">
      <c r="A8" t="s">
        <v>51</v>
      </c>
      <c r="B8">
        <v>5.4678000000000004</v>
      </c>
      <c r="C8" t="s">
        <v>52</v>
      </c>
      <c r="D8">
        <v>235</v>
      </c>
      <c r="E8" t="s">
        <v>37</v>
      </c>
      <c r="F8">
        <v>20</v>
      </c>
      <c r="G8" t="s">
        <v>0</v>
      </c>
      <c r="H8" t="s">
        <v>53</v>
      </c>
      <c r="I8">
        <v>0.14662612789329149</v>
      </c>
      <c r="J8">
        <v>3.4771754636233949E-2</v>
      </c>
      <c r="K8">
        <v>1.0809938689899969E-2</v>
      </c>
      <c r="L8">
        <v>4.5138888888888888E-2</v>
      </c>
      <c r="M8">
        <v>3.3545647558386411E-2</v>
      </c>
      <c r="N8">
        <v>9.8910729936146236E-3</v>
      </c>
      <c r="O8" s="1">
        <v>40</v>
      </c>
      <c r="P8" s="1">
        <v>45</v>
      </c>
      <c r="Q8" s="2">
        <f t="shared" si="0"/>
        <v>76.285203673321064</v>
      </c>
      <c r="R8" s="2">
        <f t="shared" si="1"/>
        <v>37.745728253087577</v>
      </c>
      <c r="S8" s="3">
        <f t="shared" si="2"/>
        <v>6.7457779426685419E-2</v>
      </c>
      <c r="T8" s="4">
        <f t="shared" si="3"/>
        <v>0.30250806514215917</v>
      </c>
      <c r="U8" s="5">
        <f>-0.013*(O8*1.08)^2+6.45*(O8*1.08)+137.2</f>
        <v>391.57888000000003</v>
      </c>
      <c r="V8" s="5">
        <f>0.79*P8+13.7</f>
        <v>49.25</v>
      </c>
      <c r="W8" s="5">
        <f t="shared" si="4"/>
        <v>993.78814778877779</v>
      </c>
      <c r="X8" s="6"/>
      <c r="Y8" s="7">
        <f t="shared" si="5"/>
        <v>11.441409869412265</v>
      </c>
      <c r="Z8" s="7">
        <f t="shared" si="6"/>
        <v>11.69676066582778</v>
      </c>
      <c r="AA8" s="6"/>
      <c r="AB8" s="6">
        <f t="shared" si="7"/>
        <v>0</v>
      </c>
    </row>
    <row r="9" spans="1:28" x14ac:dyDescent="0.2">
      <c r="A9" t="s">
        <v>54</v>
      </c>
      <c r="B9">
        <v>5.3780999999999999</v>
      </c>
      <c r="C9" t="s">
        <v>52</v>
      </c>
      <c r="D9">
        <v>320</v>
      </c>
      <c r="E9" t="s">
        <v>37</v>
      </c>
      <c r="F9">
        <v>15</v>
      </c>
      <c r="G9" t="s">
        <v>8</v>
      </c>
      <c r="H9" t="s">
        <v>44</v>
      </c>
      <c r="I9">
        <v>0.15064731267163595</v>
      </c>
      <c r="J9">
        <v>1.2125534950071327E-2</v>
      </c>
      <c r="K9">
        <v>9.6805421103581795E-3</v>
      </c>
      <c r="L9">
        <v>4.265873015873016E-2</v>
      </c>
      <c r="M9">
        <v>3.4607218683651804E-2</v>
      </c>
      <c r="N9">
        <v>9.5154626267684988E-3</v>
      </c>
      <c r="O9" s="1"/>
      <c r="P9" s="1"/>
      <c r="Q9" s="2">
        <f t="shared" si="0"/>
        <v>87.355379274186021</v>
      </c>
      <c r="R9" s="2">
        <f t="shared" si="1"/>
        <v>32.805310708207365</v>
      </c>
      <c r="S9" s="3">
        <f t="shared" si="2"/>
        <v>6.3163839155294013E-2</v>
      </c>
      <c r="T9" s="4">
        <f t="shared" si="3"/>
        <v>0.29398307881232144</v>
      </c>
      <c r="U9" s="6"/>
      <c r="V9" s="6"/>
      <c r="W9" s="5">
        <f t="shared" si="4"/>
        <v>1235.9640011134827</v>
      </c>
      <c r="X9" s="6"/>
      <c r="Y9" s="7">
        <f t="shared" si="5"/>
        <v>11.825782265312894</v>
      </c>
      <c r="Z9" s="7">
        <f t="shared" si="6"/>
        <v>11.854609312711055</v>
      </c>
      <c r="AA9" s="6"/>
      <c r="AB9" s="6">
        <f t="shared" si="7"/>
        <v>0</v>
      </c>
    </row>
    <row r="10" spans="1:28" x14ac:dyDescent="0.2">
      <c r="A10" t="s">
        <v>55</v>
      </c>
      <c r="B10">
        <v>5.3094000000000001</v>
      </c>
      <c r="C10" t="s">
        <v>52</v>
      </c>
      <c r="D10">
        <v>385</v>
      </c>
      <c r="E10" t="s">
        <v>37</v>
      </c>
      <c r="F10">
        <v>15</v>
      </c>
      <c r="G10" t="s">
        <v>8</v>
      </c>
      <c r="H10" t="s">
        <v>53</v>
      </c>
      <c r="I10">
        <v>0.14544919576304435</v>
      </c>
      <c r="J10">
        <v>1.1768901569186876E-2</v>
      </c>
      <c r="K10">
        <v>1.2907389480477574E-2</v>
      </c>
      <c r="L10">
        <v>3.9682539682539687E-2</v>
      </c>
      <c r="M10">
        <v>3.1740976645435244E-2</v>
      </c>
      <c r="N10">
        <v>9.8910729936146236E-3</v>
      </c>
      <c r="O10" s="1"/>
      <c r="P10" s="1"/>
      <c r="Q10" s="2">
        <f t="shared" si="0"/>
        <v>85.495241476175408</v>
      </c>
      <c r="R10" s="2">
        <f t="shared" si="1"/>
        <v>32.005531052356609</v>
      </c>
      <c r="S10" s="3">
        <f t="shared" si="2"/>
        <v>6.8003627945309966E-2</v>
      </c>
      <c r="T10" s="4">
        <f t="shared" si="3"/>
        <v>0.3069688071610297</v>
      </c>
      <c r="U10" s="6"/>
      <c r="V10" s="6"/>
      <c r="W10" s="5">
        <f t="shared" si="4"/>
        <v>1191.4922566110281</v>
      </c>
      <c r="X10" s="6"/>
      <c r="Y10" s="7">
        <f t="shared" si="5"/>
        <v>11.893410070895472</v>
      </c>
      <c r="Z10" s="7">
        <f t="shared" si="6"/>
        <v>11.614165566606374</v>
      </c>
      <c r="AA10" s="6"/>
      <c r="AB10" s="6">
        <f t="shared" si="7"/>
        <v>0</v>
      </c>
    </row>
    <row r="11" spans="1:28" x14ac:dyDescent="0.2">
      <c r="A11" t="s">
        <v>56</v>
      </c>
      <c r="B11">
        <v>4.4257</v>
      </c>
      <c r="C11" t="s">
        <v>52</v>
      </c>
      <c r="D11">
        <v>1222</v>
      </c>
      <c r="E11" t="s">
        <v>1</v>
      </c>
      <c r="F11">
        <v>25</v>
      </c>
      <c r="G11" t="s">
        <v>0</v>
      </c>
      <c r="H11" t="s">
        <v>53</v>
      </c>
      <c r="I11">
        <v>0.12769713613181641</v>
      </c>
      <c r="J11">
        <v>3.6911554921540655E-2</v>
      </c>
      <c r="K11">
        <v>1.3552758954501452E-2</v>
      </c>
      <c r="L11">
        <v>4.0178571428571432E-2</v>
      </c>
      <c r="M11">
        <v>3.0467091295116773E-2</v>
      </c>
      <c r="N11">
        <v>7.8878177037686233E-3</v>
      </c>
      <c r="O11" s="1"/>
      <c r="P11" s="1"/>
      <c r="Q11" s="2">
        <f t="shared" si="0"/>
        <v>71.674953322496989</v>
      </c>
      <c r="R11" s="2">
        <f t="shared" si="1"/>
        <v>36.807438954443995</v>
      </c>
      <c r="S11" s="3">
        <f t="shared" si="2"/>
        <v>6.1769730651017568E-2</v>
      </c>
      <c r="T11" s="4">
        <f t="shared" si="3"/>
        <v>0.34472073206229448</v>
      </c>
      <c r="U11" s="6"/>
      <c r="V11" s="6"/>
      <c r="W11" s="5">
        <f t="shared" si="4"/>
        <v>907.50776359905046</v>
      </c>
      <c r="X11" s="6"/>
      <c r="Y11" s="7">
        <f t="shared" si="5"/>
        <v>11.510382081522037</v>
      </c>
      <c r="Z11" s="7">
        <f t="shared" si="6"/>
        <v>10.915150925134554</v>
      </c>
      <c r="AA11" s="6"/>
      <c r="AB11" s="6">
        <f t="shared" si="7"/>
        <v>0</v>
      </c>
    </row>
    <row r="12" spans="1:28" x14ac:dyDescent="0.2">
      <c r="A12" t="s">
        <v>2</v>
      </c>
      <c r="B12">
        <v>3.6997</v>
      </c>
      <c r="C12" t="s">
        <v>38</v>
      </c>
      <c r="D12">
        <v>1710</v>
      </c>
      <c r="E12" t="s">
        <v>3</v>
      </c>
      <c r="F12">
        <v>55</v>
      </c>
      <c r="G12" t="s">
        <v>0</v>
      </c>
      <c r="H12" t="s">
        <v>39</v>
      </c>
      <c r="I12">
        <v>0.11141624166339741</v>
      </c>
      <c r="J12">
        <v>4.49358059914408E-2</v>
      </c>
      <c r="K12">
        <v>9.0351726363343023E-3</v>
      </c>
      <c r="L12">
        <v>3.6706349206349208E-2</v>
      </c>
      <c r="M12">
        <v>2.4522292993630575E-2</v>
      </c>
      <c r="N12">
        <v>6.7584480600750936E-3</v>
      </c>
      <c r="O12" s="1"/>
      <c r="P12" s="1"/>
      <c r="Q12" s="2">
        <f>100*(I12/(I12+J12+K12))</f>
        <v>67.366899006612186</v>
      </c>
      <c r="R12" s="2">
        <f>100*((K12*4.2)+(1.66*L12)+(5.54*M12)+(2.05*J12))</f>
        <v>32.685217022231079</v>
      </c>
      <c r="S12" s="3">
        <f>N12/I12</f>
        <v>6.0659451074406387E-2</v>
      </c>
      <c r="T12" s="4">
        <f>(M12+K12)/I12</f>
        <v>0.30119007003795945</v>
      </c>
      <c r="U12" s="5"/>
      <c r="V12" s="5"/>
      <c r="W12" s="5">
        <f>221.12*EXP(0.0197*Q12)</f>
        <v>833.66650726966168</v>
      </c>
      <c r="X12" s="6"/>
      <c r="Y12" s="7">
        <f>-2.74*LN(R12)+21.39</f>
        <v>11.835831262620284</v>
      </c>
      <c r="Z12" s="7">
        <f>-18.516*T12+17.298</f>
        <v>11.721164663177142</v>
      </c>
      <c r="AA12" s="6"/>
      <c r="AB12" s="6">
        <f>X12/(AA12+33)</f>
        <v>0</v>
      </c>
    </row>
    <row r="13" spans="1:28" x14ac:dyDescent="0.2">
      <c r="A13" t="s">
        <v>4</v>
      </c>
      <c r="B13">
        <v>3.4127999999999998</v>
      </c>
      <c r="C13" t="s">
        <v>38</v>
      </c>
      <c r="D13">
        <v>1835</v>
      </c>
      <c r="E13" t="s">
        <v>3</v>
      </c>
      <c r="F13">
        <v>70</v>
      </c>
      <c r="G13" t="s">
        <v>0</v>
      </c>
      <c r="H13" t="s">
        <v>40</v>
      </c>
      <c r="I13">
        <v>0.13132601020007847</v>
      </c>
      <c r="J13">
        <v>1.3373751783166904E-2</v>
      </c>
      <c r="K13">
        <v>9.8418844788641501E-3</v>
      </c>
      <c r="L13">
        <v>4.1666666666666664E-2</v>
      </c>
      <c r="M13">
        <v>2.7707006369426749E-2</v>
      </c>
      <c r="N13">
        <v>8.7609511889862324E-3</v>
      </c>
      <c r="O13" s="1"/>
      <c r="P13" s="1"/>
      <c r="Q13" s="2">
        <f>100*(I13/(I13+J13+K13))</f>
        <v>84.977747556401866</v>
      </c>
      <c r="R13" s="2">
        <f>100*((K13*4.2)+(1.66*L13)+(5.54*M13)+(2.05*J13))</f>
        <v>29.141558792001241</v>
      </c>
      <c r="S13" s="3">
        <f>N13/I13</f>
        <v>6.6711469994700234E-2</v>
      </c>
      <c r="T13" s="4">
        <f>(M13+K13)/I13</f>
        <v>0.28592120320326658</v>
      </c>
      <c r="U13" s="5"/>
      <c r="V13" s="5"/>
      <c r="W13" s="5">
        <f>221.12*EXP(0.0197*Q13)</f>
        <v>1179.4071399606289</v>
      </c>
      <c r="X13" s="6"/>
      <c r="Y13" s="7">
        <f>-2.74*LN(R13)+21.39</f>
        <v>12.150267098435997</v>
      </c>
      <c r="Z13" s="7">
        <f>-18.516*T13+17.298</f>
        <v>12.003883001488315</v>
      </c>
      <c r="AA13" s="6"/>
      <c r="AB13" s="6">
        <f>X13/(AA13+33)</f>
        <v>0</v>
      </c>
    </row>
    <row r="14" spans="1:28" x14ac:dyDescent="0.2">
      <c r="A14" t="s">
        <v>5</v>
      </c>
      <c r="B14">
        <v>3.3967000000000001</v>
      </c>
      <c r="C14" t="s">
        <v>38</v>
      </c>
      <c r="D14">
        <v>1842</v>
      </c>
      <c r="E14" t="s">
        <v>3</v>
      </c>
      <c r="F14">
        <v>35</v>
      </c>
      <c r="G14" t="s">
        <v>0</v>
      </c>
      <c r="H14" t="s">
        <v>40</v>
      </c>
      <c r="I14">
        <v>0.14260494311494704</v>
      </c>
      <c r="J14">
        <v>0.2897646219686163</v>
      </c>
      <c r="K14">
        <v>3.5495321071313331E-3</v>
      </c>
      <c r="L14">
        <v>4.0922619047619048E-2</v>
      </c>
      <c r="M14">
        <v>2.8768577494692141E-2</v>
      </c>
      <c r="N14">
        <v>7.8848560700876084E-3</v>
      </c>
      <c r="O14" s="1"/>
      <c r="P14" s="1"/>
      <c r="Q14" s="2">
        <f>100*(I14/(I14+J14+K14))</f>
        <v>32.713625999405096</v>
      </c>
      <c r="R14" s="2">
        <f>100*((K14*4.2)+(1.66*L14)+(5.54*M14)+(2.05*J14))</f>
        <v>83.623497682525709</v>
      </c>
      <c r="S14" s="3">
        <f>N14/I14</f>
        <v>5.5291604188867437E-2</v>
      </c>
      <c r="T14" s="4">
        <f>(M14+K14)/I14</f>
        <v>0.22662685385157647</v>
      </c>
      <c r="U14" s="5"/>
      <c r="V14" s="5"/>
      <c r="W14" s="5">
        <f>221.12*EXP(0.0197*Q14)</f>
        <v>421.22366894927319</v>
      </c>
      <c r="X14" s="6"/>
      <c r="Y14" s="7">
        <f>-2.74*LN(R14)+21.39</f>
        <v>9.2618707238084141</v>
      </c>
      <c r="Z14" s="7">
        <f>-18.516*T14+17.298</f>
        <v>13.101777174084209</v>
      </c>
      <c r="AA14" s="6"/>
      <c r="AB14" s="6">
        <f>X14/(AA14+33)</f>
        <v>0</v>
      </c>
    </row>
    <row r="15" spans="1:28" x14ac:dyDescent="0.2">
      <c r="A15" t="s">
        <v>6</v>
      </c>
      <c r="B15">
        <v>3.2521</v>
      </c>
      <c r="C15" t="s">
        <v>38</v>
      </c>
      <c r="D15">
        <v>1905</v>
      </c>
      <c r="E15" t="s">
        <v>3</v>
      </c>
      <c r="F15">
        <v>40</v>
      </c>
      <c r="G15" t="s">
        <v>0</v>
      </c>
      <c r="H15" t="s">
        <v>39</v>
      </c>
      <c r="I15">
        <v>0.14907806983130639</v>
      </c>
      <c r="J15">
        <v>1.1768901569186876E-2</v>
      </c>
      <c r="K15">
        <v>8.7124878993223628E-3</v>
      </c>
      <c r="L15">
        <v>4.836309523809524E-2</v>
      </c>
      <c r="M15">
        <v>3.3333333333333333E-2</v>
      </c>
      <c r="N15">
        <v>9.8873591989987481E-3</v>
      </c>
      <c r="O15" s="1"/>
      <c r="P15" s="1"/>
      <c r="Q15" s="2">
        <f>100*(I15/(I15+J15+K15))</f>
        <v>87.920821667463585</v>
      </c>
      <c r="R15" s="2">
        <f>100*((K15*4.2)+(1.66*L15)+(5.54*M15)+(2.05*J15))</f>
        <v>32.566810215589179</v>
      </c>
      <c r="S15" s="3">
        <f>N15/I15</f>
        <v>6.6323364732231077E-2</v>
      </c>
      <c r="T15" s="4">
        <f>(M15+K15)/I15</f>
        <v>0.28203894295273518</v>
      </c>
      <c r="U15" s="5"/>
      <c r="V15" s="5"/>
      <c r="W15" s="5">
        <f>221.12*EXP(0.0197*Q15)</f>
        <v>1249.8086360645461</v>
      </c>
      <c r="X15" s="6"/>
      <c r="Y15" s="7">
        <f>-2.74*LN(R15)+21.39</f>
        <v>11.845775321679675</v>
      </c>
      <c r="Z15" s="7">
        <f>-18.516*T15+17.298</f>
        <v>12.075766932287154</v>
      </c>
      <c r="AA15" s="6"/>
      <c r="AB15" s="6">
        <f>X15/(AA15+33)</f>
        <v>0</v>
      </c>
    </row>
    <row r="16" spans="1:28" x14ac:dyDescent="0.2">
      <c r="A16" t="s">
        <v>7</v>
      </c>
      <c r="B16">
        <v>2.6276999999999999</v>
      </c>
      <c r="C16" t="s">
        <v>38</v>
      </c>
      <c r="D16">
        <v>2177</v>
      </c>
      <c r="E16" t="s">
        <v>1</v>
      </c>
      <c r="F16">
        <v>20</v>
      </c>
      <c r="G16" t="s">
        <v>8</v>
      </c>
      <c r="H16" t="s">
        <v>39</v>
      </c>
      <c r="I16">
        <v>0.14937230286386818</v>
      </c>
      <c r="J16">
        <v>1.0342368045649072E-2</v>
      </c>
      <c r="K16">
        <v>1.1616650532429816E-2</v>
      </c>
      <c r="L16">
        <v>4.96031746031746E-2</v>
      </c>
      <c r="M16">
        <v>3.5562632696390657E-2</v>
      </c>
      <c r="N16">
        <v>9.6370463078848563E-3</v>
      </c>
      <c r="O16" s="1"/>
      <c r="P16" s="1"/>
      <c r="Q16" s="2">
        <f>100*(I16/(I16+J16+K16))</f>
        <v>87.183301690975782</v>
      </c>
      <c r="R16" s="2">
        <f>100*((K16*4.2)+(1.66*L16)+(5.54*M16)+(2.05*J16))</f>
        <v>34.935004170905991</v>
      </c>
      <c r="S16" s="3">
        <f>N16/I16</f>
        <v>6.451695610977938E-2</v>
      </c>
      <c r="T16" s="4">
        <f>(M16+K16)/I16</f>
        <v>0.31585027695407325</v>
      </c>
      <c r="U16" s="5"/>
      <c r="V16" s="5"/>
      <c r="W16" s="5">
        <f>221.12*EXP(0.0197*Q16)</f>
        <v>1231.7812652510811</v>
      </c>
      <c r="X16" s="6"/>
      <c r="Y16" s="7">
        <f>-2.74*LN(R16)+21.39</f>
        <v>11.653439286778044</v>
      </c>
      <c r="Z16" s="7">
        <f>-18.516*T16+17.298</f>
        <v>11.44971627191838</v>
      </c>
      <c r="AA16" s="6"/>
      <c r="AB16" s="6">
        <f>X16/(AA16+33)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</dc:creator>
  <cp:lastModifiedBy>Microsoft Office User</cp:lastModifiedBy>
  <dcterms:created xsi:type="dcterms:W3CDTF">2020-09-23T22:20:08Z</dcterms:created>
  <dcterms:modified xsi:type="dcterms:W3CDTF">2021-07-13T20:32:11Z</dcterms:modified>
</cp:coreProperties>
</file>