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OneDrive\Desktop\deerwalk stuff\2nd sem\stat\"/>
    </mc:Choice>
  </mc:AlternateContent>
  <bookViews>
    <workbookView xWindow="0" yWindow="0" windowWidth="23040" windowHeight="9072" firstSheet="2" activeTab="2"/>
  </bookViews>
  <sheets>
    <sheet name="practical 1 " sheetId="1" r:id="rId1"/>
    <sheet name="practical 2 " sheetId="2" r:id="rId2"/>
    <sheet name="practical 3 " sheetId="4" r:id="rId3"/>
    <sheet name="practical 4" sheetId="5" r:id="rId4"/>
    <sheet name="practical 6" sheetId="6" r:id="rId5"/>
    <sheet name="Sheet1" sheetId="11" r:id="rId6"/>
    <sheet name="practical 7" sheetId="7" r:id="rId7"/>
    <sheet name="practical 8" sheetId="8" r:id="rId8"/>
    <sheet name="practical 9" sheetId="9" r:id="rId9"/>
    <sheet name="practical 5" sheetId="12" r:id="rId10"/>
    <sheet name="practical 10" sheetId="10" r:id="rId11"/>
  </sheets>
  <definedNames>
    <definedName name="_40_–_50">'practical 1 '!$B$2</definedName>
    <definedName name="_50_–_60">'practical 1 '!$B$3</definedName>
    <definedName name="_60_–_70">'practical 1 '!$B$4</definedName>
    <definedName name="_70_–_80">'practical 1 '!$B$5</definedName>
    <definedName name="_80_–_90">'practical 1 '!$B$6</definedName>
    <definedName name="_90_–_100">'practical 1 '!$B$7</definedName>
    <definedName name="A">'practical 2 '!$C$3:$C$7</definedName>
    <definedName name="D">'practical 2 '!$E$3:$E$7</definedName>
    <definedName name="H">'practical 2 '!$F$3:$F$7</definedName>
    <definedName name="I">'practical 2 '!$C$3:$G$3</definedName>
    <definedName name="II">'practical 2 '!$C$4:$G$4</definedName>
    <definedName name="III">'practical 2 '!$C$5:$G$5</definedName>
    <definedName name="IV">'practical 2 '!$C$6:$G$6</definedName>
    <definedName name="Kurtosis">'practical 4'!$B$28</definedName>
    <definedName name="L">'practical 2 '!$D$3:$D$7</definedName>
    <definedName name="Mean">'practical 4'!$B$17</definedName>
    <definedName name="passedtotal">#REF!</definedName>
    <definedName name="S">'practical 2 '!$G$3:$G$7</definedName>
    <definedName name="SD">'practical 4'!$B$19</definedName>
    <definedName name="Second_central_moment">'practical 4'!$B$24</definedName>
    <definedName name="skewness">'practical 4'!$B$27</definedName>
    <definedName name="total">'practical 2 '!$H$8</definedName>
    <definedName name="totalstudents">'practical 3 '!$B$11</definedName>
    <definedName name="V">'practical 2 '!$C$7:$G$7</definedName>
    <definedName name="μ_1">'practical 4'!$B$18</definedName>
    <definedName name="μ_2">'practical 4'!$B$20</definedName>
    <definedName name="μ_3">'practical 4'!$B$21</definedName>
    <definedName name="μ_4">'practical 4'!$B$22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2" l="1"/>
  <c r="H5" i="12"/>
  <c r="H3" i="12"/>
  <c r="H2" i="12"/>
  <c r="D8" i="12"/>
  <c r="E8" i="12"/>
  <c r="C8" i="12"/>
  <c r="B8" i="12"/>
  <c r="F4" i="12"/>
  <c r="F5" i="12"/>
  <c r="F3" i="12"/>
  <c r="F2" i="12"/>
  <c r="E6" i="12"/>
  <c r="D6" i="12"/>
  <c r="C6" i="12"/>
  <c r="B6" i="12"/>
  <c r="F6" i="12" s="1"/>
  <c r="B23" i="12" l="1"/>
  <c r="C7" i="12" s="1"/>
  <c r="E22" i="12"/>
  <c r="G2" i="12" s="1"/>
  <c r="E25" i="12"/>
  <c r="G5" i="12" s="1"/>
  <c r="B22" i="12"/>
  <c r="B7" i="12" s="1"/>
  <c r="B25" i="12"/>
  <c r="E7" i="12" s="1"/>
  <c r="E24" i="12"/>
  <c r="G4" i="12" s="1"/>
  <c r="B24" i="12"/>
  <c r="D7" i="12" s="1"/>
  <c r="E23" i="12"/>
  <c r="G3" i="12" s="1"/>
  <c r="C6" i="8"/>
  <c r="D4" i="5"/>
  <c r="C4" i="5"/>
  <c r="B13" i="4"/>
  <c r="B14" i="10" l="1"/>
  <c r="B13" i="10"/>
  <c r="B12" i="10"/>
  <c r="I3" i="10"/>
  <c r="I4" i="10"/>
  <c r="I5" i="10"/>
  <c r="I6" i="10"/>
  <c r="I2" i="10"/>
  <c r="H3" i="10"/>
  <c r="H4" i="10"/>
  <c r="H5" i="10"/>
  <c r="H6" i="10"/>
  <c r="H2" i="10"/>
  <c r="G6" i="10"/>
  <c r="G7" i="10"/>
  <c r="G3" i="10"/>
  <c r="G4" i="10"/>
  <c r="G5" i="10"/>
  <c r="G2" i="10"/>
  <c r="B11" i="10"/>
  <c r="B10" i="10"/>
  <c r="F7" i="10"/>
  <c r="F3" i="10"/>
  <c r="F4" i="10"/>
  <c r="F5" i="10"/>
  <c r="F6" i="10"/>
  <c r="F2" i="10"/>
  <c r="E3" i="10"/>
  <c r="E4" i="10"/>
  <c r="E5" i="10"/>
  <c r="E6" i="10"/>
  <c r="E2" i="10"/>
  <c r="B7" i="10"/>
  <c r="L3" i="9"/>
  <c r="L4" i="9"/>
  <c r="L5" i="9"/>
  <c r="L6" i="9"/>
  <c r="L7" i="9"/>
  <c r="L8" i="9"/>
  <c r="L9" i="9"/>
  <c r="L2" i="9"/>
  <c r="B16" i="9"/>
  <c r="B15" i="9"/>
  <c r="B14" i="9"/>
  <c r="K3" i="9"/>
  <c r="K4" i="9"/>
  <c r="K5" i="9"/>
  <c r="K6" i="9"/>
  <c r="K7" i="9"/>
  <c r="K8" i="9"/>
  <c r="K9" i="9"/>
  <c r="K2" i="9"/>
  <c r="J3" i="9"/>
  <c r="J4" i="9"/>
  <c r="J5" i="9"/>
  <c r="J6" i="9"/>
  <c r="J7" i="9"/>
  <c r="J8" i="9"/>
  <c r="J9" i="9"/>
  <c r="J10" i="9"/>
  <c r="J2" i="9"/>
  <c r="I9" i="9"/>
  <c r="I3" i="9"/>
  <c r="I4" i="9"/>
  <c r="I5" i="9"/>
  <c r="I6" i="9"/>
  <c r="I7" i="9"/>
  <c r="I8" i="9"/>
  <c r="I10" i="9"/>
  <c r="I2" i="9"/>
  <c r="B13" i="9"/>
  <c r="H11" i="9"/>
  <c r="H10" i="9"/>
  <c r="H3" i="9"/>
  <c r="H4" i="9"/>
  <c r="H5" i="9"/>
  <c r="H6" i="9"/>
  <c r="H7" i="9"/>
  <c r="H8" i="9"/>
  <c r="H9" i="9"/>
  <c r="H2" i="9"/>
  <c r="G3" i="9"/>
  <c r="G4" i="9"/>
  <c r="G5" i="9"/>
  <c r="G6" i="9"/>
  <c r="G7" i="9"/>
  <c r="G8" i="9"/>
  <c r="G9" i="9"/>
  <c r="G2" i="9"/>
  <c r="B12" i="9"/>
  <c r="B10" i="9"/>
  <c r="F10" i="9"/>
  <c r="F3" i="9"/>
  <c r="F4" i="9"/>
  <c r="F5" i="9"/>
  <c r="F6" i="9"/>
  <c r="F7" i="9"/>
  <c r="F8" i="9"/>
  <c r="F9" i="9"/>
  <c r="F2" i="9"/>
  <c r="E3" i="9"/>
  <c r="E4" i="9"/>
  <c r="E5" i="9"/>
  <c r="E6" i="9"/>
  <c r="E7" i="9"/>
  <c r="E8" i="9"/>
  <c r="E9" i="9"/>
  <c r="E2" i="9"/>
  <c r="C14" i="8" l="1"/>
  <c r="C15" i="8"/>
  <c r="C13" i="8"/>
  <c r="F10" i="8"/>
  <c r="F3" i="8"/>
  <c r="F4" i="8"/>
  <c r="F5" i="8"/>
  <c r="F6" i="8"/>
  <c r="F7" i="8"/>
  <c r="F8" i="8"/>
  <c r="F9" i="8"/>
  <c r="F2" i="8"/>
  <c r="E3" i="8"/>
  <c r="E4" i="8"/>
  <c r="E5" i="8"/>
  <c r="E6" i="8"/>
  <c r="E7" i="8"/>
  <c r="E8" i="8"/>
  <c r="E9" i="8"/>
  <c r="E2" i="8"/>
  <c r="D2" i="8"/>
  <c r="D3" i="8"/>
  <c r="D4" i="8"/>
  <c r="D5" i="8"/>
  <c r="D6" i="8"/>
  <c r="D7" i="8"/>
  <c r="D8" i="8"/>
  <c r="D9" i="8"/>
  <c r="C12" i="8"/>
  <c r="B10" i="8"/>
  <c r="C10" i="8"/>
  <c r="C3" i="8"/>
  <c r="C4" i="8"/>
  <c r="C5" i="8"/>
  <c r="C7" i="8"/>
  <c r="C8" i="8"/>
  <c r="C9" i="8"/>
  <c r="C2" i="8"/>
  <c r="G11" i="7"/>
  <c r="G3" i="7"/>
  <c r="G4" i="7"/>
  <c r="G5" i="7"/>
  <c r="G6" i="7"/>
  <c r="G7" i="7"/>
  <c r="G8" i="7"/>
  <c r="G9" i="7"/>
  <c r="G10" i="7"/>
  <c r="G2" i="7"/>
  <c r="F4" i="7"/>
  <c r="F5" i="7"/>
  <c r="F6" i="7"/>
  <c r="F7" i="7"/>
  <c r="F8" i="7"/>
  <c r="F9" i="7"/>
  <c r="F10" i="7"/>
  <c r="F2" i="7"/>
  <c r="F3" i="7"/>
  <c r="F11" i="7"/>
  <c r="B14" i="7"/>
  <c r="B15" i="7" s="1"/>
  <c r="F13" i="7"/>
  <c r="C11" i="7"/>
  <c r="B11" i="7"/>
  <c r="C3" i="7"/>
  <c r="C4" i="7"/>
  <c r="C5" i="7"/>
  <c r="C6" i="7"/>
  <c r="C7" i="7"/>
  <c r="C8" i="7"/>
  <c r="C9" i="7"/>
  <c r="C10" i="7"/>
  <c r="C2" i="7"/>
  <c r="D3" i="7" l="1"/>
  <c r="D4" i="7"/>
  <c r="D5" i="7"/>
  <c r="D6" i="7"/>
  <c r="D7" i="7"/>
  <c r="D8" i="7"/>
  <c r="D9" i="7"/>
  <c r="D10" i="7"/>
  <c r="D2" i="7"/>
  <c r="B16" i="7"/>
  <c r="B25" i="6"/>
  <c r="B26" i="6"/>
  <c r="B27" i="6"/>
  <c r="B22" i="6"/>
  <c r="B28" i="6"/>
  <c r="B23" i="6"/>
  <c r="B21" i="6"/>
  <c r="B19" i="6"/>
  <c r="B18" i="6"/>
  <c r="B17" i="6"/>
  <c r="B16" i="6"/>
  <c r="G3" i="6"/>
  <c r="G4" i="6"/>
  <c r="G5" i="6"/>
  <c r="G6" i="6"/>
  <c r="G7" i="6"/>
  <c r="G8" i="6"/>
  <c r="G9" i="6"/>
  <c r="G10" i="6"/>
  <c r="G11" i="6"/>
  <c r="G2" i="6"/>
  <c r="G12" i="6" s="1"/>
  <c r="F3" i="6"/>
  <c r="F4" i="6"/>
  <c r="F5" i="6"/>
  <c r="F6" i="6"/>
  <c r="F7" i="6"/>
  <c r="F8" i="6"/>
  <c r="F9" i="6"/>
  <c r="F10" i="6"/>
  <c r="F11" i="6"/>
  <c r="F2" i="6"/>
  <c r="F12" i="6" s="1"/>
  <c r="E12" i="6"/>
  <c r="E3" i="6"/>
  <c r="E4" i="6"/>
  <c r="E5" i="6"/>
  <c r="E6" i="6"/>
  <c r="E7" i="6"/>
  <c r="E8" i="6"/>
  <c r="E9" i="6"/>
  <c r="E10" i="6"/>
  <c r="E11" i="6"/>
  <c r="E2" i="6"/>
  <c r="D12" i="6"/>
  <c r="D3" i="6"/>
  <c r="D4" i="6"/>
  <c r="D5" i="6"/>
  <c r="D6" i="6"/>
  <c r="D7" i="6"/>
  <c r="D8" i="6"/>
  <c r="D9" i="6"/>
  <c r="D10" i="6"/>
  <c r="D11" i="6"/>
  <c r="D2" i="6"/>
  <c r="C12" i="6"/>
  <c r="C3" i="6"/>
  <c r="C4" i="6"/>
  <c r="C5" i="6"/>
  <c r="C6" i="6"/>
  <c r="C7" i="6"/>
  <c r="C8" i="6"/>
  <c r="C9" i="6"/>
  <c r="C10" i="6"/>
  <c r="C11" i="6"/>
  <c r="C2" i="6"/>
  <c r="B12" i="6"/>
  <c r="E2" i="7" l="1"/>
  <c r="E3" i="7" s="1"/>
  <c r="E4" i="7" s="1"/>
  <c r="E5" i="7" s="1"/>
  <c r="E6" i="7" s="1"/>
  <c r="E7" i="7" s="1"/>
  <c r="E8" i="7" s="1"/>
  <c r="E9" i="7" s="1"/>
  <c r="E10" i="7" s="1"/>
  <c r="C19" i="7"/>
  <c r="C20" i="7"/>
  <c r="C18" i="7"/>
  <c r="B12" i="5"/>
  <c r="C12" i="5" s="1"/>
  <c r="E12" i="5" s="1"/>
  <c r="B13" i="5"/>
  <c r="C13" i="5" s="1"/>
  <c r="F13" i="5" s="1"/>
  <c r="O12" i="5"/>
  <c r="J7" i="5"/>
  <c r="K7" i="5"/>
  <c r="L7" i="5"/>
  <c r="M7" i="5"/>
  <c r="N7" i="5"/>
  <c r="O7" i="5"/>
  <c r="J8" i="5"/>
  <c r="K8" i="5"/>
  <c r="L8" i="5"/>
  <c r="M8" i="5"/>
  <c r="N8" i="5"/>
  <c r="O8" i="5"/>
  <c r="J9" i="5"/>
  <c r="K9" i="5"/>
  <c r="L9" i="5"/>
  <c r="M9" i="5"/>
  <c r="N9" i="5"/>
  <c r="O9" i="5"/>
  <c r="J10" i="5"/>
  <c r="K10" i="5"/>
  <c r="L10" i="5"/>
  <c r="M10" i="5"/>
  <c r="N10" i="5"/>
  <c r="O10" i="5"/>
  <c r="J11" i="5"/>
  <c r="K11" i="5"/>
  <c r="L11" i="5"/>
  <c r="M11" i="5"/>
  <c r="N11" i="5"/>
  <c r="O11" i="5"/>
  <c r="K6" i="5"/>
  <c r="B14" i="5" s="1"/>
  <c r="C14" i="5" s="1"/>
  <c r="E14" i="5" s="1"/>
  <c r="L6" i="5"/>
  <c r="L12" i="5" s="1"/>
  <c r="M6" i="5"/>
  <c r="N6" i="5"/>
  <c r="O6" i="5"/>
  <c r="J6" i="5"/>
  <c r="G12" i="5" l="1"/>
  <c r="D13" i="5"/>
  <c r="E13" i="5"/>
  <c r="P9" i="5"/>
  <c r="D14" i="5"/>
  <c r="F14" i="5"/>
  <c r="F12" i="5"/>
  <c r="G13" i="5"/>
  <c r="D12" i="5"/>
  <c r="P8" i="5"/>
  <c r="G14" i="5"/>
  <c r="P11" i="5"/>
  <c r="P10" i="5"/>
  <c r="M12" i="5"/>
  <c r="N12" i="5"/>
  <c r="J12" i="5"/>
  <c r="B10" i="5"/>
  <c r="C10" i="5" s="1"/>
  <c r="B5" i="5"/>
  <c r="C5" i="5" s="1"/>
  <c r="B11" i="5"/>
  <c r="C11" i="5" s="1"/>
  <c r="B7" i="5"/>
  <c r="C7" i="5" s="1"/>
  <c r="P6" i="5"/>
  <c r="P7" i="5"/>
  <c r="B9" i="5"/>
  <c r="C9" i="5" s="1"/>
  <c r="B8" i="5"/>
  <c r="C8" i="5" s="1"/>
  <c r="B6" i="5"/>
  <c r="C6" i="5" s="1"/>
  <c r="B4" i="5"/>
  <c r="G4" i="5" s="1"/>
  <c r="K12" i="5"/>
  <c r="B12" i="4"/>
  <c r="F11" i="4"/>
  <c r="F3" i="4"/>
  <c r="F4" i="4"/>
  <c r="F5" i="4"/>
  <c r="F6" i="4"/>
  <c r="F7" i="4"/>
  <c r="F8" i="4"/>
  <c r="F9" i="4"/>
  <c r="F10" i="4"/>
  <c r="F2" i="4"/>
  <c r="E3" i="4"/>
  <c r="E4" i="4"/>
  <c r="E5" i="4"/>
  <c r="E6" i="4"/>
  <c r="E7" i="4"/>
  <c r="E8" i="4"/>
  <c r="E9" i="4"/>
  <c r="E10" i="4"/>
  <c r="E2" i="4"/>
  <c r="D3" i="4"/>
  <c r="D4" i="4"/>
  <c r="D5" i="4"/>
  <c r="D6" i="4"/>
  <c r="D7" i="4"/>
  <c r="D8" i="4"/>
  <c r="D9" i="4"/>
  <c r="D10" i="4"/>
  <c r="D2" i="4"/>
  <c r="B11" i="4"/>
  <c r="I15" i="2"/>
  <c r="I14" i="2"/>
  <c r="I13" i="2"/>
  <c r="I12" i="2"/>
  <c r="I11" i="2"/>
  <c r="H8" i="2"/>
  <c r="H4" i="2"/>
  <c r="H5" i="2"/>
  <c r="H6" i="2"/>
  <c r="H7" i="2"/>
  <c r="H3" i="2"/>
  <c r="C8" i="2"/>
  <c r="E8" i="2"/>
  <c r="F8" i="2"/>
  <c r="G8" i="2"/>
  <c r="D8" i="2"/>
  <c r="E10" i="1"/>
  <c r="E9" i="1"/>
  <c r="E8" i="1"/>
  <c r="E7" i="1"/>
  <c r="E6" i="1"/>
  <c r="E4" i="1"/>
  <c r="E5" i="1"/>
  <c r="B8" i="1"/>
  <c r="P12" i="5" l="1"/>
  <c r="F9" i="5"/>
  <c r="G9" i="5"/>
  <c r="D9" i="5"/>
  <c r="E9" i="5"/>
  <c r="D6" i="5"/>
  <c r="F6" i="5"/>
  <c r="G6" i="5"/>
  <c r="E6" i="5"/>
  <c r="D11" i="5"/>
  <c r="F11" i="5"/>
  <c r="G11" i="5"/>
  <c r="E11" i="5"/>
  <c r="F8" i="5"/>
  <c r="G8" i="5"/>
  <c r="E8" i="5"/>
  <c r="D8" i="5"/>
  <c r="D5" i="5"/>
  <c r="G5" i="5"/>
  <c r="G15" i="5" s="1"/>
  <c r="B22" i="5" s="1"/>
  <c r="F5" i="5"/>
  <c r="E5" i="5"/>
  <c r="D7" i="5"/>
  <c r="E7" i="5"/>
  <c r="G7" i="5"/>
  <c r="F7" i="5"/>
  <c r="F10" i="5"/>
  <c r="D10" i="5"/>
  <c r="G10" i="5"/>
  <c r="E10" i="5"/>
  <c r="F4" i="5"/>
  <c r="E4" i="5"/>
  <c r="E15" i="5" s="1"/>
  <c r="C15" i="5"/>
  <c r="F15" i="5" l="1"/>
  <c r="B21" i="5" s="1"/>
  <c r="B26" i="5" s="1"/>
  <c r="B28" i="5" s="1"/>
  <c r="B20" i="5"/>
  <c r="B24" i="5" s="1"/>
  <c r="D15" i="5"/>
  <c r="B19" i="5" l="1"/>
  <c r="B25" i="5"/>
  <c r="B27" i="5" s="1"/>
</calcChain>
</file>

<file path=xl/sharedStrings.xml><?xml version="1.0" encoding="utf-8"?>
<sst xmlns="http://schemas.openxmlformats.org/spreadsheetml/2006/main" count="236" uniqueCount="189">
  <si>
    <t>Weight (kg)</t>
  </si>
  <si>
    <t>Number of employees</t>
  </si>
  <si>
    <t xml:space="preserve">40 – 50 </t>
  </si>
  <si>
    <t xml:space="preserve">50 – 60 </t>
  </si>
  <si>
    <t xml:space="preserve">60 – 70 </t>
  </si>
  <si>
    <t xml:space="preserve">70 – 80 </t>
  </si>
  <si>
    <t xml:space="preserve">80 – 90 </t>
  </si>
  <si>
    <t xml:space="preserve">90 – 100 </t>
  </si>
  <si>
    <t xml:space="preserve">let weight is between 60 to 80 kg = A </t>
  </si>
  <si>
    <t xml:space="preserve">weight is less than 70 kg - B </t>
  </si>
  <si>
    <t xml:space="preserve">weight is atleast 80 kg = C </t>
  </si>
  <si>
    <t xml:space="preserve">N = </t>
  </si>
  <si>
    <t xml:space="preserve">n(A) </t>
  </si>
  <si>
    <t>P(A)</t>
  </si>
  <si>
    <t>n(B)</t>
  </si>
  <si>
    <t>P(B)</t>
  </si>
  <si>
    <t xml:space="preserve">n( C) </t>
  </si>
  <si>
    <t>P( C)</t>
  </si>
  <si>
    <t>Laptop brand</t>
  </si>
  <si>
    <t>Dell</t>
  </si>
  <si>
    <t>Samsung</t>
  </si>
  <si>
    <t>15-25</t>
  </si>
  <si>
    <t>Age group</t>
  </si>
  <si>
    <t>25-35</t>
  </si>
  <si>
    <t>35-45</t>
  </si>
  <si>
    <t>45-55</t>
  </si>
  <si>
    <t>55-65</t>
  </si>
  <si>
    <t xml:space="preserve"> </t>
  </si>
  <si>
    <t>I</t>
  </si>
  <si>
    <t>II</t>
  </si>
  <si>
    <t>III</t>
  </si>
  <si>
    <t>IV</t>
  </si>
  <si>
    <t>V</t>
  </si>
  <si>
    <t xml:space="preserve">let laptop brands be </t>
  </si>
  <si>
    <t xml:space="preserve">Acer </t>
  </si>
  <si>
    <t>lenovo</t>
  </si>
  <si>
    <t>HP</t>
  </si>
  <si>
    <t>A</t>
  </si>
  <si>
    <t>D</t>
  </si>
  <si>
    <t>S</t>
  </si>
  <si>
    <t>L</t>
  </si>
  <si>
    <t>H</t>
  </si>
  <si>
    <t>P(L)</t>
  </si>
  <si>
    <t>P(III/D)</t>
  </si>
  <si>
    <t>P(S/V)</t>
  </si>
  <si>
    <t>Question 1 :</t>
  </si>
  <si>
    <t>Question 2 :</t>
  </si>
  <si>
    <t xml:space="preserve">Question 3: </t>
  </si>
  <si>
    <t xml:space="preserve">Question 4: </t>
  </si>
  <si>
    <t xml:space="preserve">Question 5: </t>
  </si>
  <si>
    <t>P(V/H)</t>
  </si>
  <si>
    <t>P(II. A)</t>
  </si>
  <si>
    <t>age groups</t>
  </si>
  <si>
    <t>Program</t>
  </si>
  <si>
    <t>Student number</t>
  </si>
  <si>
    <t>Pass percentage</t>
  </si>
  <si>
    <t>Science</t>
  </si>
  <si>
    <t>Management</t>
  </si>
  <si>
    <t>Humanities</t>
  </si>
  <si>
    <t>Law</t>
  </si>
  <si>
    <t>Education</t>
  </si>
  <si>
    <t>Engineering</t>
  </si>
  <si>
    <t>Medicine</t>
  </si>
  <si>
    <t>Agriculture</t>
  </si>
  <si>
    <t>Forestry</t>
  </si>
  <si>
    <t>P(S/P)</t>
  </si>
  <si>
    <t>P(S)</t>
  </si>
  <si>
    <t>P(P)</t>
  </si>
  <si>
    <t>sumofproduct</t>
  </si>
  <si>
    <t>P(S6/P)</t>
  </si>
  <si>
    <r>
      <t>On</t>
    </r>
    <r>
      <rPr>
        <b/>
        <sz val="16"/>
        <color theme="1"/>
        <rFont val="Calibri"/>
        <family val="2"/>
        <scheme val="minor"/>
      </rPr>
      <t xml:space="preserve"> </t>
    </r>
    <r>
      <rPr>
        <sz val="16"/>
        <color theme="1"/>
        <rFont val="Calibri"/>
        <family val="2"/>
        <scheme val="minor"/>
      </rPr>
      <t>rolling two dice find probability distribution of sum of faces on dice. Also find (I) Probability distribution function (ii) mean (iii) SD (iv) Skewness and (v) Kurtosis of sum of faces on dice</t>
    </r>
  </si>
  <si>
    <t xml:space="preserve">x </t>
  </si>
  <si>
    <t>sum of face is x</t>
  </si>
  <si>
    <t>P(x)</t>
  </si>
  <si>
    <t>xP(x)</t>
  </si>
  <si>
    <t>n(x)</t>
  </si>
  <si>
    <t>x^2P(x)</t>
  </si>
  <si>
    <t>SD</t>
  </si>
  <si>
    <t>x^3*P(x)</t>
  </si>
  <si>
    <t>x^4*P(x)</t>
  </si>
  <si>
    <t>μ_2^'</t>
  </si>
  <si>
    <t>μ_3^'</t>
  </si>
  <si>
    <t>μ_4^'</t>
  </si>
  <si>
    <t>μ_1^'</t>
  </si>
  <si>
    <t>Mean</t>
  </si>
  <si>
    <t>μ_3</t>
  </si>
  <si>
    <t>μ_4</t>
  </si>
  <si>
    <t>skewness</t>
  </si>
  <si>
    <t>Kurtosis</t>
  </si>
  <si>
    <t>μ_2</t>
  </si>
  <si>
    <t>μ_1</t>
  </si>
  <si>
    <t>Marks secured</t>
  </si>
  <si>
    <t>Number of students</t>
  </si>
  <si>
    <t xml:space="preserve">P(S) </t>
  </si>
  <si>
    <t xml:space="preserve">mu_2' </t>
  </si>
  <si>
    <t xml:space="preserve">mu_3' </t>
  </si>
  <si>
    <t xml:space="preserve">mu_4' </t>
  </si>
  <si>
    <t xml:space="preserve">mu_1' </t>
  </si>
  <si>
    <t>mu_1'</t>
  </si>
  <si>
    <t>mu_2'</t>
  </si>
  <si>
    <t>mu_3'</t>
  </si>
  <si>
    <t>mu_4'</t>
  </si>
  <si>
    <t>mu_2</t>
  </si>
  <si>
    <t>mu_3</t>
  </si>
  <si>
    <t>mu_4</t>
  </si>
  <si>
    <t>kurtosis</t>
  </si>
  <si>
    <t xml:space="preserve">mean </t>
  </si>
  <si>
    <t xml:space="preserve">(playkortic) </t>
  </si>
  <si>
    <t>almost symmetric</t>
  </si>
  <si>
    <t>x</t>
  </si>
  <si>
    <t>f</t>
  </si>
  <si>
    <t>fx</t>
  </si>
  <si>
    <t>n</t>
  </si>
  <si>
    <t>mean</t>
  </si>
  <si>
    <t>np</t>
  </si>
  <si>
    <t xml:space="preserve">p </t>
  </si>
  <si>
    <t>q</t>
  </si>
  <si>
    <t>F(x)</t>
  </si>
  <si>
    <t xml:space="preserve">P(X&gt;= 2) </t>
  </si>
  <si>
    <t xml:space="preserve">P(X&lt;5) </t>
  </si>
  <si>
    <t xml:space="preserve">P(X= 7) </t>
  </si>
  <si>
    <t>expected f</t>
  </si>
  <si>
    <t>round freq</t>
  </si>
  <si>
    <t>l</t>
  </si>
  <si>
    <t>expected freq</t>
  </si>
  <si>
    <t xml:space="preserve">P(X &gt; 4) </t>
  </si>
  <si>
    <t>P(X&lt;= 5)</t>
  </si>
  <si>
    <t xml:space="preserve">P(X = 4) </t>
  </si>
  <si>
    <t xml:space="preserve">class </t>
  </si>
  <si>
    <t>freq</t>
  </si>
  <si>
    <t xml:space="preserve">LL </t>
  </si>
  <si>
    <t xml:space="preserve">UL </t>
  </si>
  <si>
    <t>20-30</t>
  </si>
  <si>
    <t>30-40</t>
  </si>
  <si>
    <t>40-50</t>
  </si>
  <si>
    <t>50-60</t>
  </si>
  <si>
    <t>60-70</t>
  </si>
  <si>
    <t>70-80</t>
  </si>
  <si>
    <t>80-90</t>
  </si>
  <si>
    <t>90-100</t>
  </si>
  <si>
    <t>m</t>
  </si>
  <si>
    <t>fm</t>
  </si>
  <si>
    <t>standard dev</t>
  </si>
  <si>
    <t xml:space="preserve">m^2 </t>
  </si>
  <si>
    <t xml:space="preserve">fm^2 </t>
  </si>
  <si>
    <t>fm^2 / N</t>
  </si>
  <si>
    <t xml:space="preserve">Z </t>
  </si>
  <si>
    <t>P(LL&lt;x&lt;UL)</t>
  </si>
  <si>
    <t>P(30&lt;x&lt;70)</t>
  </si>
  <si>
    <t>P(x&gt;60)</t>
  </si>
  <si>
    <t>P(x&lt;80)</t>
  </si>
  <si>
    <t>Expected freq</t>
  </si>
  <si>
    <t>decay time</t>
  </si>
  <si>
    <t xml:space="preserve">no of particle </t>
  </si>
  <si>
    <t>0-0.5</t>
  </si>
  <si>
    <t>0.5- 1</t>
  </si>
  <si>
    <t>1 - 1.5</t>
  </si>
  <si>
    <t>1.5 - 2</t>
  </si>
  <si>
    <t>2 - 2.5</t>
  </si>
  <si>
    <t>LL</t>
  </si>
  <si>
    <t>UL</t>
  </si>
  <si>
    <t>mid value</t>
  </si>
  <si>
    <t>F(LL&lt;x&lt;UL)</t>
  </si>
  <si>
    <t>P(0.5&lt;x&lt;2.0)</t>
  </si>
  <si>
    <t>P(X&gt;1.5)</t>
  </si>
  <si>
    <t>P(X&lt;1.0)</t>
  </si>
  <si>
    <t xml:space="preserve">4 – 4.5 </t>
  </si>
  <si>
    <t xml:space="preserve">4.5 – 5 </t>
  </si>
  <si>
    <t xml:space="preserve">5 – 5.5 </t>
  </si>
  <si>
    <t xml:space="preserve">5.5 – 6 </t>
  </si>
  <si>
    <t>sum</t>
  </si>
  <si>
    <t xml:space="preserve">let the weight ranges be </t>
  </si>
  <si>
    <t xml:space="preserve">let the height ranges be  </t>
  </si>
  <si>
    <t>B</t>
  </si>
  <si>
    <t>C</t>
  </si>
  <si>
    <t xml:space="preserve">now </t>
  </si>
  <si>
    <t xml:space="preserve">Marginal probablity for </t>
  </si>
  <si>
    <t xml:space="preserve">P(W= I) </t>
  </si>
  <si>
    <t xml:space="preserve">P(W= II) </t>
  </si>
  <si>
    <t xml:space="preserve">P(W= III) </t>
  </si>
  <si>
    <t xml:space="preserve">P(W= IV) </t>
  </si>
  <si>
    <t>marginal probablity for height</t>
  </si>
  <si>
    <t xml:space="preserve">P(H= A) </t>
  </si>
  <si>
    <t xml:space="preserve">P(H = B) </t>
  </si>
  <si>
    <t xml:space="preserve">P(H = C) </t>
  </si>
  <si>
    <t xml:space="preserve">P(H = D) </t>
  </si>
  <si>
    <t xml:space="preserve">Marginal </t>
  </si>
  <si>
    <t>Marginal</t>
  </si>
  <si>
    <t>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</si>
</sst>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6"/>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11"/>
      <color theme="1"/>
      <name val="Symbol"/>
      <family val="1"/>
      <charset val="2"/>
    </font>
    <font>
      <b/>
      <sz val="11"/>
      <color rgb="FFFA7D00"/>
      <name val="Calibri"/>
      <family val="2"/>
      <scheme val="minor"/>
    </font>
  </fonts>
  <fills count="9">
    <fill>
      <patternFill patternType="none"/>
    </fill>
    <fill>
      <patternFill patternType="gray125"/>
    </fill>
    <fill>
      <patternFill patternType="solid">
        <fgColor rgb="FF5B9BD5"/>
        <bgColor indexed="64"/>
      </patternFill>
    </fill>
    <fill>
      <patternFill patternType="solid">
        <fgColor rgb="FFD2DEEF"/>
        <bgColor indexed="64"/>
      </patternFill>
    </fill>
    <fill>
      <patternFill patternType="solid">
        <fgColor rgb="FFEAEFF7"/>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2F2F2"/>
      </patternFill>
    </fill>
  </fills>
  <borders count="11">
    <border>
      <left/>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right style="medium">
        <color rgb="FFFFFFFF"/>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6" fillId="8" borderId="10" applyNumberFormat="0" applyAlignment="0" applyProtection="0"/>
  </cellStyleXfs>
  <cellXfs count="47">
    <xf numFmtId="0" fontId="0" fillId="0" borderId="0" xfId="0"/>
    <xf numFmtId="0" fontId="1" fillId="3" borderId="3" xfId="0" applyFont="1" applyFill="1" applyBorder="1" applyAlignment="1">
      <alignment horizontal="left" vertical="center" wrapText="1" indent="1"/>
    </xf>
    <xf numFmtId="0" fontId="1" fillId="3" borderId="4" xfId="0" applyFont="1" applyFill="1" applyBorder="1" applyAlignment="1">
      <alignment horizontal="left" vertical="center" wrapText="1" indent="1"/>
    </xf>
    <xf numFmtId="0" fontId="1" fillId="4" borderId="3" xfId="0" applyFont="1" applyFill="1" applyBorder="1" applyAlignment="1">
      <alignment horizontal="left" vertical="center" wrapText="1" indent="1"/>
    </xf>
    <xf numFmtId="0" fontId="1" fillId="4" borderId="4" xfId="0" applyFont="1" applyFill="1" applyBorder="1" applyAlignment="1">
      <alignment horizontal="left" vertical="center" wrapText="1" indent="1"/>
    </xf>
    <xf numFmtId="0" fontId="1" fillId="2" borderId="1" xfId="0" applyFont="1" applyFill="1" applyBorder="1" applyAlignment="1">
      <alignment horizontal="left" vertical="center" indent="1"/>
    </xf>
    <xf numFmtId="0" fontId="1" fillId="2" borderId="2" xfId="0" applyFont="1" applyFill="1" applyBorder="1" applyAlignment="1">
      <alignment horizontal="left" vertical="center" indent="1"/>
    </xf>
    <xf numFmtId="0" fontId="0" fillId="3" borderId="4" xfId="0" applyFill="1" applyBorder="1" applyAlignment="1">
      <alignment vertical="top"/>
    </xf>
    <xf numFmtId="0" fontId="1" fillId="3" borderId="4" xfId="0" applyFont="1" applyFill="1" applyBorder="1" applyAlignment="1">
      <alignment horizontal="left" vertical="center"/>
    </xf>
    <xf numFmtId="0" fontId="1" fillId="4" borderId="4" xfId="0" applyFont="1" applyFill="1" applyBorder="1" applyAlignment="1">
      <alignment horizontal="left" vertical="center"/>
    </xf>
    <xf numFmtId="0" fontId="2" fillId="2" borderId="1" xfId="0" applyFont="1" applyFill="1" applyBorder="1" applyAlignment="1">
      <alignment horizontal="left" vertical="center" indent="1"/>
    </xf>
    <xf numFmtId="0" fontId="2" fillId="2" borderId="2" xfId="0" applyFont="1" applyFill="1" applyBorder="1" applyAlignment="1">
      <alignment horizontal="left" vertical="center" indent="1"/>
    </xf>
    <xf numFmtId="0" fontId="1" fillId="3" borderId="3" xfId="0" applyFont="1" applyFill="1" applyBorder="1" applyAlignment="1">
      <alignment horizontal="left" vertical="center" indent="1"/>
    </xf>
    <xf numFmtId="0" fontId="1" fillId="3" borderId="4" xfId="0" applyFont="1" applyFill="1" applyBorder="1" applyAlignment="1">
      <alignment horizontal="left" vertical="center" indent="1"/>
    </xf>
    <xf numFmtId="0" fontId="1" fillId="4" borderId="3" xfId="0" applyFont="1" applyFill="1" applyBorder="1" applyAlignment="1">
      <alignment horizontal="left" vertical="center" indent="1"/>
    </xf>
    <xf numFmtId="0" fontId="1" fillId="4" borderId="4" xfId="0" applyFont="1" applyFill="1" applyBorder="1" applyAlignment="1">
      <alignment horizontal="left" vertical="center" indent="1"/>
    </xf>
    <xf numFmtId="0" fontId="2" fillId="2" borderId="9" xfId="0" applyFont="1" applyFill="1" applyBorder="1" applyAlignment="1">
      <alignment horizontal="left" vertical="center" indent="1"/>
    </xf>
    <xf numFmtId="0" fontId="2" fillId="2" borderId="0" xfId="0" applyFont="1" applyFill="1" applyBorder="1" applyAlignment="1">
      <alignment horizontal="left" vertical="center" indent="1"/>
    </xf>
    <xf numFmtId="0" fontId="1" fillId="0" borderId="0" xfId="0" applyFont="1" applyAlignment="1">
      <alignment vertical="center"/>
    </xf>
    <xf numFmtId="2" fontId="0" fillId="0" borderId="0" xfId="0" applyNumberFormat="1"/>
    <xf numFmtId="0" fontId="0" fillId="5" borderId="0" xfId="0" applyFill="1"/>
    <xf numFmtId="0" fontId="0" fillId="6" borderId="0" xfId="0" applyFill="1"/>
    <xf numFmtId="0" fontId="4" fillId="0" borderId="0" xfId="0" applyFont="1" applyAlignment="1">
      <alignment vertical="center"/>
    </xf>
    <xf numFmtId="0" fontId="4" fillId="0" borderId="0" xfId="0" applyFont="1" applyAlignment="1"/>
    <xf numFmtId="0" fontId="4" fillId="3" borderId="3" xfId="0" applyFont="1" applyFill="1" applyBorder="1" applyAlignment="1">
      <alignment horizontal="left" vertical="center"/>
    </xf>
    <xf numFmtId="0" fontId="4" fillId="3" borderId="4" xfId="0" applyFont="1" applyFill="1" applyBorder="1" applyAlignment="1">
      <alignment horizontal="left" vertical="center"/>
    </xf>
    <xf numFmtId="0" fontId="4" fillId="4" borderId="3" xfId="0" applyFont="1" applyFill="1" applyBorder="1" applyAlignment="1">
      <alignment horizontal="left" vertical="center"/>
    </xf>
    <xf numFmtId="0" fontId="4" fillId="4" borderId="4" xfId="0" applyFont="1" applyFill="1" applyBorder="1" applyAlignment="1">
      <alignment horizontal="left" vertical="center"/>
    </xf>
    <xf numFmtId="0" fontId="4" fillId="6" borderId="0" xfId="0" applyFont="1" applyFill="1" applyAlignment="1">
      <alignment vertical="center"/>
    </xf>
    <xf numFmtId="0" fontId="4" fillId="5" borderId="0" xfId="0" applyFont="1" applyFill="1" applyAlignment="1">
      <alignment vertical="center"/>
    </xf>
    <xf numFmtId="0" fontId="4" fillId="5" borderId="0" xfId="0" applyFont="1" applyFill="1" applyAlignment="1"/>
    <xf numFmtId="0" fontId="4" fillId="7" borderId="0" xfId="0" applyFont="1" applyFill="1" applyAlignment="1">
      <alignment vertical="center"/>
    </xf>
    <xf numFmtId="0" fontId="3" fillId="6" borderId="1" xfId="0" applyFont="1" applyFill="1" applyBorder="1" applyAlignment="1">
      <alignment horizontal="left" vertical="center"/>
    </xf>
    <xf numFmtId="0" fontId="3" fillId="6" borderId="2" xfId="0" applyFont="1" applyFill="1" applyBorder="1" applyAlignment="1">
      <alignment horizontal="left" vertical="center"/>
    </xf>
    <xf numFmtId="0" fontId="4" fillId="6" borderId="0" xfId="0" applyFont="1" applyFill="1" applyBorder="1" applyAlignment="1">
      <alignment vertical="center"/>
    </xf>
    <xf numFmtId="0" fontId="4" fillId="6" borderId="0" xfId="0" applyFont="1" applyFill="1" applyAlignment="1"/>
    <xf numFmtId="0" fontId="4" fillId="7" borderId="0" xfId="0" applyFont="1" applyFill="1" applyAlignment="1"/>
    <xf numFmtId="0" fontId="5" fillId="0" borderId="0" xfId="0" applyFont="1"/>
    <xf numFmtId="0" fontId="6" fillId="8" borderId="10" xfId="1"/>
    <xf numFmtId="0" fontId="0" fillId="0" borderId="0" xfId="0" applyAlignment="1">
      <alignment horizont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1" fillId="3" borderId="7"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1" fillId="3" borderId="3" xfId="0" applyFont="1" applyFill="1" applyBorder="1" applyAlignment="1">
      <alignment horizontal="center" vertical="center" textRotation="90" wrapText="1"/>
    </xf>
    <xf numFmtId="0" fontId="0" fillId="0" borderId="0" xfId="0" applyAlignment="1"/>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15" sqref="D15"/>
    </sheetView>
  </sheetViews>
  <sheetFormatPr defaultRowHeight="14.4" x14ac:dyDescent="0.3"/>
  <cols>
    <col min="1" max="1" width="16.6640625" bestFit="1" customWidth="1"/>
    <col min="2" max="2" width="29.88671875" bestFit="1" customWidth="1"/>
    <col min="4" max="4" width="31.5546875" bestFit="1" customWidth="1"/>
    <col min="5" max="5" width="12" bestFit="1" customWidth="1"/>
  </cols>
  <sheetData>
    <row r="1" spans="1:5" ht="21.6" thickBot="1" x14ac:dyDescent="0.35">
      <c r="A1" s="5" t="s">
        <v>0</v>
      </c>
      <c r="B1" s="6" t="s">
        <v>1</v>
      </c>
      <c r="D1" s="39" t="s">
        <v>8</v>
      </c>
      <c r="E1" s="39"/>
    </row>
    <row r="2" spans="1:5" ht="22.2" thickTop="1" thickBot="1" x14ac:dyDescent="0.35">
      <c r="A2" s="1" t="s">
        <v>2</v>
      </c>
      <c r="B2" s="2">
        <v>13</v>
      </c>
      <c r="D2" s="39" t="s">
        <v>9</v>
      </c>
      <c r="E2" s="39"/>
    </row>
    <row r="3" spans="1:5" ht="21.6" thickBot="1" x14ac:dyDescent="0.35">
      <c r="A3" s="3" t="s">
        <v>3</v>
      </c>
      <c r="B3" s="4">
        <v>22</v>
      </c>
      <c r="D3" s="39" t="s">
        <v>10</v>
      </c>
      <c r="E3" s="39"/>
    </row>
    <row r="4" spans="1:5" ht="21.6" thickBot="1" x14ac:dyDescent="0.35">
      <c r="A4" s="1" t="s">
        <v>4</v>
      </c>
      <c r="B4" s="2">
        <v>33</v>
      </c>
      <c r="D4" t="s">
        <v>11</v>
      </c>
      <c r="E4">
        <f>SUM(B2:B7)</f>
        <v>118</v>
      </c>
    </row>
    <row r="5" spans="1:5" ht="21.6" thickBot="1" x14ac:dyDescent="0.35">
      <c r="A5" s="3" t="s">
        <v>5</v>
      </c>
      <c r="B5" s="4">
        <v>27</v>
      </c>
      <c r="D5" t="s">
        <v>12</v>
      </c>
      <c r="E5">
        <f xml:space="preserve"> SUM(B4:B5)</f>
        <v>60</v>
      </c>
    </row>
    <row r="6" spans="1:5" ht="21.6" thickBot="1" x14ac:dyDescent="0.35">
      <c r="A6" s="1" t="s">
        <v>6</v>
      </c>
      <c r="B6" s="2">
        <v>18</v>
      </c>
      <c r="D6" t="s">
        <v>13</v>
      </c>
      <c r="E6">
        <f>E5/E4</f>
        <v>0.50847457627118642</v>
      </c>
    </row>
    <row r="7" spans="1:5" ht="21.6" thickBot="1" x14ac:dyDescent="0.35">
      <c r="A7" s="3" t="s">
        <v>7</v>
      </c>
      <c r="B7" s="4">
        <v>5</v>
      </c>
      <c r="D7" t="s">
        <v>14</v>
      </c>
      <c r="E7">
        <f>SUM(B2:B4)</f>
        <v>68</v>
      </c>
    </row>
    <row r="8" spans="1:5" x14ac:dyDescent="0.3">
      <c r="B8">
        <f>SUM(B1:B7)</f>
        <v>118</v>
      </c>
      <c r="D8" t="s">
        <v>15</v>
      </c>
      <c r="E8">
        <f>E7/B8</f>
        <v>0.57627118644067798</v>
      </c>
    </row>
    <row r="9" spans="1:5" x14ac:dyDescent="0.3">
      <c r="D9" t="s">
        <v>16</v>
      </c>
      <c r="E9">
        <f>SUM(B6:B7)</f>
        <v>23</v>
      </c>
    </row>
    <row r="10" spans="1:5" x14ac:dyDescent="0.3">
      <c r="D10" t="s">
        <v>17</v>
      </c>
      <c r="E10">
        <f>E9/B8</f>
        <v>0.19491525423728814</v>
      </c>
    </row>
  </sheetData>
  <mergeCells count="3">
    <mergeCell ref="D1:E1"/>
    <mergeCell ref="D2:E2"/>
    <mergeCell ref="D3:E3"/>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L12" sqref="L12"/>
    </sheetView>
  </sheetViews>
  <sheetFormatPr defaultRowHeight="14.4" x14ac:dyDescent="0.3"/>
  <sheetData>
    <row r="1" spans="1:8" x14ac:dyDescent="0.3">
      <c r="B1" t="s">
        <v>2</v>
      </c>
      <c r="C1" t="s">
        <v>3</v>
      </c>
      <c r="D1" t="s">
        <v>4</v>
      </c>
      <c r="E1" t="s">
        <v>5</v>
      </c>
      <c r="F1" t="s">
        <v>170</v>
      </c>
      <c r="G1" t="s">
        <v>187</v>
      </c>
      <c r="H1" t="s">
        <v>188</v>
      </c>
    </row>
    <row r="2" spans="1:8" x14ac:dyDescent="0.3">
      <c r="A2" t="s">
        <v>166</v>
      </c>
      <c r="B2">
        <v>2</v>
      </c>
      <c r="C2">
        <v>5</v>
      </c>
      <c r="D2">
        <v>1</v>
      </c>
      <c r="E2">
        <v>0</v>
      </c>
      <c r="F2">
        <f>SUM(B2:E2)</f>
        <v>8</v>
      </c>
      <c r="G2">
        <f>E22</f>
        <v>3.3333333333333333E-2</v>
      </c>
      <c r="H2">
        <f>G2</f>
        <v>3.3333333333333333E-2</v>
      </c>
    </row>
    <row r="3" spans="1:8" x14ac:dyDescent="0.3">
      <c r="A3" t="s">
        <v>167</v>
      </c>
      <c r="B3">
        <v>7</v>
      </c>
      <c r="C3">
        <v>29</v>
      </c>
      <c r="D3">
        <v>12</v>
      </c>
      <c r="E3">
        <v>2</v>
      </c>
      <c r="F3">
        <f>SUM(B3:E3)</f>
        <v>50</v>
      </c>
      <c r="G3">
        <f>E23</f>
        <v>0.20833333333333334</v>
      </c>
      <c r="H3">
        <f>H2+G3</f>
        <v>0.24166666666666667</v>
      </c>
    </row>
    <row r="4" spans="1:8" x14ac:dyDescent="0.3">
      <c r="A4" t="s">
        <v>168</v>
      </c>
      <c r="B4">
        <v>3</v>
      </c>
      <c r="C4">
        <v>42</v>
      </c>
      <c r="D4">
        <v>31</v>
      </c>
      <c r="E4">
        <v>9</v>
      </c>
      <c r="F4">
        <f t="shared" ref="F4:F5" si="0">SUM(B4:E4)</f>
        <v>85</v>
      </c>
      <c r="G4">
        <f>E24</f>
        <v>0.35416666666666669</v>
      </c>
      <c r="H4">
        <f t="shared" ref="H4:H8" si="1">H3+G4</f>
        <v>0.59583333333333333</v>
      </c>
    </row>
    <row r="5" spans="1:8" x14ac:dyDescent="0.3">
      <c r="A5" t="s">
        <v>169</v>
      </c>
      <c r="B5">
        <v>1</v>
      </c>
      <c r="C5">
        <v>13</v>
      </c>
      <c r="D5">
        <v>52</v>
      </c>
      <c r="E5">
        <v>31</v>
      </c>
      <c r="F5">
        <f t="shared" si="0"/>
        <v>97</v>
      </c>
      <c r="G5">
        <f>E25</f>
        <v>0.40416666666666667</v>
      </c>
      <c r="H5">
        <f t="shared" si="1"/>
        <v>1</v>
      </c>
    </row>
    <row r="6" spans="1:8" x14ac:dyDescent="0.3">
      <c r="A6" t="s">
        <v>170</v>
      </c>
      <c r="B6">
        <f>SUM(B2:B5)</f>
        <v>13</v>
      </c>
      <c r="C6">
        <f>SUM(C2:C5)</f>
        <v>89</v>
      </c>
      <c r="D6">
        <f>SUM(D2:D5)</f>
        <v>96</v>
      </c>
      <c r="E6">
        <f>SUM(E2:E5)</f>
        <v>42</v>
      </c>
      <c r="F6">
        <f>SUM(B6:E6)</f>
        <v>240</v>
      </c>
    </row>
    <row r="7" spans="1:8" x14ac:dyDescent="0.3">
      <c r="A7" t="s">
        <v>186</v>
      </c>
      <c r="B7">
        <f>B22</f>
        <v>5.4166666666666669E-2</v>
      </c>
      <c r="C7">
        <f>B23</f>
        <v>0.37083333333333335</v>
      </c>
      <c r="D7">
        <f>B24</f>
        <v>0.4</v>
      </c>
      <c r="E7">
        <f>B25</f>
        <v>0.17499999999999999</v>
      </c>
    </row>
    <row r="8" spans="1:8" x14ac:dyDescent="0.3">
      <c r="A8" s="46" t="s">
        <v>188</v>
      </c>
      <c r="B8">
        <f>B7</f>
        <v>5.4166666666666669E-2</v>
      </c>
      <c r="C8">
        <f>B8+C7</f>
        <v>0.42500000000000004</v>
      </c>
      <c r="D8">
        <f t="shared" ref="D8:E8" si="2">C8+D7</f>
        <v>0.82500000000000007</v>
      </c>
      <c r="E8">
        <f t="shared" si="2"/>
        <v>1</v>
      </c>
    </row>
    <row r="14" spans="1:8" x14ac:dyDescent="0.3">
      <c r="A14" t="s">
        <v>171</v>
      </c>
      <c r="D14" t="s">
        <v>172</v>
      </c>
    </row>
    <row r="15" spans="1:8" x14ac:dyDescent="0.3">
      <c r="A15" t="s">
        <v>134</v>
      </c>
      <c r="B15" t="s">
        <v>28</v>
      </c>
      <c r="D15" t="s">
        <v>166</v>
      </c>
      <c r="E15" t="s">
        <v>37</v>
      </c>
    </row>
    <row r="16" spans="1:8" x14ac:dyDescent="0.3">
      <c r="A16" t="s">
        <v>135</v>
      </c>
      <c r="B16" t="s">
        <v>29</v>
      </c>
      <c r="D16" t="s">
        <v>167</v>
      </c>
      <c r="E16" t="s">
        <v>173</v>
      </c>
    </row>
    <row r="17" spans="1:5" x14ac:dyDescent="0.3">
      <c r="A17" t="s">
        <v>136</v>
      </c>
      <c r="B17" t="s">
        <v>30</v>
      </c>
      <c r="D17" t="s">
        <v>168</v>
      </c>
      <c r="E17" t="s">
        <v>174</v>
      </c>
    </row>
    <row r="18" spans="1:5" x14ac:dyDescent="0.3">
      <c r="A18" t="s">
        <v>137</v>
      </c>
      <c r="B18" t="s">
        <v>31</v>
      </c>
      <c r="D18" t="s">
        <v>169</v>
      </c>
      <c r="E18" t="s">
        <v>38</v>
      </c>
    </row>
    <row r="20" spans="1:5" x14ac:dyDescent="0.3">
      <c r="A20" t="s">
        <v>175</v>
      </c>
    </row>
    <row r="21" spans="1:5" x14ac:dyDescent="0.3">
      <c r="A21" t="s">
        <v>176</v>
      </c>
      <c r="D21" t="s">
        <v>181</v>
      </c>
    </row>
    <row r="22" spans="1:5" x14ac:dyDescent="0.3">
      <c r="A22" t="s">
        <v>177</v>
      </c>
      <c r="B22">
        <f>B6/$F$6</f>
        <v>5.4166666666666669E-2</v>
      </c>
      <c r="D22" t="s">
        <v>182</v>
      </c>
      <c r="E22">
        <f>F2/$F$6</f>
        <v>3.3333333333333333E-2</v>
      </c>
    </row>
    <row r="23" spans="1:5" x14ac:dyDescent="0.3">
      <c r="A23" t="s">
        <v>178</v>
      </c>
      <c r="B23">
        <f>C6/$F$6</f>
        <v>0.37083333333333335</v>
      </c>
      <c r="D23" t="s">
        <v>183</v>
      </c>
      <c r="E23">
        <f>F3/$F$6</f>
        <v>0.20833333333333334</v>
      </c>
    </row>
    <row r="24" spans="1:5" x14ac:dyDescent="0.3">
      <c r="A24" t="s">
        <v>179</v>
      </c>
      <c r="B24">
        <f>D6/$F$6</f>
        <v>0.4</v>
      </c>
      <c r="D24" t="s">
        <v>184</v>
      </c>
      <c r="E24">
        <f>F4/$F$6</f>
        <v>0.35416666666666669</v>
      </c>
    </row>
    <row r="25" spans="1:5" x14ac:dyDescent="0.3">
      <c r="A25" t="s">
        <v>180</v>
      </c>
      <c r="B25">
        <f>E6/$F$6</f>
        <v>0.17499999999999999</v>
      </c>
      <c r="D25" t="s">
        <v>185</v>
      </c>
      <c r="E25">
        <f>F5/$F$6</f>
        <v>0.40416666666666667</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4.4" x14ac:dyDescent="0.3"/>
  <sheetData>
    <row r="1" spans="1:9" x14ac:dyDescent="0.3">
      <c r="A1" t="s">
        <v>152</v>
      </c>
      <c r="B1" t="s">
        <v>153</v>
      </c>
      <c r="C1" t="s">
        <v>159</v>
      </c>
      <c r="D1" t="s">
        <v>160</v>
      </c>
      <c r="E1" t="s">
        <v>161</v>
      </c>
      <c r="F1" t="s">
        <v>141</v>
      </c>
      <c r="G1" t="s">
        <v>117</v>
      </c>
      <c r="H1" t="s">
        <v>162</v>
      </c>
      <c r="I1" t="s">
        <v>124</v>
      </c>
    </row>
    <row r="2" spans="1:9" x14ac:dyDescent="0.3">
      <c r="A2" t="s">
        <v>154</v>
      </c>
      <c r="B2">
        <v>44</v>
      </c>
      <c r="C2">
        <v>0</v>
      </c>
      <c r="D2">
        <v>0.5</v>
      </c>
      <c r="E2">
        <f>(C2+D2)/2</f>
        <v>0.25</v>
      </c>
      <c r="F2">
        <f>E2*B2</f>
        <v>11</v>
      </c>
      <c r="G2">
        <f>_xlfn.EXPON.DIST(C2,$B$11,TRUE)</f>
        <v>0</v>
      </c>
      <c r="H2">
        <f>G3-G2</f>
        <v>0.40219624848888202</v>
      </c>
      <c r="I2">
        <f>ROUND(H2*$B$7,0)</f>
        <v>57</v>
      </c>
    </row>
    <row r="3" spans="1:9" x14ac:dyDescent="0.3">
      <c r="A3" t="s">
        <v>155</v>
      </c>
      <c r="B3">
        <v>36</v>
      </c>
      <c r="C3">
        <v>0.5</v>
      </c>
      <c r="D3">
        <v>1</v>
      </c>
      <c r="E3">
        <f t="shared" ref="E3:E6" si="0">(C3+D3)/2</f>
        <v>0.75</v>
      </c>
      <c r="F3">
        <f t="shared" ref="F3:F6" si="1">E3*B3</f>
        <v>27</v>
      </c>
      <c r="G3">
        <f t="shared" ref="G3:G7" si="2">_xlfn.EXPON.DIST(C3,$B$11,TRUE)</f>
        <v>0.40219624848888202</v>
      </c>
      <c r="H3">
        <f t="shared" ref="H3:H6" si="3">G4-G3</f>
        <v>0.24043442619035149</v>
      </c>
      <c r="I3">
        <f t="shared" ref="I3:I6" si="4">ROUND(H3*$B$7,0)</f>
        <v>34</v>
      </c>
    </row>
    <row r="4" spans="1:9" x14ac:dyDescent="0.3">
      <c r="A4" t="s">
        <v>156</v>
      </c>
      <c r="B4">
        <v>30</v>
      </c>
      <c r="C4">
        <v>1</v>
      </c>
      <c r="D4">
        <v>1.5</v>
      </c>
      <c r="E4">
        <f t="shared" si="0"/>
        <v>1.25</v>
      </c>
      <c r="F4">
        <f t="shared" si="1"/>
        <v>37.5</v>
      </c>
      <c r="G4">
        <f t="shared" si="2"/>
        <v>0.64263067467923352</v>
      </c>
      <c r="H4">
        <f t="shared" si="3"/>
        <v>0.14373260196901505</v>
      </c>
      <c r="I4">
        <f t="shared" si="4"/>
        <v>20</v>
      </c>
    </row>
    <row r="5" spans="1:9" x14ac:dyDescent="0.3">
      <c r="A5" t="s">
        <v>157</v>
      </c>
      <c r="B5">
        <v>19</v>
      </c>
      <c r="C5">
        <v>1.5</v>
      </c>
      <c r="D5">
        <v>2</v>
      </c>
      <c r="E5">
        <f t="shared" si="0"/>
        <v>1.75</v>
      </c>
      <c r="F5">
        <f t="shared" si="1"/>
        <v>33.25</v>
      </c>
      <c r="G5">
        <f t="shared" si="2"/>
        <v>0.78636327664824857</v>
      </c>
      <c r="H5">
        <f t="shared" si="3"/>
        <v>8.5923888671531556E-2</v>
      </c>
      <c r="I5">
        <f t="shared" si="4"/>
        <v>12</v>
      </c>
    </row>
    <row r="6" spans="1:9" x14ac:dyDescent="0.3">
      <c r="A6" t="s">
        <v>158</v>
      </c>
      <c r="B6">
        <v>13</v>
      </c>
      <c r="C6">
        <v>2</v>
      </c>
      <c r="D6">
        <v>2.5</v>
      </c>
      <c r="E6">
        <f t="shared" si="0"/>
        <v>2.25</v>
      </c>
      <c r="F6">
        <f t="shared" si="1"/>
        <v>29.25</v>
      </c>
      <c r="G6">
        <f t="shared" si="2"/>
        <v>0.87228716531978012</v>
      </c>
      <c r="H6">
        <f t="shared" si="3"/>
        <v>5.1365622992265214E-2</v>
      </c>
      <c r="I6">
        <f t="shared" si="4"/>
        <v>7</v>
      </c>
    </row>
    <row r="7" spans="1:9" x14ac:dyDescent="0.3">
      <c r="B7">
        <f>SUM(B2:B6)</f>
        <v>142</v>
      </c>
      <c r="C7">
        <v>2.5</v>
      </c>
      <c r="F7">
        <f>SUM(F2:F6)</f>
        <v>138</v>
      </c>
      <c r="G7">
        <f t="shared" si="2"/>
        <v>0.92365278831204534</v>
      </c>
    </row>
    <row r="10" spans="1:9" x14ac:dyDescent="0.3">
      <c r="A10" t="s">
        <v>113</v>
      </c>
      <c r="B10">
        <f>F7/B7</f>
        <v>0.971830985915493</v>
      </c>
    </row>
    <row r="11" spans="1:9" x14ac:dyDescent="0.3">
      <c r="A11" s="37" t="s">
        <v>116</v>
      </c>
      <c r="B11">
        <f>1/B10</f>
        <v>1.0289855072463767</v>
      </c>
    </row>
    <row r="12" spans="1:9" x14ac:dyDescent="0.3">
      <c r="A12" t="s">
        <v>163</v>
      </c>
      <c r="B12">
        <f>SUM(H3:H5)</f>
        <v>0.4700909168308981</v>
      </c>
    </row>
    <row r="13" spans="1:9" x14ac:dyDescent="0.3">
      <c r="A13" t="s">
        <v>164</v>
      </c>
      <c r="B13">
        <f>SUM(H5:H6)</f>
        <v>0.13728951166379677</v>
      </c>
    </row>
    <row r="14" spans="1:9" x14ac:dyDescent="0.3">
      <c r="A14" t="s">
        <v>165</v>
      </c>
      <c r="B14">
        <f>SUM(H2:H3)</f>
        <v>0.64263067467923352</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C4" zoomScale="142" workbookViewId="0">
      <selection activeCell="I26" sqref="I26"/>
    </sheetView>
  </sheetViews>
  <sheetFormatPr defaultRowHeight="14.4" x14ac:dyDescent="0.3"/>
  <cols>
    <col min="1" max="1" width="9.77734375" customWidth="1"/>
    <col min="2" max="2" width="2.6640625" customWidth="1"/>
    <col min="3" max="3" width="10.44140625" customWidth="1"/>
    <col min="4" max="4" width="7.109375" customWidth="1"/>
    <col min="5" max="5" width="17.77734375" bestFit="1" customWidth="1"/>
    <col min="6" max="6" width="4.33203125" bestFit="1" customWidth="1"/>
    <col min="7" max="7" width="12.21875" bestFit="1" customWidth="1"/>
  </cols>
  <sheetData>
    <row r="1" spans="1:9" ht="15" customHeight="1" thickBot="1" x14ac:dyDescent="0.35">
      <c r="A1" s="40" t="s">
        <v>18</v>
      </c>
      <c r="B1" s="41"/>
      <c r="C1" s="41"/>
      <c r="D1" s="41"/>
      <c r="E1" s="41"/>
      <c r="F1" s="41"/>
      <c r="G1" s="42"/>
    </row>
    <row r="2" spans="1:9" ht="22.2" thickTop="1" thickBot="1" x14ac:dyDescent="0.35">
      <c r="A2" s="43" t="s">
        <v>22</v>
      </c>
      <c r="B2" s="7"/>
      <c r="C2" s="8" t="s">
        <v>37</v>
      </c>
      <c r="D2" s="8" t="s">
        <v>40</v>
      </c>
      <c r="E2" s="8" t="s">
        <v>38</v>
      </c>
      <c r="F2" s="8" t="s">
        <v>41</v>
      </c>
      <c r="G2" s="8" t="s">
        <v>39</v>
      </c>
    </row>
    <row r="3" spans="1:9" ht="21.6" thickBot="1" x14ac:dyDescent="0.35">
      <c r="A3" s="44"/>
      <c r="B3" t="s">
        <v>28</v>
      </c>
      <c r="C3" s="9">
        <v>17</v>
      </c>
      <c r="D3" s="9">
        <v>23</v>
      </c>
      <c r="E3" s="9">
        <v>18</v>
      </c>
      <c r="F3" s="9">
        <v>11</v>
      </c>
      <c r="G3" s="9">
        <v>14</v>
      </c>
      <c r="H3">
        <f>SUM(C3:G3)</f>
        <v>83</v>
      </c>
    </row>
    <row r="4" spans="1:9" ht="21.6" thickBot="1" x14ac:dyDescent="0.35">
      <c r="A4" s="44"/>
      <c r="B4" t="s">
        <v>29</v>
      </c>
      <c r="C4" s="8">
        <v>20</v>
      </c>
      <c r="D4" s="8">
        <v>19</v>
      </c>
      <c r="E4" s="8">
        <v>21</v>
      </c>
      <c r="F4" s="8">
        <v>13</v>
      </c>
      <c r="G4" s="8">
        <v>12</v>
      </c>
      <c r="H4">
        <f t="shared" ref="H4:H7" si="0">SUM(C4:G4)</f>
        <v>85</v>
      </c>
    </row>
    <row r="5" spans="1:9" ht="21.6" thickBot="1" x14ac:dyDescent="0.35">
      <c r="A5" s="44"/>
      <c r="B5" t="s">
        <v>30</v>
      </c>
      <c r="C5" s="9">
        <v>23</v>
      </c>
      <c r="D5" s="9">
        <v>20</v>
      </c>
      <c r="E5" s="9">
        <v>18</v>
      </c>
      <c r="F5" s="9">
        <v>16</v>
      </c>
      <c r="G5" s="9">
        <v>12</v>
      </c>
      <c r="H5">
        <f t="shared" si="0"/>
        <v>89</v>
      </c>
    </row>
    <row r="6" spans="1:9" ht="21.6" thickBot="1" x14ac:dyDescent="0.35">
      <c r="A6" s="44"/>
      <c r="B6" t="s">
        <v>31</v>
      </c>
      <c r="C6" s="8">
        <v>12</v>
      </c>
      <c r="D6" s="8">
        <v>16</v>
      </c>
      <c r="E6" s="8">
        <v>15</v>
      </c>
      <c r="F6" s="8">
        <v>11</v>
      </c>
      <c r="G6" s="8">
        <v>14</v>
      </c>
      <c r="H6">
        <f t="shared" si="0"/>
        <v>68</v>
      </c>
    </row>
    <row r="7" spans="1:9" ht="21.6" thickBot="1" x14ac:dyDescent="0.35">
      <c r="A7" s="45"/>
      <c r="B7" t="s">
        <v>32</v>
      </c>
      <c r="C7" s="9">
        <v>9</v>
      </c>
      <c r="D7" s="9">
        <v>11</v>
      </c>
      <c r="E7" s="9">
        <v>8</v>
      </c>
      <c r="F7" s="9">
        <v>10</v>
      </c>
      <c r="G7" s="9">
        <v>6</v>
      </c>
      <c r="H7">
        <f t="shared" si="0"/>
        <v>44</v>
      </c>
    </row>
    <row r="8" spans="1:9" x14ac:dyDescent="0.3">
      <c r="C8">
        <f t="shared" ref="C8:G8" si="1">SUM(C3:C7)</f>
        <v>81</v>
      </c>
      <c r="D8">
        <f>SUM(D3:D7)</f>
        <v>89</v>
      </c>
      <c r="E8">
        <f t="shared" si="1"/>
        <v>80</v>
      </c>
      <c r="F8">
        <f t="shared" si="1"/>
        <v>61</v>
      </c>
      <c r="G8">
        <f t="shared" si="1"/>
        <v>58</v>
      </c>
      <c r="H8">
        <f>SUM(C8:G8)</f>
        <v>369</v>
      </c>
    </row>
    <row r="11" spans="1:9" x14ac:dyDescent="0.3">
      <c r="A11" t="s">
        <v>52</v>
      </c>
      <c r="C11" t="s">
        <v>33</v>
      </c>
      <c r="G11" t="s">
        <v>45</v>
      </c>
      <c r="H11" t="s">
        <v>42</v>
      </c>
      <c r="I11">
        <f>SUM(L)/total</f>
        <v>0.24119241192411925</v>
      </c>
    </row>
    <row r="12" spans="1:9" x14ac:dyDescent="0.3">
      <c r="A12" t="s">
        <v>21</v>
      </c>
      <c r="B12" t="s">
        <v>28</v>
      </c>
      <c r="C12" t="s">
        <v>34</v>
      </c>
      <c r="D12" t="s">
        <v>37</v>
      </c>
      <c r="G12" t="s">
        <v>46</v>
      </c>
      <c r="H12" t="s">
        <v>43</v>
      </c>
      <c r="I12">
        <f>E5/SUM(D)</f>
        <v>0.22500000000000001</v>
      </c>
    </row>
    <row r="13" spans="1:9" x14ac:dyDescent="0.3">
      <c r="A13" t="s">
        <v>23</v>
      </c>
      <c r="B13" t="s">
        <v>29</v>
      </c>
      <c r="C13" t="s">
        <v>35</v>
      </c>
      <c r="D13" t="s">
        <v>40</v>
      </c>
      <c r="F13" t="s">
        <v>27</v>
      </c>
      <c r="G13" t="s">
        <v>47</v>
      </c>
      <c r="H13" t="s">
        <v>51</v>
      </c>
      <c r="I13">
        <f>C4/total</f>
        <v>5.4200542005420058E-2</v>
      </c>
    </row>
    <row r="14" spans="1:9" x14ac:dyDescent="0.3">
      <c r="A14" t="s">
        <v>24</v>
      </c>
      <c r="B14" t="s">
        <v>30</v>
      </c>
      <c r="C14" t="s">
        <v>19</v>
      </c>
      <c r="D14" t="s">
        <v>38</v>
      </c>
      <c r="G14" t="s">
        <v>48</v>
      </c>
      <c r="H14" t="s">
        <v>44</v>
      </c>
      <c r="I14">
        <f>G7/SUM(S)</f>
        <v>0.10344827586206896</v>
      </c>
    </row>
    <row r="15" spans="1:9" x14ac:dyDescent="0.3">
      <c r="A15" t="s">
        <v>25</v>
      </c>
      <c r="B15" t="s">
        <v>31</v>
      </c>
      <c r="C15" t="s">
        <v>36</v>
      </c>
      <c r="D15" t="s">
        <v>41</v>
      </c>
      <c r="G15" t="s">
        <v>49</v>
      </c>
      <c r="H15" t="s">
        <v>50</v>
      </c>
      <c r="I15">
        <f>F7/SUM(H)</f>
        <v>0.16393442622950818</v>
      </c>
    </row>
    <row r="16" spans="1:9" x14ac:dyDescent="0.3">
      <c r="A16" t="s">
        <v>26</v>
      </c>
      <c r="B16" t="s">
        <v>32</v>
      </c>
      <c r="C16" t="s">
        <v>20</v>
      </c>
      <c r="D16" t="s">
        <v>39</v>
      </c>
    </row>
  </sheetData>
  <mergeCells count="2">
    <mergeCell ref="A1:G1"/>
    <mergeCell ref="A2:A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zoomScale="132" zoomScaleNormal="85" workbookViewId="0">
      <selection activeCell="D11" sqref="D11"/>
    </sheetView>
  </sheetViews>
  <sheetFormatPr defaultRowHeight="14.4" x14ac:dyDescent="0.3"/>
  <cols>
    <col min="1" max="1" width="19.109375" bestFit="1" customWidth="1"/>
    <col min="2" max="3" width="23" bestFit="1" customWidth="1"/>
  </cols>
  <sheetData>
    <row r="1" spans="1:6" ht="21.6" thickBot="1" x14ac:dyDescent="0.35">
      <c r="A1" s="10" t="s">
        <v>53</v>
      </c>
      <c r="B1" s="11" t="s">
        <v>54</v>
      </c>
      <c r="C1" s="11" t="s">
        <v>55</v>
      </c>
      <c r="D1" s="16" t="s">
        <v>65</v>
      </c>
      <c r="E1" t="s">
        <v>66</v>
      </c>
      <c r="F1" s="17" t="s">
        <v>68</v>
      </c>
    </row>
    <row r="2" spans="1:6" ht="22.2" thickTop="1" thickBot="1" x14ac:dyDescent="0.35">
      <c r="A2" s="12" t="s">
        <v>56</v>
      </c>
      <c r="B2" s="13">
        <v>4500</v>
      </c>
      <c r="C2" s="13">
        <v>55</v>
      </c>
      <c r="D2">
        <f>C2/100</f>
        <v>0.55000000000000004</v>
      </c>
      <c r="E2">
        <f t="shared" ref="E2:E10" si="0">B2/totalstudents</f>
        <v>2.9315960912052116E-2</v>
      </c>
      <c r="F2">
        <f>D2*E2</f>
        <v>1.6123778501628664E-2</v>
      </c>
    </row>
    <row r="3" spans="1:6" ht="21.6" thickBot="1" x14ac:dyDescent="0.35">
      <c r="A3" s="14" t="s">
        <v>57</v>
      </c>
      <c r="B3" s="15">
        <v>85000</v>
      </c>
      <c r="C3" s="15">
        <v>35</v>
      </c>
      <c r="D3">
        <f t="shared" ref="D3:D10" si="1">C3/100</f>
        <v>0.35</v>
      </c>
      <c r="E3">
        <f t="shared" si="0"/>
        <v>0.55374592833876224</v>
      </c>
      <c r="F3">
        <f t="shared" ref="F3:F10" si="2">D3*E3</f>
        <v>0.19381107491856678</v>
      </c>
    </row>
    <row r="4" spans="1:6" ht="21.6" thickBot="1" x14ac:dyDescent="0.35">
      <c r="A4" s="12" t="s">
        <v>58</v>
      </c>
      <c r="B4" s="13">
        <v>9000</v>
      </c>
      <c r="C4" s="13">
        <v>40</v>
      </c>
      <c r="D4">
        <f t="shared" si="1"/>
        <v>0.4</v>
      </c>
      <c r="E4">
        <f t="shared" si="0"/>
        <v>5.8631921824104233E-2</v>
      </c>
      <c r="F4">
        <f t="shared" si="2"/>
        <v>2.3452768729641693E-2</v>
      </c>
    </row>
    <row r="5" spans="1:6" ht="21.6" thickBot="1" x14ac:dyDescent="0.35">
      <c r="A5" s="14" t="s">
        <v>59</v>
      </c>
      <c r="B5" s="15">
        <v>7500</v>
      </c>
      <c r="C5" s="15">
        <v>50</v>
      </c>
      <c r="D5">
        <f t="shared" si="1"/>
        <v>0.5</v>
      </c>
      <c r="E5">
        <f t="shared" si="0"/>
        <v>4.8859934853420196E-2</v>
      </c>
      <c r="F5">
        <f t="shared" si="2"/>
        <v>2.4429967426710098E-2</v>
      </c>
    </row>
    <row r="6" spans="1:6" ht="21.6" thickBot="1" x14ac:dyDescent="0.35">
      <c r="A6" s="12" t="s">
        <v>60</v>
      </c>
      <c r="B6" s="13">
        <v>28000</v>
      </c>
      <c r="C6" s="13">
        <v>25</v>
      </c>
      <c r="D6">
        <f t="shared" si="1"/>
        <v>0.25</v>
      </c>
      <c r="E6">
        <f t="shared" si="0"/>
        <v>0.18241042345276873</v>
      </c>
      <c r="F6">
        <f t="shared" si="2"/>
        <v>4.5602605863192182E-2</v>
      </c>
    </row>
    <row r="7" spans="1:6" ht="21.6" thickBot="1" x14ac:dyDescent="0.35">
      <c r="A7" s="14" t="s">
        <v>61</v>
      </c>
      <c r="B7" s="15">
        <v>7000</v>
      </c>
      <c r="C7" s="15">
        <v>70</v>
      </c>
      <c r="D7">
        <f t="shared" si="1"/>
        <v>0.7</v>
      </c>
      <c r="E7">
        <f t="shared" si="0"/>
        <v>4.5602605863192182E-2</v>
      </c>
      <c r="F7">
        <f t="shared" si="2"/>
        <v>3.1921824104234525E-2</v>
      </c>
    </row>
    <row r="8" spans="1:6" ht="21.6" thickBot="1" x14ac:dyDescent="0.35">
      <c r="A8" s="12" t="s">
        <v>62</v>
      </c>
      <c r="B8" s="13">
        <v>10000</v>
      </c>
      <c r="C8" s="13">
        <v>85</v>
      </c>
      <c r="D8">
        <f t="shared" si="1"/>
        <v>0.85</v>
      </c>
      <c r="E8">
        <f t="shared" si="0"/>
        <v>6.5146579804560262E-2</v>
      </c>
      <c r="F8">
        <f t="shared" si="2"/>
        <v>5.5374592833876218E-2</v>
      </c>
    </row>
    <row r="9" spans="1:6" ht="21.6" thickBot="1" x14ac:dyDescent="0.35">
      <c r="A9" s="14" t="s">
        <v>63</v>
      </c>
      <c r="B9" s="15">
        <v>1500</v>
      </c>
      <c r="C9" s="15">
        <v>80</v>
      </c>
      <c r="D9">
        <f t="shared" si="1"/>
        <v>0.8</v>
      </c>
      <c r="E9">
        <f t="shared" si="0"/>
        <v>9.7719869706840382E-3</v>
      </c>
      <c r="F9">
        <f t="shared" si="2"/>
        <v>7.8175895765472316E-3</v>
      </c>
    </row>
    <row r="10" spans="1:6" ht="21.6" thickBot="1" x14ac:dyDescent="0.35">
      <c r="A10" s="12" t="s">
        <v>64</v>
      </c>
      <c r="B10" s="13">
        <v>1000</v>
      </c>
      <c r="C10" s="13">
        <v>90</v>
      </c>
      <c r="D10">
        <f t="shared" si="1"/>
        <v>0.9</v>
      </c>
      <c r="E10">
        <f t="shared" si="0"/>
        <v>6.5146579804560263E-3</v>
      </c>
      <c r="F10">
        <f t="shared" si="2"/>
        <v>5.8631921824104241E-3</v>
      </c>
    </row>
    <row r="11" spans="1:6" x14ac:dyDescent="0.3">
      <c r="B11">
        <f>SUM(B1:B10)</f>
        <v>153500</v>
      </c>
      <c r="F11">
        <f>SUM(F2:F10)</f>
        <v>0.40439739413680781</v>
      </c>
    </row>
    <row r="12" spans="1:6" x14ac:dyDescent="0.3">
      <c r="A12" t="s">
        <v>67</v>
      </c>
      <c r="B12">
        <f>F11</f>
        <v>0.40439739413680781</v>
      </c>
    </row>
    <row r="13" spans="1:6" x14ac:dyDescent="0.3">
      <c r="A13" t="s">
        <v>69</v>
      </c>
      <c r="B13">
        <f>F7/F11</f>
        <v>7.8936770036246467E-2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A15" zoomScale="197" workbookViewId="0">
      <selection activeCell="G4" sqref="G4"/>
    </sheetView>
  </sheetViews>
  <sheetFormatPr defaultRowHeight="14.4" x14ac:dyDescent="0.3"/>
  <cols>
    <col min="1" max="1" width="8.88671875" customWidth="1"/>
  </cols>
  <sheetData>
    <row r="1" spans="1:16" ht="21" x14ac:dyDescent="0.3">
      <c r="A1" s="18" t="s">
        <v>70</v>
      </c>
    </row>
    <row r="2" spans="1:16" x14ac:dyDescent="0.3">
      <c r="A2" t="s">
        <v>72</v>
      </c>
    </row>
    <row r="3" spans="1:16" x14ac:dyDescent="0.3">
      <c r="A3" t="s">
        <v>71</v>
      </c>
      <c r="B3" t="s">
        <v>75</v>
      </c>
      <c r="C3" t="s">
        <v>73</v>
      </c>
      <c r="D3" t="s">
        <v>74</v>
      </c>
      <c r="E3" t="s">
        <v>76</v>
      </c>
      <c r="F3" t="s">
        <v>78</v>
      </c>
      <c r="G3" t="s">
        <v>79</v>
      </c>
    </row>
    <row r="4" spans="1:16" x14ac:dyDescent="0.3">
      <c r="A4">
        <v>2</v>
      </c>
      <c r="B4" s="19">
        <f t="shared" ref="B4:B14" si="0">COUNTIF($J$6:$O$11,A4)</f>
        <v>1</v>
      </c>
      <c r="C4">
        <f>B4/36</f>
        <v>2.7777777777777776E-2</v>
      </c>
      <c r="D4">
        <f>A4*C4</f>
        <v>5.5555555555555552E-2</v>
      </c>
      <c r="E4">
        <f>A4^2*C4</f>
        <v>0.1111111111111111</v>
      </c>
      <c r="F4">
        <f>A4^3*C4</f>
        <v>0.22222222222222221</v>
      </c>
      <c r="G4">
        <f>A4^4*C4</f>
        <v>0.44444444444444442</v>
      </c>
    </row>
    <row r="5" spans="1:16" x14ac:dyDescent="0.3">
      <c r="A5">
        <v>3</v>
      </c>
      <c r="B5" s="19">
        <f t="shared" si="0"/>
        <v>2</v>
      </c>
      <c r="C5">
        <f t="shared" ref="C5:C14" si="1">B5/36</f>
        <v>5.5555555555555552E-2</v>
      </c>
      <c r="D5">
        <f t="shared" ref="D5:D14" si="2">A5*C5</f>
        <v>0.16666666666666666</v>
      </c>
      <c r="E5">
        <f t="shared" ref="E5:E14" si="3">A5^2*C5</f>
        <v>0.5</v>
      </c>
      <c r="F5">
        <f t="shared" ref="F5:F14" si="4">A5^3*C5</f>
        <v>1.5</v>
      </c>
      <c r="G5">
        <f t="shared" ref="G5:G14" si="5">A5^4*C5</f>
        <v>4.5</v>
      </c>
      <c r="J5" s="20">
        <v>1</v>
      </c>
      <c r="K5" s="20">
        <v>2</v>
      </c>
      <c r="L5" s="20">
        <v>3</v>
      </c>
      <c r="M5" s="20">
        <v>4</v>
      </c>
      <c r="N5" s="20">
        <v>5</v>
      </c>
      <c r="O5" s="20">
        <v>6</v>
      </c>
      <c r="P5" s="20"/>
    </row>
    <row r="6" spans="1:16" x14ac:dyDescent="0.3">
      <c r="A6">
        <v>4</v>
      </c>
      <c r="B6" s="19">
        <f t="shared" si="0"/>
        <v>3</v>
      </c>
      <c r="C6">
        <f t="shared" si="1"/>
        <v>8.3333333333333329E-2</v>
      </c>
      <c r="D6">
        <f t="shared" si="2"/>
        <v>0.33333333333333331</v>
      </c>
      <c r="E6">
        <f t="shared" si="3"/>
        <v>1.3333333333333333</v>
      </c>
      <c r="F6">
        <f t="shared" si="4"/>
        <v>5.333333333333333</v>
      </c>
      <c r="G6">
        <f t="shared" si="5"/>
        <v>21.333333333333332</v>
      </c>
      <c r="I6" s="20">
        <v>1</v>
      </c>
      <c r="J6">
        <f t="shared" ref="J6:O11" si="6">$I6+J$5</f>
        <v>2</v>
      </c>
      <c r="K6">
        <f t="shared" si="6"/>
        <v>3</v>
      </c>
      <c r="L6">
        <f t="shared" si="6"/>
        <v>4</v>
      </c>
      <c r="M6">
        <f t="shared" si="6"/>
        <v>5</v>
      </c>
      <c r="N6">
        <f t="shared" si="6"/>
        <v>6</v>
      </c>
      <c r="O6">
        <f t="shared" si="6"/>
        <v>7</v>
      </c>
      <c r="P6" s="21">
        <f>SUM(J6:O6)</f>
        <v>27</v>
      </c>
    </row>
    <row r="7" spans="1:16" x14ac:dyDescent="0.3">
      <c r="A7">
        <v>5</v>
      </c>
      <c r="B7" s="19">
        <f t="shared" si="0"/>
        <v>4</v>
      </c>
      <c r="C7">
        <f t="shared" si="1"/>
        <v>0.1111111111111111</v>
      </c>
      <c r="D7">
        <f t="shared" si="2"/>
        <v>0.55555555555555558</v>
      </c>
      <c r="E7">
        <f t="shared" si="3"/>
        <v>2.7777777777777777</v>
      </c>
      <c r="F7">
        <f t="shared" si="4"/>
        <v>13.888888888888888</v>
      </c>
      <c r="G7">
        <f t="shared" si="5"/>
        <v>69.444444444444443</v>
      </c>
      <c r="I7" s="20">
        <v>2</v>
      </c>
      <c r="J7">
        <f t="shared" si="6"/>
        <v>3</v>
      </c>
      <c r="K7">
        <f t="shared" si="6"/>
        <v>4</v>
      </c>
      <c r="L7">
        <f t="shared" si="6"/>
        <v>5</v>
      </c>
      <c r="M7">
        <f t="shared" si="6"/>
        <v>6</v>
      </c>
      <c r="N7">
        <f t="shared" si="6"/>
        <v>7</v>
      </c>
      <c r="O7">
        <f t="shared" si="6"/>
        <v>8</v>
      </c>
      <c r="P7" s="21">
        <f t="shared" ref="P7:P11" si="7">SUM(J7:O7)</f>
        <v>33</v>
      </c>
    </row>
    <row r="8" spans="1:16" x14ac:dyDescent="0.3">
      <c r="A8">
        <v>6</v>
      </c>
      <c r="B8" s="19">
        <f t="shared" si="0"/>
        <v>5</v>
      </c>
      <c r="C8">
        <f t="shared" si="1"/>
        <v>0.1388888888888889</v>
      </c>
      <c r="D8">
        <f t="shared" si="2"/>
        <v>0.83333333333333337</v>
      </c>
      <c r="E8">
        <f t="shared" si="3"/>
        <v>5</v>
      </c>
      <c r="F8">
        <f t="shared" si="4"/>
        <v>30</v>
      </c>
      <c r="G8">
        <f t="shared" si="5"/>
        <v>180</v>
      </c>
      <c r="I8" s="20">
        <v>3</v>
      </c>
      <c r="J8">
        <f t="shared" si="6"/>
        <v>4</v>
      </c>
      <c r="K8">
        <f t="shared" si="6"/>
        <v>5</v>
      </c>
      <c r="L8">
        <f t="shared" si="6"/>
        <v>6</v>
      </c>
      <c r="M8">
        <f t="shared" si="6"/>
        <v>7</v>
      </c>
      <c r="N8">
        <f t="shared" si="6"/>
        <v>8</v>
      </c>
      <c r="O8">
        <f t="shared" si="6"/>
        <v>9</v>
      </c>
      <c r="P8" s="21">
        <f t="shared" si="7"/>
        <v>39</v>
      </c>
    </row>
    <row r="9" spans="1:16" x14ac:dyDescent="0.3">
      <c r="A9">
        <v>7</v>
      </c>
      <c r="B9" s="19">
        <f t="shared" si="0"/>
        <v>6</v>
      </c>
      <c r="C9">
        <f t="shared" si="1"/>
        <v>0.16666666666666666</v>
      </c>
      <c r="D9">
        <f t="shared" si="2"/>
        <v>1.1666666666666665</v>
      </c>
      <c r="E9">
        <f t="shared" si="3"/>
        <v>8.1666666666666661</v>
      </c>
      <c r="F9">
        <f t="shared" si="4"/>
        <v>57.166666666666664</v>
      </c>
      <c r="G9">
        <f t="shared" si="5"/>
        <v>400.16666666666663</v>
      </c>
      <c r="I9" s="20">
        <v>4</v>
      </c>
      <c r="J9">
        <f t="shared" si="6"/>
        <v>5</v>
      </c>
      <c r="K9">
        <f t="shared" si="6"/>
        <v>6</v>
      </c>
      <c r="L9">
        <f t="shared" si="6"/>
        <v>7</v>
      </c>
      <c r="M9">
        <f t="shared" si="6"/>
        <v>8</v>
      </c>
      <c r="N9">
        <f t="shared" si="6"/>
        <v>9</v>
      </c>
      <c r="O9">
        <f t="shared" si="6"/>
        <v>10</v>
      </c>
      <c r="P9" s="21">
        <f t="shared" si="7"/>
        <v>45</v>
      </c>
    </row>
    <row r="10" spans="1:16" x14ac:dyDescent="0.3">
      <c r="A10">
        <v>8</v>
      </c>
      <c r="B10" s="19">
        <f t="shared" si="0"/>
        <v>5</v>
      </c>
      <c r="C10">
        <f t="shared" si="1"/>
        <v>0.1388888888888889</v>
      </c>
      <c r="D10">
        <f t="shared" si="2"/>
        <v>1.1111111111111112</v>
      </c>
      <c r="E10">
        <f t="shared" si="3"/>
        <v>8.8888888888888893</v>
      </c>
      <c r="F10">
        <f t="shared" si="4"/>
        <v>71.111111111111114</v>
      </c>
      <c r="G10">
        <f t="shared" si="5"/>
        <v>568.88888888888891</v>
      </c>
      <c r="I10" s="20">
        <v>5</v>
      </c>
      <c r="J10">
        <f t="shared" si="6"/>
        <v>6</v>
      </c>
      <c r="K10">
        <f t="shared" si="6"/>
        <v>7</v>
      </c>
      <c r="L10">
        <f t="shared" si="6"/>
        <v>8</v>
      </c>
      <c r="M10">
        <f t="shared" si="6"/>
        <v>9</v>
      </c>
      <c r="N10">
        <f t="shared" si="6"/>
        <v>10</v>
      </c>
      <c r="O10">
        <f t="shared" si="6"/>
        <v>11</v>
      </c>
      <c r="P10" s="21">
        <f t="shared" si="7"/>
        <v>51</v>
      </c>
    </row>
    <row r="11" spans="1:16" x14ac:dyDescent="0.3">
      <c r="A11">
        <v>9</v>
      </c>
      <c r="B11" s="19">
        <f t="shared" si="0"/>
        <v>4</v>
      </c>
      <c r="C11">
        <f t="shared" si="1"/>
        <v>0.1111111111111111</v>
      </c>
      <c r="D11">
        <f t="shared" si="2"/>
        <v>1</v>
      </c>
      <c r="E11">
        <f t="shared" si="3"/>
        <v>9</v>
      </c>
      <c r="F11">
        <f t="shared" si="4"/>
        <v>81</v>
      </c>
      <c r="G11">
        <f t="shared" si="5"/>
        <v>729</v>
      </c>
      <c r="I11" s="20">
        <v>6</v>
      </c>
      <c r="J11">
        <f t="shared" si="6"/>
        <v>7</v>
      </c>
      <c r="K11">
        <f t="shared" si="6"/>
        <v>8</v>
      </c>
      <c r="L11">
        <f t="shared" si="6"/>
        <v>9</v>
      </c>
      <c r="M11">
        <f t="shared" si="6"/>
        <v>10</v>
      </c>
      <c r="N11">
        <f t="shared" si="6"/>
        <v>11</v>
      </c>
      <c r="O11">
        <f t="shared" si="6"/>
        <v>12</v>
      </c>
      <c r="P11" s="21">
        <f t="shared" si="7"/>
        <v>57</v>
      </c>
    </row>
    <row r="12" spans="1:16" x14ac:dyDescent="0.3">
      <c r="A12">
        <v>10</v>
      </c>
      <c r="B12" s="19">
        <f t="shared" si="0"/>
        <v>3</v>
      </c>
      <c r="C12">
        <f t="shared" si="1"/>
        <v>8.3333333333333329E-2</v>
      </c>
      <c r="D12">
        <f t="shared" si="2"/>
        <v>0.83333333333333326</v>
      </c>
      <c r="E12">
        <f t="shared" si="3"/>
        <v>8.3333333333333321</v>
      </c>
      <c r="F12">
        <f t="shared" si="4"/>
        <v>83.333333333333329</v>
      </c>
      <c r="G12">
        <f t="shared" si="5"/>
        <v>833.33333333333326</v>
      </c>
      <c r="J12" s="21">
        <f>SUM(J6:J11)</f>
        <v>27</v>
      </c>
      <c r="K12" s="21">
        <f t="shared" ref="K12:O12" si="8">SUM(K6:K11)</f>
        <v>33</v>
      </c>
      <c r="L12" s="21">
        <f t="shared" si="8"/>
        <v>39</v>
      </c>
      <c r="M12" s="21">
        <f t="shared" si="8"/>
        <v>45</v>
      </c>
      <c r="N12" s="21">
        <f t="shared" si="8"/>
        <v>51</v>
      </c>
      <c r="O12" s="21">
        <f t="shared" si="8"/>
        <v>57</v>
      </c>
      <c r="P12" s="21">
        <f>SUM(J12:O12)</f>
        <v>252</v>
      </c>
    </row>
    <row r="13" spans="1:16" x14ac:dyDescent="0.3">
      <c r="A13">
        <v>11</v>
      </c>
      <c r="B13" s="19">
        <f t="shared" si="0"/>
        <v>2</v>
      </c>
      <c r="C13">
        <f t="shared" si="1"/>
        <v>5.5555555555555552E-2</v>
      </c>
      <c r="D13">
        <f t="shared" si="2"/>
        <v>0.61111111111111105</v>
      </c>
      <c r="E13">
        <f t="shared" si="3"/>
        <v>6.7222222222222214</v>
      </c>
      <c r="F13">
        <f t="shared" si="4"/>
        <v>73.944444444444443</v>
      </c>
      <c r="G13">
        <f t="shared" si="5"/>
        <v>813.3888888888888</v>
      </c>
    </row>
    <row r="14" spans="1:16" x14ac:dyDescent="0.3">
      <c r="A14">
        <v>12</v>
      </c>
      <c r="B14" s="19">
        <f t="shared" si="0"/>
        <v>1</v>
      </c>
      <c r="C14">
        <f t="shared" si="1"/>
        <v>2.7777777777777776E-2</v>
      </c>
      <c r="D14">
        <f t="shared" si="2"/>
        <v>0.33333333333333331</v>
      </c>
      <c r="E14">
        <f t="shared" si="3"/>
        <v>4</v>
      </c>
      <c r="F14">
        <f t="shared" si="4"/>
        <v>48</v>
      </c>
      <c r="G14">
        <f t="shared" si="5"/>
        <v>576</v>
      </c>
    </row>
    <row r="15" spans="1:16" x14ac:dyDescent="0.3">
      <c r="B15" s="19"/>
      <c r="C15">
        <f>SUM(C4:C14)</f>
        <v>1.0000000000000002</v>
      </c>
      <c r="D15">
        <f t="shared" ref="D15:E15" si="9">SUM(D4:D14)</f>
        <v>6.9999999999999991</v>
      </c>
      <c r="E15">
        <f t="shared" si="9"/>
        <v>54.833333333333321</v>
      </c>
      <c r="F15">
        <f>SUM(F4:F14)</f>
        <v>465.5</v>
      </c>
      <c r="G15">
        <f t="shared" ref="G15" si="10">SUM(G4:G14)</f>
        <v>4196.5</v>
      </c>
    </row>
    <row r="17" spans="1:2" x14ac:dyDescent="0.3">
      <c r="A17" t="s">
        <v>84</v>
      </c>
      <c r="B17">
        <v>7</v>
      </c>
    </row>
    <row r="18" spans="1:2" x14ac:dyDescent="0.3">
      <c r="A18" t="s">
        <v>83</v>
      </c>
      <c r="B18">
        <v>7</v>
      </c>
    </row>
    <row r="19" spans="1:2" x14ac:dyDescent="0.3">
      <c r="A19" t="s">
        <v>77</v>
      </c>
      <c r="B19">
        <f>SQRT(μ_2-μ_1^2)</f>
        <v>2.4152294576982372</v>
      </c>
    </row>
    <row r="20" spans="1:2" x14ac:dyDescent="0.3">
      <c r="A20" t="s">
        <v>80</v>
      </c>
      <c r="B20">
        <f>E15</f>
        <v>54.833333333333321</v>
      </c>
    </row>
    <row r="21" spans="1:2" x14ac:dyDescent="0.3">
      <c r="A21" t="s">
        <v>81</v>
      </c>
      <c r="B21">
        <f>F15</f>
        <v>465.5</v>
      </c>
    </row>
    <row r="22" spans="1:2" x14ac:dyDescent="0.3">
      <c r="A22" t="s">
        <v>82</v>
      </c>
      <c r="B22">
        <f>G15</f>
        <v>4196.5</v>
      </c>
    </row>
    <row r="23" spans="1:2" x14ac:dyDescent="0.3">
      <c r="A23" t="s">
        <v>90</v>
      </c>
    </row>
    <row r="24" spans="1:2" x14ac:dyDescent="0.3">
      <c r="A24" t="s">
        <v>89</v>
      </c>
      <c r="B24">
        <f>μ_2-μ_1^2</f>
        <v>5.8333333333333215</v>
      </c>
    </row>
    <row r="25" spans="1:2" x14ac:dyDescent="0.3">
      <c r="A25" t="s">
        <v>85</v>
      </c>
      <c r="B25">
        <f>μ_3-3*μ_2*Mean+2*Mean^3</f>
        <v>0</v>
      </c>
    </row>
    <row r="26" spans="1:2" x14ac:dyDescent="0.3">
      <c r="A26" t="s">
        <v>86</v>
      </c>
      <c r="B26">
        <f>μ_4-4*μ_3*μ_1+6*μ_2*μ_1^2-3*μ_1^4</f>
        <v>80.499999999996362</v>
      </c>
    </row>
    <row r="27" spans="1:2" x14ac:dyDescent="0.3">
      <c r="A27" t="s">
        <v>87</v>
      </c>
      <c r="B27">
        <f>(B25)^2/μ_2^3</f>
        <v>0</v>
      </c>
    </row>
    <row r="28" spans="1:2" x14ac:dyDescent="0.3">
      <c r="A28" t="s">
        <v>88</v>
      </c>
      <c r="B28">
        <f>B26/Second_central_moment^2</f>
        <v>2.3657142857141888</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160" zoomScaleNormal="160" workbookViewId="0">
      <selection activeCell="D2" sqref="D2"/>
    </sheetView>
  </sheetViews>
  <sheetFormatPr defaultRowHeight="15.6" x14ac:dyDescent="0.3"/>
  <cols>
    <col min="1" max="1" width="14.6640625" style="23" bestFit="1" customWidth="1"/>
    <col min="2" max="2" width="19.88671875" style="23" bestFit="1" customWidth="1"/>
    <col min="3" max="7" width="13.33203125" style="23" bestFit="1" customWidth="1"/>
    <col min="8" max="16384" width="8.88671875" style="23"/>
  </cols>
  <sheetData>
    <row r="1" spans="1:7" ht="16.2" thickBot="1" x14ac:dyDescent="0.35">
      <c r="A1" s="32" t="s">
        <v>91</v>
      </c>
      <c r="B1" s="33" t="s">
        <v>92</v>
      </c>
      <c r="C1" s="28" t="s">
        <v>93</v>
      </c>
      <c r="D1" s="28" t="s">
        <v>97</v>
      </c>
      <c r="E1" s="28" t="s">
        <v>94</v>
      </c>
      <c r="F1" s="34" t="s">
        <v>95</v>
      </c>
      <c r="G1" s="34" t="s">
        <v>96</v>
      </c>
    </row>
    <row r="2" spans="1:7" ht="16.8" thickTop="1" thickBot="1" x14ac:dyDescent="0.35">
      <c r="A2" s="24">
        <v>1</v>
      </c>
      <c r="B2" s="25">
        <v>2</v>
      </c>
      <c r="C2" s="29">
        <f>B2/$B$12</f>
        <v>4.1666666666666664E-2</v>
      </c>
      <c r="D2" s="22">
        <f>A2*C2</f>
        <v>4.1666666666666664E-2</v>
      </c>
      <c r="E2" s="29">
        <f>D2*A2</f>
        <v>4.1666666666666664E-2</v>
      </c>
      <c r="F2" s="23">
        <f>E2*A2</f>
        <v>4.1666666666666664E-2</v>
      </c>
      <c r="G2" s="30">
        <f>F2*A2</f>
        <v>4.1666666666666664E-2</v>
      </c>
    </row>
    <row r="3" spans="1:7" ht="16.2" thickBot="1" x14ac:dyDescent="0.35">
      <c r="A3" s="26">
        <v>2</v>
      </c>
      <c r="B3" s="27">
        <v>3</v>
      </c>
      <c r="C3" s="29">
        <f t="shared" ref="C3:C11" si="0">B3/$B$12</f>
        <v>6.25E-2</v>
      </c>
      <c r="D3" s="22">
        <f t="shared" ref="D3:D11" si="1">A3*C3</f>
        <v>0.125</v>
      </c>
      <c r="E3" s="29">
        <f t="shared" ref="E3:E11" si="2">D3*A3</f>
        <v>0.25</v>
      </c>
      <c r="F3" s="23">
        <f t="shared" ref="F3:F11" si="3">E3*A3</f>
        <v>0.5</v>
      </c>
      <c r="G3" s="30">
        <f t="shared" ref="G3:G11" si="4">F3*A3</f>
        <v>1</v>
      </c>
    </row>
    <row r="4" spans="1:7" ht="16.2" thickBot="1" x14ac:dyDescent="0.35">
      <c r="A4" s="24">
        <v>3</v>
      </c>
      <c r="B4" s="25">
        <v>5</v>
      </c>
      <c r="C4" s="29">
        <f t="shared" si="0"/>
        <v>0.10416666666666667</v>
      </c>
      <c r="D4" s="22">
        <f t="shared" si="1"/>
        <v>0.3125</v>
      </c>
      <c r="E4" s="29">
        <f t="shared" si="2"/>
        <v>0.9375</v>
      </c>
      <c r="F4" s="23">
        <f t="shared" si="3"/>
        <v>2.8125</v>
      </c>
      <c r="G4" s="30">
        <f t="shared" si="4"/>
        <v>8.4375</v>
      </c>
    </row>
    <row r="5" spans="1:7" ht="16.2" thickBot="1" x14ac:dyDescent="0.35">
      <c r="A5" s="26">
        <v>4</v>
      </c>
      <c r="B5" s="27">
        <v>6</v>
      </c>
      <c r="C5" s="29">
        <f t="shared" si="0"/>
        <v>0.125</v>
      </c>
      <c r="D5" s="22">
        <f t="shared" si="1"/>
        <v>0.5</v>
      </c>
      <c r="E5" s="29">
        <f t="shared" si="2"/>
        <v>2</v>
      </c>
      <c r="F5" s="23">
        <f t="shared" si="3"/>
        <v>8</v>
      </c>
      <c r="G5" s="30">
        <f t="shared" si="4"/>
        <v>32</v>
      </c>
    </row>
    <row r="6" spans="1:7" ht="16.2" thickBot="1" x14ac:dyDescent="0.35">
      <c r="A6" s="24">
        <v>5</v>
      </c>
      <c r="B6" s="25">
        <v>8</v>
      </c>
      <c r="C6" s="29">
        <f t="shared" si="0"/>
        <v>0.16666666666666666</v>
      </c>
      <c r="D6" s="22">
        <f t="shared" si="1"/>
        <v>0.83333333333333326</v>
      </c>
      <c r="E6" s="29">
        <f t="shared" si="2"/>
        <v>4.1666666666666661</v>
      </c>
      <c r="F6" s="23">
        <f t="shared" si="3"/>
        <v>20.833333333333329</v>
      </c>
      <c r="G6" s="30">
        <f t="shared" si="4"/>
        <v>104.16666666666664</v>
      </c>
    </row>
    <row r="7" spans="1:7" ht="16.2" thickBot="1" x14ac:dyDescent="0.35">
      <c r="A7" s="26">
        <v>6</v>
      </c>
      <c r="B7" s="27">
        <v>7</v>
      </c>
      <c r="C7" s="29">
        <f t="shared" si="0"/>
        <v>0.14583333333333334</v>
      </c>
      <c r="D7" s="22">
        <f t="shared" si="1"/>
        <v>0.875</v>
      </c>
      <c r="E7" s="29">
        <f t="shared" si="2"/>
        <v>5.25</v>
      </c>
      <c r="F7" s="23">
        <f t="shared" si="3"/>
        <v>31.5</v>
      </c>
      <c r="G7" s="30">
        <f t="shared" si="4"/>
        <v>189</v>
      </c>
    </row>
    <row r="8" spans="1:7" ht="16.2" thickBot="1" x14ac:dyDescent="0.35">
      <c r="A8" s="24">
        <v>7</v>
      </c>
      <c r="B8" s="25">
        <v>6</v>
      </c>
      <c r="C8" s="29">
        <f t="shared" si="0"/>
        <v>0.125</v>
      </c>
      <c r="D8" s="22">
        <f t="shared" si="1"/>
        <v>0.875</v>
      </c>
      <c r="E8" s="29">
        <f t="shared" si="2"/>
        <v>6.125</v>
      </c>
      <c r="F8" s="23">
        <f t="shared" si="3"/>
        <v>42.875</v>
      </c>
      <c r="G8" s="30">
        <f t="shared" si="4"/>
        <v>300.125</v>
      </c>
    </row>
    <row r="9" spans="1:7" ht="16.2" thickBot="1" x14ac:dyDescent="0.35">
      <c r="A9" s="26">
        <v>8</v>
      </c>
      <c r="B9" s="27">
        <v>5</v>
      </c>
      <c r="C9" s="29">
        <f t="shared" si="0"/>
        <v>0.10416666666666667</v>
      </c>
      <c r="D9" s="22">
        <f t="shared" si="1"/>
        <v>0.83333333333333337</v>
      </c>
      <c r="E9" s="29">
        <f t="shared" si="2"/>
        <v>6.666666666666667</v>
      </c>
      <c r="F9" s="23">
        <f t="shared" si="3"/>
        <v>53.333333333333336</v>
      </c>
      <c r="G9" s="30">
        <f t="shared" si="4"/>
        <v>426.66666666666669</v>
      </c>
    </row>
    <row r="10" spans="1:7" ht="16.2" thickBot="1" x14ac:dyDescent="0.35">
      <c r="A10" s="24">
        <v>9</v>
      </c>
      <c r="B10" s="25">
        <v>4</v>
      </c>
      <c r="C10" s="29">
        <f t="shared" si="0"/>
        <v>8.3333333333333329E-2</v>
      </c>
      <c r="D10" s="22">
        <f t="shared" si="1"/>
        <v>0.75</v>
      </c>
      <c r="E10" s="29">
        <f t="shared" si="2"/>
        <v>6.75</v>
      </c>
      <c r="F10" s="23">
        <f t="shared" si="3"/>
        <v>60.75</v>
      </c>
      <c r="G10" s="30">
        <f t="shared" si="4"/>
        <v>546.75</v>
      </c>
    </row>
    <row r="11" spans="1:7" ht="16.2" thickBot="1" x14ac:dyDescent="0.35">
      <c r="A11" s="26">
        <v>10</v>
      </c>
      <c r="B11" s="27">
        <v>2</v>
      </c>
      <c r="C11" s="29">
        <f t="shared" si="0"/>
        <v>4.1666666666666664E-2</v>
      </c>
      <c r="D11" s="22">
        <f t="shared" si="1"/>
        <v>0.41666666666666663</v>
      </c>
      <c r="E11" s="29">
        <f t="shared" si="2"/>
        <v>4.1666666666666661</v>
      </c>
      <c r="F11" s="23">
        <f t="shared" si="3"/>
        <v>41.666666666666657</v>
      </c>
      <c r="G11" s="30">
        <f t="shared" si="4"/>
        <v>416.66666666666657</v>
      </c>
    </row>
    <row r="12" spans="1:7" x14ac:dyDescent="0.3">
      <c r="B12" s="23">
        <f t="shared" ref="B12:G12" si="5">SUM(B2:B11)</f>
        <v>48</v>
      </c>
      <c r="C12" s="31">
        <f t="shared" si="5"/>
        <v>1</v>
      </c>
      <c r="D12" s="31">
        <f t="shared" si="5"/>
        <v>5.5625</v>
      </c>
      <c r="E12" s="31">
        <f t="shared" si="5"/>
        <v>36.354166666666664</v>
      </c>
      <c r="F12" s="31">
        <f t="shared" si="5"/>
        <v>262.3125</v>
      </c>
      <c r="G12" s="31">
        <f t="shared" si="5"/>
        <v>2024.8541666666665</v>
      </c>
    </row>
    <row r="16" spans="1:7" x14ac:dyDescent="0.3">
      <c r="A16" s="23" t="s">
        <v>98</v>
      </c>
      <c r="B16" s="23">
        <f>D12</f>
        <v>5.5625</v>
      </c>
    </row>
    <row r="17" spans="1:3" x14ac:dyDescent="0.3">
      <c r="A17" s="23" t="s">
        <v>99</v>
      </c>
      <c r="B17" s="23">
        <f>E12</f>
        <v>36.354166666666664</v>
      </c>
    </row>
    <row r="18" spans="1:3" x14ac:dyDescent="0.3">
      <c r="A18" s="23" t="s">
        <v>100</v>
      </c>
      <c r="B18" s="23">
        <f>F12</f>
        <v>262.3125</v>
      </c>
    </row>
    <row r="19" spans="1:3" x14ac:dyDescent="0.3">
      <c r="A19" s="23" t="s">
        <v>101</v>
      </c>
      <c r="B19" s="23">
        <f>G12</f>
        <v>2024.8541666666665</v>
      </c>
    </row>
    <row r="21" spans="1:3" x14ac:dyDescent="0.3">
      <c r="A21" s="23" t="s">
        <v>102</v>
      </c>
      <c r="B21" s="23">
        <f>B17-B16^2</f>
        <v>5.4127604166666643</v>
      </c>
    </row>
    <row r="22" spans="1:3" x14ac:dyDescent="0.3">
      <c r="A22" s="23" t="s">
        <v>103</v>
      </c>
      <c r="B22" s="23">
        <f>B18-3*B17*B16+2*B16^3</f>
        <v>-0.12451171875</v>
      </c>
    </row>
    <row r="23" spans="1:3" x14ac:dyDescent="0.3">
      <c r="A23" s="23" t="s">
        <v>104</v>
      </c>
      <c r="B23" s="23">
        <f>B19-4*B18*B16+6*B17*B16^2-3*B16^4</f>
        <v>65.383417765299328</v>
      </c>
    </row>
    <row r="25" spans="1:3" x14ac:dyDescent="0.3">
      <c r="A25" s="35" t="s">
        <v>77</v>
      </c>
      <c r="B25" s="36">
        <f>SQRT(B21)</f>
        <v>2.326533992158005</v>
      </c>
    </row>
    <row r="26" spans="1:3" x14ac:dyDescent="0.3">
      <c r="A26" s="35" t="s">
        <v>106</v>
      </c>
      <c r="B26" s="36">
        <f>B16</f>
        <v>5.5625</v>
      </c>
    </row>
    <row r="27" spans="1:3" x14ac:dyDescent="0.3">
      <c r="A27" s="35" t="s">
        <v>87</v>
      </c>
      <c r="B27" s="36">
        <f>B22/B21^(3/2)</f>
        <v>-9.8873981170547517E-3</v>
      </c>
      <c r="C27" s="23" t="s">
        <v>108</v>
      </c>
    </row>
    <row r="28" spans="1:3" x14ac:dyDescent="0.3">
      <c r="A28" s="35" t="s">
        <v>105</v>
      </c>
      <c r="B28" s="36">
        <f>B23/B21^2</f>
        <v>2.2316701762763622</v>
      </c>
      <c r="C28" s="23" t="s">
        <v>107</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126" workbookViewId="0">
      <selection activeCell="H12" sqref="H12"/>
    </sheetView>
  </sheetViews>
  <sheetFormatPr defaultRowHeight="14.4" x14ac:dyDescent="0.3"/>
  <sheetData>
    <row r="1" spans="1:7" x14ac:dyDescent="0.3">
      <c r="A1" t="s">
        <v>109</v>
      </c>
      <c r="B1" t="s">
        <v>110</v>
      </c>
      <c r="C1" t="s">
        <v>111</v>
      </c>
      <c r="D1" t="s">
        <v>73</v>
      </c>
      <c r="E1" t="s">
        <v>117</v>
      </c>
      <c r="F1" t="s">
        <v>121</v>
      </c>
      <c r="G1" t="s">
        <v>122</v>
      </c>
    </row>
    <row r="2" spans="1:7" x14ac:dyDescent="0.3">
      <c r="A2">
        <v>0</v>
      </c>
      <c r="B2">
        <v>17</v>
      </c>
      <c r="C2">
        <f>A2*B2</f>
        <v>0</v>
      </c>
      <c r="D2">
        <f>_xlfn.BINOM.DIST(A2,$A$10,$B$15,FALSE)</f>
        <v>3.6448431484436129E-3</v>
      </c>
      <c r="E2">
        <f>D2</f>
        <v>3.6448431484436129E-3</v>
      </c>
      <c r="F2">
        <f>($B$11*D2)</f>
        <v>1.0570045130486478</v>
      </c>
      <c r="G2">
        <f>ROUND(F2,0)</f>
        <v>1</v>
      </c>
    </row>
    <row r="3" spans="1:7" x14ac:dyDescent="0.3">
      <c r="A3">
        <v>1</v>
      </c>
      <c r="B3">
        <v>20</v>
      </c>
      <c r="C3">
        <f t="shared" ref="C3:C10" si="0">A3*B3</f>
        <v>20</v>
      </c>
      <c r="D3">
        <f t="shared" ref="D3:D10" si="1">_xlfn.BINOM.DIST(A3,$A$10,$B$15,FALSE)</f>
        <v>2.9665853799506266E-2</v>
      </c>
      <c r="E3">
        <f>E2+D3</f>
        <v>3.3310696947949879E-2</v>
      </c>
      <c r="F3">
        <f>($B$11*D3)</f>
        <v>8.6030976018568168</v>
      </c>
      <c r="G3">
        <f t="shared" ref="G3:G10" si="2">ROUND(F3,0)</f>
        <v>9</v>
      </c>
    </row>
    <row r="4" spans="1:7" x14ac:dyDescent="0.3">
      <c r="A4">
        <v>2</v>
      </c>
      <c r="B4">
        <v>32</v>
      </c>
      <c r="C4">
        <f t="shared" si="0"/>
        <v>64</v>
      </c>
      <c r="D4">
        <f t="shared" si="1"/>
        <v>0.1056362359208506</v>
      </c>
      <c r="E4">
        <f t="shared" ref="E4:E10" si="3">E3+D4</f>
        <v>0.13894693286880047</v>
      </c>
      <c r="F4">
        <f t="shared" ref="F4:F10" si="4">($B$11*D4)</f>
        <v>30.634508417046675</v>
      </c>
      <c r="G4">
        <f t="shared" si="2"/>
        <v>31</v>
      </c>
    </row>
    <row r="5" spans="1:7" x14ac:dyDescent="0.3">
      <c r="A5">
        <v>3</v>
      </c>
      <c r="B5">
        <v>41</v>
      </c>
      <c r="C5">
        <f t="shared" si="0"/>
        <v>123</v>
      </c>
      <c r="D5">
        <f t="shared" si="1"/>
        <v>0.21494677569981765</v>
      </c>
      <c r="E5">
        <f t="shared" si="3"/>
        <v>0.35389370856861813</v>
      </c>
      <c r="F5">
        <f t="shared" si="4"/>
        <v>62.334564952947119</v>
      </c>
      <c r="G5">
        <f t="shared" si="2"/>
        <v>62</v>
      </c>
    </row>
    <row r="6" spans="1:7" x14ac:dyDescent="0.3">
      <c r="A6">
        <v>4</v>
      </c>
      <c r="B6">
        <v>56</v>
      </c>
      <c r="C6">
        <f t="shared" si="0"/>
        <v>224</v>
      </c>
      <c r="D6">
        <f t="shared" si="1"/>
        <v>0.27335622561824641</v>
      </c>
      <c r="E6">
        <f t="shared" si="3"/>
        <v>0.62724993418686448</v>
      </c>
      <c r="F6">
        <f t="shared" si="4"/>
        <v>79.273305429291455</v>
      </c>
      <c r="G6">
        <f t="shared" si="2"/>
        <v>79</v>
      </c>
    </row>
    <row r="7" spans="1:7" x14ac:dyDescent="0.3">
      <c r="A7">
        <v>5</v>
      </c>
      <c r="B7">
        <v>51</v>
      </c>
      <c r="C7">
        <f t="shared" si="0"/>
        <v>255</v>
      </c>
      <c r="D7">
        <f t="shared" si="1"/>
        <v>0.22248819754667701</v>
      </c>
      <c r="E7">
        <f t="shared" si="3"/>
        <v>0.84973813173354151</v>
      </c>
      <c r="F7">
        <f t="shared" si="4"/>
        <v>64.521577288536335</v>
      </c>
      <c r="G7">
        <f t="shared" si="2"/>
        <v>65</v>
      </c>
    </row>
    <row r="8" spans="1:7" x14ac:dyDescent="0.3">
      <c r="A8">
        <v>6</v>
      </c>
      <c r="B8">
        <v>39</v>
      </c>
      <c r="C8">
        <f t="shared" si="0"/>
        <v>234</v>
      </c>
      <c r="D8">
        <f t="shared" si="1"/>
        <v>0.11317877875200527</v>
      </c>
      <c r="E8">
        <f t="shared" si="3"/>
        <v>0.96291691048554684</v>
      </c>
      <c r="F8">
        <f t="shared" si="4"/>
        <v>32.821845838081529</v>
      </c>
      <c r="G8">
        <f t="shared" si="2"/>
        <v>33</v>
      </c>
    </row>
    <row r="9" spans="1:7" x14ac:dyDescent="0.3">
      <c r="A9">
        <v>7</v>
      </c>
      <c r="B9">
        <v>22</v>
      </c>
      <c r="C9">
        <f t="shared" si="0"/>
        <v>154</v>
      </c>
      <c r="D9">
        <f t="shared" si="1"/>
        <v>3.2899172953999023E-2</v>
      </c>
      <c r="E9">
        <f t="shared" si="3"/>
        <v>0.99581608343954586</v>
      </c>
      <c r="F9">
        <f t="shared" si="4"/>
        <v>9.5407601566597169</v>
      </c>
      <c r="G9">
        <f t="shared" si="2"/>
        <v>10</v>
      </c>
    </row>
    <row r="10" spans="1:7" x14ac:dyDescent="0.3">
      <c r="A10">
        <v>8</v>
      </c>
      <c r="B10">
        <v>12</v>
      </c>
      <c r="C10">
        <f t="shared" si="0"/>
        <v>96</v>
      </c>
      <c r="D10">
        <f t="shared" si="1"/>
        <v>4.183916560454224E-3</v>
      </c>
      <c r="E10">
        <f t="shared" si="3"/>
        <v>1</v>
      </c>
      <c r="F10">
        <f t="shared" si="4"/>
        <v>1.2133358025317249</v>
      </c>
      <c r="G10">
        <f t="shared" si="2"/>
        <v>1</v>
      </c>
    </row>
    <row r="11" spans="1:7" x14ac:dyDescent="0.3">
      <c r="B11">
        <f>SUM(B2:B10)</f>
        <v>290</v>
      </c>
      <c r="C11">
        <f>SUM(C2:C10)</f>
        <v>1170</v>
      </c>
      <c r="F11">
        <f>SUM(F2:F10)</f>
        <v>290</v>
      </c>
      <c r="G11">
        <f>SUM(G2:G10)</f>
        <v>291</v>
      </c>
    </row>
    <row r="13" spans="1:7" x14ac:dyDescent="0.3">
      <c r="A13" t="s">
        <v>112</v>
      </c>
      <c r="B13">
        <v>8</v>
      </c>
      <c r="E13" t="s">
        <v>113</v>
      </c>
      <c r="F13">
        <f>C11/B11</f>
        <v>4.0344827586206895</v>
      </c>
    </row>
    <row r="14" spans="1:7" x14ac:dyDescent="0.3">
      <c r="A14" t="s">
        <v>113</v>
      </c>
      <c r="B14">
        <f>F13</f>
        <v>4.0344827586206895</v>
      </c>
      <c r="C14" t="s">
        <v>114</v>
      </c>
    </row>
    <row r="15" spans="1:7" x14ac:dyDescent="0.3">
      <c r="A15" t="s">
        <v>115</v>
      </c>
      <c r="B15">
        <f>B14/B13</f>
        <v>0.50431034482758619</v>
      </c>
    </row>
    <row r="16" spans="1:7" x14ac:dyDescent="0.3">
      <c r="A16" t="s">
        <v>116</v>
      </c>
      <c r="B16">
        <f>1-B15</f>
        <v>0.49568965517241381</v>
      </c>
    </row>
    <row r="18" spans="2:3" x14ac:dyDescent="0.3">
      <c r="B18" t="s">
        <v>118</v>
      </c>
      <c r="C18">
        <f>SUM(D4:D10)</f>
        <v>0.96668930305205036</v>
      </c>
    </row>
    <row r="19" spans="2:3" x14ac:dyDescent="0.3">
      <c r="B19" t="s">
        <v>119</v>
      </c>
      <c r="C19">
        <f>SUM(D2:D6)</f>
        <v>0.62724993418686448</v>
      </c>
    </row>
    <row r="20" spans="2:3" x14ac:dyDescent="0.3">
      <c r="B20" t="s">
        <v>120</v>
      </c>
      <c r="C20">
        <f>D9</f>
        <v>3.2899172953999023E-2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157" workbookViewId="0">
      <selection activeCell="A12" sqref="A12:C15"/>
    </sheetView>
  </sheetViews>
  <sheetFormatPr defaultRowHeight="14.4" x14ac:dyDescent="0.3"/>
  <sheetData>
    <row r="1" spans="1:6" x14ac:dyDescent="0.3">
      <c r="A1" t="s">
        <v>109</v>
      </c>
      <c r="B1" t="s">
        <v>110</v>
      </c>
      <c r="C1" t="s">
        <v>111</v>
      </c>
      <c r="D1" t="s">
        <v>73</v>
      </c>
      <c r="E1" t="s">
        <v>117</v>
      </c>
      <c r="F1" t="s">
        <v>124</v>
      </c>
    </row>
    <row r="2" spans="1:6" x14ac:dyDescent="0.3">
      <c r="A2">
        <v>0</v>
      </c>
      <c r="B2">
        <v>60</v>
      </c>
      <c r="C2">
        <f>B2*A2</f>
        <v>0</v>
      </c>
      <c r="D2">
        <f>_xlfn.POISSON.DIST(A2,$C$12,FALSE)</f>
        <v>4.2452497792404627E-2</v>
      </c>
      <c r="E2">
        <f>_xlfn.POISSON.DIST(A2,$C$12,TRUE)</f>
        <v>4.2452497792404627E-2</v>
      </c>
      <c r="F2">
        <f>ROUND(D2*$B$10,0)</f>
        <v>24</v>
      </c>
    </row>
    <row r="3" spans="1:6" x14ac:dyDescent="0.3">
      <c r="A3">
        <v>1</v>
      </c>
      <c r="B3">
        <v>81</v>
      </c>
      <c r="C3">
        <f t="shared" ref="C3:C9" si="0">B3*A3</f>
        <v>81</v>
      </c>
      <c r="D3">
        <f t="shared" ref="D3:D9" si="1">_xlfn.POISSON.DIST(A3,$C$12,FALSE)</f>
        <v>0.13412312787652883</v>
      </c>
      <c r="E3">
        <f t="shared" ref="E3:E9" si="2">_xlfn.POISSON.DIST(A3,$C$12,TRUE)</f>
        <v>0.17657562566893345</v>
      </c>
      <c r="F3">
        <f t="shared" ref="F3:F9" si="3">ROUND(D3*$B$10,0)</f>
        <v>77</v>
      </c>
    </row>
    <row r="4" spans="1:6" x14ac:dyDescent="0.3">
      <c r="A4">
        <v>2</v>
      </c>
      <c r="B4">
        <v>92</v>
      </c>
      <c r="C4">
        <f t="shared" si="0"/>
        <v>184</v>
      </c>
      <c r="D4">
        <f t="shared" si="1"/>
        <v>0.21187226154926275</v>
      </c>
      <c r="E4">
        <f t="shared" si="2"/>
        <v>0.38844788721819612</v>
      </c>
      <c r="F4">
        <f t="shared" si="3"/>
        <v>121</v>
      </c>
    </row>
    <row r="5" spans="1:6" x14ac:dyDescent="0.3">
      <c r="A5">
        <v>3</v>
      </c>
      <c r="B5">
        <v>104</v>
      </c>
      <c r="C5">
        <f t="shared" si="0"/>
        <v>312</v>
      </c>
      <c r="D5">
        <f t="shared" si="1"/>
        <v>0.22312758892870399</v>
      </c>
      <c r="E5">
        <f t="shared" si="2"/>
        <v>0.61157547614689989</v>
      </c>
      <c r="F5">
        <f t="shared" si="3"/>
        <v>127</v>
      </c>
    </row>
    <row r="6" spans="1:6" x14ac:dyDescent="0.3">
      <c r="A6">
        <v>4</v>
      </c>
      <c r="B6">
        <v>78</v>
      </c>
      <c r="C6">
        <f>B6*A6</f>
        <v>312</v>
      </c>
      <c r="D6">
        <f t="shared" si="1"/>
        <v>0.17623562628169093</v>
      </c>
      <c r="E6">
        <f t="shared" si="2"/>
        <v>0.78781110242859098</v>
      </c>
      <c r="F6">
        <f t="shared" si="3"/>
        <v>101</v>
      </c>
    </row>
    <row r="7" spans="1:6" x14ac:dyDescent="0.3">
      <c r="A7">
        <v>5</v>
      </c>
      <c r="B7">
        <v>61</v>
      </c>
      <c r="C7">
        <f t="shared" si="0"/>
        <v>305</v>
      </c>
      <c r="D7">
        <f t="shared" si="1"/>
        <v>0.1113586934543504</v>
      </c>
      <c r="E7">
        <f t="shared" si="2"/>
        <v>0.89916979588294144</v>
      </c>
      <c r="F7">
        <f t="shared" si="3"/>
        <v>64</v>
      </c>
    </row>
    <row r="8" spans="1:6" x14ac:dyDescent="0.3">
      <c r="A8">
        <v>6</v>
      </c>
      <c r="B8">
        <v>55</v>
      </c>
      <c r="C8">
        <f t="shared" si="0"/>
        <v>330</v>
      </c>
      <c r="D8">
        <f t="shared" si="1"/>
        <v>5.8637210447066004E-2</v>
      </c>
      <c r="E8">
        <f t="shared" si="2"/>
        <v>0.95780700633000737</v>
      </c>
      <c r="F8">
        <f t="shared" si="3"/>
        <v>33</v>
      </c>
    </row>
    <row r="9" spans="1:6" x14ac:dyDescent="0.3">
      <c r="A9">
        <v>7</v>
      </c>
      <c r="B9">
        <v>40</v>
      </c>
      <c r="C9">
        <f t="shared" si="0"/>
        <v>280</v>
      </c>
      <c r="D9">
        <f t="shared" si="1"/>
        <v>2.6465230834752849E-2</v>
      </c>
      <c r="E9">
        <f t="shared" si="2"/>
        <v>0.9842722371647602</v>
      </c>
      <c r="F9">
        <f t="shared" si="3"/>
        <v>15</v>
      </c>
    </row>
    <row r="10" spans="1:6" x14ac:dyDescent="0.3">
      <c r="B10">
        <f>SUM(B2:B9)</f>
        <v>571</v>
      </c>
      <c r="C10">
        <f>SUM(C2:C9)</f>
        <v>1804</v>
      </c>
      <c r="F10">
        <f>SUM(F2:F9)</f>
        <v>562</v>
      </c>
    </row>
    <row r="12" spans="1:6" x14ac:dyDescent="0.3">
      <c r="A12" t="s">
        <v>113</v>
      </c>
      <c r="B12" s="37" t="s">
        <v>123</v>
      </c>
      <c r="C12">
        <f>C10/B10</f>
        <v>3.1593695271453592</v>
      </c>
    </row>
    <row r="13" spans="1:6" x14ac:dyDescent="0.3">
      <c r="A13" t="s">
        <v>125</v>
      </c>
      <c r="C13">
        <f>SUM(D7:D9)</f>
        <v>0.19646113473616925</v>
      </c>
    </row>
    <row r="14" spans="1:6" x14ac:dyDescent="0.3">
      <c r="A14" t="s">
        <v>126</v>
      </c>
      <c r="C14">
        <f>SUM(D2:D7)</f>
        <v>0.89916979588294166</v>
      </c>
    </row>
    <row r="15" spans="1:6" x14ac:dyDescent="0.3">
      <c r="A15" t="s">
        <v>127</v>
      </c>
      <c r="C15">
        <f>D6</f>
        <v>0.17623562628169093</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J1" sqref="J1"/>
    </sheetView>
  </sheetViews>
  <sheetFormatPr defaultRowHeight="14.4" x14ac:dyDescent="0.3"/>
  <sheetData>
    <row r="1" spans="1:12" x14ac:dyDescent="0.3">
      <c r="A1" t="s">
        <v>128</v>
      </c>
      <c r="B1" t="s">
        <v>129</v>
      </c>
      <c r="C1" t="s">
        <v>130</v>
      </c>
      <c r="D1" t="s">
        <v>131</v>
      </c>
      <c r="E1" t="s">
        <v>140</v>
      </c>
      <c r="F1" t="s">
        <v>141</v>
      </c>
      <c r="G1" t="s">
        <v>143</v>
      </c>
      <c r="H1" t="s">
        <v>144</v>
      </c>
      <c r="I1" t="s">
        <v>146</v>
      </c>
      <c r="J1" t="s">
        <v>117</v>
      </c>
      <c r="K1" t="s">
        <v>147</v>
      </c>
      <c r="L1" t="s">
        <v>151</v>
      </c>
    </row>
    <row r="2" spans="1:12" x14ac:dyDescent="0.3">
      <c r="A2" t="s">
        <v>132</v>
      </c>
      <c r="B2">
        <v>3</v>
      </c>
      <c r="C2">
        <v>20</v>
      </c>
      <c r="D2">
        <v>30</v>
      </c>
      <c r="E2">
        <f>SUM(C2:D2)/2</f>
        <v>25</v>
      </c>
      <c r="F2">
        <f>E2*B2</f>
        <v>75</v>
      </c>
      <c r="G2">
        <f>E2^2</f>
        <v>625</v>
      </c>
      <c r="H2">
        <f>G2*B2</f>
        <v>1875</v>
      </c>
      <c r="I2">
        <f>(C2-$B$12)/$B$13</f>
        <v>-2.3982241950953682</v>
      </c>
      <c r="J2">
        <f>_xlfn.NORM.S.DIST(I2,TRUE)</f>
        <v>8.2373890858093088E-3</v>
      </c>
      <c r="K2">
        <f>J3-J2</f>
        <v>2.9590980649710628E-2</v>
      </c>
      <c r="L2">
        <f>ROUND(K2*$B$10,0)</f>
        <v>4</v>
      </c>
    </row>
    <row r="3" spans="1:12" x14ac:dyDescent="0.3">
      <c r="A3" t="s">
        <v>133</v>
      </c>
      <c r="B3">
        <v>15</v>
      </c>
      <c r="C3">
        <v>30</v>
      </c>
      <c r="D3">
        <v>40</v>
      </c>
      <c r="E3">
        <f t="shared" ref="E3:E9" si="0">SUM(C3:D3)/2</f>
        <v>35</v>
      </c>
      <c r="F3">
        <f t="shared" ref="F3:F9" si="1">E3*B3</f>
        <v>525</v>
      </c>
      <c r="G3">
        <f t="shared" ref="G3:G9" si="2">E3^2</f>
        <v>1225</v>
      </c>
      <c r="H3">
        <f t="shared" ref="H3:H9" si="3">G3*B3</f>
        <v>18375</v>
      </c>
      <c r="I3">
        <f t="shared" ref="I3:I10" si="4">(C3-$B$12)/$B$13</f>
        <v>-1.7764623667373096</v>
      </c>
      <c r="J3">
        <f t="shared" ref="J3:J10" si="5">_xlfn.NORM.S.DIST(I3,TRUE)</f>
        <v>3.7828369735519937E-2</v>
      </c>
      <c r="K3">
        <f t="shared" ref="K3:K9" si="6">J4-J3</f>
        <v>8.6278169759441914E-2</v>
      </c>
      <c r="L3">
        <f t="shared" ref="L3:L9" si="7">ROUND(K3*$B$10,0)</f>
        <v>12</v>
      </c>
    </row>
    <row r="4" spans="1:12" x14ac:dyDescent="0.3">
      <c r="A4" t="s">
        <v>134</v>
      </c>
      <c r="B4">
        <v>26</v>
      </c>
      <c r="C4">
        <v>40</v>
      </c>
      <c r="D4">
        <v>50</v>
      </c>
      <c r="E4">
        <f t="shared" si="0"/>
        <v>45</v>
      </c>
      <c r="F4">
        <f t="shared" si="1"/>
        <v>1170</v>
      </c>
      <c r="G4">
        <f t="shared" si="2"/>
        <v>2025</v>
      </c>
      <c r="H4">
        <f t="shared" si="3"/>
        <v>52650</v>
      </c>
      <c r="I4">
        <f t="shared" si="4"/>
        <v>-1.1547005383792512</v>
      </c>
      <c r="J4">
        <f t="shared" si="5"/>
        <v>0.12410653949496185</v>
      </c>
      <c r="K4">
        <f t="shared" si="6"/>
        <v>0.17293146441055801</v>
      </c>
      <c r="L4">
        <f t="shared" si="7"/>
        <v>24</v>
      </c>
    </row>
    <row r="5" spans="1:12" x14ac:dyDescent="0.3">
      <c r="A5" t="s">
        <v>135</v>
      </c>
      <c r="B5">
        <v>34</v>
      </c>
      <c r="C5">
        <v>50</v>
      </c>
      <c r="D5">
        <v>60</v>
      </c>
      <c r="E5">
        <f t="shared" si="0"/>
        <v>55</v>
      </c>
      <c r="F5">
        <f t="shared" si="1"/>
        <v>1870</v>
      </c>
      <c r="G5">
        <f t="shared" si="2"/>
        <v>3025</v>
      </c>
      <c r="H5">
        <f t="shared" si="3"/>
        <v>102850</v>
      </c>
      <c r="I5">
        <f t="shared" si="4"/>
        <v>-0.53293871002119275</v>
      </c>
      <c r="J5">
        <f t="shared" si="5"/>
        <v>0.29703800390551988</v>
      </c>
      <c r="K5">
        <f t="shared" si="6"/>
        <v>0.23835075382924537</v>
      </c>
      <c r="L5">
        <f t="shared" si="7"/>
        <v>33</v>
      </c>
    </row>
    <row r="6" spans="1:12" x14ac:dyDescent="0.3">
      <c r="A6" t="s">
        <v>136</v>
      </c>
      <c r="B6">
        <v>28</v>
      </c>
      <c r="C6">
        <v>60</v>
      </c>
      <c r="D6">
        <v>70</v>
      </c>
      <c r="E6">
        <f t="shared" si="0"/>
        <v>65</v>
      </c>
      <c r="F6">
        <f t="shared" si="1"/>
        <v>1820</v>
      </c>
      <c r="G6">
        <f t="shared" si="2"/>
        <v>4225</v>
      </c>
      <c r="H6">
        <f t="shared" si="3"/>
        <v>118300</v>
      </c>
      <c r="I6">
        <f t="shared" si="4"/>
        <v>8.8823118336865611E-2</v>
      </c>
      <c r="J6">
        <f t="shared" si="5"/>
        <v>0.53538875773476524</v>
      </c>
      <c r="K6">
        <f t="shared" si="6"/>
        <v>0.22594050524664144</v>
      </c>
      <c r="L6">
        <f t="shared" si="7"/>
        <v>32</v>
      </c>
    </row>
    <row r="7" spans="1:12" x14ac:dyDescent="0.3">
      <c r="A7" t="s">
        <v>137</v>
      </c>
      <c r="B7">
        <v>19</v>
      </c>
      <c r="C7">
        <v>70</v>
      </c>
      <c r="D7">
        <v>80</v>
      </c>
      <c r="E7">
        <f t="shared" si="0"/>
        <v>75</v>
      </c>
      <c r="F7">
        <f t="shared" si="1"/>
        <v>1425</v>
      </c>
      <c r="G7">
        <f t="shared" si="2"/>
        <v>5625</v>
      </c>
      <c r="H7">
        <f t="shared" si="3"/>
        <v>106875</v>
      </c>
      <c r="I7">
        <f t="shared" si="4"/>
        <v>0.710584946694924</v>
      </c>
      <c r="J7">
        <f t="shared" si="5"/>
        <v>0.76132926298140668</v>
      </c>
      <c r="K7">
        <f t="shared" si="6"/>
        <v>0.14729760535472003</v>
      </c>
      <c r="L7">
        <f t="shared" si="7"/>
        <v>21</v>
      </c>
    </row>
    <row r="8" spans="1:12" x14ac:dyDescent="0.3">
      <c r="A8" t="s">
        <v>138</v>
      </c>
      <c r="B8">
        <v>11</v>
      </c>
      <c r="C8">
        <v>80</v>
      </c>
      <c r="D8">
        <v>90</v>
      </c>
      <c r="E8">
        <f t="shared" si="0"/>
        <v>85</v>
      </c>
      <c r="F8">
        <f t="shared" si="1"/>
        <v>935</v>
      </c>
      <c r="G8">
        <f t="shared" si="2"/>
        <v>7225</v>
      </c>
      <c r="H8">
        <f t="shared" si="3"/>
        <v>79475</v>
      </c>
      <c r="I8">
        <f t="shared" si="4"/>
        <v>1.3323467750529825</v>
      </c>
      <c r="J8">
        <f t="shared" si="5"/>
        <v>0.90862686833612671</v>
      </c>
      <c r="K8">
        <f t="shared" si="6"/>
        <v>6.60289442385118E-2</v>
      </c>
      <c r="L8">
        <f t="shared" si="7"/>
        <v>9</v>
      </c>
    </row>
    <row r="9" spans="1:12" x14ac:dyDescent="0.3">
      <c r="A9" t="s">
        <v>139</v>
      </c>
      <c r="B9">
        <v>4</v>
      </c>
      <c r="C9">
        <v>90</v>
      </c>
      <c r="D9">
        <v>100</v>
      </c>
      <c r="E9">
        <f t="shared" si="0"/>
        <v>95</v>
      </c>
      <c r="F9">
        <f t="shared" si="1"/>
        <v>380</v>
      </c>
      <c r="G9">
        <f t="shared" si="2"/>
        <v>9025</v>
      </c>
      <c r="H9">
        <f t="shared" si="3"/>
        <v>36100</v>
      </c>
      <c r="I9">
        <f>(C9-$B$12)/$B$13</f>
        <v>1.9541086034110409</v>
      </c>
      <c r="J9">
        <f t="shared" si="5"/>
        <v>0.97465581257463851</v>
      </c>
      <c r="K9">
        <f t="shared" si="6"/>
        <v>2.0344782097356462E-2</v>
      </c>
      <c r="L9">
        <f t="shared" si="7"/>
        <v>3</v>
      </c>
    </row>
    <row r="10" spans="1:12" x14ac:dyDescent="0.3">
      <c r="B10" s="38">
        <f>SUM(B2:B9)</f>
        <v>140</v>
      </c>
      <c r="C10">
        <v>100</v>
      </c>
      <c r="F10" s="38">
        <f>SUM(F2:F9)</f>
        <v>8200</v>
      </c>
      <c r="H10" s="38">
        <f>SUM(H2:H9)</f>
        <v>516500</v>
      </c>
      <c r="I10">
        <f t="shared" si="4"/>
        <v>2.5758704317690992</v>
      </c>
      <c r="J10">
        <f t="shared" si="5"/>
        <v>0.99500059467199498</v>
      </c>
    </row>
    <row r="11" spans="1:12" x14ac:dyDescent="0.3">
      <c r="G11" t="s">
        <v>145</v>
      </c>
      <c r="H11">
        <f>H10/B10</f>
        <v>3689.2857142857142</v>
      </c>
    </row>
    <row r="12" spans="1:12" x14ac:dyDescent="0.3">
      <c r="A12" t="s">
        <v>113</v>
      </c>
      <c r="B12" s="37">
        <f>F10/B10</f>
        <v>58.571428571428569</v>
      </c>
    </row>
    <row r="13" spans="1:12" x14ac:dyDescent="0.3">
      <c r="A13" t="s">
        <v>142</v>
      </c>
      <c r="B13">
        <f>SQRT(H11-B12^2)</f>
        <v>16.083328927425292</v>
      </c>
    </row>
    <row r="14" spans="1:12" x14ac:dyDescent="0.3">
      <c r="A14" t="s">
        <v>148</v>
      </c>
      <c r="B14">
        <f>SUM(K3:K6)</f>
        <v>0.72350089324588673</v>
      </c>
    </row>
    <row r="15" spans="1:12" x14ac:dyDescent="0.3">
      <c r="A15" t="s">
        <v>149</v>
      </c>
      <c r="B15">
        <f>SUM(K6:K9)</f>
        <v>0.45961183693722973</v>
      </c>
    </row>
    <row r="16" spans="1:12" x14ac:dyDescent="0.3">
      <c r="A16" t="s">
        <v>150</v>
      </c>
      <c r="B16">
        <f>SUM(K2:K7)</f>
        <v>0.90038947925031743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27</vt:i4>
      </vt:variant>
    </vt:vector>
  </HeadingPairs>
  <TitlesOfParts>
    <vt:vector size="38" baseType="lpstr">
      <vt:lpstr>practical 1 </vt:lpstr>
      <vt:lpstr>practical 2 </vt:lpstr>
      <vt:lpstr>practical 3 </vt:lpstr>
      <vt:lpstr>practical 4</vt:lpstr>
      <vt:lpstr>practical 6</vt:lpstr>
      <vt:lpstr>Sheet1</vt:lpstr>
      <vt:lpstr>practical 7</vt:lpstr>
      <vt:lpstr>practical 8</vt:lpstr>
      <vt:lpstr>practical 9</vt:lpstr>
      <vt:lpstr>practical 5</vt:lpstr>
      <vt:lpstr>practical 10</vt:lpstr>
      <vt:lpstr>_40_–_50</vt:lpstr>
      <vt:lpstr>_50_–_60</vt:lpstr>
      <vt:lpstr>_60_–_70</vt:lpstr>
      <vt:lpstr>_70_–_80</vt:lpstr>
      <vt:lpstr>_80_–_90</vt:lpstr>
      <vt:lpstr>_90_–_100</vt:lpstr>
      <vt:lpstr>A</vt:lpstr>
      <vt:lpstr>D</vt:lpstr>
      <vt:lpstr>H</vt:lpstr>
      <vt:lpstr>I</vt:lpstr>
      <vt:lpstr>II</vt:lpstr>
      <vt:lpstr>III</vt:lpstr>
      <vt:lpstr>IV</vt:lpstr>
      <vt:lpstr>Kurtosis</vt:lpstr>
      <vt:lpstr>L</vt:lpstr>
      <vt:lpstr>Mean</vt:lpstr>
      <vt:lpstr>S</vt:lpstr>
      <vt:lpstr>SD</vt:lpstr>
      <vt:lpstr>Second_central_moment</vt:lpstr>
      <vt:lpstr>skewness</vt:lpstr>
      <vt:lpstr>total</vt:lpstr>
      <vt:lpstr>totalstudents</vt:lpstr>
      <vt:lpstr>V</vt:lpstr>
      <vt:lpstr>μ_1</vt:lpstr>
      <vt:lpstr>μ_2</vt:lpstr>
      <vt:lpstr>μ_3</vt:lpstr>
      <vt:lpstr>μ_4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2024-06-25T08:50:52Z</dcterms:created>
  <dcterms:modified xsi:type="dcterms:W3CDTF">2024-09-02T07:17:53Z</dcterms:modified>
</cp:coreProperties>
</file>