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9200" windowHeight="804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<sst xmlns="http://schemas.openxmlformats.org/spreadsheetml/2006/main" count="60" uniqueCount="49">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</sst>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2" fontId="0" fillId="2" borderId="3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187.22857142857146</c:v>
                </c:pt>
                <c:pt idx="12">
                  <c:v>187.22857142857146</c:v>
                </c:pt>
                <c:pt idx="13">
                  <c:v>188.31428571428569</c:v>
                </c:pt>
                <c:pt idx="14">
                  <c:v>188.31428571428569</c:v>
                </c:pt>
                <c:pt idx="15">
                  <c:v>190.4938775510204</c:v>
                </c:pt>
                <c:pt idx="16">
                  <c:v>190.4938775510204</c:v>
                </c:pt>
                <c:pt idx="17">
                  <c:v>189.39825072886302</c:v>
                </c:pt>
                <c:pt idx="18">
                  <c:v>189.39825072886302</c:v>
                </c:pt>
                <c:pt idx="19">
                  <c:v>187.7428571428571</c:v>
                </c:pt>
                <c:pt idx="20">
                  <c:v>187.7428571428571</c:v>
                </c:pt>
                <c:pt idx="21">
                  <c:v>185.82857142857142</c:v>
                </c:pt>
                <c:pt idx="22">
                  <c:v>185.82857142857142</c:v>
                </c:pt>
                <c:pt idx="23">
                  <c:v>187.31428571428569</c:v>
                </c:pt>
                <c:pt idx="24">
                  <c:v>187.31428571428569</c:v>
                </c:pt>
                <c:pt idx="25">
                  <c:v>187.31428571428569</c:v>
                </c:pt>
                <c:pt idx="26">
                  <c:v>187.31428571428569</c:v>
                </c:pt>
                <c:pt idx="27">
                  <c:v>187.31428571428569</c:v>
                </c:pt>
                <c:pt idx="28">
                  <c:v>187.31428571428569</c:v>
                </c:pt>
                <c:pt idx="29">
                  <c:v>187.31428571428569</c:v>
                </c:pt>
                <c:pt idx="30">
                  <c:v>187.31428571428569</c:v>
                </c:pt>
                <c:pt idx="31">
                  <c:v>187.31428571428569</c:v>
                </c:pt>
                <c:pt idx="32">
                  <c:v>187.31428571428569</c:v>
                </c:pt>
                <c:pt idx="33">
                  <c:v>187.31428571428569</c:v>
                </c:pt>
                <c:pt idx="34">
                  <c:v>187.31428571428569</c:v>
                </c:pt>
                <c:pt idx="35">
                  <c:v>187.31428571428569</c:v>
                </c:pt>
                <c:pt idx="36">
                  <c:v>187.31428571428569</c:v>
                </c:pt>
                <c:pt idx="37">
                  <c:v>187.31428571428569</c:v>
                </c:pt>
                <c:pt idx="38">
                  <c:v>187.31428571428569</c:v>
                </c:pt>
                <c:pt idx="39">
                  <c:v>187.31428571428569</c:v>
                </c:pt>
                <c:pt idx="40">
                  <c:v>187.31428571428569</c:v>
                </c:pt>
                <c:pt idx="41">
                  <c:v>187.31428571428569</c:v>
                </c:pt>
                <c:pt idx="42">
                  <c:v>187.31428571428569</c:v>
                </c:pt>
                <c:pt idx="43">
                  <c:v>187.31428571428569</c:v>
                </c:pt>
                <c:pt idx="44">
                  <c:v>187.31428571428569</c:v>
                </c:pt>
                <c:pt idx="45">
                  <c:v>187.31428571428569</c:v>
                </c:pt>
                <c:pt idx="46">
                  <c:v>187.31428571428569</c:v>
                </c:pt>
                <c:pt idx="47">
                  <c:v>187.31428571428569</c:v>
                </c:pt>
                <c:pt idx="48">
                  <c:v>187.31428571428569</c:v>
                </c:pt>
                <c:pt idx="49">
                  <c:v>187.31428571428569</c:v>
                </c:pt>
                <c:pt idx="50">
                  <c:v>187.31428571428569</c:v>
                </c:pt>
                <c:pt idx="51">
                  <c:v>187.31428571428569</c:v>
                </c:pt>
                <c:pt idx="52">
                  <c:v>187.31428571428569</c:v>
                </c:pt>
                <c:pt idx="53">
                  <c:v>187.31428571428569</c:v>
                </c:pt>
                <c:pt idx="54">
                  <c:v>187.31428571428569</c:v>
                </c:pt>
                <c:pt idx="55">
                  <c:v>187.31428571428569</c:v>
                </c:pt>
                <c:pt idx="56">
                  <c:v>187.31428571428569</c:v>
                </c:pt>
                <c:pt idx="57">
                  <c:v>187.31428571428569</c:v>
                </c:pt>
                <c:pt idx="58">
                  <c:v>187.31428571428569</c:v>
                </c:pt>
                <c:pt idx="59">
                  <c:v>187.31428571428569</c:v>
                </c:pt>
                <c:pt idx="60">
                  <c:v>187.31428571428569</c:v>
                </c:pt>
                <c:pt idx="61">
                  <c:v>187.31428571428569</c:v>
                </c:pt>
                <c:pt idx="62">
                  <c:v>187.31428571428569</c:v>
                </c:pt>
                <c:pt idx="63">
                  <c:v>187.31428571428569</c:v>
                </c:pt>
                <c:pt idx="64">
                  <c:v>187.31428571428569</c:v>
                </c:pt>
                <c:pt idx="65">
                  <c:v>187.31428571428569</c:v>
                </c:pt>
                <c:pt idx="66">
                  <c:v>187.31428571428569</c:v>
                </c:pt>
                <c:pt idx="67">
                  <c:v>187.31428571428569</c:v>
                </c:pt>
                <c:pt idx="68">
                  <c:v>187.31428571428569</c:v>
                </c:pt>
                <c:pt idx="69">
                  <c:v>187.31428571428569</c:v>
                </c:pt>
                <c:pt idx="70">
                  <c:v>187.31428571428569</c:v>
                </c:pt>
                <c:pt idx="71">
                  <c:v>187.31428571428569</c:v>
                </c:pt>
                <c:pt idx="72">
                  <c:v>187.31428571428569</c:v>
                </c:pt>
                <c:pt idx="73">
                  <c:v>187.31428571428569</c:v>
                </c:pt>
                <c:pt idx="74">
                  <c:v>187.31428571428569</c:v>
                </c:pt>
                <c:pt idx="75">
                  <c:v>187.31428571428569</c:v>
                </c:pt>
                <c:pt idx="76">
                  <c:v>187.31428571428569</c:v>
                </c:pt>
                <c:pt idx="77">
                  <c:v>187.31428571428569</c:v>
                </c:pt>
                <c:pt idx="78">
                  <c:v>187.31428571428569</c:v>
                </c:pt>
                <c:pt idx="79">
                  <c:v>187.31428571428569</c:v>
                </c:pt>
                <c:pt idx="80">
                  <c:v>187.31428571428569</c:v>
                </c:pt>
                <c:pt idx="81">
                  <c:v>187.31428571428569</c:v>
                </c:pt>
                <c:pt idx="82">
                  <c:v>187.31428571428569</c:v>
                </c:pt>
                <c:pt idx="83">
                  <c:v>187.31428571428569</c:v>
                </c:pt>
                <c:pt idx="84">
                  <c:v>187.31428571428569</c:v>
                </c:pt>
                <c:pt idx="85">
                  <c:v>187.31428571428569</c:v>
                </c:pt>
                <c:pt idx="86">
                  <c:v>187.31428571428569</c:v>
                </c:pt>
                <c:pt idx="87">
                  <c:v>187.31428571428569</c:v>
                </c:pt>
                <c:pt idx="88">
                  <c:v>187.31428571428569</c:v>
                </c:pt>
                <c:pt idx="89">
                  <c:v>187.31428571428569</c:v>
                </c:pt>
                <c:pt idx="90">
                  <c:v>187.31428571428569</c:v>
                </c:pt>
                <c:pt idx="91">
                  <c:v>187.31428571428569</c:v>
                </c:pt>
                <c:pt idx="92">
                  <c:v>187.31428571428569</c:v>
                </c:pt>
                <c:pt idx="93">
                  <c:v>187.31428571428569</c:v>
                </c:pt>
                <c:pt idx="94">
                  <c:v>187.31428571428569</c:v>
                </c:pt>
                <c:pt idx="95">
                  <c:v>187.31428571428569</c:v>
                </c:pt>
                <c:pt idx="96">
                  <c:v>187.31428571428569</c:v>
                </c:pt>
                <c:pt idx="97">
                  <c:v>187.31428571428569</c:v>
                </c:pt>
                <c:pt idx="98">
                  <c:v>187.31428571428569</c:v>
                </c:pt>
                <c:pt idx="99">
                  <c:v>187.31428571428569</c:v>
                </c:pt>
                <c:pt idx="100">
                  <c:v>187.31428571428569</c:v>
                </c:pt>
                <c:pt idx="101">
                  <c:v>187.31428571428569</c:v>
                </c:pt>
                <c:pt idx="102">
                  <c:v>187.31428571428569</c:v>
                </c:pt>
                <c:pt idx="103">
                  <c:v>187.31428571428569</c:v>
                </c:pt>
                <c:pt idx="104">
                  <c:v>187.31428571428569</c:v>
                </c:pt>
                <c:pt idx="105">
                  <c:v>187.31428571428569</c:v>
                </c:pt>
                <c:pt idx="106">
                  <c:v>187.31428571428569</c:v>
                </c:pt>
                <c:pt idx="107">
                  <c:v>187.31428571428569</c:v>
                </c:pt>
                <c:pt idx="108">
                  <c:v>187.31428571428569</c:v>
                </c:pt>
                <c:pt idx="109">
                  <c:v>187.31428571428569</c:v>
                </c:pt>
                <c:pt idx="110">
                  <c:v>187.31428571428569</c:v>
                </c:pt>
                <c:pt idx="111">
                  <c:v>187.31428571428569</c:v>
                </c:pt>
                <c:pt idx="112">
                  <c:v>187.31428571428569</c:v>
                </c:pt>
                <c:pt idx="113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24" activePane="bottomLeft" state="frozen"/>
      <selection pane="bottomLeft" activeCell="H34" sqref="H34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134"/>
      <c r="H2" s="72" t="s">
        <v>7</v>
      </c>
      <c r="I2" s="73"/>
      <c r="J2" s="73"/>
      <c r="K2" s="73"/>
      <c r="L2" s="73"/>
      <c r="M2" s="134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44" t="s">
        <v>26</v>
      </c>
      <c r="C3" s="145"/>
      <c r="D3" s="145"/>
      <c r="E3" s="146"/>
      <c r="F3" s="150">
        <v>43047</v>
      </c>
      <c r="G3" s="151"/>
      <c r="H3" s="135" t="str">
        <f>IF(B9="","","Today's Date is:")</f>
        <v>Today's Date is:</v>
      </c>
      <c r="I3" s="136"/>
      <c r="J3" s="136"/>
      <c r="K3" s="136"/>
      <c r="L3" s="137">
        <f ca="1">IF(H3="","",TODAY())</f>
        <v>43125</v>
      </c>
      <c r="M3" s="138"/>
      <c r="O3" s="160" t="s">
        <v>41</v>
      </c>
      <c r="P3" s="161"/>
      <c r="Q3" s="161"/>
      <c r="R3" s="162"/>
      <c r="S3" s="152" t="s">
        <v>44</v>
      </c>
      <c r="T3" s="153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4" t="str">
        <f>IF(F3="","","Weights in Lb or Kg?")</f>
        <v>Weights in Lb or Kg?</v>
      </c>
      <c r="C4" s="75"/>
      <c r="D4" s="75"/>
      <c r="E4" s="147"/>
      <c r="F4" s="152" t="s">
        <v>0</v>
      </c>
      <c r="G4" s="153"/>
      <c r="H4" s="74" t="str">
        <f>IF(F6="","","Your Current Weight is:")</f>
        <v>Your Current Weight is:</v>
      </c>
      <c r="I4" s="75"/>
      <c r="J4" s="75"/>
      <c r="K4" s="139"/>
      <c r="L4" s="68">
        <f>IF(F6="","",IF(AI124="",F6,AI124))</f>
        <v>187.5</v>
      </c>
      <c r="M4" s="4" t="str">
        <f>IF(L4="","",IF(F4="Lb","Lb",IF(F4="Kg","Kg","")))</f>
        <v>Lb</v>
      </c>
      <c r="N4" s="35"/>
      <c r="O4" s="74" t="str">
        <f>IF(S3=" - Choose - ","","Measurements in inch or cm?")</f>
        <v>Measurements in inch or cm?</v>
      </c>
      <c r="P4" s="75"/>
      <c r="Q4" s="75"/>
      <c r="R4" s="147"/>
      <c r="S4" s="152" t="s">
        <v>42</v>
      </c>
      <c r="T4" s="153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-2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4" t="str">
        <f>IF(F4=" - Choose - ","","Calories or KiloJoules?")</f>
        <v>Calories or KiloJoules?</v>
      </c>
      <c r="C5" s="147"/>
      <c r="D5" s="147"/>
      <c r="E5" s="147"/>
      <c r="F5" s="148" t="s">
        <v>4</v>
      </c>
      <c r="G5" s="149"/>
      <c r="H5" s="140" t="str">
        <f>IF(L4="","",IF(L4=F6,"Your weight hasn’t changed.",IF(L4&gt;F6,"You've Gained","You've Lost")))</f>
        <v>You've Lost</v>
      </c>
      <c r="I5" s="141"/>
      <c r="J5" s="141"/>
      <c r="K5" s="141"/>
      <c r="L5" s="68">
        <f>IF(L4="","",IF(F6=L4,"",IF(F6&lt;L4,L4-F6,F6-L4)))</f>
        <v>1.0999999999999943</v>
      </c>
      <c r="M5" s="4" t="str">
        <f>IF(L5="","",IF(H5="","",IF(F4="Lb","Lb",IF(F4="Kg","Kg",""))))</f>
        <v>Lb</v>
      </c>
      <c r="N5" s="35"/>
      <c r="O5" s="74" t="str">
        <f>IF(S4=" - Choose - ","","Height:")</f>
        <v>Height:</v>
      </c>
      <c r="P5" s="75"/>
      <c r="Q5" s="75"/>
      <c r="R5" s="75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2.5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4" t="str">
        <f>IF(F5=" - Choose - ","","Starting Weight:")</f>
        <v>Starting Weight:</v>
      </c>
      <c r="C6" s="75"/>
      <c r="D6" s="75"/>
      <c r="E6" s="75"/>
      <c r="F6" s="5">
        <v>188.6</v>
      </c>
      <c r="G6" s="4" t="str">
        <f>IF(B5="","",IF(F4="Lb","Lb",IF(F4="Kg","Kg","")))</f>
        <v>Lb</v>
      </c>
      <c r="H6" s="140" t="str">
        <f>IF(H5="","","Your Current TDEE is:")</f>
        <v>Your Current TDEE is:</v>
      </c>
      <c r="I6" s="141"/>
      <c r="J6" s="141"/>
      <c r="K6" s="141"/>
      <c r="L6" s="30">
        <f ca="1">IF(F6="","",IF(AV124="",MROUND(F6*AW7,25),MROUND(AV124,25)))</f>
        <v>2725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4" t="str">
        <f>IF(F6="","","Goal Weight:")</f>
        <v>Goal Weight:</v>
      </c>
      <c r="C7" s="75"/>
      <c r="D7" s="75"/>
      <c r="E7" s="75"/>
      <c r="F7" s="6">
        <v>183</v>
      </c>
      <c r="G7" s="4" t="str">
        <f>IF(F6="","",IF(F4="Lb","Lb",IF(F4="Kg","Kg","")))</f>
        <v>Lb</v>
      </c>
      <c r="H7" s="126" t="str">
        <f ca="1">IF(L8="","",IF(H9=0,"Congratulations","To Reach Your Goal weight by"))</f>
        <v>To Reach Your Goal weight by</v>
      </c>
      <c r="I7" s="127"/>
      <c r="J7" s="127"/>
      <c r="K7" s="127"/>
      <c r="L7" s="128">
        <f ca="1">IF(L8="","",IF(H9=0,"",L3+(H9*7)))</f>
        <v>43142.5</v>
      </c>
      <c r="M7" s="12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42" t="str">
        <f>IF(F7="","",IF(F7=F6,"",IF(F7=L4,"",IF(F7&gt;F6,"Goal Weight Gain per Week:","Goal Weight Loss per Week:"))))</f>
        <v>Goal Weight Loss per Week:</v>
      </c>
      <c r="C8" s="143"/>
      <c r="D8" s="143"/>
      <c r="E8" s="143"/>
      <c r="F8" s="6">
        <v>2</v>
      </c>
      <c r="G8" s="4" t="str">
        <f>IF(F7="","",IF(F4="Lb","Lb",IF(F4="Kg","Kg","")))</f>
        <v>Lb</v>
      </c>
      <c r="H8" s="124" t="str">
        <f ca="1">IF(L8="","","You will need to Eat")</f>
        <v>You will need to Eat</v>
      </c>
      <c r="I8" s="125"/>
      <c r="J8" s="125"/>
      <c r="K8" s="125"/>
      <c r="L8" s="22">
        <f ca="1">IF(F8="","",IF(F7=L4,L6,IF(F7&gt;L4,L6+F9,L6-F9)))</f>
        <v>1725</v>
      </c>
      <c r="M8" s="31" t="str">
        <f ca="1">IF(L8="","",IF(F5="Cal.","Cal/Day",IF(F5="Kj","Kj/Day","")))</f>
        <v>Cal/Day</v>
      </c>
      <c r="N8" s="35"/>
      <c r="O8" s="74" t="s">
        <v>48</v>
      </c>
      <c r="P8" s="75"/>
      <c r="Q8" s="75"/>
      <c r="R8" s="75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30" t="str">
        <f>IF(F8="","",IF(F7=L4,"",IF(F7&gt;F6,"Target Daily Surplus:","Target Daily Deficit:")))</f>
        <v>Target Daily Deficit:</v>
      </c>
      <c r="C9" s="131"/>
      <c r="D9" s="131"/>
      <c r="E9" s="13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2.5</v>
      </c>
      <c r="I9" s="132" t="str">
        <f>IF(H3="","","Weeks until you reach your goal weight")</f>
        <v>Weeks until you reach your goal weight</v>
      </c>
      <c r="J9" s="132"/>
      <c r="K9" s="132"/>
      <c r="L9" s="132"/>
      <c r="M9" s="13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121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11">
        <f>IF(K12="","",AT12)</f>
        <v>-1.1999999999999886</v>
      </c>
      <c r="M12" s="122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154">
        <f>IF(AS12="","",AS12-AM6)</f>
        <v>-1.1999999999999886</v>
      </c>
      <c r="AU12" s="156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2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12"/>
      <c r="M13" s="118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155"/>
      <c r="AU13" s="157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115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13">
        <f>IF(K14="","",AT14)</f>
        <v>1.1714285714285779</v>
      </c>
      <c r="M14" s="117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99" t="str">
        <f ca="1">IF(M18="","","From")</f>
        <v>From</v>
      </c>
      <c r="W14" s="100"/>
      <c r="X14" s="103">
        <f ca="1">IF(M18="","",B12)</f>
        <v>43047</v>
      </c>
      <c r="Y14" s="104"/>
      <c r="Z14" s="104"/>
      <c r="AA14" s="105" t="str">
        <f ca="1">IF(M18="","","to")</f>
        <v>to</v>
      </c>
      <c r="AB14" s="106">
        <f ca="1">IF(M18="","",B18)</f>
        <v>43068</v>
      </c>
      <c r="AC14" s="107"/>
      <c r="AD14" s="108"/>
      <c r="AE14" s="109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154">
        <f>IF(AS14="","",AS14-AS12)</f>
        <v>1.1714285714285779</v>
      </c>
      <c r="AU14" s="156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116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12"/>
      <c r="M15" s="118"/>
      <c r="N15" s="36"/>
      <c r="O15" s="36"/>
      <c r="P15" s="36"/>
      <c r="Q15" s="36"/>
      <c r="R15" s="36"/>
      <c r="S15" s="36"/>
      <c r="T15" s="36"/>
      <c r="U15" s="36"/>
      <c r="V15" s="101"/>
      <c r="W15" s="102"/>
      <c r="X15" s="102"/>
      <c r="Y15" s="102"/>
      <c r="Z15" s="102"/>
      <c r="AA15" s="102"/>
      <c r="AB15" s="102"/>
      <c r="AC15" s="102"/>
      <c r="AD15" s="102"/>
      <c r="AE15" s="110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155"/>
      <c r="AU15" s="157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115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13">
        <f>IF(K16="","",AT16)</f>
        <v>-0.94285714285715017</v>
      </c>
      <c r="M16" s="117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76" t="str">
        <f ca="1">IF(M18="","",IF(K18=F6,"No Weight Change",IF(K18&gt;F6,"You Gained:","You Lost:")))</f>
        <v>You Gained:</v>
      </c>
      <c r="W16" s="77"/>
      <c r="X16" s="77"/>
      <c r="Y16" s="77"/>
      <c r="Z16" s="77"/>
      <c r="AA16" s="77"/>
      <c r="AB16" s="42">
        <f ca="1">IF(M18="","",IF(K18=F6,"",IF(K18&gt;F6,K18-F6,F6-K18)))</f>
        <v>3.1428571428571672</v>
      </c>
      <c r="AC16" s="78" t="str">
        <f ca="1">IF(V16="","",IF(V16="No Weight Change","",IF(F4="Lb","Lb",IF(F4="Kg","Kg",""))))</f>
        <v>Lb</v>
      </c>
      <c r="AD16" s="79"/>
      <c r="AE16" s="80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158">
        <f>IF(AS16="","",AS16-AS14)</f>
        <v>-0.94285714285715017</v>
      </c>
      <c r="AU16" s="159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116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12"/>
      <c r="M17" s="118"/>
      <c r="N17" s="36"/>
      <c r="O17" s="36"/>
      <c r="P17" s="36"/>
      <c r="Q17" s="36"/>
      <c r="R17" s="36"/>
      <c r="S17" s="36"/>
      <c r="T17" s="36"/>
      <c r="U17" s="36"/>
      <c r="V17" s="81" t="str">
        <f ca="1">IF(M18="","",IF(K18=F6,"","At a Rate Of"))</f>
        <v>At a Rate Of</v>
      </c>
      <c r="W17" s="82"/>
      <c r="X17" s="82"/>
      <c r="Y17" s="82"/>
      <c r="Z17" s="82"/>
      <c r="AA17" s="83">
        <f ca="1">IF(V17="","",AB16/4)</f>
        <v>0.7857142857142918</v>
      </c>
      <c r="AB17" s="84"/>
      <c r="AC17" s="85" t="str">
        <f ca="1">IF(V16="","",IF(V16="No Weight Change","",IF(F4="Lb","Lb/Wk",IF(F4="Kg","Kg/Wk",""))))</f>
        <v>Lb/Wk</v>
      </c>
      <c r="AD17" s="86"/>
      <c r="AE17" s="87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155"/>
      <c r="AU17" s="157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115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13">
        <f>IF(K18="","",AT18)</f>
        <v>4.1142857142857281</v>
      </c>
      <c r="M18" s="117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88" t="str">
        <f ca="1">IF(AA17="","","You have")</f>
        <v>You have</v>
      </c>
      <c r="W18" s="89"/>
      <c r="X18" s="89"/>
      <c r="Y18" s="89"/>
      <c r="Z18" s="92">
        <f ca="1">IF(AA17="","",IF(K18&gt;F7,K18-F7,F7-K18))</f>
        <v>8.7428571428571615</v>
      </c>
      <c r="AA18" s="94" t="str">
        <f ca="1">IF(AA17="","",IF(AA17="No Weight Change","",IF(F4="Lb","Lb to go!",IF(F4="Kg","Kg to go!",""))))</f>
        <v>Lb to go!</v>
      </c>
      <c r="AB18" s="95"/>
      <c r="AC18" s="95"/>
      <c r="AD18" s="95"/>
      <c r="AE18" s="96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158">
        <f>IF(AS18="","",AS18-AS16)</f>
        <v>4.1142857142857281</v>
      </c>
      <c r="AU18" s="159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2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14"/>
      <c r="M19" s="120"/>
      <c r="N19" s="36"/>
      <c r="O19" s="36"/>
      <c r="P19" s="36"/>
      <c r="Q19" s="36"/>
      <c r="R19" s="36"/>
      <c r="S19" s="36"/>
      <c r="T19" s="36"/>
      <c r="U19" s="36"/>
      <c r="V19" s="90"/>
      <c r="W19" s="91"/>
      <c r="X19" s="91"/>
      <c r="Y19" s="91"/>
      <c r="Z19" s="93"/>
      <c r="AA19" s="97"/>
      <c r="AB19" s="97"/>
      <c r="AC19" s="97"/>
      <c r="AD19" s="97"/>
      <c r="AE19" s="98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155"/>
      <c r="AU19" s="157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121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11">
        <f>IF(K20="","",AT20)</f>
        <v>-3.914285714285711</v>
      </c>
      <c r="M20" s="122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158">
        <f>IF(AS20="","",AS20-AS18)</f>
        <v>-3.914285714285711</v>
      </c>
      <c r="AU20" s="159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116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12"/>
      <c r="M21" s="118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155"/>
      <c r="AU21" s="157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115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>
        <v>185.4</v>
      </c>
      <c r="J22" s="7">
        <v>186.4</v>
      </c>
      <c r="K22" s="33">
        <f t="shared" si="0"/>
        <v>187.22857142857146</v>
      </c>
      <c r="L22" s="113">
        <f>IF(K22="","",AT22)</f>
        <v>-0.59999999999999432</v>
      </c>
      <c r="M22" s="117">
        <f ca="1">IF(AV22="","",IF(L22="","",AU22))</f>
        <v>2865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99" t="str">
        <f ca="1">IF(M26="","","From")</f>
        <v>From</v>
      </c>
      <c r="W22" s="100"/>
      <c r="X22" s="103">
        <f ca="1">IF(M26="","",B20)</f>
        <v>43075</v>
      </c>
      <c r="Y22" s="104"/>
      <c r="Z22" s="104"/>
      <c r="AA22" s="105" t="str">
        <f ca="1">IF(M26="","","to")</f>
        <v>to</v>
      </c>
      <c r="AB22" s="106">
        <f ca="1">IF(M26="","",B26)</f>
        <v>43096</v>
      </c>
      <c r="AC22" s="107"/>
      <c r="AD22" s="108"/>
      <c r="AE22" s="109"/>
      <c r="AF22" s="36"/>
      <c r="AG22" s="56">
        <f>AG20+1</f>
        <v>6</v>
      </c>
      <c r="AH22" s="35">
        <f t="shared" si="1"/>
        <v>7</v>
      </c>
      <c r="AI22" s="35">
        <f>IF(K22="",AI20,K22)</f>
        <v>187.22857142857146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185.4</v>
      </c>
      <c r="AR22" s="59">
        <f t="shared" si="7"/>
        <v>186.4</v>
      </c>
      <c r="AS22" s="61">
        <f t="shared" si="8"/>
        <v>187.22857142857146</v>
      </c>
      <c r="AT22" s="158">
        <f>IF(AS22="","",AS22-AS20)</f>
        <v>-0.59999999999999432</v>
      </c>
      <c r="AU22" s="159">
        <f ca="1">IF(AV22="","",IF(AT22="","",MROUND(AV22,5)))</f>
        <v>2865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2864.6428571428569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116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>
        <v>3000</v>
      </c>
      <c r="J23" s="7">
        <v>3500</v>
      </c>
      <c r="K23" s="40">
        <f t="shared" si="0"/>
        <v>2557.8571428571427</v>
      </c>
      <c r="L23" s="112"/>
      <c r="M23" s="118"/>
      <c r="N23" s="36"/>
      <c r="O23" s="36"/>
      <c r="P23" s="36"/>
      <c r="Q23" s="36"/>
      <c r="R23" s="36"/>
      <c r="S23" s="36"/>
      <c r="T23" s="36"/>
      <c r="U23" s="36"/>
      <c r="V23" s="101"/>
      <c r="W23" s="102"/>
      <c r="X23" s="102"/>
      <c r="Y23" s="102"/>
      <c r="Z23" s="102"/>
      <c r="AA23" s="102"/>
      <c r="AB23" s="102"/>
      <c r="AC23" s="102"/>
      <c r="AD23" s="102"/>
      <c r="AE23" s="110"/>
      <c r="AF23" s="34"/>
      <c r="AG23" s="56">
        <f>AG22+0.5</f>
        <v>6.5</v>
      </c>
      <c r="AH23" s="35">
        <f t="shared" si="1"/>
        <v>7</v>
      </c>
      <c r="AI23" s="35">
        <f>AI22</f>
        <v>187.22857142857146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3000</v>
      </c>
      <c r="AR23" s="66">
        <f t="shared" si="7"/>
        <v>3500</v>
      </c>
      <c r="AS23" s="39">
        <f t="shared" si="8"/>
        <v>2557.8571428571427</v>
      </c>
      <c r="AT23" s="155"/>
      <c r="AU23" s="157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115">
        <f>IF(B22="","",B22+7)</f>
        <v>43089</v>
      </c>
      <c r="C24" s="27" t="str">
        <f t="shared" si="10"/>
        <v>Weight</v>
      </c>
      <c r="D24" s="17">
        <v>188.4</v>
      </c>
      <c r="E24" s="71">
        <v>190.2</v>
      </c>
      <c r="F24" s="71">
        <v>189.2</v>
      </c>
      <c r="G24" s="71">
        <v>187.6</v>
      </c>
      <c r="H24" s="71"/>
      <c r="I24" s="71"/>
      <c r="J24" s="7"/>
      <c r="K24" s="33">
        <f t="shared" si="0"/>
        <v>188.31428571428569</v>
      </c>
      <c r="L24" s="113">
        <f>IF(K24="","",AT24)</f>
        <v>1.0857142857142321</v>
      </c>
      <c r="M24" s="117">
        <f ca="1">IF(AV24="","",IF(L24="","",AU24))</f>
        <v>2740</v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76" t="str">
        <f ca="1">IF(M26="","",IF(K26=K18,"No Weight Change",IF(K26&gt;K18,"You Gained:","You Lost:")))</f>
        <v>You Lost:</v>
      </c>
      <c r="W24" s="77"/>
      <c r="X24" s="77"/>
      <c r="Y24" s="77"/>
      <c r="Z24" s="77"/>
      <c r="AA24" s="77"/>
      <c r="AB24" s="42">
        <f ca="1">IF(M26="","",IF(K26=K18,"",IF(K26&gt;K18,K26-K18,K18-K26)))</f>
        <v>1.2489795918367577</v>
      </c>
      <c r="AC24" s="78" t="str">
        <f ca="1">IF(V24="","",IF(V24="No Weight Change","",IF($F$4="Lb","Lb",IF($F$4="Kg","Kg",""))))</f>
        <v>Lb</v>
      </c>
      <c r="AD24" s="79"/>
      <c r="AE24" s="80"/>
      <c r="AF24" s="34"/>
      <c r="AG24" s="56">
        <f>AG22+1</f>
        <v>7</v>
      </c>
      <c r="AH24" s="35">
        <f t="shared" si="1"/>
        <v>7</v>
      </c>
      <c r="AI24" s="35">
        <f>IF(K24="",AI22,K24)</f>
        <v>188.31428571428569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>
        <f t="shared" si="11"/>
        <v>188.4</v>
      </c>
      <c r="AM24" s="58">
        <f t="shared" si="2"/>
        <v>190.2</v>
      </c>
      <c r="AN24" s="58">
        <f t="shared" si="3"/>
        <v>189.2</v>
      </c>
      <c r="AO24" s="58">
        <f t="shared" si="4"/>
        <v>187.6</v>
      </c>
      <c r="AP24" s="58">
        <f t="shared" si="5"/>
        <v>187.6</v>
      </c>
      <c r="AQ24" s="58">
        <f t="shared" si="6"/>
        <v>187.6</v>
      </c>
      <c r="AR24" s="59">
        <f t="shared" si="7"/>
        <v>187.6</v>
      </c>
      <c r="AS24" s="61">
        <f t="shared" si="8"/>
        <v>188.31428571428569</v>
      </c>
      <c r="AT24" s="158">
        <f>IF(AS24="","",AS24-AS22)</f>
        <v>1.0857142857142321</v>
      </c>
      <c r="AU24" s="159">
        <f ca="1">IF(AV24="","",IF(AT24="","",MROUND(AV24,5)))</f>
        <v>2740</v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2741.938775510208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116"/>
      <c r="C25" s="28" t="str">
        <f t="shared" si="10"/>
        <v>Cal.</v>
      </c>
      <c r="D25" s="17">
        <v>4500</v>
      </c>
      <c r="E25" s="71">
        <v>2490</v>
      </c>
      <c r="F25" s="71">
        <v>2160</v>
      </c>
      <c r="G25" s="71">
        <v>2160</v>
      </c>
      <c r="H25" s="71"/>
      <c r="I25" s="71"/>
      <c r="J25" s="7"/>
      <c r="K25" s="40">
        <f t="shared" si="0"/>
        <v>2541.4285714285716</v>
      </c>
      <c r="L25" s="112"/>
      <c r="M25" s="118"/>
      <c r="N25" s="36"/>
      <c r="O25" s="36"/>
      <c r="P25" s="36"/>
      <c r="Q25" s="36"/>
      <c r="R25" s="36"/>
      <c r="S25" s="36"/>
      <c r="T25" s="36"/>
      <c r="U25" s="36"/>
      <c r="V25" s="81" t="str">
        <f ca="1">IF(M26="","",IF(K26=K18,"","At a Rate Of"))</f>
        <v>At a Rate Of</v>
      </c>
      <c r="W25" s="82"/>
      <c r="X25" s="82"/>
      <c r="Y25" s="82"/>
      <c r="Z25" s="82"/>
      <c r="AA25" s="83">
        <f ca="1">IF(V25="","",AB24/4)</f>
        <v>0.31224489795918942</v>
      </c>
      <c r="AB25" s="84"/>
      <c r="AC25" s="85" t="str">
        <f ca="1">IF(V24="","",IF(V24="No Weight Change","",IF($F$4="Lb","Lb/Wk",IF($F$4="Kg","Kg/Wk",""))))</f>
        <v>Lb/Wk</v>
      </c>
      <c r="AD25" s="86"/>
      <c r="AE25" s="87"/>
      <c r="AF25" s="34"/>
      <c r="AG25" s="56">
        <f>AG24+0.5</f>
        <v>7.5</v>
      </c>
      <c r="AH25" s="35">
        <f t="shared" si="1"/>
        <v>7</v>
      </c>
      <c r="AI25" s="35">
        <f>AI24</f>
        <v>188.31428571428569</v>
      </c>
      <c r="AJ25" s="35">
        <f t="shared" si="9"/>
        <v>183</v>
      </c>
      <c r="AK25" s="35">
        <f>IF($AJ$9=0,0,(AK24+AK26)/2)</f>
        <v>183</v>
      </c>
      <c r="AL25" s="64">
        <f t="shared" si="11"/>
        <v>4500</v>
      </c>
      <c r="AM25" s="65">
        <f t="shared" si="2"/>
        <v>2490</v>
      </c>
      <c r="AN25" s="65">
        <f t="shared" si="3"/>
        <v>2160</v>
      </c>
      <c r="AO25" s="65">
        <f t="shared" si="4"/>
        <v>2160</v>
      </c>
      <c r="AP25" s="65">
        <f t="shared" si="5"/>
        <v>2160</v>
      </c>
      <c r="AQ25" s="65">
        <f t="shared" si="6"/>
        <v>2160</v>
      </c>
      <c r="AR25" s="66">
        <f t="shared" si="7"/>
        <v>2160</v>
      </c>
      <c r="AS25" s="39">
        <f t="shared" si="8"/>
        <v>2541.4285714285716</v>
      </c>
      <c r="AT25" s="155"/>
      <c r="AU25" s="157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115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>
        <v>193.4</v>
      </c>
      <c r="I26" s="71"/>
      <c r="J26" s="7"/>
      <c r="K26" s="33">
        <f t="shared" si="0"/>
        <v>190.4938775510204</v>
      </c>
      <c r="L26" s="113">
        <f>IF(K26="","",AT26)</f>
        <v>2.1795918367347156</v>
      </c>
      <c r="M26" s="117">
        <f ca="1">IF(AV26="","",IF(L26="","",AU26))</f>
        <v>2740</v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88" t="str">
        <f ca="1">IF(AA25="","","You have")</f>
        <v>You have</v>
      </c>
      <c r="W26" s="89"/>
      <c r="X26" s="89"/>
      <c r="Y26" s="89"/>
      <c r="Z26" s="92">
        <f ca="1">IF(AA25="","",IF(K26&gt;$F$7,K26-$F$7,$F$7-K26))</f>
        <v>7.4938775510204039</v>
      </c>
      <c r="AA26" s="94" t="str">
        <f ca="1">IF(AA25="","",IF(AA25="No Weight Change","",IF($F$4="Lb","Lb to go!",IF($F$4="Kg","Kg to go!",""))))</f>
        <v>Lb to go!</v>
      </c>
      <c r="AB26" s="95"/>
      <c r="AC26" s="95"/>
      <c r="AD26" s="95"/>
      <c r="AE26" s="96"/>
      <c r="AF26" s="36"/>
      <c r="AG26" s="56">
        <f>AG24+1</f>
        <v>8</v>
      </c>
      <c r="AH26" s="35">
        <f t="shared" si="1"/>
        <v>7</v>
      </c>
      <c r="AI26" s="35">
        <f>IF(K26="",AI24,K26)</f>
        <v>190.4938775510204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>
        <f t="shared" si="11"/>
        <v>188.31428571428569</v>
      </c>
      <c r="AM26" s="58">
        <f t="shared" si="2"/>
        <v>188.31428571428569</v>
      </c>
      <c r="AN26" s="58">
        <f t="shared" si="3"/>
        <v>188.31428571428569</v>
      </c>
      <c r="AO26" s="58">
        <f t="shared" si="4"/>
        <v>188.31428571428569</v>
      </c>
      <c r="AP26" s="58">
        <f t="shared" si="5"/>
        <v>193.4</v>
      </c>
      <c r="AQ26" s="58">
        <f t="shared" si="6"/>
        <v>193.4</v>
      </c>
      <c r="AR26" s="59">
        <f t="shared" si="7"/>
        <v>193.4</v>
      </c>
      <c r="AS26" s="61">
        <f t="shared" si="8"/>
        <v>190.4938775510204</v>
      </c>
      <c r="AT26" s="158">
        <f>IF(AS26="","",AS26-AS24)</f>
        <v>2.1795918367347156</v>
      </c>
      <c r="AU26" s="159">
        <f ca="1">IF(AV26="","",IF(AT26="","",MROUND(AV26,5)))</f>
        <v>2740</v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2741.938775510208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119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14"/>
      <c r="M27" s="120"/>
      <c r="N27" s="36"/>
      <c r="O27" s="36"/>
      <c r="P27" s="36"/>
      <c r="Q27" s="36"/>
      <c r="R27" s="36"/>
      <c r="S27" s="36"/>
      <c r="T27" s="36"/>
      <c r="U27" s="36"/>
      <c r="V27" s="90"/>
      <c r="W27" s="91"/>
      <c r="X27" s="91"/>
      <c r="Y27" s="91"/>
      <c r="Z27" s="93"/>
      <c r="AA27" s="97"/>
      <c r="AB27" s="97"/>
      <c r="AC27" s="97"/>
      <c r="AD27" s="97"/>
      <c r="AE27" s="98"/>
      <c r="AF27" s="36"/>
      <c r="AG27" s="56">
        <f>AG26+0.5</f>
        <v>8.5</v>
      </c>
      <c r="AH27" s="35">
        <f t="shared" si="1"/>
        <v>0</v>
      </c>
      <c r="AI27" s="35">
        <f>AI26</f>
        <v>190.4938775510204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155"/>
      <c r="AU27" s="157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121">
        <f>IF(B26="","",B26+7)</f>
        <v>43103</v>
      </c>
      <c r="C28" s="10" t="str">
        <f t="shared" si="10"/>
        <v>Weight</v>
      </c>
      <c r="D28" s="15"/>
      <c r="E28" s="16"/>
      <c r="F28" s="16">
        <v>190</v>
      </c>
      <c r="G28" s="16">
        <v>189.6</v>
      </c>
      <c r="H28" s="16">
        <v>188.4</v>
      </c>
      <c r="I28" s="16"/>
      <c r="J28" s="23"/>
      <c r="K28" s="32">
        <f t="shared" si="0"/>
        <v>189.39825072886302</v>
      </c>
      <c r="L28" s="111">
        <f>IF(K28="","",AT28)</f>
        <v>-1.095626822157385</v>
      </c>
      <c r="M28" s="122">
        <f ca="1">IF(AV28="","",IF(L28="","",AU28))</f>
        <v>2740</v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7</v>
      </c>
      <c r="AI28" s="35">
        <f>IF(K28="",AI26,K28)</f>
        <v>189.39825072886302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>
        <f t="shared" si="11"/>
        <v>190.4938775510204</v>
      </c>
      <c r="AM28" s="58">
        <f t="shared" si="2"/>
        <v>190.4938775510204</v>
      </c>
      <c r="AN28" s="58">
        <f t="shared" si="3"/>
        <v>190</v>
      </c>
      <c r="AO28" s="58">
        <f t="shared" si="4"/>
        <v>189.6</v>
      </c>
      <c r="AP28" s="58">
        <f t="shared" si="5"/>
        <v>188.4</v>
      </c>
      <c r="AQ28" s="58">
        <f t="shared" si="6"/>
        <v>188.4</v>
      </c>
      <c r="AR28" s="59">
        <f t="shared" si="7"/>
        <v>188.4</v>
      </c>
      <c r="AS28" s="61">
        <f t="shared" si="8"/>
        <v>189.39825072886302</v>
      </c>
      <c r="AT28" s="158">
        <f>IF(AS28="","",AS28-AS26)</f>
        <v>-1.095626822157385</v>
      </c>
      <c r="AU28" s="159">
        <f ca="1">IF(AV28="","",IF(AT28="","",MROUND(AV28,5)))</f>
        <v>2740</v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2741.938775510208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116"/>
      <c r="C29" s="26" t="str">
        <f t="shared" si="10"/>
        <v>Cal.</v>
      </c>
      <c r="D29" s="17"/>
      <c r="E29" s="71"/>
      <c r="F29" s="71">
        <v>1970</v>
      </c>
      <c r="G29" s="71">
        <v>1920</v>
      </c>
      <c r="H29" s="71">
        <v>1940</v>
      </c>
      <c r="I29" s="71"/>
      <c r="J29" s="7"/>
      <c r="K29" s="40">
        <f t="shared" si="0"/>
        <v>1942</v>
      </c>
      <c r="L29" s="112"/>
      <c r="M29" s="11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5</v>
      </c>
      <c r="AI29" s="35">
        <f>AI28</f>
        <v>189.39825072886302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>
        <f t="shared" si="3"/>
        <v>1970</v>
      </c>
      <c r="AO29" s="65">
        <f t="shared" si="4"/>
        <v>1920</v>
      </c>
      <c r="AP29" s="65">
        <f t="shared" si="5"/>
        <v>1940</v>
      </c>
      <c r="AQ29" s="65">
        <f t="shared" si="6"/>
        <v>1940</v>
      </c>
      <c r="AR29" s="66">
        <f t="shared" si="7"/>
        <v>1940</v>
      </c>
      <c r="AS29" s="39">
        <f t="shared" si="8"/>
        <v>1942</v>
      </c>
      <c r="AT29" s="155"/>
      <c r="AU29" s="157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115">
        <f>IF(B28="","",B28+7)</f>
        <v>43110</v>
      </c>
      <c r="C30" s="27" t="str">
        <f t="shared" si="10"/>
        <v>Weight</v>
      </c>
      <c r="D30" s="17">
        <v>189</v>
      </c>
      <c r="E30" s="71">
        <v>190</v>
      </c>
      <c r="F30" s="71">
        <v>188.8</v>
      </c>
      <c r="G30" s="71">
        <v>189</v>
      </c>
      <c r="H30" s="71">
        <v>186.8</v>
      </c>
      <c r="I30" s="71">
        <v>185</v>
      </c>
      <c r="J30" s="7">
        <v>185.6</v>
      </c>
      <c r="K30" s="33">
        <f t="shared" si="0"/>
        <v>187.7428571428571</v>
      </c>
      <c r="L30" s="113">
        <f>IF(K30="","",AT30)</f>
        <v>-1.6553935860059141</v>
      </c>
      <c r="M30" s="117">
        <f ca="1">IF(AV30="","",IF(L30="","",AU30))</f>
        <v>2830</v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99" t="str">
        <f ca="1">IF(M34="","","From")</f>
        <v>From</v>
      </c>
      <c r="W30" s="100"/>
      <c r="X30" s="103">
        <f ca="1">IF(M34="","",B28)</f>
        <v>43103</v>
      </c>
      <c r="Y30" s="104"/>
      <c r="Z30" s="104"/>
      <c r="AA30" s="105" t="str">
        <f ca="1">IF(M34="","","to")</f>
        <v>to</v>
      </c>
      <c r="AB30" s="106">
        <f ca="1">IF(M34="","",B34)</f>
        <v>43124</v>
      </c>
      <c r="AC30" s="107"/>
      <c r="AD30" s="108"/>
      <c r="AE30" s="109"/>
      <c r="AF30" s="36"/>
      <c r="AG30" s="56">
        <f>AG28+1</f>
        <v>10</v>
      </c>
      <c r="AH30" s="35">
        <f t="shared" si="1"/>
        <v>7</v>
      </c>
      <c r="AI30" s="35">
        <f>IF(K30="",AI28,K30)</f>
        <v>187.7428571428571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>
        <f t="shared" si="11"/>
        <v>189</v>
      </c>
      <c r="AM30" s="58">
        <f t="shared" si="2"/>
        <v>190</v>
      </c>
      <c r="AN30" s="58">
        <f t="shared" si="3"/>
        <v>188.8</v>
      </c>
      <c r="AO30" s="58">
        <f t="shared" si="4"/>
        <v>189</v>
      </c>
      <c r="AP30" s="58">
        <f t="shared" si="5"/>
        <v>186.8</v>
      </c>
      <c r="AQ30" s="58">
        <f t="shared" si="6"/>
        <v>185</v>
      </c>
      <c r="AR30" s="59">
        <f t="shared" si="7"/>
        <v>185.6</v>
      </c>
      <c r="AS30" s="61">
        <f t="shared" si="8"/>
        <v>187.7428571428571</v>
      </c>
      <c r="AT30" s="158">
        <f>IF(AS30="","",AS30-AS28)</f>
        <v>-1.6553935860059141</v>
      </c>
      <c r="AU30" s="159">
        <f ca="1">IF(AV30="","",IF(AT30="","",MROUND(AV30,5)))</f>
        <v>2830</v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2830.9125364431529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116"/>
      <c r="C31" s="28" t="str">
        <f t="shared" si="10"/>
        <v>Cal.</v>
      </c>
      <c r="D31" s="17">
        <v>1925</v>
      </c>
      <c r="E31" s="71">
        <v>1920</v>
      </c>
      <c r="F31" s="71">
        <v>1920</v>
      </c>
      <c r="G31" s="71">
        <v>1920</v>
      </c>
      <c r="H31" s="71">
        <v>1920</v>
      </c>
      <c r="I31" s="71">
        <v>2140</v>
      </c>
      <c r="J31" s="7">
        <v>2720</v>
      </c>
      <c r="K31" s="40">
        <f t="shared" si="0"/>
        <v>2066.4285714285716</v>
      </c>
      <c r="L31" s="112"/>
      <c r="M31" s="118"/>
      <c r="N31" s="36"/>
      <c r="O31" s="36"/>
      <c r="P31" s="36"/>
      <c r="Q31" s="36"/>
      <c r="R31" s="36"/>
      <c r="S31" s="36"/>
      <c r="T31" s="36"/>
      <c r="U31" s="36"/>
      <c r="V31" s="101"/>
      <c r="W31" s="102"/>
      <c r="X31" s="102"/>
      <c r="Y31" s="102"/>
      <c r="Z31" s="102"/>
      <c r="AA31" s="102"/>
      <c r="AB31" s="102"/>
      <c r="AC31" s="102"/>
      <c r="AD31" s="102"/>
      <c r="AE31" s="110"/>
      <c r="AF31" s="36"/>
      <c r="AG31" s="56">
        <f>AG30+0.5</f>
        <v>10.5</v>
      </c>
      <c r="AH31" s="35">
        <f t="shared" si="1"/>
        <v>7</v>
      </c>
      <c r="AI31" s="35">
        <f>AI30</f>
        <v>187.7428571428571</v>
      </c>
      <c r="AJ31" s="35">
        <f t="shared" si="9"/>
        <v>183</v>
      </c>
      <c r="AK31" s="35">
        <f>IF($AJ$9=0,0,(AK30+AK32)/2)</f>
        <v>183</v>
      </c>
      <c r="AL31" s="64">
        <f t="shared" si="11"/>
        <v>1925</v>
      </c>
      <c r="AM31" s="65">
        <f t="shared" si="2"/>
        <v>1920</v>
      </c>
      <c r="AN31" s="65">
        <f t="shared" si="3"/>
        <v>1920</v>
      </c>
      <c r="AO31" s="65">
        <f t="shared" si="4"/>
        <v>1920</v>
      </c>
      <c r="AP31" s="65">
        <f t="shared" si="5"/>
        <v>1920</v>
      </c>
      <c r="AQ31" s="65">
        <f t="shared" si="6"/>
        <v>2140</v>
      </c>
      <c r="AR31" s="66">
        <f t="shared" si="7"/>
        <v>2720</v>
      </c>
      <c r="AS31" s="39">
        <f t="shared" si="8"/>
        <v>2066.4285714285716</v>
      </c>
      <c r="AT31" s="155"/>
      <c r="AU31" s="157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115">
        <f>IF(B30="","",B30+7)</f>
        <v>43117</v>
      </c>
      <c r="C32" s="27" t="str">
        <f t="shared" si="10"/>
        <v>Weight</v>
      </c>
      <c r="D32" s="17">
        <v>185.8</v>
      </c>
      <c r="E32" s="71">
        <v>186</v>
      </c>
      <c r="F32" s="71">
        <v>185.8</v>
      </c>
      <c r="G32" s="71">
        <v>184.8</v>
      </c>
      <c r="H32" s="71">
        <v>187</v>
      </c>
      <c r="I32" s="71">
        <v>185.8</v>
      </c>
      <c r="J32" s="7">
        <v>185.6</v>
      </c>
      <c r="K32" s="33">
        <f t="shared" si="0"/>
        <v>185.82857142857142</v>
      </c>
      <c r="L32" s="113">
        <f>IF(K32="","",AT32)</f>
        <v>-1.9142857142856826</v>
      </c>
      <c r="M32" s="117">
        <f ca="1">IF(AV32="","",IF(L32="","",AU32))</f>
        <v>2865</v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76" t="str">
        <f ca="1">IF(M34="","",IF(K34=K26,"No Weight Change",IF(K34&gt;K26,"You Gained:","You Lost:")))</f>
        <v>You Lost:</v>
      </c>
      <c r="W32" s="77"/>
      <c r="X32" s="77"/>
      <c r="Y32" s="77"/>
      <c r="Z32" s="77"/>
      <c r="AA32" s="77"/>
      <c r="AB32" s="42">
        <f ca="1">IF(M34="","",IF(K34=K26,"",IF(K34&gt;K26,K34-K26,K26-K34)))</f>
        <v>3.1795918367347156</v>
      </c>
      <c r="AC32" s="78" t="str">
        <f ca="1">IF(V32="","",IF(V32="No Weight Change","",IF($F$4="Lb","Lb",IF($F$4="Kg","Kg",""))))</f>
        <v>Lb</v>
      </c>
      <c r="AD32" s="79"/>
      <c r="AE32" s="80"/>
      <c r="AF32" s="36"/>
      <c r="AG32" s="56">
        <f>AG30+1</f>
        <v>11</v>
      </c>
      <c r="AH32" s="35">
        <f t="shared" si="1"/>
        <v>7</v>
      </c>
      <c r="AI32" s="35">
        <f>IF(K32="",AI30,K32)</f>
        <v>185.82857142857142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>
        <f t="shared" si="11"/>
        <v>185.8</v>
      </c>
      <c r="AM32" s="58">
        <f t="shared" si="2"/>
        <v>186</v>
      </c>
      <c r="AN32" s="58">
        <f t="shared" si="3"/>
        <v>185.8</v>
      </c>
      <c r="AO32" s="58">
        <f t="shared" si="4"/>
        <v>184.8</v>
      </c>
      <c r="AP32" s="58">
        <f t="shared" si="5"/>
        <v>187</v>
      </c>
      <c r="AQ32" s="58">
        <f t="shared" si="6"/>
        <v>185.8</v>
      </c>
      <c r="AR32" s="59">
        <f t="shared" si="7"/>
        <v>185.6</v>
      </c>
      <c r="AS32" s="61">
        <f t="shared" si="8"/>
        <v>185.82857142857142</v>
      </c>
      <c r="AT32" s="158">
        <f>IF(AS32="","",AS32-AS30)</f>
        <v>-1.9142857142856826</v>
      </c>
      <c r="AU32" s="159">
        <f ca="1">IF(AV32="","",IF(AT32="","",MROUND(AV32,5)))</f>
        <v>2865</v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2863.3896103896091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116"/>
      <c r="C33" s="28" t="str">
        <f t="shared" si="10"/>
        <v>Cal.</v>
      </c>
      <c r="D33" s="17">
        <v>2279</v>
      </c>
      <c r="E33" s="71">
        <v>2060</v>
      </c>
      <c r="F33" s="71">
        <v>2255</v>
      </c>
      <c r="G33" s="71">
        <v>2215</v>
      </c>
      <c r="H33" s="71">
        <v>2640</v>
      </c>
      <c r="I33" s="71">
        <v>2257</v>
      </c>
      <c r="J33" s="7">
        <v>2360</v>
      </c>
      <c r="K33" s="40">
        <f t="shared" si="0"/>
        <v>2295.1428571428573</v>
      </c>
      <c r="L33" s="112"/>
      <c r="M33" s="118"/>
      <c r="N33" s="36"/>
      <c r="O33" s="36"/>
      <c r="P33" s="36"/>
      <c r="Q33" s="36"/>
      <c r="R33" s="36"/>
      <c r="S33" s="36"/>
      <c r="T33" s="36"/>
      <c r="U33" s="36"/>
      <c r="V33" s="81" t="str">
        <f ca="1">IF(M34="","",IF(K34=K26,"","At a Rate Of"))</f>
        <v>At a Rate Of</v>
      </c>
      <c r="W33" s="82"/>
      <c r="X33" s="82"/>
      <c r="Y33" s="82"/>
      <c r="Z33" s="82"/>
      <c r="AA33" s="83">
        <f ca="1">IF(V33="","",AB32/4)</f>
        <v>0.79489795918367889</v>
      </c>
      <c r="AB33" s="84"/>
      <c r="AC33" s="85" t="str">
        <f ca="1">IF(V32="","",IF(V32="No Weight Change","",IF($F$4="Lb","Lb/Wk",IF($F$4="Kg","Kg/Wk",""))))</f>
        <v>Lb/Wk</v>
      </c>
      <c r="AD33" s="86"/>
      <c r="AE33" s="87"/>
      <c r="AF33" s="36"/>
      <c r="AG33" s="56">
        <f>AG32+0.5</f>
        <v>11.5</v>
      </c>
      <c r="AH33" s="35">
        <f t="shared" si="1"/>
        <v>7</v>
      </c>
      <c r="AI33" s="35">
        <f>AI32</f>
        <v>185.82857142857142</v>
      </c>
      <c r="AJ33" s="35">
        <f t="shared" si="9"/>
        <v>183</v>
      </c>
      <c r="AK33" s="35">
        <f>IF($AJ$9=0,0,(AK32+AK34)/2)</f>
        <v>183</v>
      </c>
      <c r="AL33" s="64">
        <f t="shared" si="11"/>
        <v>2279</v>
      </c>
      <c r="AM33" s="65">
        <f t="shared" si="2"/>
        <v>2060</v>
      </c>
      <c r="AN33" s="65">
        <f t="shared" si="3"/>
        <v>2255</v>
      </c>
      <c r="AO33" s="65">
        <f t="shared" si="4"/>
        <v>2215</v>
      </c>
      <c r="AP33" s="65">
        <f t="shared" si="5"/>
        <v>2640</v>
      </c>
      <c r="AQ33" s="65">
        <f t="shared" si="6"/>
        <v>2257</v>
      </c>
      <c r="AR33" s="66">
        <f t="shared" si="7"/>
        <v>2360</v>
      </c>
      <c r="AS33" s="39">
        <f t="shared" si="8"/>
        <v>2295.1428571428573</v>
      </c>
      <c r="AT33" s="155"/>
      <c r="AU33" s="157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115">
        <f>IF(B32="","",B32+7)</f>
        <v>43124</v>
      </c>
      <c r="C34" s="27" t="str">
        <f t="shared" si="10"/>
        <v>Weight</v>
      </c>
      <c r="D34" s="17">
        <v>187.2</v>
      </c>
      <c r="E34" s="71">
        <v>186.8</v>
      </c>
      <c r="F34" s="71">
        <v>186.8</v>
      </c>
      <c r="G34" s="71">
        <v>187.6</v>
      </c>
      <c r="H34" s="71"/>
      <c r="I34" s="71"/>
      <c r="J34" s="7"/>
      <c r="K34" s="33">
        <f t="shared" si="0"/>
        <v>187.31428571428569</v>
      </c>
      <c r="L34" s="113">
        <f>IF(K34="","",AT34)</f>
        <v>1.4857142857142662</v>
      </c>
      <c r="M34" s="117">
        <f ca="1">IF(AV34="","",IF(L34="","",AU34))</f>
        <v>2725</v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88" t="str">
        <f ca="1">IF(AA33="","","You have")</f>
        <v>You have</v>
      </c>
      <c r="W34" s="89"/>
      <c r="X34" s="89"/>
      <c r="Y34" s="89"/>
      <c r="Z34" s="92">
        <f ca="1">IF(AA33="","",IF(K34&gt;$F$7,K34-$F$7,$F$7-K34))</f>
        <v>4.3142857142856883</v>
      </c>
      <c r="AA34" s="94" t="str">
        <f ca="1">IF(AA33="","",IF(AA33="No Weight Change","",IF($F$4="Lb","Lb to go!",IF($F$4="Kg","Kg to go!",""))))</f>
        <v>Lb to go!</v>
      </c>
      <c r="AB34" s="95"/>
      <c r="AC34" s="95"/>
      <c r="AD34" s="95"/>
      <c r="AE34" s="96"/>
      <c r="AF34" s="36"/>
      <c r="AG34" s="56">
        <f>AG32+1</f>
        <v>12</v>
      </c>
      <c r="AH34" s="35">
        <f t="shared" si="1"/>
        <v>7</v>
      </c>
      <c r="AI34" s="35">
        <f>IF(K34="",AI32,K34)</f>
        <v>187.31428571428569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>
        <f t="shared" si="11"/>
        <v>187.2</v>
      </c>
      <c r="AM34" s="58">
        <f t="shared" si="2"/>
        <v>186.8</v>
      </c>
      <c r="AN34" s="58">
        <f t="shared" si="3"/>
        <v>186.8</v>
      </c>
      <c r="AO34" s="58">
        <f t="shared" si="4"/>
        <v>187.6</v>
      </c>
      <c r="AP34" s="58">
        <f t="shared" si="5"/>
        <v>187.6</v>
      </c>
      <c r="AQ34" s="58">
        <f t="shared" si="6"/>
        <v>187.6</v>
      </c>
      <c r="AR34" s="59">
        <f t="shared" si="7"/>
        <v>187.6</v>
      </c>
      <c r="AS34" s="61">
        <f t="shared" si="8"/>
        <v>187.31428571428569</v>
      </c>
      <c r="AT34" s="158">
        <f>IF(AS34="","",AS34-AS32)</f>
        <v>1.4857142857142662</v>
      </c>
      <c r="AU34" s="159">
        <f ca="1">IF(AV34="","",IF(AT34="","",MROUND(AV34,5)))</f>
        <v>2725</v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2725.2976190476197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119"/>
      <c r="C35" s="11" t="str">
        <f t="shared" si="10"/>
        <v>Cal.</v>
      </c>
      <c r="D35" s="18">
        <v>2265</v>
      </c>
      <c r="E35" s="19">
        <v>2640</v>
      </c>
      <c r="F35" s="19">
        <v>2330</v>
      </c>
      <c r="G35" s="19">
        <v>2280</v>
      </c>
      <c r="H35" s="19"/>
      <c r="I35" s="19"/>
      <c r="J35" s="24"/>
      <c r="K35" s="39">
        <f t="shared" si="0"/>
        <v>2336.4285714285716</v>
      </c>
      <c r="L35" s="114"/>
      <c r="M35" s="120"/>
      <c r="N35" s="36"/>
      <c r="O35" s="36"/>
      <c r="P35" s="36"/>
      <c r="Q35" s="36"/>
      <c r="R35" s="36"/>
      <c r="S35" s="36"/>
      <c r="T35" s="36"/>
      <c r="U35" s="36"/>
      <c r="V35" s="90"/>
      <c r="W35" s="91"/>
      <c r="X35" s="91"/>
      <c r="Y35" s="91"/>
      <c r="Z35" s="93"/>
      <c r="AA35" s="97"/>
      <c r="AB35" s="97"/>
      <c r="AC35" s="97"/>
      <c r="AD35" s="97"/>
      <c r="AE35" s="98"/>
      <c r="AF35" s="36"/>
      <c r="AG35" s="56">
        <f>AG34+0.5</f>
        <v>12.5</v>
      </c>
      <c r="AH35" s="35">
        <f t="shared" si="1"/>
        <v>7</v>
      </c>
      <c r="AI35" s="35">
        <f>AI34</f>
        <v>187.31428571428569</v>
      </c>
      <c r="AJ35" s="35">
        <f t="shared" si="9"/>
        <v>183</v>
      </c>
      <c r="AK35" s="35">
        <f>IF($AJ$9=0,0,(AK34+AK36)/2)</f>
        <v>183</v>
      </c>
      <c r="AL35" s="64">
        <f t="shared" si="11"/>
        <v>2265</v>
      </c>
      <c r="AM35" s="65">
        <f t="shared" si="2"/>
        <v>2640</v>
      </c>
      <c r="AN35" s="65">
        <f t="shared" si="3"/>
        <v>2330</v>
      </c>
      <c r="AO35" s="65">
        <f t="shared" si="4"/>
        <v>2280</v>
      </c>
      <c r="AP35" s="65">
        <f t="shared" si="5"/>
        <v>2280</v>
      </c>
      <c r="AQ35" s="65">
        <f t="shared" si="6"/>
        <v>2280</v>
      </c>
      <c r="AR35" s="66">
        <f t="shared" si="7"/>
        <v>2280</v>
      </c>
      <c r="AS35" s="39">
        <f t="shared" si="8"/>
        <v>2336.4285714285716</v>
      </c>
      <c r="AT35" s="155"/>
      <c r="AU35" s="157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121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11" t="str">
        <f>IF(K36="","",AT36)</f>
        <v/>
      </c>
      <c r="M36" s="122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187.31428571428569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158" t="str">
        <f>IF(AS36="","",AS36-AS34)</f>
        <v/>
      </c>
      <c r="AU36" s="159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2725.2976190476197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116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12"/>
      <c r="M37" s="11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187.31428571428569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155"/>
      <c r="AU37" s="157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115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13" t="str">
        <f>IF(K38="","",AT38)</f>
        <v/>
      </c>
      <c r="M38" s="117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99" t="str">
        <f ca="1">IF(M42="","","From")</f>
        <v/>
      </c>
      <c r="W38" s="100"/>
      <c r="X38" s="103" t="str">
        <f ca="1">IF(M42="","",B36)</f>
        <v/>
      </c>
      <c r="Y38" s="104"/>
      <c r="Z38" s="104"/>
      <c r="AA38" s="105" t="str">
        <f ca="1">IF(M42="","","to")</f>
        <v/>
      </c>
      <c r="AB38" s="106" t="str">
        <f ca="1">IF(M42="","",B42)</f>
        <v/>
      </c>
      <c r="AC38" s="107"/>
      <c r="AD38" s="108"/>
      <c r="AE38" s="109"/>
      <c r="AF38" s="36"/>
      <c r="AG38" s="56">
        <f>AG36+1</f>
        <v>14</v>
      </c>
      <c r="AH38" s="35">
        <f t="shared" si="1"/>
        <v>0</v>
      </c>
      <c r="AI38" s="35">
        <f>IF(K38="",AI36,K38)</f>
        <v>187.31428571428569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158" t="str">
        <f>IF(AS38="","",AS38-AS36)</f>
        <v/>
      </c>
      <c r="AU38" s="159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2725.2976190476197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116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12"/>
      <c r="M39" s="118"/>
      <c r="N39" s="36"/>
      <c r="O39" s="36"/>
      <c r="P39" s="36"/>
      <c r="Q39" s="36"/>
      <c r="R39" s="36"/>
      <c r="S39" s="36"/>
      <c r="T39" s="36"/>
      <c r="U39" s="36"/>
      <c r="V39" s="101"/>
      <c r="W39" s="102"/>
      <c r="X39" s="102"/>
      <c r="Y39" s="102"/>
      <c r="Z39" s="102"/>
      <c r="AA39" s="102"/>
      <c r="AB39" s="102"/>
      <c r="AC39" s="102"/>
      <c r="AD39" s="102"/>
      <c r="AE39" s="110"/>
      <c r="AF39" s="36"/>
      <c r="AG39" s="56">
        <f>AG38+0.5</f>
        <v>14.5</v>
      </c>
      <c r="AH39" s="35">
        <f t="shared" si="1"/>
        <v>0</v>
      </c>
      <c r="AI39" s="35">
        <f>AI38</f>
        <v>187.31428571428569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155"/>
      <c r="AU39" s="157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115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13" t="str">
        <f>IF(K40="","",AT40)</f>
        <v/>
      </c>
      <c r="M40" s="117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76" t="str">
        <f ca="1">IF(M42="","",IF(K42=K34,"No Weight Change",IF(K42&gt;K34,"You Gained:","You Lost:")))</f>
        <v/>
      </c>
      <c r="W40" s="77"/>
      <c r="X40" s="77"/>
      <c r="Y40" s="77"/>
      <c r="Z40" s="77"/>
      <c r="AA40" s="77"/>
      <c r="AB40" s="42" t="str">
        <f ca="1">IF(M42="","",IF(K42=K34,"",IF(K42&gt;K34,K42-K34,K34-K42)))</f>
        <v/>
      </c>
      <c r="AC40" s="78" t="str">
        <f ca="1">IF(V40="","",IF(V40="No Weight Change","",IF($F$4="Lb","Lb",IF($F$4="Kg","Kg",""))))</f>
        <v/>
      </c>
      <c r="AD40" s="79"/>
      <c r="AE40" s="80"/>
      <c r="AF40" s="36"/>
      <c r="AG40" s="56">
        <f>AG38+1</f>
        <v>15</v>
      </c>
      <c r="AH40" s="35">
        <f t="shared" si="1"/>
        <v>0</v>
      </c>
      <c r="AI40" s="35">
        <f>IF(K40="",AI38,K40)</f>
        <v>187.31428571428569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158" t="str">
        <f>IF(AS40="","",AS40-AS38)</f>
        <v/>
      </c>
      <c r="AU40" s="159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2725.2976190476197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116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12"/>
      <c r="M41" s="118"/>
      <c r="N41" s="36"/>
      <c r="O41" s="36"/>
      <c r="P41" s="36"/>
      <c r="Q41" s="36"/>
      <c r="R41" s="36"/>
      <c r="S41" s="36"/>
      <c r="T41" s="36"/>
      <c r="U41" s="36"/>
      <c r="V41" s="81" t="str">
        <f ca="1">IF(M42="","",IF(K42=K34,"","At a Rate Of"))</f>
        <v/>
      </c>
      <c r="W41" s="82"/>
      <c r="X41" s="82"/>
      <c r="Y41" s="82"/>
      <c r="Z41" s="82"/>
      <c r="AA41" s="83" t="str">
        <f ca="1">IF(V41="","",AB40/4)</f>
        <v/>
      </c>
      <c r="AB41" s="84"/>
      <c r="AC41" s="85" t="str">
        <f ca="1">IF(V40="","",IF(V40="No Weight Change","",IF($F$4="Lb","Lb/Wk",IF($F$4="Kg","Kg/Wk",""))))</f>
        <v/>
      </c>
      <c r="AD41" s="86"/>
      <c r="AE41" s="87"/>
      <c r="AF41" s="36"/>
      <c r="AG41" s="56">
        <f>AG40+0.5</f>
        <v>15.5</v>
      </c>
      <c r="AH41" s="35">
        <f t="shared" si="1"/>
        <v>0</v>
      </c>
      <c r="AI41" s="35">
        <f>AI40</f>
        <v>187.31428571428569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155"/>
      <c r="AU41" s="157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115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13" t="str">
        <f>IF(K42="","",AT42)</f>
        <v/>
      </c>
      <c r="M42" s="117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88" t="str">
        <f ca="1">IF(AA41="","","You have")</f>
        <v/>
      </c>
      <c r="W42" s="89"/>
      <c r="X42" s="89"/>
      <c r="Y42" s="89"/>
      <c r="Z42" s="92" t="str">
        <f ca="1">IF(AA41="","",IF(K42&gt;$F$7,K42-$F$7,$F$7-K42))</f>
        <v/>
      </c>
      <c r="AA42" s="94" t="str">
        <f ca="1">IF(AA41="","",IF(AA41="No Weight Change","",IF($F$4="Lb","Lb to go!",IF($F$4="Kg","Kg to go!",""))))</f>
        <v/>
      </c>
      <c r="AB42" s="95"/>
      <c r="AC42" s="95"/>
      <c r="AD42" s="95"/>
      <c r="AE42" s="96"/>
      <c r="AF42" s="36"/>
      <c r="AG42" s="56">
        <f>AG40+1</f>
        <v>16</v>
      </c>
      <c r="AH42" s="35">
        <f t="shared" si="1"/>
        <v>0</v>
      </c>
      <c r="AI42" s="35">
        <f>IF(K42="",AI40,K42)</f>
        <v>187.31428571428569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158" t="str">
        <f>IF(AS42="","",AS42-AS40)</f>
        <v/>
      </c>
      <c r="AU42" s="159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2725.2976190476197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119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14"/>
      <c r="M43" s="120"/>
      <c r="N43" s="36"/>
      <c r="O43" s="36"/>
      <c r="P43" s="36"/>
      <c r="Q43" s="36"/>
      <c r="R43" s="36"/>
      <c r="S43" s="36"/>
      <c r="T43" s="36"/>
      <c r="U43" s="36"/>
      <c r="V43" s="90"/>
      <c r="W43" s="91"/>
      <c r="X43" s="91"/>
      <c r="Y43" s="91"/>
      <c r="Z43" s="93"/>
      <c r="AA43" s="97"/>
      <c r="AB43" s="97"/>
      <c r="AC43" s="97"/>
      <c r="AD43" s="97"/>
      <c r="AE43" s="98"/>
      <c r="AF43" s="36"/>
      <c r="AG43" s="56">
        <f>AG42+0.5</f>
        <v>16.5</v>
      </c>
      <c r="AH43" s="35">
        <f t="shared" si="1"/>
        <v>0</v>
      </c>
      <c r="AI43" s="35">
        <f>AI42</f>
        <v>187.31428571428569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155"/>
      <c r="AU43" s="157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121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11" t="str">
        <f>IF(K44="","",AT44)</f>
        <v/>
      </c>
      <c r="M44" s="122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187.31428571428569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158" t="str">
        <f>IF(AS44="","",AS44-AS42)</f>
        <v/>
      </c>
      <c r="AU44" s="159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2725.2976190476197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116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12"/>
      <c r="M45" s="118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187.31428571428569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155"/>
      <c r="AU45" s="157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115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13" t="str">
        <f>IF(K46="","",AT46)</f>
        <v/>
      </c>
      <c r="M46" s="117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99" t="str">
        <f ca="1">IF(M50="","","From")</f>
        <v/>
      </c>
      <c r="W46" s="100"/>
      <c r="X46" s="103" t="str">
        <f ca="1">IF(M50="","",B44)</f>
        <v/>
      </c>
      <c r="Y46" s="104"/>
      <c r="Z46" s="104"/>
      <c r="AA46" s="105" t="str">
        <f ca="1">IF(M50="","","to")</f>
        <v/>
      </c>
      <c r="AB46" s="106" t="str">
        <f ca="1">IF(M50="","",B50)</f>
        <v/>
      </c>
      <c r="AC46" s="107"/>
      <c r="AD46" s="108"/>
      <c r="AE46" s="109"/>
      <c r="AF46" s="36"/>
      <c r="AG46" s="56">
        <f>AG44+1</f>
        <v>18</v>
      </c>
      <c r="AH46" s="35">
        <f t="shared" si="13"/>
        <v>0</v>
      </c>
      <c r="AI46" s="35">
        <f>IF(K46="",AI44,K46)</f>
        <v>187.31428571428569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158" t="str">
        <f>IF(AS46="","",AS46-AS44)</f>
        <v/>
      </c>
      <c r="AU46" s="159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2725.2976190476197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116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12"/>
      <c r="M47" s="118"/>
      <c r="N47" s="36"/>
      <c r="O47" s="36"/>
      <c r="P47" s="36"/>
      <c r="Q47" s="36"/>
      <c r="R47" s="36"/>
      <c r="S47" s="36"/>
      <c r="T47" s="36"/>
      <c r="U47" s="36"/>
      <c r="V47" s="101"/>
      <c r="W47" s="102"/>
      <c r="X47" s="102"/>
      <c r="Y47" s="102"/>
      <c r="Z47" s="102"/>
      <c r="AA47" s="102"/>
      <c r="AB47" s="102"/>
      <c r="AC47" s="102"/>
      <c r="AD47" s="102"/>
      <c r="AE47" s="110"/>
      <c r="AF47" s="36"/>
      <c r="AG47" s="56">
        <f>AG46+0.5</f>
        <v>18.5</v>
      </c>
      <c r="AH47" s="35">
        <f t="shared" si="13"/>
        <v>0</v>
      </c>
      <c r="AI47" s="35">
        <f>AI46</f>
        <v>187.31428571428569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155"/>
      <c r="AU47" s="157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115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13" t="str">
        <f>IF(K48="","",AT48)</f>
        <v/>
      </c>
      <c r="M48" s="117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76" t="str">
        <f ca="1">IF(M50="","",IF(K50=K42,"No Weight Change",IF(K50&gt;K42,"You Gained:","You Lost:")))</f>
        <v/>
      </c>
      <c r="W48" s="77"/>
      <c r="X48" s="77"/>
      <c r="Y48" s="77"/>
      <c r="Z48" s="77"/>
      <c r="AA48" s="77"/>
      <c r="AB48" s="42" t="str">
        <f ca="1">IF(M50="","",IF(K50=K42,"",IF(K50&gt;K42,K50-K42,K42-K50)))</f>
        <v/>
      </c>
      <c r="AC48" s="78" t="str">
        <f ca="1">IF(V48="","",IF(V48="No Weight Change","",IF($F$4="Lb","Lb",IF($F$4="Kg","Kg",""))))</f>
        <v/>
      </c>
      <c r="AD48" s="79"/>
      <c r="AE48" s="80"/>
      <c r="AF48" s="36"/>
      <c r="AG48" s="56">
        <f>AG46+1</f>
        <v>19</v>
      </c>
      <c r="AH48" s="35">
        <f t="shared" si="13"/>
        <v>0</v>
      </c>
      <c r="AI48" s="35">
        <f>IF(K48="",AI46,K48)</f>
        <v>187.31428571428569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158" t="str">
        <f>IF(AS48="","",AS48-AS46)</f>
        <v/>
      </c>
      <c r="AU48" s="159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2725.2976190476197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116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12"/>
      <c r="M49" s="118"/>
      <c r="N49" s="36"/>
      <c r="O49" s="36"/>
      <c r="P49" s="36"/>
      <c r="Q49" s="36"/>
      <c r="R49" s="36"/>
      <c r="S49" s="36"/>
      <c r="T49" s="36"/>
      <c r="U49" s="36"/>
      <c r="V49" s="81" t="str">
        <f ca="1">IF(M50="","",IF(K50=K42,"","At a Rate Of"))</f>
        <v/>
      </c>
      <c r="W49" s="82"/>
      <c r="X49" s="82"/>
      <c r="Y49" s="82"/>
      <c r="Z49" s="82"/>
      <c r="AA49" s="83" t="str">
        <f ca="1">IF(V49="","",AB48/4)</f>
        <v/>
      </c>
      <c r="AB49" s="84"/>
      <c r="AC49" s="85" t="str">
        <f ca="1">IF(V48="","",IF(V48="No Weight Change","",IF($F$4="Lb","Lb/Wk",IF($F$4="Kg","Kg/Wk",""))))</f>
        <v/>
      </c>
      <c r="AD49" s="86"/>
      <c r="AE49" s="87"/>
      <c r="AF49" s="36"/>
      <c r="AG49" s="56">
        <f>AG48+0.5</f>
        <v>19.5</v>
      </c>
      <c r="AH49" s="35">
        <f t="shared" si="13"/>
        <v>0</v>
      </c>
      <c r="AI49" s="35">
        <f>AI48</f>
        <v>187.31428571428569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155"/>
      <c r="AU49" s="157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115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13" t="str">
        <f>IF(K50="","",AT50)</f>
        <v/>
      </c>
      <c r="M50" s="117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88" t="str">
        <f ca="1">IF(AA49="","","You have")</f>
        <v/>
      </c>
      <c r="W50" s="89"/>
      <c r="X50" s="89"/>
      <c r="Y50" s="89"/>
      <c r="Z50" s="92" t="str">
        <f ca="1">IF(AA49="","",IF(K50&gt;$F$7,K50-$F$7,$F$7-K50))</f>
        <v/>
      </c>
      <c r="AA50" s="94" t="str">
        <f ca="1">IF(AA49="","",IF(AA49="No Weight Change","",IF($F$4="Lb","Lb to go!",IF($F$4="Kg","Kg to go!",""))))</f>
        <v/>
      </c>
      <c r="AB50" s="95"/>
      <c r="AC50" s="95"/>
      <c r="AD50" s="95"/>
      <c r="AE50" s="96"/>
      <c r="AF50" s="36"/>
      <c r="AG50" s="56">
        <f>AG48+1</f>
        <v>20</v>
      </c>
      <c r="AH50" s="35">
        <f t="shared" si="13"/>
        <v>0</v>
      </c>
      <c r="AI50" s="35">
        <f>IF(K50="",AI48,K50)</f>
        <v>187.31428571428569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158" t="str">
        <f>IF(AS50="","",AS50-AS48)</f>
        <v/>
      </c>
      <c r="AU50" s="159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2725.2976190476197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119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14"/>
      <c r="M51" s="120"/>
      <c r="N51" s="36"/>
      <c r="O51" s="36"/>
      <c r="P51" s="36"/>
      <c r="Q51" s="36"/>
      <c r="R51" s="36"/>
      <c r="S51" s="36"/>
      <c r="T51" s="36"/>
      <c r="U51" s="36"/>
      <c r="V51" s="90"/>
      <c r="W51" s="91"/>
      <c r="X51" s="91"/>
      <c r="Y51" s="91"/>
      <c r="Z51" s="93"/>
      <c r="AA51" s="97"/>
      <c r="AB51" s="97"/>
      <c r="AC51" s="97"/>
      <c r="AD51" s="97"/>
      <c r="AE51" s="98"/>
      <c r="AF51" s="36"/>
      <c r="AG51" s="56">
        <f>AG50+0.5</f>
        <v>20.5</v>
      </c>
      <c r="AH51" s="35">
        <f t="shared" si="13"/>
        <v>0</v>
      </c>
      <c r="AI51" s="35">
        <f>AI50</f>
        <v>187.31428571428569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155"/>
      <c r="AU51" s="157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121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11" t="str">
        <f>IF(K52="","",AT52)</f>
        <v/>
      </c>
      <c r="M52" s="122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187.31428571428569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158" t="str">
        <f>IF(AS52="","",AS52-AS50)</f>
        <v/>
      </c>
      <c r="AU52" s="159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2725.2976190476197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116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12"/>
      <c r="M53" s="118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187.31428571428569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155"/>
      <c r="AU53" s="157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115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13" t="str">
        <f>IF(K54="","",AT54)</f>
        <v/>
      </c>
      <c r="M54" s="117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99" t="str">
        <f ca="1">IF(M58="","","From")</f>
        <v/>
      </c>
      <c r="W54" s="100"/>
      <c r="X54" s="103" t="str">
        <f ca="1">IF(M58="","",B52)</f>
        <v/>
      </c>
      <c r="Y54" s="104"/>
      <c r="Z54" s="104"/>
      <c r="AA54" s="105" t="str">
        <f ca="1">IF(M58="","","to")</f>
        <v/>
      </c>
      <c r="AB54" s="106" t="str">
        <f ca="1">IF(M58="","",B58)</f>
        <v/>
      </c>
      <c r="AC54" s="107"/>
      <c r="AD54" s="108"/>
      <c r="AE54" s="109"/>
      <c r="AF54" s="36"/>
      <c r="AG54" s="56">
        <f>AG52+1</f>
        <v>22</v>
      </c>
      <c r="AH54" s="35">
        <f t="shared" si="13"/>
        <v>0</v>
      </c>
      <c r="AI54" s="35">
        <f>IF(K54="",AI52,K54)</f>
        <v>187.31428571428569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158" t="str">
        <f>IF(AS54="","",AS54-AS52)</f>
        <v/>
      </c>
      <c r="AU54" s="159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2725.2976190476197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116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12"/>
      <c r="M55" s="118"/>
      <c r="N55" s="36"/>
      <c r="O55" s="36"/>
      <c r="P55" s="36"/>
      <c r="Q55" s="36"/>
      <c r="R55" s="36"/>
      <c r="S55" s="36"/>
      <c r="T55" s="36"/>
      <c r="U55" s="36"/>
      <c r="V55" s="101"/>
      <c r="W55" s="102"/>
      <c r="X55" s="102"/>
      <c r="Y55" s="102"/>
      <c r="Z55" s="102"/>
      <c r="AA55" s="102"/>
      <c r="AB55" s="102"/>
      <c r="AC55" s="102"/>
      <c r="AD55" s="102"/>
      <c r="AE55" s="110"/>
      <c r="AF55" s="36"/>
      <c r="AG55" s="56">
        <f>AG54+0.5</f>
        <v>22.5</v>
      </c>
      <c r="AH55" s="35">
        <f t="shared" si="13"/>
        <v>0</v>
      </c>
      <c r="AI55" s="35">
        <f>AI54</f>
        <v>187.31428571428569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155"/>
      <c r="AU55" s="157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115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13" t="str">
        <f>IF(K56="","",AT56)</f>
        <v/>
      </c>
      <c r="M56" s="117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76" t="str">
        <f ca="1">IF(M58="","",IF(K58=K50,"No Weight Change",IF(K58&gt;K50,"You Gained:","You Lost:")))</f>
        <v/>
      </c>
      <c r="W56" s="77"/>
      <c r="X56" s="77"/>
      <c r="Y56" s="77"/>
      <c r="Z56" s="77"/>
      <c r="AA56" s="77"/>
      <c r="AB56" s="42" t="str">
        <f ca="1">IF(M58="","",IF(K58=K50,"",IF(K58&gt;K50,K58-K50,K50-K58)))</f>
        <v/>
      </c>
      <c r="AC56" s="78" t="str">
        <f ca="1">IF(V56="","",IF(V56="No Weight Change","",IF($F$4="Lb","Lb",IF($F$4="Kg","Kg",""))))</f>
        <v/>
      </c>
      <c r="AD56" s="79"/>
      <c r="AE56" s="80"/>
      <c r="AF56" s="36"/>
      <c r="AG56" s="56">
        <f>AG54+1</f>
        <v>23</v>
      </c>
      <c r="AH56" s="35">
        <f t="shared" si="13"/>
        <v>0</v>
      </c>
      <c r="AI56" s="35">
        <f>IF(K56="",AI54,K56)</f>
        <v>187.31428571428569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158" t="str">
        <f>IF(AS56="","",AS56-AS54)</f>
        <v/>
      </c>
      <c r="AU56" s="159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2725.2976190476197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116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12"/>
      <c r="M57" s="118"/>
      <c r="N57" s="36"/>
      <c r="O57" s="36"/>
      <c r="P57" s="36"/>
      <c r="Q57" s="36"/>
      <c r="R57" s="36"/>
      <c r="S57" s="36"/>
      <c r="T57" s="36"/>
      <c r="U57" s="36"/>
      <c r="V57" s="81" t="str">
        <f ca="1">IF(M58="","",IF(K58=K50,"","At a Rate Of"))</f>
        <v/>
      </c>
      <c r="W57" s="82"/>
      <c r="X57" s="82"/>
      <c r="Y57" s="82"/>
      <c r="Z57" s="82"/>
      <c r="AA57" s="83" t="str">
        <f ca="1">IF(V57="","",AB56/4)</f>
        <v/>
      </c>
      <c r="AB57" s="84"/>
      <c r="AC57" s="85" t="str">
        <f ca="1">IF(V56="","",IF(V56="No Weight Change","",IF($F$4="Lb","Lb/Wk",IF($F$4="Kg","Kg/Wk",""))))</f>
        <v/>
      </c>
      <c r="AD57" s="86"/>
      <c r="AE57" s="87"/>
      <c r="AF57" s="36"/>
      <c r="AG57" s="56">
        <f>AG56+0.5</f>
        <v>23.5</v>
      </c>
      <c r="AH57" s="35">
        <f t="shared" si="13"/>
        <v>0</v>
      </c>
      <c r="AI57" s="35">
        <f>AI56</f>
        <v>187.31428571428569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155"/>
      <c r="AU57" s="157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115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13" t="str">
        <f>IF(K58="","",AT58)</f>
        <v/>
      </c>
      <c r="M58" s="117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88" t="str">
        <f ca="1">IF(AA57="","","You have")</f>
        <v/>
      </c>
      <c r="W58" s="89"/>
      <c r="X58" s="89"/>
      <c r="Y58" s="89"/>
      <c r="Z58" s="92" t="str">
        <f ca="1">IF(AA57="","",IF(K58&gt;$F$7,K58-$F$7,$F$7-K58))</f>
        <v/>
      </c>
      <c r="AA58" s="94" t="str">
        <f ca="1">IF(AA57="","",IF(AA57="No Weight Change","",IF($F$4="Lb","Lb to go!",IF($F$4="Kg","Kg to go!",""))))</f>
        <v/>
      </c>
      <c r="AB58" s="95"/>
      <c r="AC58" s="95"/>
      <c r="AD58" s="95"/>
      <c r="AE58" s="96"/>
      <c r="AF58" s="36"/>
      <c r="AG58" s="56">
        <f>AG56+1</f>
        <v>24</v>
      </c>
      <c r="AH58" s="35">
        <f t="shared" si="13"/>
        <v>0</v>
      </c>
      <c r="AI58" s="35">
        <f>IF(K58="",AI56,K58)</f>
        <v>187.31428571428569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158" t="str">
        <f>IF(AS58="","",AS58-AS56)</f>
        <v/>
      </c>
      <c r="AU58" s="159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2725.2976190476197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119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14"/>
      <c r="M59" s="120"/>
      <c r="N59" s="36"/>
      <c r="O59" s="36"/>
      <c r="P59" s="36"/>
      <c r="Q59" s="36"/>
      <c r="R59" s="36"/>
      <c r="S59" s="36"/>
      <c r="T59" s="36"/>
      <c r="U59" s="36"/>
      <c r="V59" s="90"/>
      <c r="W59" s="91"/>
      <c r="X59" s="91"/>
      <c r="Y59" s="91"/>
      <c r="Z59" s="93"/>
      <c r="AA59" s="97"/>
      <c r="AB59" s="97"/>
      <c r="AC59" s="97"/>
      <c r="AD59" s="97"/>
      <c r="AE59" s="98"/>
      <c r="AF59" s="36"/>
      <c r="AG59" s="56">
        <f>AG58+0.5</f>
        <v>24.5</v>
      </c>
      <c r="AH59" s="35">
        <f t="shared" si="13"/>
        <v>0</v>
      </c>
      <c r="AI59" s="35">
        <f>AI58</f>
        <v>187.31428571428569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155"/>
      <c r="AU59" s="157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121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11" t="str">
        <f>IF(K60="","",AT60)</f>
        <v/>
      </c>
      <c r="M60" s="122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187.31428571428569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158" t="str">
        <f>IF(AS60="","",AS60-AS58)</f>
        <v/>
      </c>
      <c r="AU60" s="159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2725.2976190476197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116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12"/>
      <c r="M61" s="118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187.31428571428569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155"/>
      <c r="AU61" s="157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115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13" t="str">
        <f>IF(K62="","",AT62)</f>
        <v/>
      </c>
      <c r="M62" s="117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99" t="str">
        <f ca="1">IF(M66="","","From")</f>
        <v/>
      </c>
      <c r="W62" s="100"/>
      <c r="X62" s="103" t="str">
        <f ca="1">IF(M66="","",B60)</f>
        <v/>
      </c>
      <c r="Y62" s="104"/>
      <c r="Z62" s="104"/>
      <c r="AA62" s="105" t="str">
        <f ca="1">IF(M66="","","to")</f>
        <v/>
      </c>
      <c r="AB62" s="106" t="str">
        <f ca="1">IF(M66="","",B66)</f>
        <v/>
      </c>
      <c r="AC62" s="107"/>
      <c r="AD62" s="108"/>
      <c r="AE62" s="109"/>
      <c r="AF62" s="36"/>
      <c r="AG62" s="56">
        <f>AG60+1</f>
        <v>26</v>
      </c>
      <c r="AH62" s="35">
        <f t="shared" si="13"/>
        <v>0</v>
      </c>
      <c r="AI62" s="35">
        <f>IF(K62="",AI60,K62)</f>
        <v>187.31428571428569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158" t="str">
        <f>IF(AS62="","",AS62-AS60)</f>
        <v/>
      </c>
      <c r="AU62" s="159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2725.2976190476197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116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12"/>
      <c r="M63" s="118"/>
      <c r="N63" s="36"/>
      <c r="O63" s="36"/>
      <c r="P63" s="36"/>
      <c r="Q63" s="36"/>
      <c r="R63" s="36"/>
      <c r="S63" s="36"/>
      <c r="T63" s="36"/>
      <c r="U63" s="36"/>
      <c r="V63" s="101"/>
      <c r="W63" s="102"/>
      <c r="X63" s="102"/>
      <c r="Y63" s="102"/>
      <c r="Z63" s="102"/>
      <c r="AA63" s="102"/>
      <c r="AB63" s="102"/>
      <c r="AC63" s="102"/>
      <c r="AD63" s="102"/>
      <c r="AE63" s="110"/>
      <c r="AF63" s="36"/>
      <c r="AG63" s="56">
        <f>AG62+0.5</f>
        <v>26.5</v>
      </c>
      <c r="AH63" s="35">
        <f t="shared" si="13"/>
        <v>0</v>
      </c>
      <c r="AI63" s="35">
        <f>AI62</f>
        <v>187.31428571428569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155"/>
      <c r="AU63" s="157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115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13" t="str">
        <f>IF(K64="","",AT64)</f>
        <v/>
      </c>
      <c r="M64" s="117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76" t="str">
        <f ca="1">IF(M66="","",IF(K66=K58,"No Weight Change",IF(K66&gt;K58,"You Gained:","You Lost:")))</f>
        <v/>
      </c>
      <c r="W64" s="77"/>
      <c r="X64" s="77"/>
      <c r="Y64" s="77"/>
      <c r="Z64" s="77"/>
      <c r="AA64" s="77"/>
      <c r="AB64" s="42" t="str">
        <f ca="1">IF(M66="","",IF(K66=K58,"",IF(K66&gt;K58,K66-K58,K58-K66)))</f>
        <v/>
      </c>
      <c r="AC64" s="78" t="str">
        <f ca="1">IF(V64="","",IF(V64="No Weight Change","",IF($F$4="Lb","Lb",IF($F$4="Kg","Kg",""))))</f>
        <v/>
      </c>
      <c r="AD64" s="79"/>
      <c r="AE64" s="80"/>
      <c r="AF64" s="36"/>
      <c r="AG64" s="56">
        <f>AG62+1</f>
        <v>27</v>
      </c>
      <c r="AH64" s="35">
        <f t="shared" si="13"/>
        <v>0</v>
      </c>
      <c r="AI64" s="35">
        <f>IF(K64="",AI62,K64)</f>
        <v>187.31428571428569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158" t="str">
        <f>IF(AS64="","",AS64-AS62)</f>
        <v/>
      </c>
      <c r="AU64" s="159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2725.2976190476197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116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12"/>
      <c r="M65" s="118"/>
      <c r="N65" s="36"/>
      <c r="O65" s="36"/>
      <c r="P65" s="36"/>
      <c r="Q65" s="36"/>
      <c r="R65" s="36"/>
      <c r="S65" s="36"/>
      <c r="T65" s="36"/>
      <c r="U65" s="36"/>
      <c r="V65" s="81" t="str">
        <f ca="1">IF(M66="","",IF(K66=K58,"","At a Rate Of"))</f>
        <v/>
      </c>
      <c r="W65" s="82"/>
      <c r="X65" s="82"/>
      <c r="Y65" s="82"/>
      <c r="Z65" s="82"/>
      <c r="AA65" s="83" t="str">
        <f ca="1">IF(V65="","",AB64/4)</f>
        <v/>
      </c>
      <c r="AB65" s="84"/>
      <c r="AC65" s="85" t="str">
        <f ca="1">IF(V64="","",IF(V64="No Weight Change","",IF($F$4="Lb","Lb/Wk",IF($F$4="Kg","Kg/Wk",""))))</f>
        <v/>
      </c>
      <c r="AD65" s="86"/>
      <c r="AE65" s="87"/>
      <c r="AF65" s="36"/>
      <c r="AG65" s="56">
        <f>AG64+0.5</f>
        <v>27.5</v>
      </c>
      <c r="AH65" s="35">
        <f t="shared" si="13"/>
        <v>0</v>
      </c>
      <c r="AI65" s="35">
        <f>AI64</f>
        <v>187.31428571428569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155"/>
      <c r="AU65" s="157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115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13" t="str">
        <f>IF(K66="","",AT66)</f>
        <v/>
      </c>
      <c r="M66" s="117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88" t="str">
        <f ca="1">IF(AA65="","","You have")</f>
        <v/>
      </c>
      <c r="W66" s="89"/>
      <c r="X66" s="89"/>
      <c r="Y66" s="89"/>
      <c r="Z66" s="92" t="str">
        <f ca="1">IF(AA65="","",IF(K66&gt;$F$7,K66-$F$7,$F$7-K66))</f>
        <v/>
      </c>
      <c r="AA66" s="94" t="str">
        <f ca="1">IF(AA65="","",IF(AA65="No Weight Change","",IF($F$4="Lb","Lb to go!",IF($F$4="Kg","Kg to go!",""))))</f>
        <v/>
      </c>
      <c r="AB66" s="95"/>
      <c r="AC66" s="95"/>
      <c r="AD66" s="95"/>
      <c r="AE66" s="96"/>
      <c r="AF66" s="36"/>
      <c r="AG66" s="56">
        <f>AG64+1</f>
        <v>28</v>
      </c>
      <c r="AH66" s="35">
        <f t="shared" si="13"/>
        <v>0</v>
      </c>
      <c r="AI66" s="35">
        <f>IF(K66="",AI64,K66)</f>
        <v>187.31428571428569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158" t="str">
        <f>IF(AS66="","",AS66-AS64)</f>
        <v/>
      </c>
      <c r="AU66" s="159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2725.2976190476197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119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14"/>
      <c r="M67" s="120"/>
      <c r="N67" s="36"/>
      <c r="O67" s="36"/>
      <c r="P67" s="36"/>
      <c r="Q67" s="36"/>
      <c r="R67" s="36"/>
      <c r="S67" s="36"/>
      <c r="T67" s="36"/>
      <c r="U67" s="36"/>
      <c r="V67" s="90"/>
      <c r="W67" s="91"/>
      <c r="X67" s="91"/>
      <c r="Y67" s="91"/>
      <c r="Z67" s="93"/>
      <c r="AA67" s="97"/>
      <c r="AB67" s="97"/>
      <c r="AC67" s="97"/>
      <c r="AD67" s="97"/>
      <c r="AE67" s="98"/>
      <c r="AF67" s="36"/>
      <c r="AG67" s="56">
        <f>AG66+0.5</f>
        <v>28.5</v>
      </c>
      <c r="AH67" s="35">
        <f t="shared" si="13"/>
        <v>0</v>
      </c>
      <c r="AI67" s="35">
        <f>AI66</f>
        <v>187.31428571428569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155"/>
      <c r="AU67" s="157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121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11" t="str">
        <f>IF(K68="","",AT68)</f>
        <v/>
      </c>
      <c r="M68" s="122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187.31428571428569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158" t="str">
        <f>IF(AS68="","",AS68-AS66)</f>
        <v/>
      </c>
      <c r="AU68" s="159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2725.2976190476197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116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12"/>
      <c r="M69" s="118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187.31428571428569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155"/>
      <c r="AU69" s="157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115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13" t="str">
        <f>IF(K70="","",AT70)</f>
        <v/>
      </c>
      <c r="M70" s="117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99" t="str">
        <f ca="1">IF(M74="","","From")</f>
        <v/>
      </c>
      <c r="W70" s="100"/>
      <c r="X70" s="103" t="str">
        <f ca="1">IF(M74="","",B68)</f>
        <v/>
      </c>
      <c r="Y70" s="104"/>
      <c r="Z70" s="104"/>
      <c r="AA70" s="105" t="str">
        <f ca="1">IF(M74="","","to")</f>
        <v/>
      </c>
      <c r="AB70" s="106" t="str">
        <f ca="1">IF(M74="","",B74)</f>
        <v/>
      </c>
      <c r="AC70" s="107"/>
      <c r="AD70" s="108"/>
      <c r="AE70" s="109"/>
      <c r="AF70" s="36"/>
      <c r="AG70" s="56">
        <f>AG68+1</f>
        <v>30</v>
      </c>
      <c r="AH70" s="35">
        <f t="shared" si="13"/>
        <v>0</v>
      </c>
      <c r="AI70" s="35">
        <f>IF(K70="",AI68,K70)</f>
        <v>187.31428571428569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158" t="str">
        <f>IF(AS70="","",AS70-AS68)</f>
        <v/>
      </c>
      <c r="AU70" s="159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2725.2976190476197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116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12"/>
      <c r="M71" s="118"/>
      <c r="N71" s="36"/>
      <c r="O71" s="36"/>
      <c r="P71" s="36"/>
      <c r="Q71" s="36"/>
      <c r="R71" s="36"/>
      <c r="S71" s="36"/>
      <c r="T71" s="36"/>
      <c r="U71" s="36"/>
      <c r="V71" s="101"/>
      <c r="W71" s="102"/>
      <c r="X71" s="102"/>
      <c r="Y71" s="102"/>
      <c r="Z71" s="102"/>
      <c r="AA71" s="102"/>
      <c r="AB71" s="102"/>
      <c r="AC71" s="102"/>
      <c r="AD71" s="102"/>
      <c r="AE71" s="110"/>
      <c r="AF71" s="36"/>
      <c r="AG71" s="56">
        <f>AG70+0.5</f>
        <v>30.5</v>
      </c>
      <c r="AH71" s="35">
        <f t="shared" si="13"/>
        <v>0</v>
      </c>
      <c r="AI71" s="35">
        <f>AI70</f>
        <v>187.31428571428569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155"/>
      <c r="AU71" s="157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115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13" t="str">
        <f>IF(K72="","",AT72)</f>
        <v/>
      </c>
      <c r="M72" s="117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76" t="str">
        <f ca="1">IF(M74="","",IF(K74=K66,"No Weight Change",IF(K74&gt;K66,"You Gained:","You Lost:")))</f>
        <v/>
      </c>
      <c r="W72" s="77"/>
      <c r="X72" s="77"/>
      <c r="Y72" s="77"/>
      <c r="Z72" s="77"/>
      <c r="AA72" s="77"/>
      <c r="AB72" s="42" t="str">
        <f ca="1">IF(M74="","",IF(K74=K66,"",IF(K74&gt;K66,K74-K66,K66-K74)))</f>
        <v/>
      </c>
      <c r="AC72" s="78" t="str">
        <f ca="1">IF(V72="","",IF(V72="No Weight Change","",IF($F$4="Lb","Lb",IF($F$4="Kg","Kg",""))))</f>
        <v/>
      </c>
      <c r="AD72" s="79"/>
      <c r="AE72" s="80"/>
      <c r="AF72" s="36"/>
      <c r="AG72" s="56">
        <f>AG70+1</f>
        <v>31</v>
      </c>
      <c r="AH72" s="35">
        <f t="shared" si="13"/>
        <v>0</v>
      </c>
      <c r="AI72" s="35">
        <f>IF(K72="",AI70,K72)</f>
        <v>187.31428571428569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158" t="str">
        <f>IF(AS72="","",AS72-AS70)</f>
        <v/>
      </c>
      <c r="AU72" s="159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2725.2976190476197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116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12"/>
      <c r="M73" s="118"/>
      <c r="N73" s="36"/>
      <c r="O73" s="36"/>
      <c r="P73" s="36"/>
      <c r="Q73" s="36"/>
      <c r="R73" s="36"/>
      <c r="S73" s="36"/>
      <c r="T73" s="36"/>
      <c r="U73" s="36"/>
      <c r="V73" s="81" t="str">
        <f ca="1">IF(M74="","",IF(K74=K66,"","At a Rate Of"))</f>
        <v/>
      </c>
      <c r="W73" s="82"/>
      <c r="X73" s="82"/>
      <c r="Y73" s="82"/>
      <c r="Z73" s="82"/>
      <c r="AA73" s="83" t="str">
        <f ca="1">IF(V73="","",AB72/4)</f>
        <v/>
      </c>
      <c r="AB73" s="84"/>
      <c r="AC73" s="85" t="str">
        <f ca="1">IF(V72="","",IF(V72="No Weight Change","",IF($F$4="Lb","Lb/Wk",IF($F$4="Kg","Kg/Wk",""))))</f>
        <v/>
      </c>
      <c r="AD73" s="86"/>
      <c r="AE73" s="87"/>
      <c r="AF73" s="36"/>
      <c r="AG73" s="56">
        <f>AG72+0.5</f>
        <v>31.5</v>
      </c>
      <c r="AH73" s="35">
        <f t="shared" si="13"/>
        <v>0</v>
      </c>
      <c r="AI73" s="35">
        <f>AI72</f>
        <v>187.31428571428569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155"/>
      <c r="AU73" s="157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115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13" t="str">
        <f>IF(K74="","",AT74)</f>
        <v/>
      </c>
      <c r="M74" s="117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88" t="str">
        <f ca="1">IF(AA73="","","You have")</f>
        <v/>
      </c>
      <c r="W74" s="89"/>
      <c r="X74" s="89"/>
      <c r="Y74" s="89"/>
      <c r="Z74" s="92" t="str">
        <f ca="1">IF(AA73="","",IF(K74&gt;$F$7,K74-$F$7,$F$7-K74))</f>
        <v/>
      </c>
      <c r="AA74" s="94" t="str">
        <f ca="1">IF(AA73="","",IF(AA73="No Weight Change","",IF($F$4="Lb","Lb to go!",IF($F$4="Kg","Kg to go!",""))))</f>
        <v/>
      </c>
      <c r="AB74" s="95"/>
      <c r="AC74" s="95"/>
      <c r="AD74" s="95"/>
      <c r="AE74" s="96"/>
      <c r="AF74" s="36"/>
      <c r="AG74" s="56">
        <f>AG72+1</f>
        <v>32</v>
      </c>
      <c r="AH74" s="35">
        <f t="shared" si="13"/>
        <v>0</v>
      </c>
      <c r="AI74" s="35">
        <f>IF(K74="",AI72,K74)</f>
        <v>187.31428571428569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158" t="str">
        <f>IF(AS74="","",AS74-AS72)</f>
        <v/>
      </c>
      <c r="AU74" s="159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2725.2976190476197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119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14"/>
      <c r="M75" s="120"/>
      <c r="N75" s="36"/>
      <c r="O75" s="36"/>
      <c r="P75" s="36"/>
      <c r="Q75" s="36"/>
      <c r="R75" s="36"/>
      <c r="S75" s="36"/>
      <c r="T75" s="36"/>
      <c r="U75" s="36"/>
      <c r="V75" s="90"/>
      <c r="W75" s="91"/>
      <c r="X75" s="91"/>
      <c r="Y75" s="91"/>
      <c r="Z75" s="93"/>
      <c r="AA75" s="97"/>
      <c r="AB75" s="97"/>
      <c r="AC75" s="97"/>
      <c r="AD75" s="97"/>
      <c r="AE75" s="98"/>
      <c r="AF75" s="36"/>
      <c r="AG75" s="56">
        <f>AG74+0.5</f>
        <v>32.5</v>
      </c>
      <c r="AH75" s="35">
        <f t="shared" si="13"/>
        <v>0</v>
      </c>
      <c r="AI75" s="35">
        <f>AI74</f>
        <v>187.31428571428569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155"/>
      <c r="AU75" s="157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121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11" t="str">
        <f>IF(K76="","",AT76)</f>
        <v/>
      </c>
      <c r="M76" s="122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187.31428571428569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158" t="str">
        <f>IF(AS76="","",AS76-AS74)</f>
        <v/>
      </c>
      <c r="AU76" s="159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2725.2976190476197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116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12"/>
      <c r="M77" s="118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187.31428571428569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155"/>
      <c r="AU77" s="157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115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13" t="str">
        <f>IF(K78="","",AT78)</f>
        <v/>
      </c>
      <c r="M78" s="117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99" t="str">
        <f ca="1">IF(M82="","","From")</f>
        <v/>
      </c>
      <c r="W78" s="100"/>
      <c r="X78" s="103" t="str">
        <f ca="1">IF(M82="","",B76)</f>
        <v/>
      </c>
      <c r="Y78" s="104"/>
      <c r="Z78" s="104"/>
      <c r="AA78" s="105" t="str">
        <f ca="1">IF(M82="","","to")</f>
        <v/>
      </c>
      <c r="AB78" s="106" t="str">
        <f ca="1">IF(M82="","",B82)</f>
        <v/>
      </c>
      <c r="AC78" s="107"/>
      <c r="AD78" s="108"/>
      <c r="AE78" s="109"/>
      <c r="AF78" s="36"/>
      <c r="AG78" s="56">
        <f>AG76+1</f>
        <v>34</v>
      </c>
      <c r="AH78" s="35">
        <f t="shared" si="24"/>
        <v>0</v>
      </c>
      <c r="AI78" s="35">
        <f>IF(K78="",AI76,K78)</f>
        <v>187.31428571428569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158" t="str">
        <f>IF(AS78="","",AS78-AS76)</f>
        <v/>
      </c>
      <c r="AU78" s="159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2725.2976190476197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116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12"/>
      <c r="M79" s="118"/>
      <c r="N79" s="36"/>
      <c r="O79" s="36"/>
      <c r="P79" s="36"/>
      <c r="Q79" s="36"/>
      <c r="R79" s="36"/>
      <c r="S79" s="36"/>
      <c r="T79" s="36"/>
      <c r="U79" s="36"/>
      <c r="V79" s="101"/>
      <c r="W79" s="102"/>
      <c r="X79" s="102"/>
      <c r="Y79" s="102"/>
      <c r="Z79" s="102"/>
      <c r="AA79" s="102"/>
      <c r="AB79" s="102"/>
      <c r="AC79" s="102"/>
      <c r="AD79" s="102"/>
      <c r="AE79" s="110"/>
      <c r="AF79" s="36"/>
      <c r="AG79" s="56">
        <f>AG78+0.5</f>
        <v>34.5</v>
      </c>
      <c r="AH79" s="35">
        <f t="shared" si="24"/>
        <v>0</v>
      </c>
      <c r="AI79" s="35">
        <f>AI78</f>
        <v>187.31428571428569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155"/>
      <c r="AU79" s="157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115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13" t="str">
        <f>IF(K80="","",AT80)</f>
        <v/>
      </c>
      <c r="M80" s="117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76" t="str">
        <f ca="1">IF(M82="","",IF(K82=K74,"No Weight Change",IF(K82&gt;K74,"You Gained:","You Lost:")))</f>
        <v/>
      </c>
      <c r="W80" s="77"/>
      <c r="X80" s="77"/>
      <c r="Y80" s="77"/>
      <c r="Z80" s="77"/>
      <c r="AA80" s="77"/>
      <c r="AB80" s="42" t="str">
        <f ca="1">IF(M82="","",IF(K82=K74,"",IF(K82&gt;K74,K82-K74,K74-K82)))</f>
        <v/>
      </c>
      <c r="AC80" s="78" t="str">
        <f ca="1">IF(V80="","",IF(V80="No Weight Change","",IF($F$4="Lb","Lb",IF($F$4="Kg","Kg",""))))</f>
        <v/>
      </c>
      <c r="AD80" s="79"/>
      <c r="AE80" s="80"/>
      <c r="AF80" s="36"/>
      <c r="AG80" s="56">
        <f>AG78+1</f>
        <v>35</v>
      </c>
      <c r="AH80" s="35">
        <f t="shared" si="24"/>
        <v>0</v>
      </c>
      <c r="AI80" s="35">
        <f>IF(K80="",AI78,K80)</f>
        <v>187.31428571428569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158" t="str">
        <f>IF(AS80="","",AS80-AS78)</f>
        <v/>
      </c>
      <c r="AU80" s="159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2725.2976190476197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116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12"/>
      <c r="M81" s="118"/>
      <c r="N81" s="36"/>
      <c r="O81" s="36"/>
      <c r="P81" s="36"/>
      <c r="Q81" s="36"/>
      <c r="R81" s="36"/>
      <c r="S81" s="36"/>
      <c r="T81" s="36"/>
      <c r="U81" s="36"/>
      <c r="V81" s="81" t="str">
        <f ca="1">IF(M82="","",IF(K82=K74,"","At a Rate Of"))</f>
        <v/>
      </c>
      <c r="W81" s="82"/>
      <c r="X81" s="82"/>
      <c r="Y81" s="82"/>
      <c r="Z81" s="82"/>
      <c r="AA81" s="83" t="str">
        <f ca="1">IF(V81="","",AB80/4)</f>
        <v/>
      </c>
      <c r="AB81" s="84"/>
      <c r="AC81" s="85" t="str">
        <f ca="1">IF(V80="","",IF(V80="No Weight Change","",IF($F$4="Lb","Lb/Wk",IF($F$4="Kg","Kg/Wk",""))))</f>
        <v/>
      </c>
      <c r="AD81" s="86"/>
      <c r="AE81" s="87"/>
      <c r="AF81" s="36"/>
      <c r="AG81" s="56">
        <f>AG80+0.5</f>
        <v>35.5</v>
      </c>
      <c r="AH81" s="35">
        <f t="shared" si="24"/>
        <v>0</v>
      </c>
      <c r="AI81" s="35">
        <f>AI80</f>
        <v>187.31428571428569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155"/>
      <c r="AU81" s="157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115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13" t="str">
        <f>IF(K82="","",AT82)</f>
        <v/>
      </c>
      <c r="M82" s="117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88" t="str">
        <f ca="1">IF(AA81="","","You have")</f>
        <v/>
      </c>
      <c r="W82" s="89"/>
      <c r="X82" s="89"/>
      <c r="Y82" s="89"/>
      <c r="Z82" s="92" t="str">
        <f ca="1">IF(AA81="","",IF(K82&gt;$F$7,K82-$F$7,$F$7-K82))</f>
        <v/>
      </c>
      <c r="AA82" s="94" t="str">
        <f ca="1">IF(AA81="","",IF(AA81="No Weight Change","",IF($F$4="Lb","Lb to go!",IF($F$4="Kg","Kg to go!",""))))</f>
        <v/>
      </c>
      <c r="AB82" s="95"/>
      <c r="AC82" s="95"/>
      <c r="AD82" s="95"/>
      <c r="AE82" s="96"/>
      <c r="AF82" s="36"/>
      <c r="AG82" s="56">
        <f>AG80+1</f>
        <v>36</v>
      </c>
      <c r="AH82" s="35">
        <f t="shared" si="24"/>
        <v>0</v>
      </c>
      <c r="AI82" s="35">
        <f>IF(K82="",AI80,K82)</f>
        <v>187.31428571428569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158" t="str">
        <f>IF(AS82="","",AS82-AS80)</f>
        <v/>
      </c>
      <c r="AU82" s="159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2725.2976190476197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119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14"/>
      <c r="M83" s="120"/>
      <c r="N83" s="36"/>
      <c r="O83" s="36"/>
      <c r="P83" s="36"/>
      <c r="Q83" s="36"/>
      <c r="R83" s="36"/>
      <c r="S83" s="36"/>
      <c r="T83" s="36"/>
      <c r="U83" s="36"/>
      <c r="V83" s="90"/>
      <c r="W83" s="91"/>
      <c r="X83" s="91"/>
      <c r="Y83" s="91"/>
      <c r="Z83" s="93"/>
      <c r="AA83" s="97"/>
      <c r="AB83" s="97"/>
      <c r="AC83" s="97"/>
      <c r="AD83" s="97"/>
      <c r="AE83" s="98"/>
      <c r="AF83" s="36"/>
      <c r="AG83" s="56">
        <f>AG82+0.5</f>
        <v>36.5</v>
      </c>
      <c r="AH83" s="35">
        <f t="shared" si="24"/>
        <v>0</v>
      </c>
      <c r="AI83" s="35">
        <f>AI82</f>
        <v>187.31428571428569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155"/>
      <c r="AU83" s="157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121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11" t="str">
        <f>IF(K84="","",AT84)</f>
        <v/>
      </c>
      <c r="M84" s="122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187.31428571428569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158" t="str">
        <f>IF(AS84="","",AS84-AS82)</f>
        <v/>
      </c>
      <c r="AU84" s="159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2725.2976190476197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116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12"/>
      <c r="M85" s="118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187.31428571428569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155"/>
      <c r="AU85" s="157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115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13" t="str">
        <f>IF(K86="","",AT86)</f>
        <v/>
      </c>
      <c r="M86" s="117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99" t="str">
        <f ca="1">IF(M90="","","From")</f>
        <v/>
      </c>
      <c r="W86" s="100"/>
      <c r="X86" s="103" t="str">
        <f ca="1">IF(M90="","",B84)</f>
        <v/>
      </c>
      <c r="Y86" s="104"/>
      <c r="Z86" s="104"/>
      <c r="AA86" s="105" t="str">
        <f ca="1">IF(M90="","","to")</f>
        <v/>
      </c>
      <c r="AB86" s="106" t="str">
        <f ca="1">IF(M90="","",B90)</f>
        <v/>
      </c>
      <c r="AC86" s="107"/>
      <c r="AD86" s="108"/>
      <c r="AE86" s="109"/>
      <c r="AF86" s="36"/>
      <c r="AG86" s="56">
        <f>AG84+1</f>
        <v>38</v>
      </c>
      <c r="AH86" s="35">
        <f t="shared" si="24"/>
        <v>0</v>
      </c>
      <c r="AI86" s="35">
        <f>IF(K86="",AI84,K86)</f>
        <v>187.31428571428569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158" t="str">
        <f>IF(AS86="","",AS86-AS84)</f>
        <v/>
      </c>
      <c r="AU86" s="159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2725.2976190476197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116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12"/>
      <c r="M87" s="118"/>
      <c r="N87" s="36"/>
      <c r="O87" s="36"/>
      <c r="P87" s="36"/>
      <c r="Q87" s="36"/>
      <c r="R87" s="36"/>
      <c r="S87" s="36"/>
      <c r="T87" s="36"/>
      <c r="U87" s="36"/>
      <c r="V87" s="101"/>
      <c r="W87" s="102"/>
      <c r="X87" s="102"/>
      <c r="Y87" s="102"/>
      <c r="Z87" s="102"/>
      <c r="AA87" s="102"/>
      <c r="AB87" s="102"/>
      <c r="AC87" s="102"/>
      <c r="AD87" s="102"/>
      <c r="AE87" s="110"/>
      <c r="AF87" s="36"/>
      <c r="AG87" s="56">
        <f>AG86+0.5</f>
        <v>38.5</v>
      </c>
      <c r="AH87" s="35">
        <f t="shared" si="24"/>
        <v>0</v>
      </c>
      <c r="AI87" s="35">
        <f>AI86</f>
        <v>187.31428571428569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155"/>
      <c r="AU87" s="157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115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13" t="str">
        <f>IF(K88="","",AT88)</f>
        <v/>
      </c>
      <c r="M88" s="117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76" t="str">
        <f ca="1">IF(M90="","",IF(K90=K82,"No Weight Change",IF(K90&gt;K82,"You Gained:","You Lost:")))</f>
        <v/>
      </c>
      <c r="W88" s="77"/>
      <c r="X88" s="77"/>
      <c r="Y88" s="77"/>
      <c r="Z88" s="77"/>
      <c r="AA88" s="77"/>
      <c r="AB88" s="42" t="str">
        <f ca="1">IF(M90="","",IF(K90=K82,"",IF(K90&gt;K82,K90-K82,K82-K90)))</f>
        <v/>
      </c>
      <c r="AC88" s="78" t="str">
        <f ca="1">IF(V88="","",IF(V88="No Weight Change","",IF($F$4="Lb","Lb",IF($F$4="Kg","Kg",""))))</f>
        <v/>
      </c>
      <c r="AD88" s="79"/>
      <c r="AE88" s="80"/>
      <c r="AF88" s="36"/>
      <c r="AG88" s="56">
        <f>AG86+1</f>
        <v>39</v>
      </c>
      <c r="AH88" s="35">
        <f t="shared" si="24"/>
        <v>0</v>
      </c>
      <c r="AI88" s="35">
        <f>IF(K88="",AI86,K88)</f>
        <v>187.31428571428569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158" t="str">
        <f>IF(AS88="","",AS88-AS86)</f>
        <v/>
      </c>
      <c r="AU88" s="159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2725.2976190476197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116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12"/>
      <c r="M89" s="118"/>
      <c r="N89" s="36"/>
      <c r="O89" s="36"/>
      <c r="P89" s="36"/>
      <c r="Q89" s="36"/>
      <c r="R89" s="36"/>
      <c r="S89" s="36"/>
      <c r="T89" s="36"/>
      <c r="U89" s="36"/>
      <c r="V89" s="81" t="str">
        <f ca="1">IF(M90="","",IF(K90=K82,"","At a Rate Of"))</f>
        <v/>
      </c>
      <c r="W89" s="82"/>
      <c r="X89" s="82"/>
      <c r="Y89" s="82"/>
      <c r="Z89" s="82"/>
      <c r="AA89" s="83" t="str">
        <f ca="1">IF(V89="","",AB88/4)</f>
        <v/>
      </c>
      <c r="AB89" s="84"/>
      <c r="AC89" s="85" t="str">
        <f ca="1">IF(V88="","",IF(V88="No Weight Change","",IF($F$4="Lb","Lb/Wk",IF($F$4="Kg","Kg/Wk",""))))</f>
        <v/>
      </c>
      <c r="AD89" s="86"/>
      <c r="AE89" s="87"/>
      <c r="AF89" s="36"/>
      <c r="AG89" s="56">
        <f>AG88+0.5</f>
        <v>39.5</v>
      </c>
      <c r="AH89" s="35">
        <f t="shared" si="24"/>
        <v>0</v>
      </c>
      <c r="AI89" s="35">
        <f>AI88</f>
        <v>187.31428571428569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155"/>
      <c r="AU89" s="157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115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13" t="str">
        <f>IF(K90="","",AT90)</f>
        <v/>
      </c>
      <c r="M90" s="117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88" t="str">
        <f ca="1">IF(AA89="","","You have")</f>
        <v/>
      </c>
      <c r="W90" s="89"/>
      <c r="X90" s="89"/>
      <c r="Y90" s="89"/>
      <c r="Z90" s="92" t="str">
        <f ca="1">IF(AA89="","",IF(K90&gt;$F$7,K90-$F$7,$F$7-K90))</f>
        <v/>
      </c>
      <c r="AA90" s="94" t="str">
        <f ca="1">IF(AA89="","",IF(AA89="No Weight Change","",IF($F$4="Lb","Lb to go!",IF($F$4="Kg","Kg to go!",""))))</f>
        <v/>
      </c>
      <c r="AB90" s="95"/>
      <c r="AC90" s="95"/>
      <c r="AD90" s="95"/>
      <c r="AE90" s="96"/>
      <c r="AF90" s="36"/>
      <c r="AG90" s="56">
        <f>AG88+1</f>
        <v>40</v>
      </c>
      <c r="AH90" s="35">
        <f t="shared" si="24"/>
        <v>0</v>
      </c>
      <c r="AI90" s="35">
        <f>IF(K90="",AI88,K90)</f>
        <v>187.31428571428569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158" t="str">
        <f>IF(AS90="","",AS90-AS88)</f>
        <v/>
      </c>
      <c r="AU90" s="159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2725.2976190476197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119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14"/>
      <c r="M91" s="120"/>
      <c r="N91" s="36"/>
      <c r="O91" s="36"/>
      <c r="P91" s="36"/>
      <c r="Q91" s="36"/>
      <c r="R91" s="36"/>
      <c r="S91" s="36"/>
      <c r="T91" s="36"/>
      <c r="U91" s="36"/>
      <c r="V91" s="90"/>
      <c r="W91" s="91"/>
      <c r="X91" s="91"/>
      <c r="Y91" s="91"/>
      <c r="Z91" s="93"/>
      <c r="AA91" s="97"/>
      <c r="AB91" s="97"/>
      <c r="AC91" s="97"/>
      <c r="AD91" s="97"/>
      <c r="AE91" s="98"/>
      <c r="AF91" s="36"/>
      <c r="AG91" s="56">
        <f>AG90+0.5</f>
        <v>40.5</v>
      </c>
      <c r="AH91" s="35">
        <f t="shared" si="24"/>
        <v>0</v>
      </c>
      <c r="AI91" s="35">
        <f>AI90</f>
        <v>187.31428571428569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155"/>
      <c r="AU91" s="157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121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11" t="str">
        <f>IF(K92="","",AT92)</f>
        <v/>
      </c>
      <c r="M92" s="122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187.31428571428569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158" t="str">
        <f>IF(AS92="","",AS92-AS90)</f>
        <v/>
      </c>
      <c r="AU92" s="159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2725.2976190476197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116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12"/>
      <c r="M93" s="118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187.31428571428569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155"/>
      <c r="AU93" s="157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115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13" t="str">
        <f>IF(K94="","",AT94)</f>
        <v/>
      </c>
      <c r="M94" s="117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99" t="str">
        <f ca="1">IF(M98="","","From")</f>
        <v/>
      </c>
      <c r="W94" s="100"/>
      <c r="X94" s="103" t="str">
        <f ca="1">IF(M98="","",B92)</f>
        <v/>
      </c>
      <c r="Y94" s="104"/>
      <c r="Z94" s="104"/>
      <c r="AA94" s="105" t="str">
        <f ca="1">IF(M98="","","to")</f>
        <v/>
      </c>
      <c r="AB94" s="106" t="str">
        <f ca="1">IF(M98="","",B98)</f>
        <v/>
      </c>
      <c r="AC94" s="107"/>
      <c r="AD94" s="108"/>
      <c r="AE94" s="109"/>
      <c r="AF94" s="36"/>
      <c r="AG94" s="56">
        <f>AG92+1</f>
        <v>42</v>
      </c>
      <c r="AH94" s="35">
        <f t="shared" si="24"/>
        <v>0</v>
      </c>
      <c r="AI94" s="35">
        <f>IF(K94="",AI92,K94)</f>
        <v>187.31428571428569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158" t="str">
        <f>IF(AS94="","",AS94-AS92)</f>
        <v/>
      </c>
      <c r="AU94" s="159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2725.2976190476197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116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12"/>
      <c r="M95" s="118"/>
      <c r="N95" s="36"/>
      <c r="O95" s="36"/>
      <c r="P95" s="36"/>
      <c r="Q95" s="36"/>
      <c r="R95" s="36"/>
      <c r="S95" s="36"/>
      <c r="T95" s="36"/>
      <c r="U95" s="36"/>
      <c r="V95" s="101"/>
      <c r="W95" s="102"/>
      <c r="X95" s="102"/>
      <c r="Y95" s="102"/>
      <c r="Z95" s="102"/>
      <c r="AA95" s="102"/>
      <c r="AB95" s="102"/>
      <c r="AC95" s="102"/>
      <c r="AD95" s="102"/>
      <c r="AE95" s="110"/>
      <c r="AF95" s="36"/>
      <c r="AG95" s="56">
        <f>AG94+0.5</f>
        <v>42.5</v>
      </c>
      <c r="AH95" s="35">
        <f t="shared" si="24"/>
        <v>0</v>
      </c>
      <c r="AI95" s="35">
        <f>AI94</f>
        <v>187.31428571428569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155"/>
      <c r="AU95" s="157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115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13" t="str">
        <f>IF(K96="","",AT96)</f>
        <v/>
      </c>
      <c r="M96" s="117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76" t="str">
        <f ca="1">IF(M98="","",IF(K98=K90,"No Weight Change",IF(K98&gt;K90,"You Gained:","You Lost:")))</f>
        <v/>
      </c>
      <c r="W96" s="77"/>
      <c r="X96" s="77"/>
      <c r="Y96" s="77"/>
      <c r="Z96" s="77"/>
      <c r="AA96" s="77"/>
      <c r="AB96" s="42" t="str">
        <f ca="1">IF(M98="","",IF(K98=K90,"",IF(K98&gt;K90,K98-K90,K90-K98)))</f>
        <v/>
      </c>
      <c r="AC96" s="78" t="str">
        <f ca="1">IF(V96="","",IF(V96="No Weight Change","",IF($F$4="Lb","Lb",IF($F$4="Kg","Kg",""))))</f>
        <v/>
      </c>
      <c r="AD96" s="79"/>
      <c r="AE96" s="80"/>
      <c r="AF96" s="36"/>
      <c r="AG96" s="56">
        <f>AG94+1</f>
        <v>43</v>
      </c>
      <c r="AH96" s="35">
        <f t="shared" si="24"/>
        <v>0</v>
      </c>
      <c r="AI96" s="35">
        <f>IF(K96="",AI94,K96)</f>
        <v>187.31428571428569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158" t="str">
        <f>IF(AS96="","",AS96-AS94)</f>
        <v/>
      </c>
      <c r="AU96" s="159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2725.2976190476197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116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12"/>
      <c r="M97" s="118"/>
      <c r="N97" s="36"/>
      <c r="O97" s="36"/>
      <c r="P97" s="36"/>
      <c r="Q97" s="36"/>
      <c r="R97" s="36"/>
      <c r="S97" s="36"/>
      <c r="T97" s="36"/>
      <c r="U97" s="36"/>
      <c r="V97" s="81" t="str">
        <f ca="1">IF(M98="","",IF(K98=K90,"","At a Rate Of"))</f>
        <v/>
      </c>
      <c r="W97" s="82"/>
      <c r="X97" s="82"/>
      <c r="Y97" s="82"/>
      <c r="Z97" s="82"/>
      <c r="AA97" s="83" t="str">
        <f ca="1">IF(V97="","",AB96/4)</f>
        <v/>
      </c>
      <c r="AB97" s="84"/>
      <c r="AC97" s="85" t="str">
        <f ca="1">IF(V96="","",IF(V96="No Weight Change","",IF($F$4="Lb","Lb/Wk",IF($F$4="Kg","Kg/Wk",""))))</f>
        <v/>
      </c>
      <c r="AD97" s="86"/>
      <c r="AE97" s="87"/>
      <c r="AF97" s="36"/>
      <c r="AG97" s="56">
        <f>AG96+0.5</f>
        <v>43.5</v>
      </c>
      <c r="AH97" s="35">
        <f t="shared" si="24"/>
        <v>0</v>
      </c>
      <c r="AI97" s="35">
        <f>AI96</f>
        <v>187.31428571428569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155"/>
      <c r="AU97" s="157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115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13" t="str">
        <f>IF(K98="","",AT98)</f>
        <v/>
      </c>
      <c r="M98" s="117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88" t="str">
        <f ca="1">IF(AA97="","","You have")</f>
        <v/>
      </c>
      <c r="W98" s="89"/>
      <c r="X98" s="89"/>
      <c r="Y98" s="89"/>
      <c r="Z98" s="92" t="str">
        <f ca="1">IF(AA97="","",IF(K98&gt;$F$7,K98-$F$7,$F$7-K98))</f>
        <v/>
      </c>
      <c r="AA98" s="94" t="str">
        <f ca="1">IF(AA97="","",IF(AA97="No Weight Change","",IF($F$4="Lb","Lb to go!",IF($F$4="Kg","Kg to go!",""))))</f>
        <v/>
      </c>
      <c r="AB98" s="95"/>
      <c r="AC98" s="95"/>
      <c r="AD98" s="95"/>
      <c r="AE98" s="96"/>
      <c r="AF98" s="36"/>
      <c r="AG98" s="56">
        <f>AG96+1</f>
        <v>44</v>
      </c>
      <c r="AH98" s="35">
        <f t="shared" si="24"/>
        <v>0</v>
      </c>
      <c r="AI98" s="35">
        <f>IF(K98="",AI96,K98)</f>
        <v>187.31428571428569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158" t="str">
        <f>IF(AS98="","",AS98-AS96)</f>
        <v/>
      </c>
      <c r="AU98" s="159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2725.2976190476197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119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14"/>
      <c r="M99" s="120"/>
      <c r="N99" s="36"/>
      <c r="O99" s="36"/>
      <c r="P99" s="36"/>
      <c r="Q99" s="36"/>
      <c r="R99" s="36"/>
      <c r="S99" s="36"/>
      <c r="T99" s="36"/>
      <c r="U99" s="36"/>
      <c r="V99" s="90"/>
      <c r="W99" s="91"/>
      <c r="X99" s="91"/>
      <c r="Y99" s="91"/>
      <c r="Z99" s="93"/>
      <c r="AA99" s="97"/>
      <c r="AB99" s="97"/>
      <c r="AC99" s="97"/>
      <c r="AD99" s="97"/>
      <c r="AE99" s="98"/>
      <c r="AF99" s="36"/>
      <c r="AG99" s="56">
        <f>AG98+0.5</f>
        <v>44.5</v>
      </c>
      <c r="AH99" s="35">
        <f t="shared" si="24"/>
        <v>0</v>
      </c>
      <c r="AI99" s="35">
        <f>AI98</f>
        <v>187.31428571428569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155"/>
      <c r="AU99" s="157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121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11" t="str">
        <f>IF(K100="","",AT100)</f>
        <v/>
      </c>
      <c r="M100" s="122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187.31428571428569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158" t="str">
        <f>IF(AS100="","",AS100-AS98)</f>
        <v/>
      </c>
      <c r="AU100" s="159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2725.2976190476197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116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12"/>
      <c r="M101" s="118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187.31428571428569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155"/>
      <c r="AU101" s="157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115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13" t="str">
        <f>IF(K102="","",AT102)</f>
        <v/>
      </c>
      <c r="M102" s="117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99" t="str">
        <f ca="1">IF(M106="","","From")</f>
        <v/>
      </c>
      <c r="W102" s="100"/>
      <c r="X102" s="103" t="str">
        <f ca="1">IF(M106="","",B100)</f>
        <v/>
      </c>
      <c r="Y102" s="104"/>
      <c r="Z102" s="104"/>
      <c r="AA102" s="105" t="str">
        <f ca="1">IF(M106="","","to")</f>
        <v/>
      </c>
      <c r="AB102" s="106" t="str">
        <f ca="1">IF(M106="","",B106)</f>
        <v/>
      </c>
      <c r="AC102" s="107"/>
      <c r="AD102" s="108"/>
      <c r="AE102" s="109"/>
      <c r="AF102" s="36"/>
      <c r="AG102" s="56">
        <f>AG100+1</f>
        <v>46</v>
      </c>
      <c r="AH102" s="35">
        <f t="shared" si="24"/>
        <v>0</v>
      </c>
      <c r="AI102" s="35">
        <f>AI101</f>
        <v>187.31428571428569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158" t="str">
        <f>IF(AS102="","",AS102-AS100)</f>
        <v/>
      </c>
      <c r="AU102" s="159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2725.2976190476197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116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12"/>
      <c r="M103" s="118"/>
      <c r="N103" s="36"/>
      <c r="O103" s="36"/>
      <c r="P103" s="36"/>
      <c r="Q103" s="36"/>
      <c r="R103" s="36"/>
      <c r="S103" s="36"/>
      <c r="T103" s="36"/>
      <c r="U103" s="36"/>
      <c r="V103" s="101"/>
      <c r="W103" s="102"/>
      <c r="X103" s="102"/>
      <c r="Y103" s="102"/>
      <c r="Z103" s="102"/>
      <c r="AA103" s="102"/>
      <c r="AB103" s="102"/>
      <c r="AC103" s="102"/>
      <c r="AD103" s="102"/>
      <c r="AE103" s="110"/>
      <c r="AF103" s="36"/>
      <c r="AG103" s="56">
        <f>AG102+0.5</f>
        <v>46.5</v>
      </c>
      <c r="AH103" s="35">
        <f t="shared" si="24"/>
        <v>0</v>
      </c>
      <c r="AI103" s="35">
        <f>AI102</f>
        <v>187.31428571428569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155"/>
      <c r="AU103" s="157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115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13" t="str">
        <f>IF(K104="","",AT104)</f>
        <v/>
      </c>
      <c r="M104" s="117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76" t="str">
        <f ca="1">IF(M106="","",IF(K106=K98,"No Weight Change",IF(K106&gt;K98,"You Gained:","You Lost:")))</f>
        <v/>
      </c>
      <c r="W104" s="77"/>
      <c r="X104" s="77"/>
      <c r="Y104" s="77"/>
      <c r="Z104" s="77"/>
      <c r="AA104" s="77"/>
      <c r="AB104" s="42" t="str">
        <f ca="1">IF(M106="","",IF(K106=K98,"",IF(K106&gt;K98,K106-K98,K98-K106)))</f>
        <v/>
      </c>
      <c r="AC104" s="78" t="str">
        <f ca="1">IF(V104="","",IF(V104="No Weight Change","",IF($F$4="Lb","Lb",IF($F$4="Kg","Kg",""))))</f>
        <v/>
      </c>
      <c r="AD104" s="79"/>
      <c r="AE104" s="80"/>
      <c r="AF104" s="36"/>
      <c r="AG104" s="56">
        <f>AG102+1</f>
        <v>47</v>
      </c>
      <c r="AH104" s="35">
        <f t="shared" si="24"/>
        <v>0</v>
      </c>
      <c r="AI104" s="35">
        <f>IF(K104="",AI102,K104)</f>
        <v>187.31428571428569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158" t="str">
        <f>IF(AS104="","",AS104-AS102)</f>
        <v/>
      </c>
      <c r="AU104" s="159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2725.2976190476197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116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12"/>
      <c r="M105" s="118"/>
      <c r="N105" s="36"/>
      <c r="O105" s="36"/>
      <c r="P105" s="36"/>
      <c r="Q105" s="36"/>
      <c r="R105" s="36"/>
      <c r="S105" s="36"/>
      <c r="T105" s="36"/>
      <c r="U105" s="36"/>
      <c r="V105" s="81" t="str">
        <f ca="1">IF(M106="","",IF(K106=K98,"","At a Rate Of"))</f>
        <v/>
      </c>
      <c r="W105" s="82"/>
      <c r="X105" s="82"/>
      <c r="Y105" s="82"/>
      <c r="Z105" s="82"/>
      <c r="AA105" s="83" t="str">
        <f ca="1">IF(V105="","",AB104/4)</f>
        <v/>
      </c>
      <c r="AB105" s="84"/>
      <c r="AC105" s="85" t="str">
        <f ca="1">IF(V104="","",IF(V104="No Weight Change","",IF($F$4="Lb","Lb/Wk",IF($F$4="Kg","Kg/Wk",""))))</f>
        <v/>
      </c>
      <c r="AD105" s="86"/>
      <c r="AE105" s="87"/>
      <c r="AF105" s="36"/>
      <c r="AG105" s="56">
        <f>AG104+0.5</f>
        <v>47.5</v>
      </c>
      <c r="AH105" s="35">
        <f t="shared" si="24"/>
        <v>0</v>
      </c>
      <c r="AI105" s="35">
        <f>AI104</f>
        <v>187.31428571428569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155"/>
      <c r="AU105" s="157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115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13" t="str">
        <f>IF(K106="","",AT106)</f>
        <v/>
      </c>
      <c r="M106" s="117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88" t="str">
        <f ca="1">IF(AA105="","","You have")</f>
        <v/>
      </c>
      <c r="W106" s="89"/>
      <c r="X106" s="89"/>
      <c r="Y106" s="89"/>
      <c r="Z106" s="92" t="str">
        <f ca="1">IF(AA105="","",IF(K106&gt;$F$7,K106-$F$7,$F$7-K106))</f>
        <v/>
      </c>
      <c r="AA106" s="94" t="str">
        <f ca="1">IF(AA105="","",IF(AA105="No Weight Change","",IF($F$4="Lb","Lb to go!",IF($F$4="Kg","Kg to go!",""))))</f>
        <v/>
      </c>
      <c r="AB106" s="95"/>
      <c r="AC106" s="95"/>
      <c r="AD106" s="95"/>
      <c r="AE106" s="96"/>
      <c r="AF106" s="36"/>
      <c r="AG106" s="56">
        <f>AG104+1</f>
        <v>48</v>
      </c>
      <c r="AH106" s="35">
        <f t="shared" si="24"/>
        <v>0</v>
      </c>
      <c r="AI106" s="35">
        <f>IF(K106="",AI104,K106)</f>
        <v>187.31428571428569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158" t="str">
        <f>IF(AS106="","",AS106-AS104)</f>
        <v/>
      </c>
      <c r="AU106" s="159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2725.2976190476197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119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14"/>
      <c r="M107" s="120"/>
      <c r="N107" s="36"/>
      <c r="O107" s="36"/>
      <c r="P107" s="36"/>
      <c r="Q107" s="36"/>
      <c r="R107" s="36"/>
      <c r="S107" s="36"/>
      <c r="T107" s="36"/>
      <c r="U107" s="36"/>
      <c r="V107" s="90"/>
      <c r="W107" s="91"/>
      <c r="X107" s="91"/>
      <c r="Y107" s="91"/>
      <c r="Z107" s="93"/>
      <c r="AA107" s="97"/>
      <c r="AB107" s="97"/>
      <c r="AC107" s="97"/>
      <c r="AD107" s="97"/>
      <c r="AE107" s="98"/>
      <c r="AF107" s="36"/>
      <c r="AG107" s="56">
        <f>AG106+0.5</f>
        <v>48.5</v>
      </c>
      <c r="AH107" s="35">
        <f t="shared" si="24"/>
        <v>0</v>
      </c>
      <c r="AI107" s="35">
        <f>AI106</f>
        <v>187.31428571428569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155"/>
      <c r="AU107" s="157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121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11" t="str">
        <f>IF(K108="","",AT108)</f>
        <v/>
      </c>
      <c r="M108" s="122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187.31428571428569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158" t="str">
        <f>IF(AS108="","",AS108-AS106)</f>
        <v/>
      </c>
      <c r="AU108" s="159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2725.2976190476197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116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12"/>
      <c r="M109" s="118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187.31428571428569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155"/>
      <c r="AU109" s="157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115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13" t="str">
        <f>IF(K110="","",AT110)</f>
        <v/>
      </c>
      <c r="M110" s="117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99" t="str">
        <f ca="1">IF(M114="","","From")</f>
        <v/>
      </c>
      <c r="W110" s="100"/>
      <c r="X110" s="103" t="str">
        <f ca="1">IF(M114="","",B108)</f>
        <v/>
      </c>
      <c r="Y110" s="104"/>
      <c r="Z110" s="104"/>
      <c r="AA110" s="105" t="str">
        <f ca="1">IF(M114="","","to")</f>
        <v/>
      </c>
      <c r="AB110" s="106" t="str">
        <f ca="1">IF(M114="","",B114)</f>
        <v/>
      </c>
      <c r="AC110" s="107"/>
      <c r="AD110" s="108"/>
      <c r="AE110" s="109"/>
      <c r="AF110" s="36"/>
      <c r="AG110" s="56">
        <f>AG108+1</f>
        <v>50</v>
      </c>
      <c r="AH110" s="35">
        <f t="shared" si="36"/>
        <v>0</v>
      </c>
      <c r="AI110" s="35">
        <f>IF(K110="",AI108,K110)</f>
        <v>187.31428571428569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158" t="str">
        <f>IF(AS110="","",AS110-AS108)</f>
        <v/>
      </c>
      <c r="AU110" s="159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2725.2976190476197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116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12"/>
      <c r="M111" s="118"/>
      <c r="N111" s="36"/>
      <c r="O111" s="36"/>
      <c r="P111" s="36"/>
      <c r="Q111" s="36"/>
      <c r="R111" s="36"/>
      <c r="S111" s="36"/>
      <c r="T111" s="36"/>
      <c r="U111" s="36"/>
      <c r="V111" s="101"/>
      <c r="W111" s="102"/>
      <c r="X111" s="102"/>
      <c r="Y111" s="102"/>
      <c r="Z111" s="102"/>
      <c r="AA111" s="102"/>
      <c r="AB111" s="102"/>
      <c r="AC111" s="102"/>
      <c r="AD111" s="102"/>
      <c r="AE111" s="110"/>
      <c r="AF111" s="36"/>
      <c r="AG111" s="56">
        <f>AG110+0.5</f>
        <v>50.5</v>
      </c>
      <c r="AH111" s="35">
        <f t="shared" si="36"/>
        <v>0</v>
      </c>
      <c r="AI111" s="35">
        <f>AI110</f>
        <v>187.31428571428569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155"/>
      <c r="AU111" s="157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115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13" t="str">
        <f>IF(K112="","",AT112)</f>
        <v/>
      </c>
      <c r="M112" s="117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76" t="str">
        <f ca="1">IF(M114="","",IF(K114=K106,"No Weight Change",IF(K114&gt;K106,"You Gained:","You Lost:")))</f>
        <v/>
      </c>
      <c r="W112" s="77"/>
      <c r="X112" s="77"/>
      <c r="Y112" s="77"/>
      <c r="Z112" s="77"/>
      <c r="AA112" s="77"/>
      <c r="AB112" s="42" t="str">
        <f ca="1">IF(M114="","",IF(K114=K106,"",IF(K114&gt;K106,K114-K106,K106-K114)))</f>
        <v/>
      </c>
      <c r="AC112" s="78" t="str">
        <f ca="1">IF(V112="","",IF(V112="No Weight Change","",IF($F$4="Lb","Lb",IF($F$4="Kg","Kg",""))))</f>
        <v/>
      </c>
      <c r="AD112" s="79"/>
      <c r="AE112" s="80"/>
      <c r="AF112" s="36"/>
      <c r="AG112" s="56">
        <f>AG110+1</f>
        <v>51</v>
      </c>
      <c r="AH112" s="35">
        <f t="shared" si="36"/>
        <v>0</v>
      </c>
      <c r="AI112" s="35">
        <f>IF(K112="",AI110,K112)</f>
        <v>187.31428571428569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158" t="str">
        <f>IF(AS112="","",AS112-AS110)</f>
        <v/>
      </c>
      <c r="AU112" s="159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2725.2976190476197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116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12"/>
      <c r="M113" s="118"/>
      <c r="N113" s="36"/>
      <c r="O113" s="36"/>
      <c r="P113" s="36"/>
      <c r="Q113" s="36"/>
      <c r="R113" s="36"/>
      <c r="S113" s="36"/>
      <c r="T113" s="36"/>
      <c r="U113" s="36"/>
      <c r="V113" s="81" t="str">
        <f ca="1">IF(M114="","",IF(K114=K106,"","At a Rate Of"))</f>
        <v/>
      </c>
      <c r="W113" s="82"/>
      <c r="X113" s="82"/>
      <c r="Y113" s="82"/>
      <c r="Z113" s="82"/>
      <c r="AA113" s="83" t="str">
        <f ca="1">IF(V113="","",AB112/4)</f>
        <v/>
      </c>
      <c r="AB113" s="84"/>
      <c r="AC113" s="85" t="str">
        <f ca="1">IF(V112="","",IF(V112="No Weight Change","",IF($F$4="Lb","Lb/Wk",IF($F$4="Kg","Kg/Wk",""))))</f>
        <v/>
      </c>
      <c r="AD113" s="86"/>
      <c r="AE113" s="87"/>
      <c r="AF113" s="36"/>
      <c r="AG113" s="56">
        <f>AG112+0.5</f>
        <v>51.5</v>
      </c>
      <c r="AH113" s="35">
        <f t="shared" si="36"/>
        <v>0</v>
      </c>
      <c r="AI113" s="35">
        <f>AI112</f>
        <v>187.31428571428569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155"/>
      <c r="AU113" s="157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115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13" t="str">
        <f>IF(K114="","",AT114)</f>
        <v/>
      </c>
      <c r="M114" s="117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88" t="str">
        <f ca="1">IF(AA113="","","You have")</f>
        <v/>
      </c>
      <c r="W114" s="89"/>
      <c r="X114" s="89"/>
      <c r="Y114" s="89"/>
      <c r="Z114" s="92" t="str">
        <f ca="1">IF(AA113="","",IF(K114&gt;$F$7,K114-$F$7,$F$7-K114))</f>
        <v/>
      </c>
      <c r="AA114" s="94" t="str">
        <f ca="1">IF(AA113="","",IF(AA113="No Weight Change","",IF($F$4="Lb","Lb to go!",IF($F$4="Kg","Kg to go!",""))))</f>
        <v/>
      </c>
      <c r="AB114" s="95"/>
      <c r="AC114" s="95"/>
      <c r="AD114" s="95"/>
      <c r="AE114" s="96"/>
      <c r="AF114" s="36"/>
      <c r="AG114" s="56">
        <f>AG112+1</f>
        <v>52</v>
      </c>
      <c r="AH114" s="35">
        <f t="shared" si="36"/>
        <v>0</v>
      </c>
      <c r="AI114" s="35">
        <f>IF(K114="",AI112,K114)</f>
        <v>187.31428571428569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158" t="str">
        <f>IF(AS114="","",AS114-AS112)</f>
        <v/>
      </c>
      <c r="AU114" s="159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2725.2976190476197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119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36"/>
      <c r="Q115" s="36"/>
      <c r="R115" s="36"/>
      <c r="S115" s="36"/>
      <c r="T115" s="36"/>
      <c r="U115" s="36"/>
      <c r="V115" s="90"/>
      <c r="W115" s="91"/>
      <c r="X115" s="91"/>
      <c r="Y115" s="91"/>
      <c r="Z115" s="93"/>
      <c r="AA115" s="97"/>
      <c r="AB115" s="97"/>
      <c r="AC115" s="97"/>
      <c r="AD115" s="97"/>
      <c r="AE115" s="98"/>
      <c r="AF115" s="36"/>
      <c r="AG115" s="56">
        <f>AG114+0.5</f>
        <v>52.5</v>
      </c>
      <c r="AH115" s="35">
        <f t="shared" si="36"/>
        <v>0</v>
      </c>
      <c r="AI115" s="35">
        <f>AI114</f>
        <v>187.31428571428569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155"/>
      <c r="AU115" s="157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121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11" t="str">
        <f>IF(K116="","",AT116)</f>
        <v/>
      </c>
      <c r="M116" s="122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187.31428571428569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158" t="str">
        <f>IF(AS116="","",AS116-AS114)</f>
        <v/>
      </c>
      <c r="AU116" s="159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2725.2976190476197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116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12"/>
      <c r="M117" s="118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187.31428571428569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155"/>
      <c r="AU117" s="157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115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13" t="str">
        <f>IF(K118="","",AT118)</f>
        <v/>
      </c>
      <c r="M118" s="117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99" t="str">
        <f ca="1">IF(M122="","","From")</f>
        <v/>
      </c>
      <c r="W118" s="100"/>
      <c r="X118" s="103" t="str">
        <f ca="1">IF(M122="","",B116)</f>
        <v/>
      </c>
      <c r="Y118" s="104"/>
      <c r="Z118" s="104"/>
      <c r="AA118" s="105" t="str">
        <f ca="1">IF(M122="","","to")</f>
        <v/>
      </c>
      <c r="AB118" s="106" t="str">
        <f ca="1">IF(M122="","",B122)</f>
        <v/>
      </c>
      <c r="AC118" s="107"/>
      <c r="AD118" s="108"/>
      <c r="AE118" s="109"/>
      <c r="AF118" s="36"/>
      <c r="AG118" s="56">
        <f>AG116+1</f>
        <v>54</v>
      </c>
      <c r="AH118" s="35">
        <f t="shared" si="36"/>
        <v>0</v>
      </c>
      <c r="AI118" s="35">
        <f>IF(K118="",AI116,K118)</f>
        <v>187.31428571428569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158" t="str">
        <f>IF(AS118="","",AS118-AS116)</f>
        <v/>
      </c>
      <c r="AU118" s="159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2725.2976190476197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116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12"/>
      <c r="M119" s="118"/>
      <c r="N119" s="36"/>
      <c r="O119" s="36"/>
      <c r="P119" s="36"/>
      <c r="Q119" s="36"/>
      <c r="R119" s="36"/>
      <c r="S119" s="36"/>
      <c r="T119" s="36"/>
      <c r="U119" s="36"/>
      <c r="V119" s="101"/>
      <c r="W119" s="102"/>
      <c r="X119" s="102"/>
      <c r="Y119" s="102"/>
      <c r="Z119" s="102"/>
      <c r="AA119" s="102"/>
      <c r="AB119" s="102"/>
      <c r="AC119" s="102"/>
      <c r="AD119" s="102"/>
      <c r="AE119" s="110"/>
      <c r="AF119" s="36"/>
      <c r="AG119" s="56">
        <f>AG118+0.5</f>
        <v>54.5</v>
      </c>
      <c r="AH119" s="35">
        <f t="shared" si="36"/>
        <v>0</v>
      </c>
      <c r="AI119" s="35">
        <f>AI118</f>
        <v>187.31428571428569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155"/>
      <c r="AU119" s="157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115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13" t="str">
        <f>IF(K120="","",AT120)</f>
        <v/>
      </c>
      <c r="M120" s="117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76" t="str">
        <f ca="1">IF(M122="","",IF(K122=K114,"No Weight Change",IF(K122&gt;K114,"You Gained:","You Lost:")))</f>
        <v/>
      </c>
      <c r="W120" s="77"/>
      <c r="X120" s="77"/>
      <c r="Y120" s="77"/>
      <c r="Z120" s="77"/>
      <c r="AA120" s="77"/>
      <c r="AB120" s="42" t="str">
        <f ca="1">IF(M122="","",IF(K122=K114,"",IF(K122&gt;K114,K122-K114,K114-K122)))</f>
        <v/>
      </c>
      <c r="AC120" s="78" t="str">
        <f ca="1">IF(V120="","",IF(V120="No Weight Change","",IF($F$4="Lb","Lb",IF($F$4="Kg","Kg",""))))</f>
        <v/>
      </c>
      <c r="AD120" s="79"/>
      <c r="AE120" s="80"/>
      <c r="AF120" s="36"/>
      <c r="AG120" s="56">
        <f>AG118+1</f>
        <v>55</v>
      </c>
      <c r="AH120" s="35">
        <f t="shared" si="36"/>
        <v>0</v>
      </c>
      <c r="AI120" s="35">
        <f>IF(K120="",AI118,K120)</f>
        <v>187.31428571428569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158" t="str">
        <f>IF(AS120="","",AS120-AS118)</f>
        <v/>
      </c>
      <c r="AU120" s="159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2725.2976190476197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116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12"/>
      <c r="M121" s="118"/>
      <c r="N121" s="36"/>
      <c r="O121" s="36"/>
      <c r="P121" s="36"/>
      <c r="Q121" s="36"/>
      <c r="R121" s="36"/>
      <c r="S121" s="36"/>
      <c r="T121" s="36"/>
      <c r="U121" s="36"/>
      <c r="V121" s="81" t="str">
        <f ca="1">IF(M122="","",IF(K122=K114,"","At a Rate Of"))</f>
        <v/>
      </c>
      <c r="W121" s="82"/>
      <c r="X121" s="82"/>
      <c r="Y121" s="82"/>
      <c r="Z121" s="82"/>
      <c r="AA121" s="83" t="str">
        <f ca="1">IF(V121="","",AB120/4)</f>
        <v/>
      </c>
      <c r="AB121" s="84"/>
      <c r="AC121" s="85" t="str">
        <f ca="1">IF(V120="","",IF(V120="No Weight Change","",IF($F$4="Lb","Lb/Wk",IF($F$4="Kg","Kg/Wk",""))))</f>
        <v/>
      </c>
      <c r="AD121" s="86"/>
      <c r="AE121" s="87"/>
      <c r="AF121" s="36"/>
      <c r="AG121" s="56">
        <f>AG120+0.5</f>
        <v>55.5</v>
      </c>
      <c r="AH121" s="35">
        <f t="shared" si="36"/>
        <v>0</v>
      </c>
      <c r="AI121" s="35">
        <f>AI120</f>
        <v>187.31428571428569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155"/>
      <c r="AU121" s="157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115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13" t="str">
        <f>IF(K122="","",AT122)</f>
        <v/>
      </c>
      <c r="M122" s="117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88" t="str">
        <f ca="1">IF(AA121="","","You have")</f>
        <v/>
      </c>
      <c r="W122" s="89"/>
      <c r="X122" s="89"/>
      <c r="Y122" s="89"/>
      <c r="Z122" s="92" t="str">
        <f ca="1">IF(AA121="","",IF(K122&gt;$F$7,K122-$F$7,$F$7-K122))</f>
        <v/>
      </c>
      <c r="AA122" s="94" t="str">
        <f ca="1">IF(AA121="","",IF(AA121="No Weight Change","",IF($F$4="Lb","Lb to go!",IF($F$4="Kg","Kg to go!",""))))</f>
        <v/>
      </c>
      <c r="AB122" s="95"/>
      <c r="AC122" s="95"/>
      <c r="AD122" s="95"/>
      <c r="AE122" s="96"/>
      <c r="AF122" s="36"/>
      <c r="AG122" s="56">
        <f>AG120+1</f>
        <v>56</v>
      </c>
      <c r="AH122" s="35">
        <f t="shared" si="36"/>
        <v>0</v>
      </c>
      <c r="AI122" s="35">
        <f>IF(K122="",AI120,K122)</f>
        <v>187.31428571428569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158" t="str">
        <f>IF(AS122="","",AS122-AS120)</f>
        <v/>
      </c>
      <c r="AU122" s="159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2725.2976190476197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119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14"/>
      <c r="M123" s="120"/>
      <c r="N123" s="36"/>
      <c r="O123" s="36"/>
      <c r="P123" s="36"/>
      <c r="Q123" s="36"/>
      <c r="R123" s="36"/>
      <c r="S123" s="36"/>
      <c r="T123" s="36"/>
      <c r="U123" s="36"/>
      <c r="V123" s="90"/>
      <c r="W123" s="91"/>
      <c r="X123" s="91"/>
      <c r="Y123" s="91"/>
      <c r="Z123" s="93"/>
      <c r="AA123" s="97"/>
      <c r="AB123" s="97"/>
      <c r="AC123" s="97"/>
      <c r="AD123" s="97"/>
      <c r="AE123" s="98"/>
      <c r="AF123" s="36"/>
      <c r="AG123" s="56">
        <f>AG122+0.5</f>
        <v>56.5</v>
      </c>
      <c r="AH123" s="35">
        <f t="shared" si="36"/>
        <v>0</v>
      </c>
      <c r="AI123" s="35">
        <f>AI122</f>
        <v>187.31428571428569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155"/>
      <c r="AU123" s="157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187.5</v>
      </c>
      <c r="AJ124" s="35"/>
      <c r="AK124" s="35"/>
      <c r="AQ124" s="44"/>
      <c r="AR124" s="44"/>
      <c r="AU124" s="35" t="s">
        <v>20</v>
      </c>
      <c r="AV124" s="35">
        <f ca="1">AV122</f>
        <v>2725.2976190476197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2018-01-25T13:45:47Z</dcterms:modified>
</cp:coreProperties>
</file>