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ze\Documents\Skills Acquisition\Forage\GoldmanSachs\"/>
    </mc:Choice>
  </mc:AlternateContent>
  <xr:revisionPtr revIDLastSave="0" documentId="13_ncr:1_{F335245E-F65D-4495-BA8E-B0D2BDBC071A}" xr6:coauthVersionLast="47" xr6:coauthVersionMax="47" xr10:uidLastSave="{00000000-0000-0000-0000-000000000000}"/>
  <bookViews>
    <workbookView xWindow="-108" yWindow="-108" windowWidth="23256" windowHeight="1317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3" i="4" l="1"/>
  <c r="H23" i="4"/>
  <c r="G23" i="4"/>
  <c r="F23" i="4"/>
  <c r="E23" i="4"/>
  <c r="E12" i="4"/>
  <c r="E11" i="4"/>
  <c r="E5" i="4"/>
  <c r="I10" i="4"/>
  <c r="H10" i="4"/>
  <c r="G10" i="4"/>
  <c r="E10" i="4"/>
  <c r="F10" i="4"/>
  <c r="E9" i="4"/>
  <c r="I8" i="4"/>
  <c r="I28" i="3" s="1"/>
  <c r="H7" i="4"/>
  <c r="G7" i="4"/>
  <c r="F7" i="4"/>
  <c r="E7" i="4"/>
  <c r="I15" i="4"/>
  <c r="H15" i="4"/>
  <c r="G15" i="4"/>
  <c r="F15" i="4"/>
  <c r="E15" i="4"/>
  <c r="E21" i="4"/>
  <c r="H8" i="4"/>
  <c r="H28" i="3" s="1"/>
  <c r="G8" i="4"/>
  <c r="G28" i="3" s="1"/>
  <c r="F8" i="4"/>
  <c r="F28" i="3" s="1"/>
  <c r="E8" i="4"/>
  <c r="E28" i="3" s="1"/>
  <c r="I5" i="4"/>
  <c r="H5" i="4"/>
  <c r="G5" i="4"/>
  <c r="F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G29" i="3"/>
  <c r="G32" i="3" s="1"/>
  <c r="G6" i="4" s="1"/>
  <c r="I15" i="3"/>
  <c r="I21" i="3"/>
  <c r="F25" i="3"/>
  <c r="F22" i="3"/>
  <c r="H25" i="3" l="1"/>
  <c r="F26" i="3"/>
  <c r="F29" i="3"/>
  <c r="F32" i="3" s="1"/>
  <c r="F6" i="4" s="1"/>
  <c r="I22" i="3"/>
  <c r="I25" i="3"/>
  <c r="H26" i="3"/>
  <c r="H29" i="3"/>
  <c r="H32" i="3" s="1"/>
  <c r="H6" i="4" s="1"/>
  <c r="G30" i="3"/>
  <c r="I26" i="3" l="1"/>
  <c r="I29" i="3"/>
  <c r="I32" i="3" s="1"/>
  <c r="I6" i="4" s="1"/>
  <c r="H30" i="3"/>
  <c r="F30" i="3"/>
  <c r="I30" i="3" l="1"/>
  <c r="E33" i="3" l="1"/>
  <c r="E37" i="3" l="1"/>
  <c r="E34" i="3"/>
  <c r="F33" i="3" l="1"/>
  <c r="F37" i="3" l="1"/>
  <c r="F34" i="3"/>
  <c r="G33" i="3" l="1"/>
  <c r="G37" i="3" l="1"/>
  <c r="G34" i="3"/>
  <c r="H33" i="3" l="1"/>
  <c r="H37" i="3" l="1"/>
  <c r="H34" i="3"/>
  <c r="I33" i="3" l="1"/>
  <c r="I37" i="3" l="1"/>
  <c r="I7" i="4" s="1"/>
  <c r="I34" i="3"/>
  <c r="E22" i="4"/>
  <c r="F21" i="4" s="1"/>
  <c r="E13" i="4"/>
  <c r="E16" i="4"/>
  <c r="E17" i="4" s="1"/>
  <c r="F9" i="4" l="1"/>
  <c r="F11" i="4" s="1"/>
  <c r="F12" i="4" l="1"/>
  <c r="F22" i="4" s="1"/>
  <c r="G21" i="4" s="1"/>
  <c r="G9" i="4" s="1"/>
  <c r="G11" i="4" s="1"/>
  <c r="G12" i="4" l="1"/>
  <c r="G22" i="4" s="1"/>
  <c r="H21" i="4" s="1"/>
  <c r="F13" i="4"/>
  <c r="F16" i="4" s="1"/>
  <c r="F17" i="4" s="1"/>
  <c r="H9" i="4" l="1"/>
  <c r="H11" i="4" s="1"/>
  <c r="G13" i="4"/>
  <c r="G16" i="4" s="1"/>
  <c r="G17" i="4" s="1"/>
  <c r="H12" i="4" l="1"/>
  <c r="H22" i="4" s="1"/>
  <c r="I21" i="4" s="1"/>
  <c r="H13" i="4" l="1"/>
  <c r="H16" i="4" s="1"/>
  <c r="H17" i="4" s="1"/>
  <c r="I9" i="4"/>
  <c r="I11" i="4" s="1"/>
  <c r="I12" i="4" l="1"/>
  <c r="I22"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<sst xmlns="http://schemas.openxmlformats.org/spreadsheetml/2006/main" count="184" uniqueCount="92">
  <si>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</si>
  <si>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</si>
  <si>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</si>
  <si>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</si>
  <si>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</si>
  <si>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</si>
  <si>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</si>
  <si>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</si>
  <si>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</si>
  <si>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</si>
  <si>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</si>
  <si>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</si>
  <si>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</si>
  <si>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</si>
  <si>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</si>
  <si>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</si>
  <si>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</si>
  <si>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</si>
  <si>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</si>
  <si>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</si>
  <si>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</si>
  <si>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</si>
  <si>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</si>
  <si>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</si>
  <si>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</si>
  <si>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</si>
  <si>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</si>
  <si>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</si>
  <si>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</si>
  <si>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</si>
  <si>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</si>
  <si>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</si>
  <si>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</si>
  <si>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</si>
  <si>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</si>
  <si>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</si>
  <si>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</si>
  <si>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</si>
  <si>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</si>
  <si>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</si>
  <si>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</si>
  <si>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</si>
  <si>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</si>
  <si>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</si>
  <si>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</si>
  <si>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</si>
  <si>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</si>
  <si>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</si>
  <si>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</si>
  <si>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</si>
  <si>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</si>
  <si>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</si>
  <si>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</si>
  <si>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</si>
  <si>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</si>
  <si>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</si>
  <si>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</si>
  <si>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</si>
  <si>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</si>
  <si>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</si>
  <si>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</si>
  <si>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</si>
  <si>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</si>
  <si>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</si>
  <si>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</si>
  <si>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</si>
  <si>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</si>
  <si>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</si>
  <si>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</si>
  <si>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</si>
  <si>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</si>
  <si>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</si>
  <si>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</si>
  <si>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</si>
  <si>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</si>
  <si>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</si>
  <si>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</si>
  <si>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</si>
  <si>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</si>
  <si>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</si>
  <si>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</si>
  <si>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</si>
  <si>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</si>
  <si>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</si>
  <si>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</si>
  <si>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</si>
  <si>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</si>
  <si>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</si>
  <si>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</si>
  <si>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</si>
  <si>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Net Capex</t>
  </si>
  <si>
    <t>Change in NWC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</si>
</sst>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
    <numFmt numFmtId="166" formatCode="&quot;FY&quot;yy&quot;E&quot;"/>
    <numFmt numFmtId="167" formatCode="0.0%;\(0.0%\);\-"/>
    <numFmt numFmtId="168" formatCode="&quot;FY&quot;yy&quot;A&quot;"/>
    <numFmt numFmtId="169" formatCode="0%;\(0%\);\-"/>
    <numFmt numFmtId="170" formatCode="[$$-409]#,##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70" fontId="3" fillId="5" borderId="0" xfId="0" applyNumberFormat="1" applyFont="1" applyFill="1" applyAlignment="1">
      <alignment horizontal="right"/>
    </xf>
    <xf numFmtId="170" fontId="3" fillId="5" borderId="0" xfId="0" quotePrefix="1" applyNumberFormat="1" applyFont="1" applyFill="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8" activePane="bottomRight" state="frozenSplit"/>
      <selection pane="topRight" activeCell="C1" sqref="C1"/>
      <selection pane="bottomLeft" activeCell="A3" sqref="A3"/>
      <selection pane="bottomRight" activeCell="E38" sqref="E3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22" activePane="bottomRight" state="frozenSplit"/>
      <selection pane="topRight" activeCell="C1" sqref="C1"/>
      <selection pane="bottomLeft" activeCell="A3" sqref="A3"/>
      <selection pane="bottomRight" activeCell="I29" sqref="I2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-7050</v>
      </c>
      <c r="F28" s="30">
        <f>'Cash Flow Forecast'!F8</f>
        <v>-8065.2</v>
      </c>
      <c r="G28" s="30">
        <f>'Cash Flow Forecast'!G8</f>
        <v>-9142.7107200000009</v>
      </c>
      <c r="H28" s="30">
        <f>'Cash Flow Forecast'!H8</f>
        <v>-10269.092680704003</v>
      </c>
      <c r="I28" s="30">
        <f>'Cash Flow Forecast'!I8</f>
        <v>-11427.446335087419</v>
      </c>
    </row>
    <row r="29" spans="2:10" ht="15" customHeight="1" x14ac:dyDescent="0.25">
      <c r="B29" s="24" t="s">
        <v>71</v>
      </c>
      <c r="C29" s="25" t="s">
        <v>11</v>
      </c>
      <c r="D29" s="26"/>
      <c r="E29" s="26">
        <f t="shared" ref="E29" si="9">SUM(E25,E28)</f>
        <v>184700</v>
      </c>
      <c r="F29" s="26">
        <f>SUM(F25,F28)</f>
        <v>241229.09999999998</v>
      </c>
      <c r="G29" s="26">
        <f t="shared" ref="G29:I29" si="10">SUM(G25,G28)</f>
        <v>302817.44424000004</v>
      </c>
      <c r="H29" s="26">
        <f t="shared" si="10"/>
        <v>368757.38226662413</v>
      </c>
      <c r="I29" s="26">
        <f t="shared" si="10"/>
        <v>438074.13700659538</v>
      </c>
    </row>
    <row r="30" spans="2:10" ht="15" customHeight="1" x14ac:dyDescent="0.25">
      <c r="B30" s="27" t="s">
        <v>67</v>
      </c>
      <c r="C30" s="15" t="s">
        <v>1</v>
      </c>
      <c r="E30" s="28">
        <f>E29/E$8</f>
        <v>0.2619858156028369</v>
      </c>
      <c r="F30" s="28">
        <f t="shared" ref="F30:I30" si="11">F29/F$8</f>
        <v>0.29909872042850766</v>
      </c>
      <c r="G30" s="28">
        <f t="shared" si="11"/>
        <v>0.33121188399582219</v>
      </c>
      <c r="H30" s="28">
        <f t="shared" si="11"/>
        <v>0.35909441440676898</v>
      </c>
      <c r="I30" s="28">
        <f t="shared" si="11"/>
        <v>0.38335260928901504</v>
      </c>
    </row>
    <row r="32" spans="2:10" ht="15" customHeight="1" x14ac:dyDescent="0.25">
      <c r="B32" s="35" t="s">
        <v>72</v>
      </c>
      <c r="C32" s="36" t="s">
        <v>11</v>
      </c>
      <c r="E32" s="30">
        <f>-'Forecast Assumptions'!E43*'P&amp;L Forecast'!E29</f>
        <v>-38787</v>
      </c>
      <c r="F32" s="30">
        <f>-'Forecast Assumptions'!F43*'P&amp;L Forecast'!F29</f>
        <v>-50658.11099999999</v>
      </c>
      <c r="G32" s="30">
        <f>-'Forecast Assumptions'!G43*'P&amp;L Forecast'!G29</f>
        <v>-63591.663290400007</v>
      </c>
      <c r="H32" s="30">
        <f>-'Forecast Assumptions'!H43*'P&amp;L Forecast'!H29</f>
        <v>-77439.05027599106</v>
      </c>
      <c r="I32" s="30">
        <f>-'Forecast Assumptions'!I43*'P&amp;L Forecast'!I29</f>
        <v>-91995.56877138502</v>
      </c>
    </row>
    <row r="33" spans="1:9" ht="15" customHeight="1" x14ac:dyDescent="0.25">
      <c r="B33" s="24" t="s">
        <v>73</v>
      </c>
      <c r="C33" s="25" t="s">
        <v>11</v>
      </c>
      <c r="D33" s="26"/>
      <c r="E33" s="31">
        <f t="shared" ref="E33" si="12">SUM(E29,E32)</f>
        <v>145913</v>
      </c>
      <c r="F33" s="31">
        <f>SUM(F29,F32)</f>
        <v>190570.989</v>
      </c>
      <c r="G33" s="31">
        <f t="shared" ref="G33:I33" si="13">SUM(G29,G32)</f>
        <v>239225.78094960004</v>
      </c>
      <c r="H33" s="31">
        <f t="shared" si="13"/>
        <v>291318.33199063304</v>
      </c>
      <c r="I33" s="31">
        <f t="shared" si="13"/>
        <v>346078.56823521038</v>
      </c>
    </row>
    <row r="34" spans="1:9" ht="15" customHeight="1" x14ac:dyDescent="0.25">
      <c r="B34" s="27" t="s">
        <v>67</v>
      </c>
      <c r="C34" s="15" t="s">
        <v>1</v>
      </c>
      <c r="E34" s="32">
        <f>E33/E$8</f>
        <v>0.20696879432624113</v>
      </c>
      <c r="F34" s="32">
        <f t="shared" ref="F34:I34" si="14">F33/F$8</f>
        <v>0.23628798913852106</v>
      </c>
      <c r="G34" s="32">
        <f t="shared" si="14"/>
        <v>0.26165738835669955</v>
      </c>
      <c r="H34" s="32">
        <f t="shared" si="14"/>
        <v>0.28368458738134744</v>
      </c>
      <c r="I34" s="32">
        <f t="shared" si="14"/>
        <v>0.30284856133832189</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87547.8</v>
      </c>
      <c r="F37" s="31">
        <f t="shared" si="15"/>
        <v>114342.5934</v>
      </c>
      <c r="G37" s="31">
        <f t="shared" si="15"/>
        <v>143535.46856976001</v>
      </c>
      <c r="H37" s="31">
        <f t="shared" si="15"/>
        <v>174790.99919437981</v>
      </c>
      <c r="I37" s="31">
        <f t="shared" si="15"/>
        <v>207647.14094112621</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Normal="100" zoomScaleSheetLayoutView="70" workbookViewId="0">
      <pane xSplit="3" ySplit="3" topLeftCell="D10" activePane="bottomRight" state="frozenSplit"/>
      <selection pane="topRight" activeCell="C1" sqref="C1"/>
      <selection pane="bottomLeft" activeCell="A3" sqref="A3"/>
      <selection pane="bottomRight" activeCell="I24" sqref="I2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25"/>
      <c r="E5" s="31">
        <f>'P&amp;L Forecast'!E21</f>
        <v>227000</v>
      </c>
      <c r="F5" s="31">
        <f>'P&amp;L Forecast'!F21</f>
        <v>287604</v>
      </c>
      <c r="G5" s="31">
        <f>'P&amp;L Forecast'!G21</f>
        <v>353102.35320000001</v>
      </c>
      <c r="H5" s="31">
        <f>'P&amp;L Forecast'!H21</f>
        <v>422670.11884032015</v>
      </c>
      <c r="I5" s="31">
        <f>'P&amp;L Forecast'!I21</f>
        <v>495211.36868203245</v>
      </c>
      <c r="J5" s="34"/>
    </row>
    <row r="6" spans="2:10" ht="15" customHeight="1" x14ac:dyDescent="0.25">
      <c r="B6" s="35" t="s">
        <v>88</v>
      </c>
      <c r="C6" s="36" t="s">
        <v>11</v>
      </c>
      <c r="D6" s="39"/>
      <c r="E6" s="30">
        <f>'P&amp;L Forecast'!E32</f>
        <v>-38787</v>
      </c>
      <c r="F6" s="30">
        <f>'P&amp;L Forecast'!F32</f>
        <v>-50658.11099999999</v>
      </c>
      <c r="G6" s="30">
        <f>'P&amp;L Forecast'!G32</f>
        <v>-63591.663290400007</v>
      </c>
      <c r="H6" s="30">
        <f>'P&amp;L Forecast'!H32</f>
        <v>-77439.05027599106</v>
      </c>
      <c r="I6" s="30">
        <f>'P&amp;L Forecast'!I32</f>
        <v>-91995.56877138502</v>
      </c>
    </row>
    <row r="7" spans="2:10" ht="15" customHeight="1" x14ac:dyDescent="0.25">
      <c r="B7" s="35" t="s">
        <v>89</v>
      </c>
      <c r="C7" s="36" t="s">
        <v>11</v>
      </c>
      <c r="D7" s="39"/>
      <c r="E7" s="45">
        <f>-'P&amp;L Forecast'!E37</f>
        <v>-87547.8</v>
      </c>
      <c r="F7" s="30">
        <f>-'P&amp;L Forecast'!F37</f>
        <v>-114342.5934</v>
      </c>
      <c r="G7" s="30">
        <f>-'P&amp;L Forecast'!G37</f>
        <v>-143535.46856976001</v>
      </c>
      <c r="H7" s="30">
        <f>-'P&amp;L Forecast'!H37</f>
        <v>-174790.99919437981</v>
      </c>
      <c r="I7" s="30">
        <f>-'P&amp;L Forecast'!I37</f>
        <v>-207647.14094112621</v>
      </c>
    </row>
    <row r="8" spans="2:10" ht="15" customHeight="1" x14ac:dyDescent="0.25">
      <c r="B8" s="35" t="s">
        <v>91</v>
      </c>
      <c r="C8" s="36" t="s">
        <v>11</v>
      </c>
      <c r="D8" s="39"/>
      <c r="E8" s="53">
        <f>'Forecast Assumptions'!E38*('P&amp;L Forecast'!E8)</f>
        <v>-7050</v>
      </c>
      <c r="F8" s="53">
        <f>'Forecast Assumptions'!F38*('P&amp;L Forecast'!F8)</f>
        <v>-8065.2</v>
      </c>
      <c r="G8" s="54">
        <f>'Forecast Assumptions'!G38*('P&amp;L Forecast'!G8)</f>
        <v>-9142.7107200000009</v>
      </c>
      <c r="H8" s="54">
        <f>'Forecast Assumptions'!H38*('P&amp;L Forecast'!H8)</f>
        <v>-10269.092680704003</v>
      </c>
      <c r="I8" s="53">
        <f>'Forecast Assumptions'!I38*('P&amp;L Forecast'!I8)</f>
        <v>-11427.446335087419</v>
      </c>
    </row>
    <row r="9" spans="2:10" ht="15" customHeight="1" x14ac:dyDescent="0.25">
      <c r="B9" s="35" t="s">
        <v>70</v>
      </c>
      <c r="C9" s="36" t="s">
        <v>11</v>
      </c>
      <c r="D9" s="39"/>
      <c r="E9" s="45">
        <f>(-'Forecast Assumptions'!E44*E21)+('Forecast Assumptions'!E45*E15)</f>
        <v>-15850</v>
      </c>
      <c r="F9" s="45">
        <f>(-'Forecast Assumptions'!F44*F21)+('Forecast Assumptions'!F45*F15)</f>
        <v>-14149.392</v>
      </c>
      <c r="G9" s="45">
        <f>(-'Forecast Assumptions'!G44*G21)+('Forecast Assumptions'!G45*G15)</f>
        <v>-11666.231855999997</v>
      </c>
      <c r="H9" s="45">
        <f>(-'Forecast Assumptions'!H44*H21)+('Forecast Assumptions'!H45*H15)</f>
        <v>-8305.2686350463973</v>
      </c>
      <c r="I9" s="45">
        <f>(-'Forecast Assumptions'!I44*I21)+('Forecast Assumptions'!I45*I15)</f>
        <v>-3976.3860685981235</v>
      </c>
    </row>
    <row r="10" spans="2:10" ht="15" customHeight="1" x14ac:dyDescent="0.25">
      <c r="B10" s="35" t="s">
        <v>90</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40"/>
      <c r="E11" s="42">
        <f>SUM(E5:E10)</f>
        <v>42515.199999999997</v>
      </c>
      <c r="F11" s="42">
        <f>SUM(F5:F10)</f>
        <v>62079.00360000004</v>
      </c>
      <c r="G11" s="42">
        <f>SUM(G5:G10)</f>
        <v>84024.080523840006</v>
      </c>
      <c r="H11" s="42">
        <f>SUM(H5:H10)</f>
        <v>108222.06416120684</v>
      </c>
      <c r="I11" s="42">
        <f>SUM(I5:I10)</f>
        <v>134455.04122548603</v>
      </c>
    </row>
    <row r="12" spans="2:10" ht="15" customHeight="1" x14ac:dyDescent="0.25">
      <c r="B12" s="49" t="s">
        <v>81</v>
      </c>
      <c r="C12" s="46" t="s">
        <v>11</v>
      </c>
      <c r="D12" s="48"/>
      <c r="E12" s="50">
        <f>-MIN(E11, E21)</f>
        <v>-42515.199999999997</v>
      </c>
      <c r="F12" s="50">
        <f>-MIN(F11, F21)</f>
        <v>-62079.00360000004</v>
      </c>
      <c r="G12" s="50">
        <f>-MIN(G11, G21)</f>
        <v>-84024.080523840006</v>
      </c>
      <c r="H12" s="50">
        <f>-MIN(H11, H21)</f>
        <v>-108222.06416120684</v>
      </c>
      <c r="I12" s="50">
        <f>-MIN(I11, I21)</f>
        <v>-103159.65171495308</v>
      </c>
    </row>
    <row r="13" spans="2:10" ht="15" customHeight="1" x14ac:dyDescent="0.25">
      <c r="B13" s="24" t="s">
        <v>83</v>
      </c>
      <c r="C13" s="25" t="s">
        <v>11</v>
      </c>
      <c r="D13" s="40"/>
      <c r="E13" s="41">
        <f>SUM(E11:E12)</f>
        <v>0</v>
      </c>
      <c r="F13" s="41">
        <f t="shared" ref="F13:I13" si="1">SUM(F11:F12)</f>
        <v>0</v>
      </c>
      <c r="G13" s="41">
        <f t="shared" si="1"/>
        <v>0</v>
      </c>
      <c r="H13" s="41">
        <f t="shared" si="1"/>
        <v>0</v>
      </c>
      <c r="I13" s="41">
        <f t="shared" si="1"/>
        <v>31295.389510532943</v>
      </c>
    </row>
    <row r="15" spans="2:10" ht="15" customHeight="1" x14ac:dyDescent="0.25">
      <c r="B15" s="39" t="s">
        <v>79</v>
      </c>
      <c r="C15" s="46" t="s">
        <v>11</v>
      </c>
      <c r="E15" s="47">
        <f>D17</f>
        <v>15000</v>
      </c>
      <c r="F15" s="47">
        <f>E15</f>
        <v>15000</v>
      </c>
      <c r="G15" s="47">
        <f>F15</f>
        <v>15000</v>
      </c>
      <c r="H15" s="47">
        <f>G15</f>
        <v>15000</v>
      </c>
      <c r="I15" s="47">
        <f>H15</f>
        <v>15000</v>
      </c>
    </row>
    <row r="16" spans="2:10" ht="15" customHeight="1" x14ac:dyDescent="0.25">
      <c r="B16" s="39" t="s">
        <v>83</v>
      </c>
      <c r="C16" s="46" t="s">
        <v>11</v>
      </c>
      <c r="E16" s="47">
        <f>E13</f>
        <v>0</v>
      </c>
      <c r="F16" s="47">
        <f>F13</f>
        <v>0</v>
      </c>
      <c r="G16" s="47">
        <f>G13</f>
        <v>0</v>
      </c>
      <c r="H16" s="47">
        <f>H13</f>
        <v>0</v>
      </c>
      <c r="I16" s="47">
        <f>I13</f>
        <v>31295.389510532943</v>
      </c>
      <c r="J16" s="39"/>
    </row>
    <row r="17" spans="1:10" ht="15" customHeight="1" x14ac:dyDescent="0.25">
      <c r="B17" s="24" t="s">
        <v>80</v>
      </c>
      <c r="C17" s="25" t="s">
        <v>11</v>
      </c>
      <c r="D17" s="38">
        <v>15000</v>
      </c>
      <c r="E17" s="42">
        <f>E15-E16</f>
        <v>15000</v>
      </c>
      <c r="F17" s="42">
        <f>F15-F16</f>
        <v>15000</v>
      </c>
      <c r="G17" s="42">
        <f>G15-G16</f>
        <v>15000</v>
      </c>
      <c r="H17" s="42">
        <f>H15-H16</f>
        <v>15000</v>
      </c>
      <c r="I17" s="42">
        <f>I15-I16</f>
        <v>-16295.389510532943</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E23</f>
        <v>357484.79999999999</v>
      </c>
      <c r="G21" s="47">
        <f>F23</f>
        <v>295405.79639999993</v>
      </c>
      <c r="H21" s="47">
        <f>G23</f>
        <v>211381.71587615993</v>
      </c>
      <c r="I21" s="47">
        <f>H23</f>
        <v>103159.65171495308</v>
      </c>
    </row>
    <row r="22" spans="1:10" ht="15" customHeight="1" x14ac:dyDescent="0.25">
      <c r="B22" s="4" t="s">
        <v>81</v>
      </c>
      <c r="C22" s="15" t="s">
        <v>11</v>
      </c>
      <c r="E22" s="47">
        <f>E12</f>
        <v>-42515.199999999997</v>
      </c>
      <c r="F22" s="47">
        <f>F12</f>
        <v>-62079.00360000004</v>
      </c>
      <c r="G22" s="47">
        <f>G12</f>
        <v>-84024.080523840006</v>
      </c>
      <c r="H22" s="47">
        <f>H12</f>
        <v>-108222.06416120684</v>
      </c>
      <c r="I22" s="47">
        <f>I12</f>
        <v>-103159.65171495308</v>
      </c>
      <c r="J22" s="39"/>
    </row>
    <row r="23" spans="1:10" ht="15" customHeight="1" x14ac:dyDescent="0.25">
      <c r="B23" s="24" t="s">
        <v>84</v>
      </c>
      <c r="C23" s="25" t="s">
        <v>11</v>
      </c>
      <c r="D23" s="38">
        <v>400000</v>
      </c>
      <c r="E23" s="42">
        <f>E21+ E22</f>
        <v>357484.79999999999</v>
      </c>
      <c r="F23" s="42">
        <f>F21+F22</f>
        <v>295405.79639999993</v>
      </c>
      <c r="G23" s="42">
        <f>G21+G22</f>
        <v>211381.71587615993</v>
      </c>
      <c r="H23" s="42">
        <f>H21+H22</f>
        <v>103159.65171495308</v>
      </c>
      <c r="I23" s="42">
        <f>I21+I22</f>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Eze</cp:lastModifiedBy>
  <dcterms:created xsi:type="dcterms:W3CDTF">2020-07-20T11:12:49Z</dcterms:created>
  <dcterms:modified xsi:type="dcterms:W3CDTF">2023-01-18T14:34:56Z</dcterms:modified>
</cp:coreProperties>
</file>