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4"/>
  </bookViews>
  <sheets>
    <sheet name="收入" sheetId="1" r:id="rId1"/>
    <sheet name="费用" sheetId="2" r:id="rId2"/>
    <sheet name="欠费" sheetId="3" r:id="rId3"/>
    <sheet name="noi" sheetId="4" r:id="rId4"/>
    <sheet name="chart" sheetId="5" r:id="rId5"/>
  </sheets>
  <calcPr calcId="144525" concurrentCalc="0"/>
</workbook>
</file>

<file path=xl/sharedStrings.xml><?xml version="1.0" encoding="utf-8"?>
<sst xmlns="http://schemas.openxmlformats.org/spreadsheetml/2006/main" count="61">
  <si>
    <t>收入</t>
  </si>
  <si>
    <t>2016-10（万元）</t>
  </si>
  <si>
    <t>全年累计（万元）</t>
  </si>
  <si>
    <t>全年（万元）</t>
  </si>
  <si>
    <t>实际</t>
  </si>
  <si>
    <t>预算</t>
  </si>
  <si>
    <t>差异</t>
  </si>
  <si>
    <t>预测</t>
  </si>
  <si>
    <t>差异额</t>
  </si>
  <si>
    <t>差异率</t>
  </si>
  <si>
    <t>租金收</t>
  </si>
  <si>
    <t>物业管理费</t>
  </si>
  <si>
    <t>其他收入</t>
  </si>
  <si>
    <t>合计</t>
  </si>
  <si>
    <t>费用</t>
  </si>
  <si>
    <t xml:space="preserve">增值税 </t>
  </si>
  <si>
    <t xml:space="preserve">房产税 </t>
  </si>
  <si>
    <t xml:space="preserve">地租 </t>
  </si>
  <si>
    <t>能耗费用</t>
  </si>
  <si>
    <t>水费</t>
  </si>
  <si>
    <t>电费</t>
  </si>
  <si>
    <t>煤费</t>
  </si>
  <si>
    <t>维护/维保</t>
  </si>
  <si>
    <t xml:space="preserve">总部管理费 </t>
  </si>
  <si>
    <t>营销费用</t>
  </si>
  <si>
    <t>工资及相关费用</t>
  </si>
  <si>
    <t>管理费用</t>
  </si>
  <si>
    <t>计提/核销</t>
  </si>
  <si>
    <t xml:space="preserve">折旧 </t>
  </si>
  <si>
    <t>其他</t>
  </si>
  <si>
    <t>费用总计</t>
  </si>
  <si>
    <t>NOI</t>
  </si>
  <si>
    <t>利润率</t>
  </si>
  <si>
    <t>欠费</t>
  </si>
  <si>
    <t>总额</t>
  </si>
  <si>
    <t>小于30</t>
  </si>
  <si>
    <t>31-60天</t>
  </si>
  <si>
    <t>61-90天</t>
  </si>
  <si>
    <t>大于90天</t>
  </si>
  <si>
    <t>租金</t>
  </si>
  <si>
    <t xml:space="preserve">净营运收入NOI </t>
  </si>
  <si>
    <t>总投资成本</t>
  </si>
  <si>
    <t>估值</t>
  </si>
  <si>
    <t>贷款</t>
  </si>
  <si>
    <t>资产收益年预测</t>
  </si>
  <si>
    <t>当月实际</t>
  </si>
  <si>
    <t>全年预测</t>
  </si>
  <si>
    <t>总成本</t>
  </si>
  <si>
    <t>预测年回报率（按成本）</t>
  </si>
  <si>
    <t>估值日期</t>
  </si>
  <si>
    <t>预测年回报率（按估值</t>
  </si>
  <si>
    <t>本金</t>
  </si>
  <si>
    <t>到期日</t>
  </si>
  <si>
    <t>年贷款利息</t>
  </si>
  <si>
    <t>当前权益</t>
  </si>
  <si>
    <t xml:space="preserve">预测税前现金流 </t>
  </si>
  <si>
    <t>预测收益率（按ROE）</t>
  </si>
  <si>
    <t>方案实际（万元）</t>
  </si>
  <si>
    <t>方案一</t>
  </si>
  <si>
    <t>方案二</t>
  </si>
  <si>
    <t>方案三</t>
  </si>
</sst>
</file>

<file path=xl/styles.xml><?xml version="1.0" encoding="utf-8"?>
<styleSheet xmlns="http://schemas.openxmlformats.org/spreadsheetml/2006/main">
  <numFmts count="5">
    <numFmt numFmtId="176" formatCode="[$-409]mmm/yy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4"/>
      <color theme="1"/>
      <name val="DengXian"/>
      <charset val="134"/>
      <scheme val="minor"/>
    </font>
    <font>
      <sz val="14"/>
      <color theme="1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23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0" fontId="9" fillId="16" borderId="1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20" fillId="27" borderId="1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176" fontId="9" fillId="0" borderId="0">
      <alignment vertical="center"/>
    </xf>
  </cellStyleXfs>
  <cellXfs count="41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43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176" fontId="4" fillId="0" borderId="1" xfId="5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43" fontId="4" fillId="0" borderId="1" xfId="0" applyNumberFormat="1" applyFont="1" applyFill="1" applyBorder="1" applyAlignment="1">
      <alignment vertical="center"/>
    </xf>
    <xf numFmtId="43" fontId="4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43" fontId="4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0" fontId="3" fillId="0" borderId="9" xfId="0" applyNumberFormat="1" applyFont="1" applyBorder="1" applyAlignment="1">
      <alignment vertical="center"/>
    </xf>
    <xf numFmtId="10" fontId="3" fillId="0" borderId="10" xfId="0" applyNumberFormat="1" applyFont="1" applyBorder="1" applyAlignment="1">
      <alignment vertical="center"/>
    </xf>
    <xf numFmtId="176" fontId="4" fillId="0" borderId="1" xfId="13" applyFont="1" applyBorder="1" applyAlignment="1">
      <alignment horizontal="center" vertical="center"/>
    </xf>
    <xf numFmtId="176" fontId="4" fillId="0" borderId="3" xfId="13" applyFont="1" applyBorder="1" applyAlignment="1">
      <alignment horizontal="center" vertical="center"/>
    </xf>
    <xf numFmtId="176" fontId="4" fillId="0" borderId="4" xfId="13" applyFont="1" applyBorder="1" applyAlignment="1">
      <alignment horizontal="center" vertical="center"/>
    </xf>
    <xf numFmtId="176" fontId="4" fillId="0" borderId="5" xfId="13" applyFont="1" applyBorder="1" applyAlignment="1">
      <alignment horizontal="center" vertical="center"/>
    </xf>
    <xf numFmtId="176" fontId="4" fillId="0" borderId="1" xfId="13" applyFont="1" applyBorder="1">
      <alignment vertical="center"/>
    </xf>
    <xf numFmtId="10" fontId="3" fillId="0" borderId="1" xfId="11" applyNumberFormat="1" applyFont="1" applyBorder="1" applyAlignment="1">
      <alignment vertical="center"/>
    </xf>
    <xf numFmtId="176" fontId="4" fillId="3" borderId="1" xfId="13" applyFont="1" applyFill="1" applyBorder="1">
      <alignment vertical="center"/>
    </xf>
    <xf numFmtId="9" fontId="3" fillId="0" borderId="1" xfId="11" applyFont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workbookViewId="0">
      <selection activeCell="E25" sqref="E25"/>
    </sheetView>
  </sheetViews>
  <sheetFormatPr defaultColWidth="9" defaultRowHeight="15.75" outlineLevelRow="6"/>
  <sheetData>
    <row r="1" ht="20.25" spans="1:13">
      <c r="A1" s="33" t="s">
        <v>0</v>
      </c>
      <c r="B1" s="34" t="s">
        <v>1</v>
      </c>
      <c r="C1" s="35"/>
      <c r="D1" s="35"/>
      <c r="E1" s="36"/>
      <c r="F1" s="33" t="s">
        <v>2</v>
      </c>
      <c r="G1" s="33"/>
      <c r="H1" s="33"/>
      <c r="I1" s="33"/>
      <c r="J1" s="33" t="s">
        <v>3</v>
      </c>
      <c r="K1" s="33"/>
      <c r="L1" s="33"/>
      <c r="M1" s="33"/>
    </row>
    <row r="2" ht="20.25" spans="1:13">
      <c r="A2" s="33"/>
      <c r="B2" s="33" t="s">
        <v>4</v>
      </c>
      <c r="C2" s="33" t="s">
        <v>5</v>
      </c>
      <c r="D2" s="33" t="s">
        <v>6</v>
      </c>
      <c r="E2" s="33"/>
      <c r="F2" s="33" t="s">
        <v>4</v>
      </c>
      <c r="G2" s="33" t="s">
        <v>5</v>
      </c>
      <c r="H2" s="33" t="s">
        <v>6</v>
      </c>
      <c r="I2" s="33"/>
      <c r="J2" s="33" t="s">
        <v>7</v>
      </c>
      <c r="K2" s="33" t="s">
        <v>5</v>
      </c>
      <c r="L2" s="33" t="s">
        <v>6</v>
      </c>
      <c r="M2" s="33"/>
    </row>
    <row r="3" ht="20.25" spans="1:13">
      <c r="A3" s="33"/>
      <c r="B3" s="33"/>
      <c r="C3" s="33"/>
      <c r="D3" s="33" t="s">
        <v>8</v>
      </c>
      <c r="E3" s="33" t="s">
        <v>9</v>
      </c>
      <c r="F3" s="33"/>
      <c r="G3" s="33"/>
      <c r="H3" s="33" t="s">
        <v>8</v>
      </c>
      <c r="I3" s="33" t="s">
        <v>9</v>
      </c>
      <c r="J3" s="33"/>
      <c r="K3" s="33"/>
      <c r="L3" s="33" t="s">
        <v>8</v>
      </c>
      <c r="M3" s="33" t="s">
        <v>9</v>
      </c>
    </row>
    <row r="4" ht="20.25" spans="1:13">
      <c r="A4" s="37" t="s">
        <v>10</v>
      </c>
      <c r="B4" s="28">
        <v>138.82</v>
      </c>
      <c r="C4" s="28">
        <v>208.84</v>
      </c>
      <c r="D4" s="28">
        <f>B4-C4</f>
        <v>-70.02</v>
      </c>
      <c r="E4" s="38">
        <f>D4/C4</f>
        <v>-0.335280597586669</v>
      </c>
      <c r="F4" s="28">
        <v>220.41</v>
      </c>
      <c r="G4" s="28">
        <v>290.43</v>
      </c>
      <c r="H4" s="28">
        <f>F4-G4</f>
        <v>-70.02</v>
      </c>
      <c r="I4" s="38">
        <f>H4/G4</f>
        <v>-0.24109079640533</v>
      </c>
      <c r="J4" s="28">
        <v>759.57</v>
      </c>
      <c r="K4" s="28">
        <v>1015.45</v>
      </c>
      <c r="L4" s="28">
        <f>J4-K4</f>
        <v>-255.88</v>
      </c>
      <c r="M4" s="40">
        <f>L4/K4</f>
        <v>-0.251986803880053</v>
      </c>
    </row>
    <row r="5" ht="20.25" spans="1:13">
      <c r="A5" s="37" t="s">
        <v>11</v>
      </c>
      <c r="B5" s="28">
        <v>234.35</v>
      </c>
      <c r="C5" s="28">
        <v>189.02</v>
      </c>
      <c r="D5" s="28">
        <f t="shared" ref="D5:D7" si="0">B5-C5</f>
        <v>45.33</v>
      </c>
      <c r="E5" s="38">
        <f t="shared" ref="E5:E7" si="1">D5/C5</f>
        <v>0.239815892498148</v>
      </c>
      <c r="F5" s="28">
        <v>352.83</v>
      </c>
      <c r="G5" s="28">
        <v>307.5</v>
      </c>
      <c r="H5" s="28">
        <f t="shared" ref="H5:H7" si="2">F5-G5</f>
        <v>45.33</v>
      </c>
      <c r="I5" s="38">
        <f t="shared" ref="I5:I7" si="3">H5/G5</f>
        <v>0.147414634146341</v>
      </c>
      <c r="J5" s="28">
        <v>716.82</v>
      </c>
      <c r="K5" s="28">
        <v>704.88</v>
      </c>
      <c r="L5" s="28">
        <f t="shared" ref="L5:L6" si="4">J5-K5</f>
        <v>11.9400000000001</v>
      </c>
      <c r="M5" s="40">
        <f t="shared" ref="M5:M7" si="5">L5/K5</f>
        <v>0.0169390534559075</v>
      </c>
    </row>
    <row r="6" ht="20.25" spans="1:13">
      <c r="A6" s="37" t="s">
        <v>12</v>
      </c>
      <c r="B6" s="28">
        <v>37.54</v>
      </c>
      <c r="C6" s="28">
        <v>55.05</v>
      </c>
      <c r="D6" s="28">
        <f t="shared" si="0"/>
        <v>-17.51</v>
      </c>
      <c r="E6" s="38">
        <f t="shared" si="1"/>
        <v>-0.318074477747502</v>
      </c>
      <c r="F6" s="28">
        <v>66.27</v>
      </c>
      <c r="G6" s="28">
        <v>56.55</v>
      </c>
      <c r="H6" s="28">
        <f t="shared" si="2"/>
        <v>9.72</v>
      </c>
      <c r="I6" s="38">
        <f t="shared" si="3"/>
        <v>0.171883289124668</v>
      </c>
      <c r="J6" s="28">
        <v>150</v>
      </c>
      <c r="K6" s="28">
        <v>106.55</v>
      </c>
      <c r="L6" s="28">
        <f t="shared" si="4"/>
        <v>43.45</v>
      </c>
      <c r="M6" s="40">
        <f t="shared" si="5"/>
        <v>0.407789770061004</v>
      </c>
    </row>
    <row r="7" ht="20.25" spans="1:13">
      <c r="A7" s="39" t="s">
        <v>13</v>
      </c>
      <c r="B7" s="28">
        <f t="shared" ref="B7:G7" si="6">SUM(B4:B6)</f>
        <v>410.71</v>
      </c>
      <c r="C7" s="28">
        <f t="shared" si="6"/>
        <v>452.91</v>
      </c>
      <c r="D7" s="28">
        <f t="shared" si="0"/>
        <v>-42.2</v>
      </c>
      <c r="E7" s="38">
        <f t="shared" si="1"/>
        <v>-0.0931752445298184</v>
      </c>
      <c r="F7" s="28">
        <f t="shared" si="6"/>
        <v>639.51</v>
      </c>
      <c r="G7" s="28">
        <f t="shared" si="6"/>
        <v>654.48</v>
      </c>
      <c r="H7" s="28">
        <f t="shared" si="2"/>
        <v>-14.97</v>
      </c>
      <c r="I7" s="38">
        <f t="shared" si="3"/>
        <v>-0.0228731206453979</v>
      </c>
      <c r="J7" s="28">
        <f t="shared" ref="J7:L7" si="7">SUM(J4:J6)</f>
        <v>1626.39</v>
      </c>
      <c r="K7" s="28">
        <f t="shared" si="7"/>
        <v>1826.88</v>
      </c>
      <c r="L7" s="28">
        <f t="shared" si="7"/>
        <v>-200.49</v>
      </c>
      <c r="M7" s="40">
        <f t="shared" si="5"/>
        <v>-0.109744482396216</v>
      </c>
    </row>
  </sheetData>
  <mergeCells count="13">
    <mergeCell ref="B1:E1"/>
    <mergeCell ref="F1:I1"/>
    <mergeCell ref="J1:M1"/>
    <mergeCell ref="D2:E2"/>
    <mergeCell ref="H2:I2"/>
    <mergeCell ref="L2:M2"/>
    <mergeCell ref="A1:A3"/>
    <mergeCell ref="B2:B3"/>
    <mergeCell ref="C2:C3"/>
    <mergeCell ref="F2:F3"/>
    <mergeCell ref="G2:G3"/>
    <mergeCell ref="J2:J3"/>
    <mergeCell ref="K2:K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topLeftCell="A13" workbookViewId="0">
      <selection activeCell="F29" sqref="F29"/>
    </sheetView>
  </sheetViews>
  <sheetFormatPr defaultColWidth="9" defaultRowHeight="15.75"/>
  <cols>
    <col min="2" max="2" width="9.25"/>
    <col min="4" max="4" width="9.25"/>
    <col min="5" max="5" width="10.375"/>
    <col min="6" max="6" width="9.25"/>
    <col min="8" max="8" width="9.25"/>
    <col min="9" max="9" width="10.375"/>
    <col min="10" max="11" width="10.75"/>
  </cols>
  <sheetData>
    <row r="1" ht="20.25" spans="1:13">
      <c r="A1" s="12" t="s">
        <v>14</v>
      </c>
      <c r="B1" s="13" t="s">
        <v>1</v>
      </c>
      <c r="C1" s="14"/>
      <c r="D1" s="14"/>
      <c r="E1" s="15"/>
      <c r="F1" s="13" t="s">
        <v>2</v>
      </c>
      <c r="G1" s="14"/>
      <c r="H1" s="14"/>
      <c r="I1" s="15"/>
      <c r="J1" s="13" t="s">
        <v>3</v>
      </c>
      <c r="K1" s="14"/>
      <c r="L1" s="14"/>
      <c r="M1" s="15"/>
    </row>
    <row r="2" ht="20.25" spans="1:13">
      <c r="A2" s="16"/>
      <c r="B2" s="12" t="s">
        <v>4</v>
      </c>
      <c r="C2" s="12" t="s">
        <v>5</v>
      </c>
      <c r="D2" s="13" t="s">
        <v>6</v>
      </c>
      <c r="E2" s="15"/>
      <c r="F2" s="12" t="s">
        <v>4</v>
      </c>
      <c r="G2" s="12" t="s">
        <v>5</v>
      </c>
      <c r="H2" s="13" t="s">
        <v>6</v>
      </c>
      <c r="I2" s="15"/>
      <c r="J2" s="12" t="s">
        <v>7</v>
      </c>
      <c r="K2" s="12" t="s">
        <v>5</v>
      </c>
      <c r="L2" s="13" t="s">
        <v>6</v>
      </c>
      <c r="M2" s="15"/>
    </row>
    <row r="3" ht="20.25" spans="1:13">
      <c r="A3" s="17"/>
      <c r="B3" s="17"/>
      <c r="C3" s="17"/>
      <c r="D3" s="18" t="s">
        <v>8</v>
      </c>
      <c r="E3" s="18" t="s">
        <v>9</v>
      </c>
      <c r="F3" s="17"/>
      <c r="G3" s="17"/>
      <c r="H3" s="18" t="s">
        <v>8</v>
      </c>
      <c r="I3" s="18" t="s">
        <v>9</v>
      </c>
      <c r="J3" s="17"/>
      <c r="K3" s="17"/>
      <c r="L3" s="18" t="s">
        <v>8</v>
      </c>
      <c r="M3" s="18" t="s">
        <v>9</v>
      </c>
    </row>
    <row r="4" ht="20.25" spans="1:13">
      <c r="A4" s="19" t="s">
        <v>15</v>
      </c>
      <c r="B4" s="20">
        <v>56.06</v>
      </c>
      <c r="C4" s="20"/>
      <c r="D4" s="20">
        <f>B4-C4</f>
        <v>56.06</v>
      </c>
      <c r="E4" s="21" t="e">
        <f>D4/C4</f>
        <v>#DIV/0!</v>
      </c>
      <c r="F4" s="20">
        <v>74.39</v>
      </c>
      <c r="G4" s="20"/>
      <c r="H4" s="20">
        <f>F4-G4</f>
        <v>74.39</v>
      </c>
      <c r="I4" s="20" t="e">
        <f>H4/G4</f>
        <v>#DIV/0!</v>
      </c>
      <c r="J4" s="20">
        <v>150</v>
      </c>
      <c r="K4" s="24"/>
      <c r="L4" s="20"/>
      <c r="M4" s="20"/>
    </row>
    <row r="5" ht="20.25" spans="1:13">
      <c r="A5" s="19" t="s">
        <v>16</v>
      </c>
      <c r="B5" s="20">
        <v>0</v>
      </c>
      <c r="C5" s="20"/>
      <c r="D5" s="20">
        <f t="shared" ref="D5:D19" si="0">B5-C5</f>
        <v>0</v>
      </c>
      <c r="E5" s="21" t="e">
        <f t="shared" ref="E5:E19" si="1">D5/C5</f>
        <v>#DIV/0!</v>
      </c>
      <c r="F5" s="20">
        <v>0</v>
      </c>
      <c r="G5" s="20"/>
      <c r="H5" s="20">
        <f t="shared" ref="H5:H19" si="2">F5-G5</f>
        <v>0</v>
      </c>
      <c r="I5" s="20" t="e">
        <f t="shared" ref="I5:I19" si="3">H5/G5</f>
        <v>#DIV/0!</v>
      </c>
      <c r="J5" s="20">
        <v>107.76</v>
      </c>
      <c r="K5" s="24"/>
      <c r="L5" s="20"/>
      <c r="M5" s="20"/>
    </row>
    <row r="6" ht="20.25" spans="1:13">
      <c r="A6" s="19" t="s">
        <v>17</v>
      </c>
      <c r="B6" s="20">
        <v>0</v>
      </c>
      <c r="C6" s="20"/>
      <c r="D6" s="20">
        <f t="shared" si="0"/>
        <v>0</v>
      </c>
      <c r="E6" s="21" t="e">
        <f t="shared" si="1"/>
        <v>#DIV/0!</v>
      </c>
      <c r="F6" s="20">
        <v>0</v>
      </c>
      <c r="G6" s="20"/>
      <c r="H6" s="20">
        <f t="shared" si="2"/>
        <v>0</v>
      </c>
      <c r="I6" s="20" t="e">
        <f t="shared" si="3"/>
        <v>#DIV/0!</v>
      </c>
      <c r="J6" s="20"/>
      <c r="K6" s="20"/>
      <c r="L6" s="20"/>
      <c r="M6" s="20"/>
    </row>
    <row r="7" ht="20.25" spans="1:13">
      <c r="A7" s="19" t="s">
        <v>18</v>
      </c>
      <c r="B7" s="20">
        <v>0</v>
      </c>
      <c r="C7" s="20"/>
      <c r="D7" s="20">
        <f t="shared" si="0"/>
        <v>0</v>
      </c>
      <c r="E7" s="21" t="e">
        <f t="shared" si="1"/>
        <v>#DIV/0!</v>
      </c>
      <c r="F7" s="20">
        <v>0</v>
      </c>
      <c r="G7" s="20"/>
      <c r="H7" s="20">
        <f t="shared" si="2"/>
        <v>0</v>
      </c>
      <c r="I7" s="20" t="e">
        <f t="shared" si="3"/>
        <v>#DIV/0!</v>
      </c>
      <c r="J7" s="20"/>
      <c r="K7" s="20">
        <v>106.09</v>
      </c>
      <c r="L7" s="20"/>
      <c r="M7" s="20"/>
    </row>
    <row r="8" ht="20.25" spans="1:13">
      <c r="A8" s="22" t="s">
        <v>19</v>
      </c>
      <c r="B8" s="20">
        <v>0</v>
      </c>
      <c r="C8" s="20"/>
      <c r="D8" s="20">
        <f t="shared" si="0"/>
        <v>0</v>
      </c>
      <c r="E8" s="21" t="e">
        <f t="shared" si="1"/>
        <v>#DIV/0!</v>
      </c>
      <c r="F8" s="20">
        <v>0</v>
      </c>
      <c r="G8" s="20"/>
      <c r="H8" s="20">
        <f t="shared" si="2"/>
        <v>0</v>
      </c>
      <c r="I8" s="20" t="e">
        <f t="shared" si="3"/>
        <v>#DIV/0!</v>
      </c>
      <c r="J8" s="20">
        <v>10</v>
      </c>
      <c r="K8" s="20"/>
      <c r="L8" s="20"/>
      <c r="M8" s="20"/>
    </row>
    <row r="9" ht="20.25" spans="1:13">
      <c r="A9" s="22" t="s">
        <v>20</v>
      </c>
      <c r="B9" s="20">
        <v>0</v>
      </c>
      <c r="C9" s="20"/>
      <c r="D9" s="20">
        <f t="shared" si="0"/>
        <v>0</v>
      </c>
      <c r="E9" s="21" t="e">
        <f t="shared" si="1"/>
        <v>#DIV/0!</v>
      </c>
      <c r="F9" s="20">
        <v>0</v>
      </c>
      <c r="G9" s="20"/>
      <c r="H9" s="20">
        <f t="shared" si="2"/>
        <v>0</v>
      </c>
      <c r="I9" s="20" t="e">
        <f t="shared" si="3"/>
        <v>#DIV/0!</v>
      </c>
      <c r="J9" s="20">
        <v>0</v>
      </c>
      <c r="K9" s="20"/>
      <c r="L9" s="20"/>
      <c r="M9" s="20"/>
    </row>
    <row r="10" ht="20.25" spans="1:13">
      <c r="A10" s="22" t="s">
        <v>21</v>
      </c>
      <c r="B10" s="20">
        <v>0</v>
      </c>
      <c r="C10" s="20"/>
      <c r="D10" s="20">
        <f t="shared" si="0"/>
        <v>0</v>
      </c>
      <c r="E10" s="21" t="e">
        <f t="shared" si="1"/>
        <v>#DIV/0!</v>
      </c>
      <c r="F10" s="20">
        <v>0</v>
      </c>
      <c r="G10" s="20"/>
      <c r="H10" s="20">
        <f t="shared" si="2"/>
        <v>0</v>
      </c>
      <c r="I10" s="20" t="e">
        <f t="shared" si="3"/>
        <v>#DIV/0!</v>
      </c>
      <c r="J10" s="20">
        <v>10</v>
      </c>
      <c r="K10" s="20"/>
      <c r="L10" s="20"/>
      <c r="M10" s="20"/>
    </row>
    <row r="11" ht="20.25" spans="1:13">
      <c r="A11" s="19" t="s">
        <v>22</v>
      </c>
      <c r="B11" s="20">
        <v>0</v>
      </c>
      <c r="C11" s="20"/>
      <c r="D11" s="20">
        <f t="shared" si="0"/>
        <v>0</v>
      </c>
      <c r="E11" s="21" t="e">
        <f t="shared" si="1"/>
        <v>#DIV/0!</v>
      </c>
      <c r="F11" s="20">
        <v>0</v>
      </c>
      <c r="G11" s="20"/>
      <c r="H11" s="20">
        <f t="shared" si="2"/>
        <v>0</v>
      </c>
      <c r="I11" s="20" t="e">
        <f t="shared" si="3"/>
        <v>#DIV/0!</v>
      </c>
      <c r="J11" s="20"/>
      <c r="K11" s="20"/>
      <c r="L11" s="20"/>
      <c r="M11" s="20"/>
    </row>
    <row r="12" ht="20.25" spans="1:13">
      <c r="A12" s="19" t="s">
        <v>23</v>
      </c>
      <c r="B12" s="20">
        <v>0</v>
      </c>
      <c r="C12" s="20"/>
      <c r="D12" s="20">
        <f t="shared" si="0"/>
        <v>0</v>
      </c>
      <c r="E12" s="21" t="e">
        <f t="shared" si="1"/>
        <v>#DIV/0!</v>
      </c>
      <c r="F12" s="20">
        <v>0</v>
      </c>
      <c r="G12" s="20"/>
      <c r="H12" s="20">
        <f t="shared" si="2"/>
        <v>0</v>
      </c>
      <c r="I12" s="20" t="e">
        <f t="shared" si="3"/>
        <v>#DIV/0!</v>
      </c>
      <c r="J12" s="20"/>
      <c r="K12" s="20"/>
      <c r="L12" s="20"/>
      <c r="M12" s="20"/>
    </row>
    <row r="13" ht="20.25" spans="1:13">
      <c r="A13" s="19" t="s">
        <v>24</v>
      </c>
      <c r="B13" s="20">
        <v>41.49</v>
      </c>
      <c r="C13" s="20">
        <v>110.83</v>
      </c>
      <c r="D13" s="20">
        <f t="shared" si="0"/>
        <v>-69.34</v>
      </c>
      <c r="E13" s="20">
        <f t="shared" si="1"/>
        <v>-0.625642876477488</v>
      </c>
      <c r="F13" s="20">
        <v>96.05</v>
      </c>
      <c r="G13" s="20">
        <v>110.83</v>
      </c>
      <c r="H13" s="20">
        <f t="shared" si="2"/>
        <v>-14.78</v>
      </c>
      <c r="I13" s="20">
        <f t="shared" si="3"/>
        <v>-0.133357394207345</v>
      </c>
      <c r="J13" s="20">
        <v>250</v>
      </c>
      <c r="K13" s="20">
        <v>224.6</v>
      </c>
      <c r="L13" s="20"/>
      <c r="M13" s="20"/>
    </row>
    <row r="14" ht="20.25" spans="1:13">
      <c r="A14" s="19" t="s">
        <v>25</v>
      </c>
      <c r="B14" s="23">
        <v>113.43</v>
      </c>
      <c r="C14" s="23">
        <v>143.38</v>
      </c>
      <c r="D14" s="23">
        <f t="shared" si="0"/>
        <v>-29.95</v>
      </c>
      <c r="E14" s="23">
        <f t="shared" si="1"/>
        <v>-0.208885479146324</v>
      </c>
      <c r="F14" s="23">
        <v>193.94</v>
      </c>
      <c r="G14" s="20">
        <v>223.88</v>
      </c>
      <c r="H14" s="20">
        <f t="shared" si="2"/>
        <v>-29.94</v>
      </c>
      <c r="I14" s="20">
        <f t="shared" si="3"/>
        <v>-0.133732356619618</v>
      </c>
      <c r="J14" s="20">
        <v>500</v>
      </c>
      <c r="K14" s="20">
        <v>441.92</v>
      </c>
      <c r="L14" s="20"/>
      <c r="M14" s="20"/>
    </row>
    <row r="15" ht="20.25" spans="1:13">
      <c r="A15" s="19" t="s">
        <v>26</v>
      </c>
      <c r="B15" s="20">
        <v>3.68</v>
      </c>
      <c r="C15" s="20">
        <v>10.61</v>
      </c>
      <c r="D15" s="20">
        <f t="shared" si="0"/>
        <v>-6.93</v>
      </c>
      <c r="E15" s="20">
        <f t="shared" si="1"/>
        <v>-0.65315739868049</v>
      </c>
      <c r="F15" s="20">
        <v>3.68</v>
      </c>
      <c r="G15" s="20">
        <v>10.61</v>
      </c>
      <c r="H15" s="20">
        <f t="shared" si="2"/>
        <v>-6.93</v>
      </c>
      <c r="I15" s="20">
        <f t="shared" si="3"/>
        <v>-0.65315739868049</v>
      </c>
      <c r="J15" s="20">
        <v>18</v>
      </c>
      <c r="K15" s="20">
        <v>23.38</v>
      </c>
      <c r="L15" s="20"/>
      <c r="M15" s="20"/>
    </row>
    <row r="16" ht="20.25" spans="1:13">
      <c r="A16" s="19" t="s">
        <v>27</v>
      </c>
      <c r="B16" s="24"/>
      <c r="C16" s="20"/>
      <c r="D16" s="20">
        <f t="shared" si="0"/>
        <v>0</v>
      </c>
      <c r="E16" s="20" t="e">
        <f t="shared" si="1"/>
        <v>#DIV/0!</v>
      </c>
      <c r="F16" s="24"/>
      <c r="G16" s="20"/>
      <c r="H16" s="20">
        <f t="shared" si="2"/>
        <v>0</v>
      </c>
      <c r="I16" s="20" t="e">
        <f t="shared" si="3"/>
        <v>#DIV/0!</v>
      </c>
      <c r="J16" s="20"/>
      <c r="K16" s="20"/>
      <c r="L16" s="20"/>
      <c r="M16" s="20"/>
    </row>
    <row r="17" ht="20.25" spans="1:13">
      <c r="A17" s="19" t="s">
        <v>28</v>
      </c>
      <c r="B17" s="20">
        <v>1.667591</v>
      </c>
      <c r="C17" s="20">
        <v>2.06</v>
      </c>
      <c r="D17" s="20">
        <f t="shared" si="0"/>
        <v>-0.392409</v>
      </c>
      <c r="E17" s="20">
        <f t="shared" si="1"/>
        <v>-0.190489805825243</v>
      </c>
      <c r="F17" s="20">
        <v>1.67</v>
      </c>
      <c r="G17" s="20">
        <v>2.06</v>
      </c>
      <c r="H17" s="20">
        <f t="shared" si="2"/>
        <v>-0.39</v>
      </c>
      <c r="I17" s="20">
        <f t="shared" si="3"/>
        <v>-0.189320388349515</v>
      </c>
      <c r="J17" s="20">
        <v>5.5</v>
      </c>
      <c r="K17" s="20">
        <v>6.18</v>
      </c>
      <c r="L17" s="20"/>
      <c r="M17" s="20"/>
    </row>
    <row r="18" ht="20.25" spans="1:13">
      <c r="A18" s="19" t="s">
        <v>29</v>
      </c>
      <c r="B18" s="24">
        <v>5.746</v>
      </c>
      <c r="C18" s="20">
        <v>2.32</v>
      </c>
      <c r="D18" s="20">
        <f t="shared" si="0"/>
        <v>3.426</v>
      </c>
      <c r="E18" s="20">
        <f t="shared" si="1"/>
        <v>1.47672413793103</v>
      </c>
      <c r="F18" s="24">
        <v>9.739</v>
      </c>
      <c r="G18" s="20">
        <v>5.47</v>
      </c>
      <c r="H18" s="20">
        <f t="shared" si="2"/>
        <v>4.269</v>
      </c>
      <c r="I18" s="20">
        <f t="shared" si="3"/>
        <v>0.780438756855576</v>
      </c>
      <c r="J18" s="20">
        <v>18</v>
      </c>
      <c r="K18" s="20">
        <v>10.21</v>
      </c>
      <c r="L18" s="20"/>
      <c r="M18" s="20"/>
    </row>
    <row r="19" ht="20.25" spans="1:13">
      <c r="A19" s="25" t="s">
        <v>30</v>
      </c>
      <c r="B19" s="26">
        <f>SUM(B4:B18)-B7</f>
        <v>222.073591</v>
      </c>
      <c r="C19" s="26">
        <f>SUM(C4:C18)-C7</f>
        <v>269.2</v>
      </c>
      <c r="D19" s="20">
        <f t="shared" si="0"/>
        <v>-47.126409</v>
      </c>
      <c r="E19" s="20">
        <f t="shared" si="1"/>
        <v>-0.175060954680535</v>
      </c>
      <c r="F19" s="26">
        <f t="shared" ref="F19:G19" si="4">SUM(F4:F18)-F7</f>
        <v>379.469</v>
      </c>
      <c r="G19" s="26">
        <f t="shared" si="4"/>
        <v>352.85</v>
      </c>
      <c r="H19" s="20">
        <f t="shared" si="2"/>
        <v>26.619</v>
      </c>
      <c r="I19" s="20">
        <f t="shared" si="3"/>
        <v>0.075439988663738</v>
      </c>
      <c r="J19" s="26">
        <f>SUM(J4:J18)</f>
        <v>1069.26</v>
      </c>
      <c r="K19" s="26">
        <f>SUM(K4:K18)</f>
        <v>812.38</v>
      </c>
      <c r="L19" s="26"/>
      <c r="M19" s="26"/>
    </row>
    <row r="20" ht="18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8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8" spans="1:13">
      <c r="A22" s="27" t="s">
        <v>31</v>
      </c>
      <c r="B22" s="28" t="e">
        <f>#REF!-B19</f>
        <v>#REF!</v>
      </c>
      <c r="C22" s="28" t="e">
        <f>#REF!-C19</f>
        <v>#REF!</v>
      </c>
      <c r="D22" s="28" t="e">
        <f>#REF!-D19</f>
        <v>#REF!</v>
      </c>
      <c r="E22" s="29" t="e">
        <f>#REF!-E19</f>
        <v>#REF!</v>
      </c>
      <c r="F22" s="28" t="e">
        <f>#REF!-F19</f>
        <v>#REF!</v>
      </c>
      <c r="G22" s="28" t="e">
        <f>#REF!-G19</f>
        <v>#REF!</v>
      </c>
      <c r="H22" s="28" t="e">
        <f>#REF!-H19</f>
        <v>#REF!</v>
      </c>
      <c r="I22" s="29" t="e">
        <f>#REF!-I19</f>
        <v>#REF!</v>
      </c>
      <c r="J22" s="28" t="e">
        <f>#REF!-J19</f>
        <v>#REF!</v>
      </c>
      <c r="K22" s="28" t="e">
        <f>#REF!-K19</f>
        <v>#REF!</v>
      </c>
      <c r="L22" s="28" t="e">
        <f>#REF!-L19</f>
        <v>#REF!</v>
      </c>
      <c r="M22" s="29" t="e">
        <f>#REF!-M19</f>
        <v>#REF!</v>
      </c>
    </row>
    <row r="23" ht="18.75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8.75" spans="1:13">
      <c r="A24" s="30" t="s">
        <v>32</v>
      </c>
      <c r="B24" s="31" t="e">
        <f>(#REF!-B19)/B19</f>
        <v>#REF!</v>
      </c>
      <c r="C24" s="31" t="e">
        <f>(#REF!-C19)/C19</f>
        <v>#REF!</v>
      </c>
      <c r="D24" s="31" t="e">
        <f>(#REF!-D19)/D19</f>
        <v>#REF!</v>
      </c>
      <c r="E24" s="31" t="e">
        <f>(#REF!-E19)/E19</f>
        <v>#REF!</v>
      </c>
      <c r="F24" s="31" t="e">
        <f>(#REF!-F19)/F19</f>
        <v>#REF!</v>
      </c>
      <c r="G24" s="31" t="e">
        <f>(#REF!-G19)/G19</f>
        <v>#REF!</v>
      </c>
      <c r="H24" s="31" t="e">
        <f>(#REF!-H19)/H19</f>
        <v>#REF!</v>
      </c>
      <c r="I24" s="31" t="e">
        <f>(#REF!-I19)/I19</f>
        <v>#REF!</v>
      </c>
      <c r="J24" s="31" t="e">
        <f>(#REF!-J19)/J19</f>
        <v>#REF!</v>
      </c>
      <c r="K24" s="31" t="e">
        <f>(#REF!-K19)/K19</f>
        <v>#REF!</v>
      </c>
      <c r="L24" s="31" t="e">
        <f>(#REF!-L19)/L19</f>
        <v>#REF!</v>
      </c>
      <c r="M24" s="32" t="e">
        <f>(#REF!-M19)/M19</f>
        <v>#REF!</v>
      </c>
    </row>
  </sheetData>
  <mergeCells count="13">
    <mergeCell ref="B1:E1"/>
    <mergeCell ref="F1:I1"/>
    <mergeCell ref="J1:M1"/>
    <mergeCell ref="D2:E2"/>
    <mergeCell ref="H2:I2"/>
    <mergeCell ref="L2:M2"/>
    <mergeCell ref="A1:A3"/>
    <mergeCell ref="B2:B3"/>
    <mergeCell ref="C2:C3"/>
    <mergeCell ref="F2:F3"/>
    <mergeCell ref="G2:G3"/>
    <mergeCell ref="J2:J3"/>
    <mergeCell ref="K2:K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F26" sqref="F26"/>
    </sheetView>
  </sheetViews>
  <sheetFormatPr defaultColWidth="9" defaultRowHeight="15.75" outlineLevelRow="4" outlineLevelCol="5"/>
  <sheetData>
    <row r="1" ht="20.25" spans="1:6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</row>
    <row r="2" ht="20.25" spans="1:6">
      <c r="A2" s="9" t="s">
        <v>39</v>
      </c>
      <c r="B2" s="10">
        <v>42.7</v>
      </c>
      <c r="C2" s="10">
        <v>13.1</v>
      </c>
      <c r="D2" s="10">
        <v>4</v>
      </c>
      <c r="E2" s="10">
        <v>19.8</v>
      </c>
      <c r="F2" s="10">
        <v>5.8</v>
      </c>
    </row>
    <row r="3" ht="20.25" spans="1:6">
      <c r="A3" s="9" t="s">
        <v>11</v>
      </c>
      <c r="B3" s="11">
        <v>59.2</v>
      </c>
      <c r="C3" s="11">
        <v>37.4</v>
      </c>
      <c r="D3" s="11">
        <v>17.2</v>
      </c>
      <c r="E3" s="11">
        <v>3.2</v>
      </c>
      <c r="F3" s="11">
        <v>1.4</v>
      </c>
    </row>
    <row r="4" ht="20.25" spans="1:6">
      <c r="A4" s="9" t="s">
        <v>12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</row>
    <row r="5" ht="20.25" spans="1:6">
      <c r="A5" s="9" t="s">
        <v>13</v>
      </c>
      <c r="B5" s="11">
        <v>101.9</v>
      </c>
      <c r="C5" s="11">
        <v>50.5</v>
      </c>
      <c r="D5" s="11">
        <v>21.2</v>
      </c>
      <c r="E5" s="11">
        <v>23</v>
      </c>
      <c r="F5" s="11">
        <v>7.2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G17" sqref="G17"/>
    </sheetView>
  </sheetViews>
  <sheetFormatPr defaultColWidth="9" defaultRowHeight="15.75" outlineLevelRow="2"/>
  <cols>
    <col min="1" max="1" width="34.3333333333333" customWidth="1"/>
    <col min="2" max="2" width="28.1666666666667" customWidth="1"/>
    <col min="6" max="6" width="21.6666666666667" customWidth="1"/>
    <col min="9" max="9" width="21.5" customWidth="1"/>
    <col min="12" max="12" width="18.1666666666667" customWidth="1"/>
    <col min="13" max="13" width="21.5" customWidth="1"/>
  </cols>
  <sheetData>
    <row r="1" spans="1:13">
      <c r="A1" s="4" t="s">
        <v>40</v>
      </c>
      <c r="B1" s="4"/>
      <c r="C1" s="4" t="s">
        <v>41</v>
      </c>
      <c r="D1" s="4"/>
      <c r="E1" s="4" t="s">
        <v>42</v>
      </c>
      <c r="F1" s="4"/>
      <c r="G1" s="4"/>
      <c r="H1" s="4" t="s">
        <v>43</v>
      </c>
      <c r="I1" s="4"/>
      <c r="J1" s="4"/>
      <c r="K1" s="4" t="s">
        <v>44</v>
      </c>
      <c r="L1" s="4"/>
      <c r="M1" s="4"/>
    </row>
    <row r="2" ht="18" spans="1:13">
      <c r="A2" s="5" t="s">
        <v>45</v>
      </c>
      <c r="B2" t="s">
        <v>46</v>
      </c>
      <c r="C2" t="s">
        <v>47</v>
      </c>
      <c r="D2" t="s">
        <v>48</v>
      </c>
      <c r="E2" t="s">
        <v>42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</row>
    <row r="3" spans="1:13">
      <c r="A3">
        <v>188.64</v>
      </c>
      <c r="B3">
        <v>557.13</v>
      </c>
      <c r="C3">
        <v>110400</v>
      </c>
      <c r="D3" s="6">
        <v>0.01</v>
      </c>
      <c r="E3">
        <v>45569</v>
      </c>
      <c r="F3" s="7">
        <v>42414</v>
      </c>
      <c r="G3" s="8">
        <v>0.012</v>
      </c>
      <c r="H3">
        <v>33120</v>
      </c>
      <c r="I3" s="7">
        <v>45170</v>
      </c>
      <c r="J3">
        <v>1987.2</v>
      </c>
      <c r="K3">
        <v>12449</v>
      </c>
      <c r="L3">
        <v>60.33</v>
      </c>
      <c r="M3" s="8">
        <v>0.0008</v>
      </c>
    </row>
  </sheetData>
  <mergeCells count="5">
    <mergeCell ref="A1:B1"/>
    <mergeCell ref="C1:D1"/>
    <mergeCell ref="E1:G1"/>
    <mergeCell ref="H1:J1"/>
    <mergeCell ref="K1:M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workbookViewId="0">
      <selection activeCell="H7" sqref="H7"/>
    </sheetView>
  </sheetViews>
  <sheetFormatPr defaultColWidth="9" defaultRowHeight="15.75" outlineLevelRow="4" outlineLevelCol="6"/>
  <cols>
    <col min="2" max="2" width="15.25" customWidth="1"/>
    <col min="3" max="3" width="13.75" customWidth="1"/>
  </cols>
  <sheetData>
    <row r="1" spans="1:7">
      <c r="A1" s="1" t="s">
        <v>57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</row>
    <row r="2" ht="17.25" spans="1:7">
      <c r="A2" s="1" t="s">
        <v>58</v>
      </c>
      <c r="B2" s="3">
        <v>4568.9</v>
      </c>
      <c r="C2" s="3">
        <v>5323.4</v>
      </c>
      <c r="D2" s="3">
        <v>5689.7</v>
      </c>
      <c r="E2" s="3">
        <v>6784.5</v>
      </c>
      <c r="F2" s="3">
        <v>8657.2</v>
      </c>
      <c r="G2" s="3">
        <v>9922.4</v>
      </c>
    </row>
    <row r="3" ht="17.25" spans="1:7">
      <c r="A3" s="1" t="s">
        <v>59</v>
      </c>
      <c r="B3" s="3">
        <v>6618.92304388</v>
      </c>
      <c r="C3" s="3">
        <v>7359.418507072</v>
      </c>
      <c r="D3" s="3">
        <v>7865.80194732</v>
      </c>
      <c r="E3" s="3">
        <v>8993.02904376</v>
      </c>
      <c r="F3" s="3">
        <v>9486.3235614</v>
      </c>
      <c r="G3" s="3">
        <v>11029.110401952</v>
      </c>
    </row>
    <row r="4" ht="17.25" spans="1:7">
      <c r="A4" s="1" t="s">
        <v>60</v>
      </c>
      <c r="B4" s="3">
        <v>6987.78</v>
      </c>
      <c r="C4" s="3">
        <v>7892.78</v>
      </c>
      <c r="D4" s="3">
        <v>8067.68</v>
      </c>
      <c r="E4" s="3">
        <v>8862.5</v>
      </c>
      <c r="F4" s="3">
        <v>9242.4</v>
      </c>
      <c r="G4" s="3">
        <v>10378.98</v>
      </c>
    </row>
    <row r="5" ht="17.25" spans="1:7">
      <c r="A5" s="1" t="s">
        <v>4</v>
      </c>
      <c r="B5" s="3">
        <f>288*12</f>
        <v>3456</v>
      </c>
      <c r="C5" s="3">
        <f>388*12</f>
        <v>4656</v>
      </c>
      <c r="D5" s="1"/>
      <c r="E5" s="1"/>
      <c r="F5" s="1"/>
      <c r="G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收入</vt:lpstr>
      <vt:lpstr>费用</vt:lpstr>
      <vt:lpstr>欠费</vt:lpstr>
      <vt:lpstr>noi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2016-11-17T03:21:00Z</dcterms:created>
  <dcterms:modified xsi:type="dcterms:W3CDTF">2016-11-17T08:36:07Z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