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limeiting/Downloads/"/>
    </mc:Choice>
  </mc:AlternateContent>
  <bookViews>
    <workbookView xWindow="38420" yWindow="10420" windowWidth="39320" windowHeight="13800" tabRatio="500" activeTab="3"/>
  </bookViews>
  <sheets>
    <sheet name="收入" sheetId="1" r:id="rId1"/>
    <sheet name="费用" sheetId="2" r:id="rId2"/>
    <sheet name="欠费" sheetId="3" r:id="rId3"/>
    <sheet name="noi" sheetId="4" r:id="rId4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4" i="2" l="1"/>
  <c r="L5" i="2"/>
  <c r="L6" i="2"/>
  <c r="L7" i="2"/>
  <c r="K7" i="2"/>
  <c r="M7" i="2"/>
  <c r="M32" i="2"/>
  <c r="L32" i="2"/>
  <c r="K27" i="2"/>
  <c r="K32" i="2"/>
  <c r="J7" i="2"/>
  <c r="J27" i="2"/>
  <c r="J32" i="2"/>
  <c r="F7" i="2"/>
  <c r="G7" i="2"/>
  <c r="H7" i="2"/>
  <c r="I7" i="2"/>
  <c r="F27" i="2"/>
  <c r="G27" i="2"/>
  <c r="H27" i="2"/>
  <c r="I27" i="2"/>
  <c r="I32" i="2"/>
  <c r="H32" i="2"/>
  <c r="G32" i="2"/>
  <c r="F32" i="2"/>
  <c r="B7" i="2"/>
  <c r="C7" i="2"/>
  <c r="D7" i="2"/>
  <c r="E7" i="2"/>
  <c r="B27" i="2"/>
  <c r="C27" i="2"/>
  <c r="D27" i="2"/>
  <c r="E27" i="2"/>
  <c r="E32" i="2"/>
  <c r="D32" i="2"/>
  <c r="C32" i="2"/>
  <c r="B32" i="2"/>
  <c r="M30" i="2"/>
  <c r="L30" i="2"/>
  <c r="K30" i="2"/>
  <c r="J30" i="2"/>
  <c r="I30" i="2"/>
  <c r="H30" i="2"/>
  <c r="G30" i="2"/>
  <c r="F30" i="2"/>
  <c r="E30" i="2"/>
  <c r="D30" i="2"/>
  <c r="C30" i="2"/>
  <c r="B30" i="2"/>
  <c r="H26" i="2"/>
  <c r="I26" i="2"/>
  <c r="D26" i="2"/>
  <c r="E26" i="2"/>
  <c r="H25" i="2"/>
  <c r="I25" i="2"/>
  <c r="D25" i="2"/>
  <c r="E25" i="2"/>
  <c r="H24" i="2"/>
  <c r="I24" i="2"/>
  <c r="D24" i="2"/>
  <c r="E24" i="2"/>
  <c r="H23" i="2"/>
  <c r="I23" i="2"/>
  <c r="D23" i="2"/>
  <c r="E23" i="2"/>
  <c r="H22" i="2"/>
  <c r="I22" i="2"/>
  <c r="D22" i="2"/>
  <c r="E22" i="2"/>
  <c r="H21" i="2"/>
  <c r="I21" i="2"/>
  <c r="D21" i="2"/>
  <c r="E21" i="2"/>
  <c r="H20" i="2"/>
  <c r="I20" i="2"/>
  <c r="D20" i="2"/>
  <c r="E20" i="2"/>
  <c r="H19" i="2"/>
  <c r="I19" i="2"/>
  <c r="D19" i="2"/>
  <c r="E19" i="2"/>
  <c r="H18" i="2"/>
  <c r="I18" i="2"/>
  <c r="D18" i="2"/>
  <c r="E18" i="2"/>
  <c r="H17" i="2"/>
  <c r="I17" i="2"/>
  <c r="D17" i="2"/>
  <c r="E17" i="2"/>
  <c r="H16" i="2"/>
  <c r="I16" i="2"/>
  <c r="D16" i="2"/>
  <c r="E16" i="2"/>
  <c r="H15" i="2"/>
  <c r="I15" i="2"/>
  <c r="D15" i="2"/>
  <c r="E15" i="2"/>
  <c r="H14" i="2"/>
  <c r="I14" i="2"/>
  <c r="D14" i="2"/>
  <c r="E14" i="2"/>
  <c r="H13" i="2"/>
  <c r="I13" i="2"/>
  <c r="D13" i="2"/>
  <c r="E13" i="2"/>
  <c r="H12" i="2"/>
  <c r="I12" i="2"/>
  <c r="D12" i="2"/>
  <c r="E12" i="2"/>
  <c r="M6" i="2"/>
  <c r="H6" i="2"/>
  <c r="I6" i="2"/>
  <c r="D6" i="2"/>
  <c r="E6" i="2"/>
  <c r="M5" i="2"/>
  <c r="H5" i="2"/>
  <c r="I5" i="2"/>
  <c r="D5" i="2"/>
  <c r="E5" i="2"/>
  <c r="M4" i="2"/>
  <c r="H4" i="2"/>
  <c r="I4" i="2"/>
  <c r="D4" i="2"/>
  <c r="E4" i="2"/>
  <c r="L4" i="1"/>
  <c r="L5" i="1"/>
  <c r="L6" i="1"/>
  <c r="L7" i="1"/>
  <c r="K7" i="1"/>
  <c r="M7" i="1"/>
  <c r="J7" i="1"/>
  <c r="F7" i="1"/>
  <c r="G7" i="1"/>
  <c r="H7" i="1"/>
  <c r="I7" i="1"/>
  <c r="B7" i="1"/>
  <c r="C7" i="1"/>
  <c r="D7" i="1"/>
  <c r="E7" i="1"/>
  <c r="M6" i="1"/>
  <c r="H6" i="1"/>
  <c r="I6" i="1"/>
  <c r="D6" i="1"/>
  <c r="E6" i="1"/>
  <c r="M5" i="1"/>
  <c r="H5" i="1"/>
  <c r="I5" i="1"/>
  <c r="D5" i="1"/>
  <c r="E5" i="1"/>
  <c r="M4" i="1"/>
  <c r="H4" i="1"/>
  <c r="I4" i="1"/>
  <c r="D4" i="1"/>
  <c r="E4" i="1"/>
</calcChain>
</file>

<file path=xl/sharedStrings.xml><?xml version="1.0" encoding="utf-8"?>
<sst xmlns="http://schemas.openxmlformats.org/spreadsheetml/2006/main" count="111" uniqueCount="61">
  <si>
    <t>收入</t>
  </si>
  <si>
    <t>2016-10（万元）</t>
    <phoneticPr fontId="2" type="noConversion"/>
  </si>
  <si>
    <t>全年累计（万元）</t>
  </si>
  <si>
    <t>全年（万元）</t>
  </si>
  <si>
    <t>实际</t>
  </si>
  <si>
    <t>预算</t>
  </si>
  <si>
    <t>差异</t>
  </si>
  <si>
    <t>预测</t>
  </si>
  <si>
    <t>差异额</t>
  </si>
  <si>
    <t>差异率</t>
  </si>
  <si>
    <t>租金收</t>
  </si>
  <si>
    <t>物业管理费</t>
  </si>
  <si>
    <t>其他收入</t>
  </si>
  <si>
    <t>合计</t>
  </si>
  <si>
    <t>费用</t>
  </si>
  <si>
    <t>全年累计（万元）</t>
    <phoneticPr fontId="2" type="noConversion"/>
  </si>
  <si>
    <t>全年（万元）</t>
    <phoneticPr fontId="2" type="noConversion"/>
  </si>
  <si>
    <t>差异额</t>
    <phoneticPr fontId="2" type="noConversion"/>
  </si>
  <si>
    <t>差异率</t>
    <phoneticPr fontId="2" type="noConversion"/>
  </si>
  <si>
    <t xml:space="preserve">增值税 </t>
    <phoneticPr fontId="2" type="noConversion"/>
  </si>
  <si>
    <t xml:space="preserve">房产税 </t>
    <phoneticPr fontId="2" type="noConversion"/>
  </si>
  <si>
    <t xml:space="preserve">地租 </t>
    <phoneticPr fontId="2" type="noConversion"/>
  </si>
  <si>
    <t>能耗费用</t>
    <phoneticPr fontId="2" type="noConversion"/>
  </si>
  <si>
    <t>水费</t>
    <phoneticPr fontId="2" type="noConversion"/>
  </si>
  <si>
    <t>电费</t>
    <phoneticPr fontId="2" type="noConversion"/>
  </si>
  <si>
    <t>煤费</t>
    <phoneticPr fontId="2" type="noConversion"/>
  </si>
  <si>
    <t>维护/维保</t>
    <phoneticPr fontId="2" type="noConversion"/>
  </si>
  <si>
    <t xml:space="preserve">总部管理费 </t>
    <phoneticPr fontId="2" type="noConversion"/>
  </si>
  <si>
    <t>营销费用</t>
    <phoneticPr fontId="2" type="noConversion"/>
  </si>
  <si>
    <t>工资及相关费用</t>
    <phoneticPr fontId="2" type="noConversion"/>
  </si>
  <si>
    <t>管理费用</t>
    <phoneticPr fontId="2" type="noConversion"/>
  </si>
  <si>
    <t>计提/核销</t>
    <phoneticPr fontId="2" type="noConversion"/>
  </si>
  <si>
    <t xml:space="preserve">折旧 </t>
    <phoneticPr fontId="2" type="noConversion"/>
  </si>
  <si>
    <t>其他</t>
    <phoneticPr fontId="2" type="noConversion"/>
  </si>
  <si>
    <t>费用总计</t>
    <phoneticPr fontId="2" type="noConversion"/>
  </si>
  <si>
    <t>NOI</t>
    <phoneticPr fontId="2" type="noConversion"/>
  </si>
  <si>
    <t>利润率</t>
    <phoneticPr fontId="2" type="noConversion"/>
  </si>
  <si>
    <t>欠费</t>
  </si>
  <si>
    <t>总额</t>
  </si>
  <si>
    <t>小于30</t>
  </si>
  <si>
    <t>31-60天</t>
  </si>
  <si>
    <t>61-90天</t>
  </si>
  <si>
    <t>大于90天</t>
  </si>
  <si>
    <t>租金</t>
  </si>
  <si>
    <t>估值</t>
    <phoneticPr fontId="2" type="noConversion"/>
  </si>
  <si>
    <t>贷款</t>
    <phoneticPr fontId="2" type="noConversion"/>
  </si>
  <si>
    <t>总成本</t>
    <phoneticPr fontId="2" type="noConversion"/>
  </si>
  <si>
    <t xml:space="preserve">预测税前现金流 </t>
    <phoneticPr fontId="2" type="noConversion"/>
  </si>
  <si>
    <t xml:space="preserve">净营运收入NOI </t>
    <phoneticPr fontId="2" type="noConversion"/>
  </si>
  <si>
    <t>当月实际</t>
    <phoneticPr fontId="2" type="noConversion"/>
  </si>
  <si>
    <t>预测年回报率（按成本）</t>
    <phoneticPr fontId="2" type="noConversion"/>
  </si>
  <si>
    <t>估值日期</t>
    <phoneticPr fontId="2" type="noConversion"/>
  </si>
  <si>
    <t>到期日</t>
    <phoneticPr fontId="2" type="noConversion"/>
  </si>
  <si>
    <t>年贷款利息</t>
    <phoneticPr fontId="2" type="noConversion"/>
  </si>
  <si>
    <t>全年预测</t>
  </si>
  <si>
    <t>总投资成本</t>
    <phoneticPr fontId="2" type="noConversion"/>
  </si>
  <si>
    <t>预测年回报率（按估值</t>
    <phoneticPr fontId="2" type="noConversion"/>
  </si>
  <si>
    <t>本金</t>
    <phoneticPr fontId="2" type="noConversion"/>
  </si>
  <si>
    <t>当前权益</t>
  </si>
  <si>
    <t>预测收益率（按ROE）</t>
  </si>
  <si>
    <t>资产收益年预测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</si>
</sst>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[$-409]mmm/yy;@"/>
    <numFmt numFmtId="177" formatCode="_ * #,##0.00_ ;_ * \-#,##0.00_ ;_ * &quot;-&quot;??_ ;_ @_ "/>
  </numFmts>
  <fonts count="6" x14ac:knownFonts="1">
    <font>
      <sz val="12"/>
      <color theme="1"/>
      <name val="DengXian"/>
      <family val="2"/>
      <charset val="134"/>
      <scheme val="minor"/>
    </font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4"/>
      <color theme="1"/>
      <name val="微软雅黑"/>
      <family val="2"/>
      <charset val="134"/>
    </font>
    <font>
      <sz val="14"/>
      <color theme="1"/>
      <name val="DengXian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176" fontId="3" fillId="0" borderId="0">
      <alignment vertical="center"/>
    </xf>
    <xf numFmtId="176" fontId="3" fillId="0" borderId="0">
      <alignment vertical="center"/>
    </xf>
  </cellStyleXfs>
  <cellXfs count="39">
    <xf numFmtId="0" fontId="0" fillId="0" borderId="0" xfId="0"/>
    <xf numFmtId="176" fontId="4" fillId="0" borderId="1" xfId="2" applyFont="1" applyBorder="1" applyAlignment="1">
      <alignment horizontal="center" vertical="center"/>
    </xf>
    <xf numFmtId="176" fontId="4" fillId="0" borderId="1" xfId="2" applyFont="1" applyBorder="1">
      <alignment vertical="center"/>
    </xf>
    <xf numFmtId="177" fontId="5" fillId="0" borderId="1" xfId="0" applyNumberFormat="1" applyFont="1" applyBorder="1" applyAlignment="1">
      <alignment vertical="center"/>
    </xf>
    <xf numFmtId="10" fontId="5" fillId="0" borderId="1" xfId="1" applyNumberFormat="1" applyFont="1" applyBorder="1" applyAlignment="1">
      <alignment vertical="center"/>
    </xf>
    <xf numFmtId="9" fontId="5" fillId="0" borderId="1" xfId="1" applyFont="1" applyBorder="1" applyAlignment="1">
      <alignment vertical="center"/>
    </xf>
    <xf numFmtId="176" fontId="4" fillId="2" borderId="1" xfId="2" applyFont="1" applyFill="1" applyBorder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177" fontId="4" fillId="0" borderId="1" xfId="0" applyNumberFormat="1" applyFont="1" applyBorder="1" applyAlignment="1">
      <alignment vertical="center"/>
    </xf>
    <xf numFmtId="10" fontId="4" fillId="0" borderId="1" xfId="0" applyNumberFormat="1" applyFont="1" applyBorder="1" applyAlignment="1">
      <alignment vertical="center"/>
    </xf>
    <xf numFmtId="177" fontId="4" fillId="3" borderId="1" xfId="0" applyNumberFormat="1" applyFont="1" applyFill="1" applyBorder="1" applyAlignment="1">
      <alignment vertical="center"/>
    </xf>
    <xf numFmtId="0" fontId="4" fillId="0" borderId="1" xfId="0" applyFont="1" applyBorder="1" applyAlignment="1">
      <alignment horizontal="right" vertical="center"/>
    </xf>
    <xf numFmtId="177" fontId="4" fillId="0" borderId="1" xfId="0" applyNumberFormat="1" applyFont="1" applyFill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177" fontId="4" fillId="2" borderId="1" xfId="0" applyNumberFormat="1" applyFont="1" applyFill="1" applyBorder="1" applyAlignment="1">
      <alignment vertical="center"/>
    </xf>
    <xf numFmtId="0" fontId="5" fillId="0" borderId="1" xfId="0" applyFont="1" applyBorder="1" applyAlignment="1">
      <alignment vertical="center"/>
    </xf>
    <xf numFmtId="10" fontId="5" fillId="0" borderId="1" xfId="0" applyNumberFormat="1" applyFont="1" applyBorder="1" applyAlignment="1">
      <alignment vertical="center"/>
    </xf>
    <xf numFmtId="0" fontId="5" fillId="0" borderId="0" xfId="0" applyFont="1" applyAlignment="1">
      <alignment vertical="center"/>
    </xf>
    <xf numFmtId="0" fontId="5" fillId="0" borderId="8" xfId="0" applyFont="1" applyBorder="1" applyAlignment="1">
      <alignment vertical="center"/>
    </xf>
    <xf numFmtId="10" fontId="5" fillId="0" borderId="9" xfId="0" applyNumberFormat="1" applyFont="1" applyBorder="1" applyAlignment="1">
      <alignment vertical="center"/>
    </xf>
    <xf numFmtId="10" fontId="5" fillId="0" borderId="10" xfId="0" applyNumberFormat="1" applyFont="1" applyBorder="1" applyAlignment="1">
      <alignment vertical="center"/>
    </xf>
    <xf numFmtId="176" fontId="4" fillId="0" borderId="1" xfId="3" applyFont="1" applyBorder="1" applyAlignment="1">
      <alignment horizontal="center" vertical="center"/>
    </xf>
    <xf numFmtId="0" fontId="5" fillId="0" borderId="1" xfId="0" applyNumberFormat="1" applyFont="1" applyFill="1" applyBorder="1" applyAlignment="1">
      <alignment horizontal="center" vertical="center"/>
    </xf>
    <xf numFmtId="0" fontId="5" fillId="0" borderId="1" xfId="0" applyNumberFormat="1" applyFont="1" applyBorder="1" applyAlignment="1">
      <alignment horizontal="center" vertical="center"/>
    </xf>
    <xf numFmtId="10" fontId="0" fillId="0" borderId="0" xfId="0" applyNumberFormat="1"/>
    <xf numFmtId="176" fontId="4" fillId="0" borderId="1" xfId="2" applyFont="1" applyBorder="1" applyAlignment="1">
      <alignment horizontal="center" vertical="center"/>
    </xf>
    <xf numFmtId="176" fontId="4" fillId="0" borderId="2" xfId="2" applyFont="1" applyBorder="1" applyAlignment="1">
      <alignment horizontal="center" vertical="center"/>
    </xf>
    <xf numFmtId="176" fontId="4" fillId="0" borderId="3" xfId="2" applyFont="1" applyBorder="1" applyAlignment="1">
      <alignment horizontal="center" vertical="center"/>
    </xf>
    <xf numFmtId="176" fontId="4" fillId="0" borderId="4" xfId="2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9" fontId="0" fillId="0" borderId="0" xfId="0" applyNumberFormat="1"/>
    <xf numFmtId="14" fontId="0" fillId="0" borderId="0" xfId="0" applyNumberFormat="1"/>
  </cellXfs>
  <cellStyles count="4">
    <cellStyle name="百分比" xfId="1" builtinId="5"/>
    <cellStyle name="常规" xfId="0" builtinId="0"/>
    <cellStyle name="常规 6" xfId="2"/>
    <cellStyle name="常规 7" xfId="3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E25" sqref="E25"/>
    </sheetView>
  </sheetViews>
  <sheetFormatPr baseColWidth="10" defaultRowHeight="16" x14ac:dyDescent="0.2"/>
  <sheetData>
    <row r="1" spans="1:13" ht="21" x14ac:dyDescent="0.2">
      <c r="A1" s="26" t="s">
        <v>0</v>
      </c>
      <c r="B1" s="27" t="s">
        <v>1</v>
      </c>
      <c r="C1" s="28"/>
      <c r="D1" s="28"/>
      <c r="E1" s="29"/>
      <c r="F1" s="26" t="s">
        <v>2</v>
      </c>
      <c r="G1" s="26"/>
      <c r="H1" s="26"/>
      <c r="I1" s="26"/>
      <c r="J1" s="26" t="s">
        <v>3</v>
      </c>
      <c r="K1" s="26"/>
      <c r="L1" s="26"/>
      <c r="M1" s="26"/>
    </row>
    <row r="2" spans="1:13" ht="21" x14ac:dyDescent="0.2">
      <c r="A2" s="26"/>
      <c r="B2" s="26" t="s">
        <v>4</v>
      </c>
      <c r="C2" s="26" t="s">
        <v>5</v>
      </c>
      <c r="D2" s="26" t="s">
        <v>6</v>
      </c>
      <c r="E2" s="26"/>
      <c r="F2" s="26" t="s">
        <v>4</v>
      </c>
      <c r="G2" s="26" t="s">
        <v>5</v>
      </c>
      <c r="H2" s="26" t="s">
        <v>6</v>
      </c>
      <c r="I2" s="26"/>
      <c r="J2" s="26" t="s">
        <v>7</v>
      </c>
      <c r="K2" s="26" t="s">
        <v>5</v>
      </c>
      <c r="L2" s="26" t="s">
        <v>6</v>
      </c>
      <c r="M2" s="26"/>
    </row>
    <row r="3" spans="1:13" ht="21" x14ac:dyDescent="0.2">
      <c r="A3" s="26"/>
      <c r="B3" s="26"/>
      <c r="C3" s="26"/>
      <c r="D3" s="1" t="s">
        <v>8</v>
      </c>
      <c r="E3" s="1" t="s">
        <v>9</v>
      </c>
      <c r="F3" s="26"/>
      <c r="G3" s="26"/>
      <c r="H3" s="1" t="s">
        <v>8</v>
      </c>
      <c r="I3" s="1" t="s">
        <v>9</v>
      </c>
      <c r="J3" s="26"/>
      <c r="K3" s="26"/>
      <c r="L3" s="1" t="s">
        <v>8</v>
      </c>
      <c r="M3" s="1" t="s">
        <v>9</v>
      </c>
    </row>
    <row r="4" spans="1:13" ht="21" x14ac:dyDescent="0.2">
      <c r="A4" s="2" t="s">
        <v>10</v>
      </c>
      <c r="B4" s="3">
        <v>138.82</v>
      </c>
      <c r="C4" s="3">
        <v>208.84</v>
      </c>
      <c r="D4" s="3">
        <f>B4-C4</f>
        <v>-70.02000000000001</v>
      </c>
      <c r="E4" s="4">
        <f>D4/C4</f>
        <v>-0.33528059758666928</v>
      </c>
      <c r="F4" s="3">
        <v>220.41</v>
      </c>
      <c r="G4" s="3">
        <v>290.43</v>
      </c>
      <c r="H4" s="3">
        <f>F4-G4</f>
        <v>-70.02000000000001</v>
      </c>
      <c r="I4" s="4">
        <f>H4/G4</f>
        <v>-0.24109079640533007</v>
      </c>
      <c r="J4" s="3">
        <v>759.57</v>
      </c>
      <c r="K4" s="3">
        <v>1015.45</v>
      </c>
      <c r="L4" s="3">
        <f>J4-K4</f>
        <v>-255.88</v>
      </c>
      <c r="M4" s="5">
        <f>L4/K4</f>
        <v>-0.25198680388005318</v>
      </c>
    </row>
    <row r="5" spans="1:13" ht="21" x14ac:dyDescent="0.2">
      <c r="A5" s="2" t="s">
        <v>11</v>
      </c>
      <c r="B5" s="3">
        <v>234.35</v>
      </c>
      <c r="C5" s="3">
        <v>189.02</v>
      </c>
      <c r="D5" s="3">
        <f t="shared" ref="D5:D7" si="0">B5-C5</f>
        <v>45.329999999999984</v>
      </c>
      <c r="E5" s="4">
        <f t="shared" ref="E5:E7" si="1">D5/C5</f>
        <v>0.23981589249814825</v>
      </c>
      <c r="F5" s="3">
        <v>352.83</v>
      </c>
      <c r="G5" s="3">
        <v>307.5</v>
      </c>
      <c r="H5" s="3">
        <f t="shared" ref="H5:H7" si="2">F5-G5</f>
        <v>45.329999999999984</v>
      </c>
      <c r="I5" s="4">
        <f t="shared" ref="I5:I7" si="3">H5/G5</f>
        <v>0.1474146341463414</v>
      </c>
      <c r="J5" s="3">
        <v>716.82</v>
      </c>
      <c r="K5" s="3">
        <v>704.88</v>
      </c>
      <c r="L5" s="3">
        <f t="shared" ref="L5:L6" si="4">J5-K5</f>
        <v>11.940000000000055</v>
      </c>
      <c r="M5" s="5">
        <f t="shared" ref="M5:M7" si="5">L5/K5</f>
        <v>1.6939053455907467E-2</v>
      </c>
    </row>
    <row r="6" spans="1:13" ht="21" x14ac:dyDescent="0.2">
      <c r="A6" s="2" t="s">
        <v>12</v>
      </c>
      <c r="B6" s="3">
        <v>37.54</v>
      </c>
      <c r="C6" s="3">
        <v>55.05</v>
      </c>
      <c r="D6" s="3">
        <f t="shared" si="0"/>
        <v>-17.509999999999998</v>
      </c>
      <c r="E6" s="4">
        <f t="shared" si="1"/>
        <v>-0.31807447774750225</v>
      </c>
      <c r="F6" s="3">
        <v>66.27</v>
      </c>
      <c r="G6" s="3">
        <v>56.55</v>
      </c>
      <c r="H6" s="3">
        <f t="shared" si="2"/>
        <v>9.7199999999999989</v>
      </c>
      <c r="I6" s="4">
        <f t="shared" si="3"/>
        <v>0.17188328912466844</v>
      </c>
      <c r="J6" s="3">
        <v>150</v>
      </c>
      <c r="K6" s="3">
        <v>106.55</v>
      </c>
      <c r="L6" s="3">
        <f t="shared" si="4"/>
        <v>43.45</v>
      </c>
      <c r="M6" s="5">
        <f t="shared" si="5"/>
        <v>0.40778977006100425</v>
      </c>
    </row>
    <row r="7" spans="1:13" ht="21" x14ac:dyDescent="0.2">
      <c r="A7" s="6" t="s">
        <v>13</v>
      </c>
      <c r="B7" s="3">
        <f>SUM(B4:B6)</f>
        <v>410.71</v>
      </c>
      <c r="C7" s="3">
        <f>SUM(C4:C6)</f>
        <v>452.91</v>
      </c>
      <c r="D7" s="3">
        <f t="shared" si="0"/>
        <v>-42.200000000000045</v>
      </c>
      <c r="E7" s="4">
        <f t="shared" si="1"/>
        <v>-9.3175244529818388E-2</v>
      </c>
      <c r="F7" s="3">
        <f>SUM(F4:F6)</f>
        <v>639.51</v>
      </c>
      <c r="G7" s="3">
        <f>SUM(G4:G6)</f>
        <v>654.48</v>
      </c>
      <c r="H7" s="3">
        <f t="shared" si="2"/>
        <v>-14.970000000000027</v>
      </c>
      <c r="I7" s="4">
        <f t="shared" si="3"/>
        <v>-2.2873120645397912E-2</v>
      </c>
      <c r="J7" s="3">
        <f>SUM(J4:J6)</f>
        <v>1626.39</v>
      </c>
      <c r="K7" s="3">
        <f>SUM(K4:K6)</f>
        <v>1826.8799999999999</v>
      </c>
      <c r="L7" s="3">
        <f>SUM(L4:L6)</f>
        <v>-200.48999999999995</v>
      </c>
      <c r="M7" s="5">
        <f t="shared" si="5"/>
        <v>-0.10974448239621648</v>
      </c>
    </row>
  </sheetData>
  <mergeCells count="13">
    <mergeCell ref="J2:J3"/>
    <mergeCell ref="K2:K3"/>
    <mergeCell ref="L2:M2"/>
    <mergeCell ref="A1:A3"/>
    <mergeCell ref="B1:E1"/>
    <mergeCell ref="F1:I1"/>
    <mergeCell ref="J1:M1"/>
    <mergeCell ref="B2:B3"/>
    <mergeCell ref="C2:C3"/>
    <mergeCell ref="D2:E2"/>
    <mergeCell ref="F2:F3"/>
    <mergeCell ref="G2:G3"/>
    <mergeCell ref="H2:I2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topLeftCell="A16" workbookViewId="0">
      <selection activeCell="D34" sqref="D34"/>
    </sheetView>
  </sheetViews>
  <sheetFormatPr baseColWidth="10" defaultRowHeight="16" x14ac:dyDescent="0.2"/>
  <sheetData>
    <row r="1" spans="1:13" ht="21" x14ac:dyDescent="0.2">
      <c r="A1" s="26" t="s">
        <v>0</v>
      </c>
      <c r="B1" s="27" t="s">
        <v>1</v>
      </c>
      <c r="C1" s="28"/>
      <c r="D1" s="28"/>
      <c r="E1" s="29"/>
      <c r="F1" s="26" t="s">
        <v>2</v>
      </c>
      <c r="G1" s="26"/>
      <c r="H1" s="26"/>
      <c r="I1" s="26"/>
      <c r="J1" s="26" t="s">
        <v>3</v>
      </c>
      <c r="K1" s="26"/>
      <c r="L1" s="26"/>
      <c r="M1" s="26"/>
    </row>
    <row r="2" spans="1:13" ht="21" x14ac:dyDescent="0.2">
      <c r="A2" s="26"/>
      <c r="B2" s="26" t="s">
        <v>4</v>
      </c>
      <c r="C2" s="26" t="s">
        <v>5</v>
      </c>
      <c r="D2" s="26" t="s">
        <v>6</v>
      </c>
      <c r="E2" s="26"/>
      <c r="F2" s="26" t="s">
        <v>4</v>
      </c>
      <c r="G2" s="26" t="s">
        <v>5</v>
      </c>
      <c r="H2" s="26" t="s">
        <v>6</v>
      </c>
      <c r="I2" s="26"/>
      <c r="J2" s="26" t="s">
        <v>7</v>
      </c>
      <c r="K2" s="26" t="s">
        <v>5</v>
      </c>
      <c r="L2" s="26" t="s">
        <v>6</v>
      </c>
      <c r="M2" s="26"/>
    </row>
    <row r="3" spans="1:13" ht="21" x14ac:dyDescent="0.2">
      <c r="A3" s="26"/>
      <c r="B3" s="26"/>
      <c r="C3" s="26"/>
      <c r="D3" s="1" t="s">
        <v>8</v>
      </c>
      <c r="E3" s="1" t="s">
        <v>9</v>
      </c>
      <c r="F3" s="26"/>
      <c r="G3" s="26"/>
      <c r="H3" s="1" t="s">
        <v>8</v>
      </c>
      <c r="I3" s="1" t="s">
        <v>9</v>
      </c>
      <c r="J3" s="26"/>
      <c r="K3" s="26"/>
      <c r="L3" s="1" t="s">
        <v>8</v>
      </c>
      <c r="M3" s="1" t="s">
        <v>9</v>
      </c>
    </row>
    <row r="4" spans="1:13" ht="21" x14ac:dyDescent="0.2">
      <c r="A4" s="2" t="s">
        <v>10</v>
      </c>
      <c r="B4" s="3">
        <v>138.82</v>
      </c>
      <c r="C4" s="3">
        <v>208.84</v>
      </c>
      <c r="D4" s="3">
        <f>B4-C4</f>
        <v>-70.02000000000001</v>
      </c>
      <c r="E4" s="4">
        <f>D4/C4</f>
        <v>-0.33528059758666928</v>
      </c>
      <c r="F4" s="3">
        <v>220.41</v>
      </c>
      <c r="G4" s="3">
        <v>290.43</v>
      </c>
      <c r="H4" s="3">
        <f>F4-G4</f>
        <v>-70.02000000000001</v>
      </c>
      <c r="I4" s="4">
        <f>H4/G4</f>
        <v>-0.24109079640533007</v>
      </c>
      <c r="J4" s="3">
        <v>759.57</v>
      </c>
      <c r="K4" s="3">
        <v>1015.45</v>
      </c>
      <c r="L4" s="3">
        <f>J4-K4</f>
        <v>-255.88</v>
      </c>
      <c r="M4" s="5">
        <f>L4/K4</f>
        <v>-0.25198680388005318</v>
      </c>
    </row>
    <row r="5" spans="1:13" ht="21" x14ac:dyDescent="0.2">
      <c r="A5" s="2" t="s">
        <v>11</v>
      </c>
      <c r="B5" s="3">
        <v>234.35</v>
      </c>
      <c r="C5" s="3">
        <v>189.02</v>
      </c>
      <c r="D5" s="3">
        <f t="shared" ref="D5:D7" si="0">B5-C5</f>
        <v>45.329999999999984</v>
      </c>
      <c r="E5" s="4">
        <f t="shared" ref="E5:E7" si="1">D5/C5</f>
        <v>0.23981589249814825</v>
      </c>
      <c r="F5" s="3">
        <v>352.83</v>
      </c>
      <c r="G5" s="3">
        <v>307.5</v>
      </c>
      <c r="H5" s="3">
        <f t="shared" ref="H5:H7" si="2">F5-G5</f>
        <v>45.329999999999984</v>
      </c>
      <c r="I5" s="4">
        <f t="shared" ref="I5:I7" si="3">H5/G5</f>
        <v>0.1474146341463414</v>
      </c>
      <c r="J5" s="3">
        <v>716.82</v>
      </c>
      <c r="K5" s="3">
        <v>704.88</v>
      </c>
      <c r="L5" s="3">
        <f t="shared" ref="L5:L6" si="4">J5-K5</f>
        <v>11.940000000000055</v>
      </c>
      <c r="M5" s="5">
        <f t="shared" ref="M5:M7" si="5">L5/K5</f>
        <v>1.6939053455907467E-2</v>
      </c>
    </row>
    <row r="6" spans="1:13" ht="21" x14ac:dyDescent="0.2">
      <c r="A6" s="2" t="s">
        <v>12</v>
      </c>
      <c r="B6" s="3">
        <v>37.54</v>
      </c>
      <c r="C6" s="3">
        <v>55.05</v>
      </c>
      <c r="D6" s="3">
        <f t="shared" si="0"/>
        <v>-17.509999999999998</v>
      </c>
      <c r="E6" s="4">
        <f t="shared" si="1"/>
        <v>-0.31807447774750225</v>
      </c>
      <c r="F6" s="3">
        <v>66.27</v>
      </c>
      <c r="G6" s="3">
        <v>56.55</v>
      </c>
      <c r="H6" s="3">
        <f t="shared" si="2"/>
        <v>9.7199999999999989</v>
      </c>
      <c r="I6" s="4">
        <f t="shared" si="3"/>
        <v>0.17188328912466844</v>
      </c>
      <c r="J6" s="3">
        <v>150</v>
      </c>
      <c r="K6" s="3">
        <v>106.55</v>
      </c>
      <c r="L6" s="3">
        <f t="shared" si="4"/>
        <v>43.45</v>
      </c>
      <c r="M6" s="5">
        <f t="shared" si="5"/>
        <v>0.40778977006100425</v>
      </c>
    </row>
    <row r="7" spans="1:13" ht="21" x14ac:dyDescent="0.2">
      <c r="A7" s="6" t="s">
        <v>13</v>
      </c>
      <c r="B7" s="3">
        <f>SUM(B4:B6)</f>
        <v>410.71</v>
      </c>
      <c r="C7" s="3">
        <f>SUM(C4:C6)</f>
        <v>452.91</v>
      </c>
      <c r="D7" s="3">
        <f t="shared" si="0"/>
        <v>-42.200000000000045</v>
      </c>
      <c r="E7" s="4">
        <f t="shared" si="1"/>
        <v>-9.3175244529818388E-2</v>
      </c>
      <c r="F7" s="3">
        <f>SUM(F4:F6)</f>
        <v>639.51</v>
      </c>
      <c r="G7" s="3">
        <f>SUM(G4:G6)</f>
        <v>654.48</v>
      </c>
      <c r="H7" s="3">
        <f t="shared" si="2"/>
        <v>-14.970000000000027</v>
      </c>
      <c r="I7" s="4">
        <f t="shared" si="3"/>
        <v>-2.2873120645397912E-2</v>
      </c>
      <c r="J7" s="3">
        <f>SUM(J4:J6)</f>
        <v>1626.39</v>
      </c>
      <c r="K7" s="3">
        <f>SUM(K4:K6)</f>
        <v>1826.8799999999999</v>
      </c>
      <c r="L7" s="3">
        <f>SUM(L4:L6)</f>
        <v>-200.48999999999995</v>
      </c>
      <c r="M7" s="5">
        <f t="shared" si="5"/>
        <v>-0.10974448239621648</v>
      </c>
    </row>
    <row r="8" spans="1:13" ht="18" x14ac:dyDescent="0.2">
      <c r="A8" s="18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</row>
    <row r="9" spans="1:13" ht="21" x14ac:dyDescent="0.2">
      <c r="A9" s="30" t="s">
        <v>14</v>
      </c>
      <c r="B9" s="32" t="s">
        <v>1</v>
      </c>
      <c r="C9" s="35"/>
      <c r="D9" s="35"/>
      <c r="E9" s="33"/>
      <c r="F9" s="32" t="s">
        <v>15</v>
      </c>
      <c r="G9" s="35"/>
      <c r="H9" s="35"/>
      <c r="I9" s="33"/>
      <c r="J9" s="32" t="s">
        <v>16</v>
      </c>
      <c r="K9" s="35"/>
      <c r="L9" s="35"/>
      <c r="M9" s="33"/>
    </row>
    <row r="10" spans="1:13" ht="21" x14ac:dyDescent="0.2">
      <c r="A10" s="34"/>
      <c r="B10" s="30" t="s">
        <v>4</v>
      </c>
      <c r="C10" s="30" t="s">
        <v>5</v>
      </c>
      <c r="D10" s="32" t="s">
        <v>6</v>
      </c>
      <c r="E10" s="33"/>
      <c r="F10" s="30" t="s">
        <v>4</v>
      </c>
      <c r="G10" s="30" t="s">
        <v>5</v>
      </c>
      <c r="H10" s="32" t="s">
        <v>6</v>
      </c>
      <c r="I10" s="33"/>
      <c r="J10" s="30" t="s">
        <v>7</v>
      </c>
      <c r="K10" s="30" t="s">
        <v>5</v>
      </c>
      <c r="L10" s="32" t="s">
        <v>6</v>
      </c>
      <c r="M10" s="33"/>
    </row>
    <row r="11" spans="1:13" ht="21" x14ac:dyDescent="0.2">
      <c r="A11" s="31"/>
      <c r="B11" s="31"/>
      <c r="C11" s="31"/>
      <c r="D11" s="7" t="s">
        <v>17</v>
      </c>
      <c r="E11" s="7" t="s">
        <v>18</v>
      </c>
      <c r="F11" s="31"/>
      <c r="G11" s="31"/>
      <c r="H11" s="7" t="s">
        <v>17</v>
      </c>
      <c r="I11" s="7" t="s">
        <v>18</v>
      </c>
      <c r="J11" s="31"/>
      <c r="K11" s="31"/>
      <c r="L11" s="7" t="s">
        <v>17</v>
      </c>
      <c r="M11" s="7" t="s">
        <v>18</v>
      </c>
    </row>
    <row r="12" spans="1:13" ht="21" x14ac:dyDescent="0.2">
      <c r="A12" s="8" t="s">
        <v>19</v>
      </c>
      <c r="B12" s="9">
        <v>56.06</v>
      </c>
      <c r="C12" s="9"/>
      <c r="D12" s="9">
        <f>B12-C12</f>
        <v>56.06</v>
      </c>
      <c r="E12" s="10" t="e">
        <f>D12/C12</f>
        <v>#DIV/0!</v>
      </c>
      <c r="F12" s="9">
        <v>74.39</v>
      </c>
      <c r="G12" s="9"/>
      <c r="H12" s="9">
        <f>F12-G12</f>
        <v>74.39</v>
      </c>
      <c r="I12" s="9" t="e">
        <f>H12/G12</f>
        <v>#DIV/0!</v>
      </c>
      <c r="J12" s="9">
        <v>150</v>
      </c>
      <c r="K12" s="11"/>
      <c r="L12" s="9"/>
      <c r="M12" s="9"/>
    </row>
    <row r="13" spans="1:13" ht="21" x14ac:dyDescent="0.2">
      <c r="A13" s="8" t="s">
        <v>20</v>
      </c>
      <c r="B13" s="9">
        <v>0</v>
      </c>
      <c r="C13" s="9"/>
      <c r="D13" s="9">
        <f t="shared" ref="D13:D27" si="6">B13-C13</f>
        <v>0</v>
      </c>
      <c r="E13" s="10" t="e">
        <f t="shared" ref="E13:E27" si="7">D13/C13</f>
        <v>#DIV/0!</v>
      </c>
      <c r="F13" s="9">
        <v>0</v>
      </c>
      <c r="G13" s="9"/>
      <c r="H13" s="9">
        <f t="shared" ref="H13:H27" si="8">F13-G13</f>
        <v>0</v>
      </c>
      <c r="I13" s="9" t="e">
        <f t="shared" ref="I13:I27" si="9">H13/G13</f>
        <v>#DIV/0!</v>
      </c>
      <c r="J13" s="9">
        <v>107.76</v>
      </c>
      <c r="K13" s="11"/>
      <c r="L13" s="9"/>
      <c r="M13" s="9"/>
    </row>
    <row r="14" spans="1:13" ht="21" x14ac:dyDescent="0.2">
      <c r="A14" s="8" t="s">
        <v>21</v>
      </c>
      <c r="B14" s="9">
        <v>0</v>
      </c>
      <c r="C14" s="9"/>
      <c r="D14" s="9">
        <f t="shared" si="6"/>
        <v>0</v>
      </c>
      <c r="E14" s="10" t="e">
        <f t="shared" si="7"/>
        <v>#DIV/0!</v>
      </c>
      <c r="F14" s="9">
        <v>0</v>
      </c>
      <c r="G14" s="9"/>
      <c r="H14" s="9">
        <f t="shared" si="8"/>
        <v>0</v>
      </c>
      <c r="I14" s="9" t="e">
        <f t="shared" si="9"/>
        <v>#DIV/0!</v>
      </c>
      <c r="J14" s="9"/>
      <c r="K14" s="9"/>
      <c r="L14" s="9"/>
      <c r="M14" s="9"/>
    </row>
    <row r="15" spans="1:13" ht="21" x14ac:dyDescent="0.2">
      <c r="A15" s="8" t="s">
        <v>22</v>
      </c>
      <c r="B15" s="9">
        <v>0</v>
      </c>
      <c r="C15" s="9"/>
      <c r="D15" s="9">
        <f t="shared" si="6"/>
        <v>0</v>
      </c>
      <c r="E15" s="10" t="e">
        <f t="shared" si="7"/>
        <v>#DIV/0!</v>
      </c>
      <c r="F15" s="9">
        <v>0</v>
      </c>
      <c r="G15" s="9"/>
      <c r="H15" s="9">
        <f t="shared" si="8"/>
        <v>0</v>
      </c>
      <c r="I15" s="9" t="e">
        <f t="shared" si="9"/>
        <v>#DIV/0!</v>
      </c>
      <c r="J15" s="9"/>
      <c r="K15" s="9">
        <v>106.09</v>
      </c>
      <c r="L15" s="9"/>
      <c r="M15" s="9"/>
    </row>
    <row r="16" spans="1:13" ht="21" x14ac:dyDescent="0.2">
      <c r="A16" s="12" t="s">
        <v>23</v>
      </c>
      <c r="B16" s="9">
        <v>0</v>
      </c>
      <c r="C16" s="9"/>
      <c r="D16" s="9">
        <f t="shared" si="6"/>
        <v>0</v>
      </c>
      <c r="E16" s="10" t="e">
        <f t="shared" si="7"/>
        <v>#DIV/0!</v>
      </c>
      <c r="F16" s="9">
        <v>0</v>
      </c>
      <c r="G16" s="9"/>
      <c r="H16" s="9">
        <f t="shared" si="8"/>
        <v>0</v>
      </c>
      <c r="I16" s="9" t="e">
        <f t="shared" si="9"/>
        <v>#DIV/0!</v>
      </c>
      <c r="J16" s="9">
        <v>10</v>
      </c>
      <c r="K16" s="9"/>
      <c r="L16" s="9"/>
      <c r="M16" s="9"/>
    </row>
    <row r="17" spans="1:13" ht="21" x14ac:dyDescent="0.2">
      <c r="A17" s="12" t="s">
        <v>24</v>
      </c>
      <c r="B17" s="9">
        <v>0</v>
      </c>
      <c r="C17" s="9"/>
      <c r="D17" s="9">
        <f t="shared" si="6"/>
        <v>0</v>
      </c>
      <c r="E17" s="10" t="e">
        <f t="shared" si="7"/>
        <v>#DIV/0!</v>
      </c>
      <c r="F17" s="9">
        <v>0</v>
      </c>
      <c r="G17" s="9"/>
      <c r="H17" s="9">
        <f t="shared" si="8"/>
        <v>0</v>
      </c>
      <c r="I17" s="9" t="e">
        <f t="shared" si="9"/>
        <v>#DIV/0!</v>
      </c>
      <c r="J17" s="9">
        <v>0</v>
      </c>
      <c r="K17" s="9"/>
      <c r="L17" s="9"/>
      <c r="M17" s="9"/>
    </row>
    <row r="18" spans="1:13" ht="21" x14ac:dyDescent="0.2">
      <c r="A18" s="12" t="s">
        <v>25</v>
      </c>
      <c r="B18" s="9">
        <v>0</v>
      </c>
      <c r="C18" s="9"/>
      <c r="D18" s="9">
        <f t="shared" si="6"/>
        <v>0</v>
      </c>
      <c r="E18" s="10" t="e">
        <f t="shared" si="7"/>
        <v>#DIV/0!</v>
      </c>
      <c r="F18" s="9">
        <v>0</v>
      </c>
      <c r="G18" s="9"/>
      <c r="H18" s="9">
        <f t="shared" si="8"/>
        <v>0</v>
      </c>
      <c r="I18" s="9" t="e">
        <f t="shared" si="9"/>
        <v>#DIV/0!</v>
      </c>
      <c r="J18" s="9">
        <v>10</v>
      </c>
      <c r="K18" s="9"/>
      <c r="L18" s="9"/>
      <c r="M18" s="9"/>
    </row>
    <row r="19" spans="1:13" ht="21" x14ac:dyDescent="0.2">
      <c r="A19" s="8" t="s">
        <v>26</v>
      </c>
      <c r="B19" s="9">
        <v>0</v>
      </c>
      <c r="C19" s="9"/>
      <c r="D19" s="9">
        <f>B19-C19</f>
        <v>0</v>
      </c>
      <c r="E19" s="10" t="e">
        <f t="shared" si="7"/>
        <v>#DIV/0!</v>
      </c>
      <c r="F19" s="9">
        <v>0</v>
      </c>
      <c r="G19" s="9"/>
      <c r="H19" s="9">
        <f t="shared" si="8"/>
        <v>0</v>
      </c>
      <c r="I19" s="9" t="e">
        <f t="shared" si="9"/>
        <v>#DIV/0!</v>
      </c>
      <c r="J19" s="9"/>
      <c r="K19" s="9"/>
      <c r="L19" s="9"/>
      <c r="M19" s="9"/>
    </row>
    <row r="20" spans="1:13" ht="21" x14ac:dyDescent="0.2">
      <c r="A20" s="8" t="s">
        <v>27</v>
      </c>
      <c r="B20" s="9">
        <v>0</v>
      </c>
      <c r="C20" s="9"/>
      <c r="D20" s="9">
        <f t="shared" si="6"/>
        <v>0</v>
      </c>
      <c r="E20" s="10" t="e">
        <f t="shared" si="7"/>
        <v>#DIV/0!</v>
      </c>
      <c r="F20" s="9">
        <v>0</v>
      </c>
      <c r="G20" s="9"/>
      <c r="H20" s="9">
        <f t="shared" si="8"/>
        <v>0</v>
      </c>
      <c r="I20" s="9" t="e">
        <f t="shared" si="9"/>
        <v>#DIV/0!</v>
      </c>
      <c r="J20" s="9"/>
      <c r="K20" s="9"/>
      <c r="L20" s="9"/>
      <c r="M20" s="9"/>
    </row>
    <row r="21" spans="1:13" ht="21" x14ac:dyDescent="0.2">
      <c r="A21" s="8" t="s">
        <v>28</v>
      </c>
      <c r="B21" s="9">
        <v>41.49</v>
      </c>
      <c r="C21" s="9">
        <v>110.83</v>
      </c>
      <c r="D21" s="9">
        <f t="shared" si="6"/>
        <v>-69.34</v>
      </c>
      <c r="E21" s="9">
        <f t="shared" si="7"/>
        <v>-0.62564287647748806</v>
      </c>
      <c r="F21" s="9">
        <v>96.05</v>
      </c>
      <c r="G21" s="9">
        <v>110.83</v>
      </c>
      <c r="H21" s="9">
        <f t="shared" si="8"/>
        <v>-14.780000000000001</v>
      </c>
      <c r="I21" s="9">
        <f t="shared" si="9"/>
        <v>-0.1333573942073446</v>
      </c>
      <c r="J21" s="9">
        <v>250</v>
      </c>
      <c r="K21" s="9">
        <v>224.6</v>
      </c>
      <c r="L21" s="9"/>
      <c r="M21" s="9"/>
    </row>
    <row r="22" spans="1:13" ht="21" x14ac:dyDescent="0.2">
      <c r="A22" s="8" t="s">
        <v>29</v>
      </c>
      <c r="B22" s="13">
        <v>113.43</v>
      </c>
      <c r="C22" s="13">
        <v>143.38</v>
      </c>
      <c r="D22" s="13">
        <f t="shared" si="6"/>
        <v>-29.949999999999989</v>
      </c>
      <c r="E22" s="13">
        <f t="shared" si="7"/>
        <v>-0.20888547914632438</v>
      </c>
      <c r="F22" s="13">
        <v>193.94</v>
      </c>
      <c r="G22" s="9">
        <v>223.88</v>
      </c>
      <c r="H22" s="9">
        <f t="shared" si="8"/>
        <v>-29.939999999999998</v>
      </c>
      <c r="I22" s="9">
        <f t="shared" si="9"/>
        <v>-0.13373235661961763</v>
      </c>
      <c r="J22" s="9">
        <v>500</v>
      </c>
      <c r="K22" s="9">
        <v>441.92</v>
      </c>
      <c r="L22" s="9"/>
      <c r="M22" s="9"/>
    </row>
    <row r="23" spans="1:13" ht="21" x14ac:dyDescent="0.2">
      <c r="A23" s="8" t="s">
        <v>30</v>
      </c>
      <c r="B23" s="9">
        <v>3.68</v>
      </c>
      <c r="C23" s="9">
        <v>10.61</v>
      </c>
      <c r="D23" s="9">
        <f t="shared" si="6"/>
        <v>-6.93</v>
      </c>
      <c r="E23" s="9">
        <f t="shared" si="7"/>
        <v>-0.65315739868049016</v>
      </c>
      <c r="F23" s="9">
        <v>3.68</v>
      </c>
      <c r="G23" s="9">
        <v>10.61</v>
      </c>
      <c r="H23" s="9">
        <f t="shared" si="8"/>
        <v>-6.93</v>
      </c>
      <c r="I23" s="9">
        <f t="shared" si="9"/>
        <v>-0.65315739868049016</v>
      </c>
      <c r="J23" s="9">
        <v>18</v>
      </c>
      <c r="K23" s="9">
        <v>23.38</v>
      </c>
      <c r="L23" s="9"/>
      <c r="M23" s="9"/>
    </row>
    <row r="24" spans="1:13" ht="21" x14ac:dyDescent="0.2">
      <c r="A24" s="8" t="s">
        <v>31</v>
      </c>
      <c r="B24" s="11"/>
      <c r="C24" s="9"/>
      <c r="D24" s="9">
        <f t="shared" si="6"/>
        <v>0</v>
      </c>
      <c r="E24" s="9" t="e">
        <f t="shared" si="7"/>
        <v>#DIV/0!</v>
      </c>
      <c r="F24" s="11"/>
      <c r="G24" s="9"/>
      <c r="H24" s="9">
        <f t="shared" si="8"/>
        <v>0</v>
      </c>
      <c r="I24" s="9" t="e">
        <f t="shared" si="9"/>
        <v>#DIV/0!</v>
      </c>
      <c r="J24" s="9"/>
      <c r="K24" s="9"/>
      <c r="L24" s="9"/>
      <c r="M24" s="9"/>
    </row>
    <row r="25" spans="1:13" ht="21" x14ac:dyDescent="0.2">
      <c r="A25" s="8" t="s">
        <v>32</v>
      </c>
      <c r="B25" s="9">
        <v>1.667591</v>
      </c>
      <c r="C25" s="9">
        <v>2.06</v>
      </c>
      <c r="D25" s="9">
        <f t="shared" si="6"/>
        <v>-0.39240900000000001</v>
      </c>
      <c r="E25" s="9">
        <f t="shared" si="7"/>
        <v>-0.19048980582524272</v>
      </c>
      <c r="F25" s="9">
        <v>1.67</v>
      </c>
      <c r="G25" s="9">
        <v>2.06</v>
      </c>
      <c r="H25" s="9">
        <f t="shared" si="8"/>
        <v>-0.39000000000000012</v>
      </c>
      <c r="I25" s="9">
        <f t="shared" si="9"/>
        <v>-0.18932038834951462</v>
      </c>
      <c r="J25" s="9">
        <v>5.5</v>
      </c>
      <c r="K25" s="9">
        <v>6.18</v>
      </c>
      <c r="L25" s="9"/>
      <c r="M25" s="9"/>
    </row>
    <row r="26" spans="1:13" ht="21" x14ac:dyDescent="0.2">
      <c r="A26" s="8" t="s">
        <v>33</v>
      </c>
      <c r="B26" s="11">
        <v>5.7460000000000004</v>
      </c>
      <c r="C26" s="9">
        <v>2.3199999999999998</v>
      </c>
      <c r="D26" s="9">
        <f t="shared" si="6"/>
        <v>3.4260000000000006</v>
      </c>
      <c r="E26" s="9">
        <f t="shared" si="7"/>
        <v>1.4767241379310347</v>
      </c>
      <c r="F26" s="11">
        <v>9.7390000000000008</v>
      </c>
      <c r="G26" s="9">
        <v>5.47</v>
      </c>
      <c r="H26" s="9">
        <f t="shared" si="8"/>
        <v>4.269000000000001</v>
      </c>
      <c r="I26" s="9">
        <f t="shared" si="9"/>
        <v>0.78043875685557607</v>
      </c>
      <c r="J26" s="9">
        <v>18</v>
      </c>
      <c r="K26" s="9">
        <v>10.210000000000001</v>
      </c>
      <c r="L26" s="9"/>
      <c r="M26" s="9"/>
    </row>
    <row r="27" spans="1:13" ht="21" x14ac:dyDescent="0.2">
      <c r="A27" s="14" t="s">
        <v>34</v>
      </c>
      <c r="B27" s="15">
        <f>SUM(B12:B26)-B15</f>
        <v>222.07359100000002</v>
      </c>
      <c r="C27" s="15">
        <f>SUM(C12:C26)-C15</f>
        <v>269.2</v>
      </c>
      <c r="D27" s="9">
        <f t="shared" si="6"/>
        <v>-47.126408999999967</v>
      </c>
      <c r="E27" s="9">
        <f t="shared" si="7"/>
        <v>-0.17506095468053481</v>
      </c>
      <c r="F27" s="15">
        <f t="shared" ref="F27:G27" si="10">SUM(F12:F26)-F15</f>
        <v>379.46899999999999</v>
      </c>
      <c r="G27" s="15">
        <f t="shared" si="10"/>
        <v>352.85</v>
      </c>
      <c r="H27" s="9">
        <f t="shared" si="8"/>
        <v>26.618999999999971</v>
      </c>
      <c r="I27" s="9">
        <f t="shared" si="9"/>
        <v>7.543998866373805E-2</v>
      </c>
      <c r="J27" s="15">
        <f>SUM(J12:J26)</f>
        <v>1069.26</v>
      </c>
      <c r="K27" s="15">
        <f>SUM(K12:K26)</f>
        <v>812.38</v>
      </c>
      <c r="L27" s="15"/>
      <c r="M27" s="15"/>
    </row>
    <row r="28" spans="1:13" ht="18" x14ac:dyDescent="0.2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</row>
    <row r="29" spans="1:13" ht="18" x14ac:dyDescent="0.2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</row>
    <row r="30" spans="1:13" ht="18" x14ac:dyDescent="0.2">
      <c r="A30" s="16" t="s">
        <v>35</v>
      </c>
      <c r="B30" s="3">
        <f>B7-B27</f>
        <v>188.63640899999996</v>
      </c>
      <c r="C30" s="3">
        <f t="shared" ref="C30:M30" si="11">C7-C27</f>
        <v>183.71000000000004</v>
      </c>
      <c r="D30" s="3">
        <f t="shared" si="11"/>
        <v>4.9264089999999214</v>
      </c>
      <c r="E30" s="17">
        <f t="shared" si="11"/>
        <v>8.1885710150716426E-2</v>
      </c>
      <c r="F30" s="3">
        <f t="shared" si="11"/>
        <v>260.041</v>
      </c>
      <c r="G30" s="3">
        <f t="shared" si="11"/>
        <v>301.63</v>
      </c>
      <c r="H30" s="3">
        <f t="shared" si="11"/>
        <v>-41.588999999999999</v>
      </c>
      <c r="I30" s="17">
        <f t="shared" si="11"/>
        <v>-9.8313109309135963E-2</v>
      </c>
      <c r="J30" s="3">
        <f t="shared" si="11"/>
        <v>557.13000000000011</v>
      </c>
      <c r="K30" s="3">
        <f t="shared" si="11"/>
        <v>1014.4999999999999</v>
      </c>
      <c r="L30" s="3">
        <f t="shared" si="11"/>
        <v>-200.48999999999995</v>
      </c>
      <c r="M30" s="17">
        <f t="shared" si="11"/>
        <v>-0.10974448239621648</v>
      </c>
    </row>
    <row r="31" spans="1:13" ht="19" thickBot="1" x14ac:dyDescent="0.25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</row>
    <row r="32" spans="1:13" ht="19" thickBot="1" x14ac:dyDescent="0.25">
      <c r="A32" s="19" t="s">
        <v>36</v>
      </c>
      <c r="B32" s="20">
        <f>(B7-B27)/B27</f>
        <v>0.84943197500687928</v>
      </c>
      <c r="C32" s="20">
        <f t="shared" ref="C32:M32" si="12">(C7-C27)/C27</f>
        <v>0.68242942050520072</v>
      </c>
      <c r="D32" s="20">
        <f t="shared" si="12"/>
        <v>-0.10453605747893766</v>
      </c>
      <c r="E32" s="20">
        <f t="shared" si="12"/>
        <v>-0.46775541867772857</v>
      </c>
      <c r="F32" s="20">
        <f t="shared" si="12"/>
        <v>0.68527600410046674</v>
      </c>
      <c r="G32" s="20">
        <f t="shared" si="12"/>
        <v>0.85483916678475269</v>
      </c>
      <c r="H32" s="20">
        <f t="shared" si="12"/>
        <v>-1.5623802547052874</v>
      </c>
      <c r="I32" s="20">
        <f t="shared" si="12"/>
        <v>-1.3031962365125911</v>
      </c>
      <c r="J32" s="20">
        <f t="shared" si="12"/>
        <v>0.52104259020257016</v>
      </c>
      <c r="K32" s="20">
        <f t="shared" si="12"/>
        <v>1.2487998227430512</v>
      </c>
      <c r="L32" s="20" t="e">
        <f t="shared" si="12"/>
        <v>#DIV/0!</v>
      </c>
      <c r="M32" s="21" t="e">
        <f t="shared" si="12"/>
        <v>#DIV/0!</v>
      </c>
    </row>
  </sheetData>
  <mergeCells count="26">
    <mergeCell ref="C2:C3"/>
    <mergeCell ref="D2:E2"/>
    <mergeCell ref="F2:F3"/>
    <mergeCell ref="G2:G3"/>
    <mergeCell ref="H2:I2"/>
    <mergeCell ref="L10:M10"/>
    <mergeCell ref="J2:J3"/>
    <mergeCell ref="K2:K3"/>
    <mergeCell ref="L2:M2"/>
    <mergeCell ref="A9:A11"/>
    <mergeCell ref="B9:E9"/>
    <mergeCell ref="F9:I9"/>
    <mergeCell ref="J9:M9"/>
    <mergeCell ref="B10:B11"/>
    <mergeCell ref="C10:C11"/>
    <mergeCell ref="D10:E10"/>
    <mergeCell ref="A1:A3"/>
    <mergeCell ref="B1:E1"/>
    <mergeCell ref="F1:I1"/>
    <mergeCell ref="J1:M1"/>
    <mergeCell ref="B2:B3"/>
    <mergeCell ref="F10:F11"/>
    <mergeCell ref="G10:G11"/>
    <mergeCell ref="H10:I10"/>
    <mergeCell ref="J10:J11"/>
    <mergeCell ref="K10:K11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F26" sqref="F26"/>
    </sheetView>
  </sheetViews>
  <sheetFormatPr baseColWidth="10" defaultRowHeight="16" x14ac:dyDescent="0.2"/>
  <sheetData>
    <row r="1" spans="1:6" ht="21" x14ac:dyDescent="0.2">
      <c r="A1" s="22" t="s">
        <v>37</v>
      </c>
      <c r="B1" s="22" t="s">
        <v>38</v>
      </c>
      <c r="C1" s="22" t="s">
        <v>39</v>
      </c>
      <c r="D1" s="22" t="s">
        <v>40</v>
      </c>
      <c r="E1" s="22" t="s">
        <v>41</v>
      </c>
      <c r="F1" s="22" t="s">
        <v>42</v>
      </c>
    </row>
    <row r="2" spans="1:6" ht="21" x14ac:dyDescent="0.2">
      <c r="A2" s="22" t="s">
        <v>43</v>
      </c>
      <c r="B2" s="23">
        <v>42.7</v>
      </c>
      <c r="C2" s="23">
        <v>13.1</v>
      </c>
      <c r="D2" s="23">
        <v>4</v>
      </c>
      <c r="E2" s="23">
        <v>19.8</v>
      </c>
      <c r="F2" s="23">
        <v>5.8</v>
      </c>
    </row>
    <row r="3" spans="1:6" ht="21" x14ac:dyDescent="0.2">
      <c r="A3" s="22" t="s">
        <v>11</v>
      </c>
      <c r="B3" s="24">
        <v>59.2</v>
      </c>
      <c r="C3" s="24">
        <v>37.4</v>
      </c>
      <c r="D3" s="24">
        <v>17.2</v>
      </c>
      <c r="E3" s="24">
        <v>3.2</v>
      </c>
      <c r="F3" s="24">
        <v>1.4</v>
      </c>
    </row>
    <row r="4" spans="1:6" ht="21" x14ac:dyDescent="0.2">
      <c r="A4" s="22" t="s">
        <v>12</v>
      </c>
      <c r="B4" s="24">
        <v>0</v>
      </c>
      <c r="C4" s="24">
        <v>0</v>
      </c>
      <c r="D4" s="24">
        <v>0</v>
      </c>
      <c r="E4" s="24">
        <v>0</v>
      </c>
      <c r="F4" s="24">
        <v>0</v>
      </c>
    </row>
    <row r="5" spans="1:6" ht="21" x14ac:dyDescent="0.2">
      <c r="A5" s="22" t="s">
        <v>13</v>
      </c>
      <c r="B5" s="24">
        <v>101.9</v>
      </c>
      <c r="C5" s="24">
        <v>50.5</v>
      </c>
      <c r="D5" s="24">
        <v>21.2</v>
      </c>
      <c r="E5" s="24">
        <v>23</v>
      </c>
      <c r="F5" s="24">
        <v>7.2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tabSelected="1" workbookViewId="0">
      <selection activeCell="C26" sqref="C26"/>
    </sheetView>
  </sheetViews>
  <sheetFormatPr baseColWidth="10" defaultRowHeight="16" x14ac:dyDescent="0.2"/>
  <cols>
    <col min="1" max="1" width="34.33203125" customWidth="1"/>
    <col min="2" max="2" width="28.1640625" customWidth="1"/>
    <col min="6" max="6" width="21.6640625" customWidth="1"/>
    <col min="9" max="9" width="21.5" customWidth="1"/>
    <col min="12" max="12" width="18.1640625" customWidth="1"/>
    <col min="13" max="13" width="21.5" customWidth="1"/>
  </cols>
  <sheetData>
    <row r="1" spans="1:13" x14ac:dyDescent="0.2">
      <c r="A1" s="36" t="s">
        <v>48</v>
      </c>
      <c r="B1" s="36"/>
      <c r="C1" s="36" t="s">
        <v>55</v>
      </c>
      <c r="D1" s="36"/>
      <c r="E1" s="36" t="s">
        <v>44</v>
      </c>
      <c r="F1" s="36"/>
      <c r="G1" s="36"/>
      <c r="H1" s="36" t="s">
        <v>45</v>
      </c>
      <c r="I1" s="36"/>
      <c r="J1" s="36"/>
      <c r="K1" s="36" t="s">
        <v>60</v>
      </c>
      <c r="L1" s="36"/>
      <c r="M1" s="36"/>
    </row>
    <row r="2" spans="1:13" ht="18" x14ac:dyDescent="0.2">
      <c r="A2" s="18" t="s">
        <v>49</v>
      </c>
      <c r="B2" t="s">
        <v>54</v>
      </c>
      <c r="C2" t="s">
        <v>46</v>
      </c>
      <c r="D2" t="s">
        <v>50</v>
      </c>
      <c r="E2" t="s">
        <v>44</v>
      </c>
      <c r="F2" t="s">
        <v>51</v>
      </c>
      <c r="G2" t="s">
        <v>56</v>
      </c>
      <c r="H2" t="s">
        <v>57</v>
      </c>
      <c r="I2" t="s">
        <v>52</v>
      </c>
      <c r="J2" t="s">
        <v>53</v>
      </c>
      <c r="K2" t="s">
        <v>58</v>
      </c>
      <c r="L2" t="s">
        <v>47</v>
      </c>
      <c r="M2" t="s">
        <v>59</v>
      </c>
    </row>
    <row r="3" spans="1:13" x14ac:dyDescent="0.2">
      <c r="A3">
        <v>188.64</v>
      </c>
      <c r="B3">
        <v>557.13</v>
      </c>
      <c r="C3">
        <v>110400</v>
      </c>
      <c r="D3" s="37">
        <v>0.01</v>
      </c>
      <c r="E3">
        <v>45569</v>
      </c>
      <c r="F3" s="38">
        <v>42414</v>
      </c>
      <c r="G3" s="25">
        <v>1.2E-2</v>
      </c>
      <c r="H3">
        <v>33120</v>
      </c>
      <c r="I3" s="38">
        <v>45170</v>
      </c>
      <c r="J3">
        <v>1987.2</v>
      </c>
      <c r="K3">
        <v>12449</v>
      </c>
      <c r="L3">
        <v>60.33</v>
      </c>
      <c r="M3" s="25">
        <v>8.0000000000000004E-4</v>
      </c>
    </row>
  </sheetData>
  <mergeCells count="5">
    <mergeCell ref="A1:B1"/>
    <mergeCell ref="C1:D1"/>
    <mergeCell ref="E1:G1"/>
    <mergeCell ref="H1:J1"/>
    <mergeCell ref="K1:M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收入</vt:lpstr>
      <vt:lpstr>费用</vt:lpstr>
      <vt:lpstr>欠费</vt:lpstr>
      <vt:lpstr>noi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2016-11-17T03:21:26Z</dcterms:created>
  <dcterms:modified xsi:type="dcterms:W3CDTF">2016-11-17T04:47:46Z</dcterms:modified>
</cp:coreProperties>
</file>