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ymac221\Desktop\GSAS Exper. Game Design\Water\"/>
    </mc:Choice>
  </mc:AlternateContent>
  <bookViews>
    <workbookView xWindow="0" yWindow="0" windowWidth="24000" windowHeight="97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K12" i="1"/>
  <c r="J13" i="1"/>
  <c r="K15" i="1"/>
  <c r="K16" i="1"/>
  <c r="J14" i="1"/>
  <c r="L24" i="1"/>
  <c r="K26" i="1"/>
  <c r="J33" i="1"/>
  <c r="K45" i="1"/>
  <c r="K46" i="1"/>
  <c r="L49" i="1"/>
  <c r="J80" i="1"/>
  <c r="L54" i="1"/>
  <c r="J73" i="1"/>
  <c r="M2" i="1"/>
  <c r="Q4" i="1"/>
  <c r="K4" i="1"/>
  <c r="K3" i="1"/>
  <c r="H81" i="1"/>
  <c r="H80" i="1"/>
  <c r="H73" i="1"/>
  <c r="H66" i="1"/>
  <c r="H52" i="1"/>
  <c r="H48" i="1"/>
  <c r="H44" i="1"/>
  <c r="H45" i="1"/>
  <c r="H31" i="1"/>
  <c r="H25" i="1"/>
  <c r="H24" i="1"/>
  <c r="H20" i="1"/>
  <c r="H16" i="1"/>
  <c r="H15" i="1"/>
  <c r="H14" i="1"/>
  <c r="H13" i="1"/>
  <c r="H12" i="1"/>
  <c r="H4" i="1"/>
  <c r="H3" i="1"/>
  <c r="L2" i="1"/>
  <c r="K2" i="1"/>
  <c r="J2" i="1"/>
  <c r="Q2" i="1" l="1"/>
  <c r="G20" i="1"/>
  <c r="I20" i="1" s="1"/>
  <c r="D20" i="1"/>
  <c r="C20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D80" i="1"/>
  <c r="G19" i="1"/>
  <c r="G80" i="1"/>
  <c r="G79" i="1"/>
  <c r="G78" i="1"/>
  <c r="G77" i="1"/>
  <c r="G76" i="1"/>
  <c r="G75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24" i="1"/>
  <c r="F12" i="1"/>
  <c r="F73" i="1"/>
  <c r="F80" i="1"/>
  <c r="G4" i="1"/>
  <c r="G3" i="1"/>
  <c r="C80" i="1"/>
  <c r="D73" i="1"/>
  <c r="C73" i="1"/>
  <c r="D66" i="1"/>
  <c r="C66" i="1"/>
  <c r="D52" i="1"/>
  <c r="C52" i="1"/>
  <c r="D48" i="1"/>
  <c r="C48" i="1"/>
  <c r="D44" i="1"/>
  <c r="C44" i="1"/>
  <c r="D31" i="1"/>
  <c r="C31" i="1"/>
  <c r="C24" i="1"/>
  <c r="D24" i="1"/>
  <c r="D12" i="1"/>
  <c r="C12" i="1"/>
</calcChain>
</file>

<file path=xl/sharedStrings.xml><?xml version="1.0" encoding="utf-8"?>
<sst xmlns="http://schemas.openxmlformats.org/spreadsheetml/2006/main" count="113" uniqueCount="97">
  <si>
    <t>GDP cap.</t>
  </si>
  <si>
    <t>Country</t>
  </si>
  <si>
    <t>India</t>
  </si>
  <si>
    <t>Pop</t>
  </si>
  <si>
    <t>China (Ex. Macao &amp; Hong Kong)</t>
  </si>
  <si>
    <t>Regions</t>
  </si>
  <si>
    <t>Southeast Asia</t>
  </si>
  <si>
    <t>Vietnam</t>
  </si>
  <si>
    <t>Cambodia</t>
  </si>
  <si>
    <t>Thailand</t>
  </si>
  <si>
    <t>Indonesia</t>
  </si>
  <si>
    <t>Philippines</t>
  </si>
  <si>
    <t>Malaysia</t>
  </si>
  <si>
    <t>Average</t>
  </si>
  <si>
    <t>in mil</t>
  </si>
  <si>
    <t>Japan</t>
  </si>
  <si>
    <t>Australia</t>
  </si>
  <si>
    <t>Brazil</t>
  </si>
  <si>
    <t>Argentina</t>
  </si>
  <si>
    <t>Canada</t>
  </si>
  <si>
    <t>USA</t>
  </si>
  <si>
    <t>Mexico</t>
  </si>
  <si>
    <t>USA/Mexico</t>
  </si>
  <si>
    <t>Eastern Africa</t>
  </si>
  <si>
    <t>Egypt</t>
  </si>
  <si>
    <t>Kenya</t>
  </si>
  <si>
    <t>Sudan</t>
  </si>
  <si>
    <t>Russia</t>
  </si>
  <si>
    <t>West Asia</t>
  </si>
  <si>
    <t>Pakistan</t>
  </si>
  <si>
    <t>Afghanistan</t>
  </si>
  <si>
    <t>Turkmenistan</t>
  </si>
  <si>
    <t>Uzbekistan</t>
  </si>
  <si>
    <t>Kazakhstan</t>
  </si>
  <si>
    <t>Middle East</t>
  </si>
  <si>
    <t>Saudi Arabia</t>
  </si>
  <si>
    <t>Yemen</t>
  </si>
  <si>
    <t>Oman</t>
  </si>
  <si>
    <t>UAE</t>
  </si>
  <si>
    <t>Iraq</t>
  </si>
  <si>
    <t>Iran</t>
  </si>
  <si>
    <t>Jordan</t>
  </si>
  <si>
    <t>Israel</t>
  </si>
  <si>
    <t>Turkey</t>
  </si>
  <si>
    <t>Kuwait</t>
  </si>
  <si>
    <t>Qatar</t>
  </si>
  <si>
    <t>mil</t>
  </si>
  <si>
    <t>South Africa</t>
  </si>
  <si>
    <t>Chile</t>
  </si>
  <si>
    <t>Peru</t>
  </si>
  <si>
    <t>Chile/peru</t>
  </si>
  <si>
    <t>In mil</t>
  </si>
  <si>
    <t>North Africa</t>
  </si>
  <si>
    <t>Algeria</t>
  </si>
  <si>
    <t>Tunisia</t>
  </si>
  <si>
    <t>Morocco</t>
  </si>
  <si>
    <t>Central Africa</t>
  </si>
  <si>
    <t>Nigeria</t>
  </si>
  <si>
    <t>Mali</t>
  </si>
  <si>
    <t>Angola</t>
  </si>
  <si>
    <t>DR Congo</t>
  </si>
  <si>
    <t>Tanzania</t>
  </si>
  <si>
    <t>Zambia</t>
  </si>
  <si>
    <t>Niger</t>
  </si>
  <si>
    <t>Cote d'ivoire</t>
  </si>
  <si>
    <t>Ghana</t>
  </si>
  <si>
    <t>Cameroon</t>
  </si>
  <si>
    <t>Senegal</t>
  </si>
  <si>
    <t>Chad</t>
  </si>
  <si>
    <t>Scandanavia/England</t>
  </si>
  <si>
    <t>England</t>
  </si>
  <si>
    <t>Ireland</t>
  </si>
  <si>
    <t>Norway</t>
  </si>
  <si>
    <t>Sweden</t>
  </si>
  <si>
    <t>Finland</t>
  </si>
  <si>
    <t>Europe</t>
  </si>
  <si>
    <t>Germany</t>
  </si>
  <si>
    <t>France</t>
  </si>
  <si>
    <t>Italy</t>
  </si>
  <si>
    <t>Spain</t>
  </si>
  <si>
    <t>Netherlands</t>
  </si>
  <si>
    <t>Price of water (1.5L)</t>
  </si>
  <si>
    <t>0.93 actually</t>
  </si>
  <si>
    <t xml:space="preserve">1 actually </t>
  </si>
  <si>
    <t xml:space="preserve">Starting </t>
  </si>
  <si>
    <t>profit margin</t>
  </si>
  <si>
    <t>total pop</t>
  </si>
  <si>
    <t>desalination plant</t>
  </si>
  <si>
    <t>1st world</t>
  </si>
  <si>
    <t>2nd world</t>
  </si>
  <si>
    <t>3rd world</t>
  </si>
  <si>
    <t>Demand</t>
  </si>
  <si>
    <t>100 million</t>
  </si>
  <si>
    <t>Water weight deaths</t>
  </si>
  <si>
    <t>DEMAND POP</t>
  </si>
  <si>
    <t>75 million</t>
  </si>
  <si>
    <t>AFTER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</si>
</sst>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8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0" fillId="0" borderId="0" xfId="0" applyFont="1"/>
    <xf numFmtId="4" fontId="0" fillId="0" borderId="0" xfId="0" applyNumberFormat="1" applyFont="1"/>
    <xf numFmtId="44" fontId="0" fillId="0" borderId="0" xfId="1" applyFont="1"/>
    <xf numFmtId="44" fontId="2" fillId="0" borderId="0" xfId="1" applyFont="1"/>
    <xf numFmtId="0" fontId="0" fillId="0" borderId="0" xfId="1" applyNumberFormat="1" applyFont="1"/>
    <xf numFmtId="9" fontId="0" fillId="0" borderId="0" xfId="0" applyNumberFormat="1"/>
    <xf numFmtId="44" fontId="0" fillId="0" borderId="0" xfId="0" applyNumberFormat="1"/>
    <xf numFmtId="44" fontId="1" fillId="0" borderId="0" xfId="1" applyFont="1"/>
    <xf numFmtId="44" fontId="2" fillId="0" borderId="0" xfId="0" applyNumberFormat="1" applyFont="1"/>
    <xf numFmtId="44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9" fontId="0" fillId="0" borderId="0" xfId="2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workbookViewId="0">
      <pane ySplit="2" topLeftCell="A3" activePane="bottomLeft" state="frozen"/>
      <selection pane="bottomLeft" activeCell="J1" sqref="J1"/>
    </sheetView>
  </sheetViews>
  <sheetFormatPr defaultRowHeight="15" x14ac:dyDescent="0.25"/>
  <cols>
    <col min="4" max="4" width="12.7109375" bestFit="1" customWidth="1"/>
    <col min="6" max="7" width="9.140625" style="9"/>
    <col min="10" max="10" width="10" bestFit="1" customWidth="1"/>
  </cols>
  <sheetData>
    <row r="1" spans="1:18" x14ac:dyDescent="0.25">
      <c r="F1"/>
      <c r="G1"/>
      <c r="H1" s="4" t="s">
        <v>91</v>
      </c>
      <c r="I1" s="4" t="s">
        <v>85</v>
      </c>
      <c r="J1" s="4" t="s">
        <v>88</v>
      </c>
      <c r="K1" s="4" t="s">
        <v>89</v>
      </c>
      <c r="L1" s="4" t="s">
        <v>90</v>
      </c>
      <c r="M1" s="4" t="s">
        <v>93</v>
      </c>
      <c r="P1" t="s">
        <v>84</v>
      </c>
      <c r="Q1" t="s">
        <v>86</v>
      </c>
      <c r="R1" t="s">
        <v>87</v>
      </c>
    </row>
    <row r="2" spans="1:18" x14ac:dyDescent="0.25">
      <c r="A2" t="s">
        <v>5</v>
      </c>
      <c r="B2" t="s">
        <v>1</v>
      </c>
      <c r="C2" t="s">
        <v>0</v>
      </c>
      <c r="D2" t="s">
        <v>3</v>
      </c>
      <c r="F2" t="s">
        <v>81</v>
      </c>
      <c r="G2" t="s">
        <v>96</v>
      </c>
      <c r="I2" s="12">
        <v>0.35</v>
      </c>
      <c r="J2" s="12">
        <f>I2-8%</f>
        <v>0.26999999999999996</v>
      </c>
      <c r="K2" s="12">
        <f>I2-17%</f>
        <v>0.17999999999999997</v>
      </c>
      <c r="L2" s="17">
        <f>I2-25%</f>
        <v>9.9999999999999978E-2</v>
      </c>
      <c r="M2" s="19">
        <f>SUM(M3:M80)</f>
        <v>1</v>
      </c>
      <c r="P2" t="s">
        <v>92</v>
      </c>
      <c r="Q2" s="3">
        <f>D3+D4+D12+D13+D14+D15+D16+D20+D24+D25+D31+D44+D48+D45+D52+D66+D73+D80</f>
        <v>6139.18</v>
      </c>
      <c r="R2" t="s">
        <v>95</v>
      </c>
    </row>
    <row r="3" spans="1:18" x14ac:dyDescent="0.25">
      <c r="B3" s="4" t="s">
        <v>2</v>
      </c>
      <c r="C3" s="1">
        <v>1709.6</v>
      </c>
      <c r="D3" s="3">
        <v>1324</v>
      </c>
      <c r="F3" s="2">
        <v>0.32</v>
      </c>
      <c r="G3" s="10">
        <f>F3*(1.02^5)</f>
        <v>0.35330585702400003</v>
      </c>
      <c r="H3">
        <f>0.34*D3</f>
        <v>450.16</v>
      </c>
      <c r="I3" s="13">
        <f>G3*$I$2</f>
        <v>0.1236570499584</v>
      </c>
      <c r="J3" s="13"/>
      <c r="K3" s="15">
        <f>$K$2*G3</f>
        <v>6.3595054264319995E-2</v>
      </c>
      <c r="L3" s="13"/>
      <c r="M3" s="19">
        <v>0.11</v>
      </c>
      <c r="Q3" t="s">
        <v>94</v>
      </c>
    </row>
    <row r="4" spans="1:18" x14ac:dyDescent="0.25">
      <c r="B4" s="4" t="s">
        <v>4</v>
      </c>
      <c r="C4" s="1">
        <v>8123.2</v>
      </c>
      <c r="D4" s="3">
        <v>1379</v>
      </c>
      <c r="F4" s="9">
        <v>0.66</v>
      </c>
      <c r="G4" s="10">
        <f>F4*(1.02^5)</f>
        <v>0.72869333011199999</v>
      </c>
      <c r="H4">
        <f>0.36*D4</f>
        <v>496.44</v>
      </c>
      <c r="I4" s="13">
        <f t="shared" ref="I4:I67" si="0">G4*$I$2</f>
        <v>0.25504266553919996</v>
      </c>
      <c r="K4" s="15">
        <f>$K$2*G4</f>
        <v>0.13116479942015996</v>
      </c>
      <c r="M4" s="19">
        <v>0.05</v>
      </c>
      <c r="Q4" s="20">
        <f>H81</f>
        <v>1926.2979800000003</v>
      </c>
    </row>
    <row r="5" spans="1:18" x14ac:dyDescent="0.25">
      <c r="A5" s="4" t="s">
        <v>6</v>
      </c>
      <c r="I5" s="13"/>
    </row>
    <row r="6" spans="1:18" x14ac:dyDescent="0.25">
      <c r="B6" t="s">
        <v>7</v>
      </c>
      <c r="C6" s="3">
        <v>2214</v>
      </c>
      <c r="D6">
        <v>92.7</v>
      </c>
      <c r="F6" s="9">
        <v>0.5</v>
      </c>
      <c r="G6" s="9">
        <f t="shared" ref="G6:G68" si="1">F6*(1.02^5)</f>
        <v>0.55204040160000001</v>
      </c>
      <c r="I6" s="13">
        <f t="shared" si="0"/>
        <v>0.19321414056</v>
      </c>
    </row>
    <row r="7" spans="1:18" x14ac:dyDescent="0.25">
      <c r="B7" t="s">
        <v>8</v>
      </c>
      <c r="C7" s="1">
        <v>1269.9000000000001</v>
      </c>
      <c r="D7">
        <v>15.76</v>
      </c>
      <c r="F7" s="9">
        <v>0.55000000000000004</v>
      </c>
      <c r="G7" s="9">
        <f t="shared" si="1"/>
        <v>0.60724444176000003</v>
      </c>
      <c r="I7" s="13">
        <f t="shared" si="0"/>
        <v>0.21253555461599999</v>
      </c>
    </row>
    <row r="8" spans="1:18" x14ac:dyDescent="0.25">
      <c r="B8" t="s">
        <v>9</v>
      </c>
      <c r="C8" s="1">
        <v>5910.6</v>
      </c>
      <c r="D8">
        <v>68.86</v>
      </c>
      <c r="F8" s="9">
        <v>0.48</v>
      </c>
      <c r="G8" s="9">
        <f t="shared" si="1"/>
        <v>0.52995878553599995</v>
      </c>
      <c r="I8" s="13">
        <f t="shared" si="0"/>
        <v>0.18548557493759998</v>
      </c>
    </row>
    <row r="9" spans="1:18" x14ac:dyDescent="0.25">
      <c r="B9" t="s">
        <v>10</v>
      </c>
      <c r="C9" s="1">
        <v>3570.3</v>
      </c>
      <c r="D9">
        <v>261.10000000000002</v>
      </c>
      <c r="F9" s="9">
        <v>0.39</v>
      </c>
      <c r="G9" s="9">
        <f t="shared" si="1"/>
        <v>0.43059151324800005</v>
      </c>
      <c r="I9" s="13">
        <f t="shared" si="0"/>
        <v>0.15070702963679999</v>
      </c>
    </row>
    <row r="10" spans="1:18" x14ac:dyDescent="0.25">
      <c r="B10" t="s">
        <v>11</v>
      </c>
      <c r="C10" s="1">
        <v>2951.1</v>
      </c>
      <c r="D10">
        <v>103.3</v>
      </c>
      <c r="F10" s="9">
        <v>0.69</v>
      </c>
      <c r="G10" s="9">
        <f t="shared" si="1"/>
        <v>0.76181575420799996</v>
      </c>
      <c r="I10" s="13">
        <f t="shared" si="0"/>
        <v>0.26663551397279994</v>
      </c>
    </row>
    <row r="11" spans="1:18" x14ac:dyDescent="0.25">
      <c r="B11" t="s">
        <v>12</v>
      </c>
      <c r="C11" s="1">
        <v>9508.2000000000007</v>
      </c>
      <c r="D11">
        <v>31.19</v>
      </c>
      <c r="F11" s="9">
        <v>0.63</v>
      </c>
      <c r="G11" s="9">
        <f t="shared" si="1"/>
        <v>0.69557090601600002</v>
      </c>
      <c r="I11" s="16">
        <f t="shared" si="0"/>
        <v>0.24344981710559999</v>
      </c>
    </row>
    <row r="12" spans="1:18" x14ac:dyDescent="0.25">
      <c r="B12" s="4" t="s">
        <v>13</v>
      </c>
      <c r="C12" s="5">
        <f>AVERAGE(C6:C11)</f>
        <v>4237.3499999999995</v>
      </c>
      <c r="D12" s="4">
        <f>SUM(D6:D11)</f>
        <v>572.91000000000008</v>
      </c>
      <c r="E12" t="s">
        <v>14</v>
      </c>
      <c r="F12" s="14">
        <f>AVERAGE(F6:F11)</f>
        <v>0.53999999999999992</v>
      </c>
      <c r="G12" s="14">
        <f t="shared" si="1"/>
        <v>0.59620363372799989</v>
      </c>
      <c r="H12" s="18">
        <f>0.39*D12</f>
        <v>223.43490000000003</v>
      </c>
      <c r="I12" s="16">
        <f t="shared" si="0"/>
        <v>0.20867127180479994</v>
      </c>
      <c r="K12" s="15">
        <f>G12*K2</f>
        <v>0.10731665407103996</v>
      </c>
      <c r="M12" s="19">
        <v>0.1</v>
      </c>
    </row>
    <row r="13" spans="1:18" x14ac:dyDescent="0.25">
      <c r="B13" s="4" t="s">
        <v>15</v>
      </c>
      <c r="C13" s="1">
        <v>38900.6</v>
      </c>
      <c r="D13">
        <v>127</v>
      </c>
      <c r="F13" s="9">
        <v>1.33</v>
      </c>
      <c r="G13" s="14">
        <f t="shared" si="1"/>
        <v>1.4684274682560001</v>
      </c>
      <c r="H13">
        <f>0.15*D13</f>
        <v>19.05</v>
      </c>
      <c r="I13" s="16">
        <f t="shared" si="0"/>
        <v>0.51394961388960003</v>
      </c>
      <c r="J13" s="15">
        <f>G13*J2</f>
        <v>0.39647541642911999</v>
      </c>
      <c r="M13" s="19">
        <v>0.01</v>
      </c>
    </row>
    <row r="14" spans="1:18" x14ac:dyDescent="0.25">
      <c r="B14" s="4" t="s">
        <v>16</v>
      </c>
      <c r="C14" s="1">
        <v>49927.6</v>
      </c>
      <c r="D14">
        <v>24.13</v>
      </c>
      <c r="F14" s="9">
        <v>2.84</v>
      </c>
      <c r="G14" s="14">
        <f t="shared" si="1"/>
        <v>3.1355894810880001</v>
      </c>
      <c r="H14">
        <f>0.106*D14</f>
        <v>2.5577799999999997</v>
      </c>
      <c r="I14" s="16">
        <f t="shared" si="0"/>
        <v>1.0974563183807999</v>
      </c>
      <c r="J14" s="15">
        <f>G14*J2</f>
        <v>0.84660915989375984</v>
      </c>
      <c r="M14" s="19">
        <v>0.01</v>
      </c>
    </row>
    <row r="15" spans="1:18" x14ac:dyDescent="0.25">
      <c r="B15" s="4" t="s">
        <v>17</v>
      </c>
      <c r="C15" s="1">
        <v>8649.9</v>
      </c>
      <c r="D15">
        <v>207.7</v>
      </c>
      <c r="F15" s="9">
        <v>0.88</v>
      </c>
      <c r="G15" s="14">
        <f t="shared" si="1"/>
        <v>0.97159110681600003</v>
      </c>
      <c r="H15">
        <f>0.25*D15</f>
        <v>51.924999999999997</v>
      </c>
      <c r="I15" s="16">
        <f t="shared" si="0"/>
        <v>0.34005688738559997</v>
      </c>
      <c r="K15" s="15">
        <f>G15*K2</f>
        <v>0.17488639922687998</v>
      </c>
      <c r="M15" s="19">
        <v>0.01</v>
      </c>
      <c r="P15">
        <v>100</v>
      </c>
    </row>
    <row r="16" spans="1:18" x14ac:dyDescent="0.25">
      <c r="B16" s="4" t="s">
        <v>18</v>
      </c>
      <c r="C16" s="1">
        <v>12440.3</v>
      </c>
      <c r="D16">
        <v>43.85</v>
      </c>
      <c r="F16" s="9">
        <v>1.28</v>
      </c>
      <c r="G16" s="14">
        <f t="shared" si="1"/>
        <v>1.4132234280960001</v>
      </c>
      <c r="H16">
        <f>0.2*D16</f>
        <v>8.7700000000000014</v>
      </c>
      <c r="I16" s="16">
        <f t="shared" si="0"/>
        <v>0.49462819983360001</v>
      </c>
      <c r="K16" s="15">
        <f>G16*K2</f>
        <v>0.25438021705727998</v>
      </c>
      <c r="M16" s="19">
        <v>0.01</v>
      </c>
      <c r="P16">
        <v>0.59</v>
      </c>
    </row>
    <row r="17" spans="1:19" x14ac:dyDescent="0.25">
      <c r="A17" s="4" t="s">
        <v>22</v>
      </c>
      <c r="B17" t="s">
        <v>19</v>
      </c>
      <c r="C17" s="1">
        <v>42157.9</v>
      </c>
      <c r="D17">
        <v>36.29</v>
      </c>
      <c r="F17" s="9">
        <v>1.92</v>
      </c>
      <c r="G17" s="14">
        <f t="shared" si="1"/>
        <v>2.1198351421439998</v>
      </c>
      <c r="I17" s="13">
        <f t="shared" si="0"/>
        <v>0.74194229975039994</v>
      </c>
      <c r="M17" s="19"/>
    </row>
    <row r="18" spans="1:19" x14ac:dyDescent="0.25">
      <c r="B18" t="s">
        <v>20</v>
      </c>
      <c r="C18" s="1">
        <v>57638.2</v>
      </c>
      <c r="D18">
        <v>323.10000000000002</v>
      </c>
      <c r="F18" s="9">
        <v>1.75</v>
      </c>
      <c r="G18" s="14">
        <f t="shared" si="1"/>
        <v>1.9321414055999999</v>
      </c>
      <c r="I18" s="13">
        <f t="shared" si="0"/>
        <v>0.67624949195999995</v>
      </c>
      <c r="M18" s="19"/>
      <c r="P18">
        <v>50</v>
      </c>
      <c r="Q18">
        <v>50</v>
      </c>
    </row>
    <row r="19" spans="1:19" x14ac:dyDescent="0.25">
      <c r="B19" t="s">
        <v>21</v>
      </c>
      <c r="C19" s="1">
        <v>8208.6</v>
      </c>
      <c r="D19">
        <v>127.5</v>
      </c>
      <c r="F19" s="9">
        <v>0.92</v>
      </c>
      <c r="G19" s="9">
        <f t="shared" si="1"/>
        <v>1.015754338944</v>
      </c>
      <c r="I19" s="13">
        <f t="shared" si="0"/>
        <v>0.3555140186304</v>
      </c>
      <c r="M19" s="19"/>
      <c r="P19">
        <v>0.59</v>
      </c>
      <c r="Q19">
        <v>0.1</v>
      </c>
    </row>
    <row r="20" spans="1:19" x14ac:dyDescent="0.25">
      <c r="B20" s="4" t="s">
        <v>13</v>
      </c>
      <c r="C20" s="6">
        <f>AVERAGE(C17:C19)</f>
        <v>36001.566666666673</v>
      </c>
      <c r="D20" s="4">
        <f>SUM(D17:D19)</f>
        <v>486.89000000000004</v>
      </c>
      <c r="E20" t="s">
        <v>14</v>
      </c>
      <c r="G20" s="14">
        <f>AVERAGE(G17:G19)</f>
        <v>1.6892436288959998</v>
      </c>
      <c r="H20">
        <f>0.13*D20</f>
        <v>63.295700000000011</v>
      </c>
      <c r="I20" s="15">
        <f t="shared" si="0"/>
        <v>0.59123527011359989</v>
      </c>
      <c r="M20" s="19">
        <v>0.01</v>
      </c>
    </row>
    <row r="21" spans="1:19" x14ac:dyDescent="0.25">
      <c r="A21" s="4" t="s">
        <v>23</v>
      </c>
      <c r="B21" t="s">
        <v>24</v>
      </c>
      <c r="C21" s="1">
        <v>3477.9</v>
      </c>
      <c r="D21">
        <v>95.69</v>
      </c>
      <c r="F21" s="9">
        <v>0.44</v>
      </c>
      <c r="G21" s="9">
        <f t="shared" si="1"/>
        <v>0.48579555340800001</v>
      </c>
      <c r="I21" s="13">
        <f t="shared" si="0"/>
        <v>0.17002844369279999</v>
      </c>
      <c r="M21" s="19"/>
      <c r="P21">
        <v>25</v>
      </c>
      <c r="Q21">
        <v>25</v>
      </c>
      <c r="R21">
        <v>25</v>
      </c>
      <c r="S21">
        <v>25</v>
      </c>
    </row>
    <row r="22" spans="1:19" x14ac:dyDescent="0.25">
      <c r="B22" t="s">
        <v>25</v>
      </c>
      <c r="C22" s="1">
        <v>1455.4</v>
      </c>
      <c r="D22">
        <v>48.46</v>
      </c>
      <c r="F22" s="9">
        <v>1</v>
      </c>
      <c r="G22" s="9">
        <f t="shared" si="1"/>
        <v>1.1040808032</v>
      </c>
      <c r="I22" s="13">
        <f t="shared" si="0"/>
        <v>0.38642828111999999</v>
      </c>
      <c r="M22" s="19"/>
      <c r="P22">
        <v>0.59</v>
      </c>
      <c r="Q22">
        <v>0.1</v>
      </c>
      <c r="R22">
        <v>0.06</v>
      </c>
      <c r="S22">
        <v>0.5</v>
      </c>
    </row>
    <row r="23" spans="1:19" x14ac:dyDescent="0.25">
      <c r="B23" t="s">
        <v>26</v>
      </c>
      <c r="C23" s="3">
        <v>2415</v>
      </c>
      <c r="D23">
        <v>39.58</v>
      </c>
      <c r="F23" s="9">
        <v>0.5</v>
      </c>
      <c r="G23" s="9">
        <f t="shared" si="1"/>
        <v>0.55204040160000001</v>
      </c>
      <c r="I23" s="13">
        <f t="shared" si="0"/>
        <v>0.19321414056</v>
      </c>
      <c r="M23" s="19"/>
    </row>
    <row r="24" spans="1:19" x14ac:dyDescent="0.25">
      <c r="B24" s="4" t="s">
        <v>13</v>
      </c>
      <c r="C24" s="6">
        <f>AVERAGE(C21:C23)</f>
        <v>2449.4333333333334</v>
      </c>
      <c r="D24" s="4">
        <f>SUM(D21:D23)</f>
        <v>183.73000000000002</v>
      </c>
      <c r="E24" t="s">
        <v>14</v>
      </c>
      <c r="F24" s="14">
        <f>AVERAGE(F21:F23)</f>
        <v>0.64666666666666661</v>
      </c>
      <c r="G24" s="14">
        <f t="shared" si="1"/>
        <v>0.71397225273599996</v>
      </c>
      <c r="H24">
        <f>0.42*D24</f>
        <v>77.166600000000003</v>
      </c>
      <c r="I24" s="13">
        <f t="shared" si="0"/>
        <v>0.24989028845759997</v>
      </c>
      <c r="L24" s="15">
        <f>G24*L2</f>
        <v>7.1397225273599985E-2</v>
      </c>
      <c r="M24" s="19">
        <v>0.1</v>
      </c>
    </row>
    <row r="25" spans="1:19" x14ac:dyDescent="0.25">
      <c r="B25" s="4" t="s">
        <v>27</v>
      </c>
      <c r="C25" s="1">
        <v>8748.4</v>
      </c>
      <c r="D25">
        <v>144.30000000000001</v>
      </c>
      <c r="F25" s="9">
        <v>0.93</v>
      </c>
      <c r="G25" s="14">
        <f t="shared" si="1"/>
        <v>1.0267951469760002</v>
      </c>
      <c r="H25">
        <f>0.29*D25</f>
        <v>41.847000000000001</v>
      </c>
      <c r="I25" s="13">
        <f t="shared" si="0"/>
        <v>0.35937830144160005</v>
      </c>
      <c r="J25" s="15">
        <f>G25*J2</f>
        <v>0.27723468968352</v>
      </c>
      <c r="M25" s="19">
        <v>0.01</v>
      </c>
    </row>
    <row r="26" spans="1:19" x14ac:dyDescent="0.25">
      <c r="A26" s="4" t="s">
        <v>28</v>
      </c>
      <c r="B26" t="s">
        <v>29</v>
      </c>
      <c r="C26" s="1">
        <v>1443.6</v>
      </c>
      <c r="D26">
        <v>193.2</v>
      </c>
      <c r="F26" s="9">
        <v>0.42</v>
      </c>
      <c r="G26" s="14">
        <f t="shared" si="1"/>
        <v>0.46371393734400002</v>
      </c>
      <c r="I26" s="16">
        <f t="shared" si="0"/>
        <v>0.1622998780704</v>
      </c>
      <c r="K26" s="15">
        <f>G26*K2</f>
        <v>8.3468508721919993E-2</v>
      </c>
      <c r="M26" s="19"/>
    </row>
    <row r="27" spans="1:19" x14ac:dyDescent="0.25">
      <c r="B27" t="s">
        <v>30</v>
      </c>
      <c r="C27" s="1">
        <v>561.79999999999995</v>
      </c>
      <c r="D27">
        <v>34.659999999999997</v>
      </c>
      <c r="F27" s="9">
        <v>0.49</v>
      </c>
      <c r="G27" s="14">
        <f t="shared" si="1"/>
        <v>0.54099959356799998</v>
      </c>
      <c r="I27" s="13">
        <f t="shared" si="0"/>
        <v>0.18934985774879998</v>
      </c>
      <c r="M27" s="19"/>
    </row>
    <row r="28" spans="1:19" x14ac:dyDescent="0.25">
      <c r="B28" t="s">
        <v>31</v>
      </c>
      <c r="C28" s="1">
        <v>6389.3</v>
      </c>
      <c r="D28">
        <v>5.66</v>
      </c>
      <c r="G28" s="9">
        <f t="shared" si="1"/>
        <v>0</v>
      </c>
      <c r="I28" s="13">
        <f t="shared" si="0"/>
        <v>0</v>
      </c>
      <c r="M28" s="19"/>
    </row>
    <row r="29" spans="1:19" x14ac:dyDescent="0.25">
      <c r="B29" t="s">
        <v>32</v>
      </c>
      <c r="C29" s="1">
        <v>2110.6</v>
      </c>
      <c r="D29">
        <v>31.85</v>
      </c>
      <c r="G29" s="9">
        <f t="shared" si="1"/>
        <v>0</v>
      </c>
      <c r="I29" s="13">
        <f t="shared" si="0"/>
        <v>0</v>
      </c>
      <c r="M29" s="19"/>
    </row>
    <row r="30" spans="1:19" x14ac:dyDescent="0.25">
      <c r="B30" t="s">
        <v>33</v>
      </c>
      <c r="C30" s="1">
        <v>7713.6</v>
      </c>
      <c r="D30">
        <v>17.8</v>
      </c>
      <c r="G30" s="9">
        <f t="shared" si="1"/>
        <v>0</v>
      </c>
      <c r="I30" s="13">
        <f t="shared" si="0"/>
        <v>0</v>
      </c>
      <c r="M30" s="19"/>
    </row>
    <row r="31" spans="1:19" x14ac:dyDescent="0.25">
      <c r="B31" s="4" t="s">
        <v>13</v>
      </c>
      <c r="C31" s="6">
        <f>AVERAGE(C26:C30)</f>
        <v>3643.78</v>
      </c>
      <c r="D31" s="4">
        <f>SUM(D26:D30)</f>
        <v>283.17</v>
      </c>
      <c r="E31" t="s">
        <v>14</v>
      </c>
      <c r="G31" s="9">
        <f t="shared" si="1"/>
        <v>0</v>
      </c>
      <c r="H31">
        <f>0.46*D31</f>
        <v>130.25820000000002</v>
      </c>
      <c r="I31" s="13">
        <f t="shared" si="0"/>
        <v>0</v>
      </c>
      <c r="M31" s="19">
        <v>0.1</v>
      </c>
    </row>
    <row r="32" spans="1:19" x14ac:dyDescent="0.25">
      <c r="A32" s="4" t="s">
        <v>34</v>
      </c>
      <c r="G32" s="9">
        <f t="shared" si="1"/>
        <v>0</v>
      </c>
      <c r="I32" s="13">
        <f t="shared" si="0"/>
        <v>0</v>
      </c>
      <c r="M32" s="19"/>
    </row>
    <row r="33" spans="1:13" x14ac:dyDescent="0.25">
      <c r="B33" t="s">
        <v>35</v>
      </c>
      <c r="C33" s="1">
        <v>20028.599999999999</v>
      </c>
      <c r="D33">
        <v>32.28</v>
      </c>
      <c r="F33" s="9">
        <v>0.56999999999999995</v>
      </c>
      <c r="G33" s="14">
        <f t="shared" si="1"/>
        <v>0.62932605782399997</v>
      </c>
      <c r="I33" s="16">
        <f t="shared" si="0"/>
        <v>0.22026412023839997</v>
      </c>
      <c r="J33" s="15">
        <f>G33*J2</f>
        <v>0.16991803561247998</v>
      </c>
      <c r="M33" s="19"/>
    </row>
    <row r="34" spans="1:13" x14ac:dyDescent="0.25">
      <c r="B34" t="s">
        <v>36</v>
      </c>
      <c r="C34" s="1">
        <v>990.3</v>
      </c>
      <c r="D34">
        <v>27.58</v>
      </c>
      <c r="G34" s="9">
        <f t="shared" si="1"/>
        <v>0</v>
      </c>
      <c r="I34" s="13">
        <f t="shared" si="0"/>
        <v>0</v>
      </c>
      <c r="M34" s="19"/>
    </row>
    <row r="35" spans="1:13" x14ac:dyDescent="0.25">
      <c r="B35" t="s">
        <v>37</v>
      </c>
      <c r="C35" s="1">
        <v>14982.4</v>
      </c>
      <c r="D35">
        <v>4.43</v>
      </c>
      <c r="G35" s="9">
        <f t="shared" si="1"/>
        <v>0</v>
      </c>
      <c r="I35" s="13">
        <f t="shared" si="0"/>
        <v>0</v>
      </c>
      <c r="M35" s="19"/>
    </row>
    <row r="36" spans="1:13" x14ac:dyDescent="0.25">
      <c r="B36" t="s">
        <v>38</v>
      </c>
      <c r="C36" s="1">
        <v>37622.199999999997</v>
      </c>
      <c r="D36">
        <v>9.27</v>
      </c>
      <c r="G36" s="9">
        <f t="shared" si="1"/>
        <v>0</v>
      </c>
      <c r="I36" s="13">
        <f t="shared" si="0"/>
        <v>0</v>
      </c>
      <c r="M36" s="19"/>
    </row>
    <row r="37" spans="1:13" x14ac:dyDescent="0.25">
      <c r="B37" t="s">
        <v>39</v>
      </c>
      <c r="C37" s="1">
        <v>4609.6000000000004</v>
      </c>
      <c r="D37">
        <v>37.200000000000003</v>
      </c>
      <c r="G37" s="9">
        <f t="shared" si="1"/>
        <v>0</v>
      </c>
      <c r="I37" s="13">
        <f t="shared" si="0"/>
        <v>0</v>
      </c>
      <c r="M37" s="19"/>
    </row>
    <row r="38" spans="1:13" x14ac:dyDescent="0.25">
      <c r="B38" t="s">
        <v>40</v>
      </c>
      <c r="C38" s="1">
        <v>5219.1000000000004</v>
      </c>
      <c r="D38">
        <v>80.28</v>
      </c>
      <c r="G38" s="9">
        <f t="shared" si="1"/>
        <v>0</v>
      </c>
      <c r="I38" s="13">
        <f t="shared" si="0"/>
        <v>0</v>
      </c>
      <c r="M38" s="19"/>
    </row>
    <row r="39" spans="1:13" x14ac:dyDescent="0.25">
      <c r="B39" t="s">
        <v>41</v>
      </c>
      <c r="C39" s="1">
        <v>4087.9</v>
      </c>
      <c r="D39">
        <v>9.4600000000000009</v>
      </c>
      <c r="G39" s="9">
        <f t="shared" si="1"/>
        <v>0</v>
      </c>
      <c r="I39" s="13">
        <f t="shared" si="0"/>
        <v>0</v>
      </c>
      <c r="M39" s="19"/>
    </row>
    <row r="40" spans="1:13" x14ac:dyDescent="0.25">
      <c r="B40" t="s">
        <v>42</v>
      </c>
      <c r="C40" s="1">
        <v>37175.699999999997</v>
      </c>
      <c r="D40">
        <v>8.5500000000000007</v>
      </c>
      <c r="G40" s="9">
        <f t="shared" si="1"/>
        <v>0</v>
      </c>
      <c r="I40" s="13">
        <f t="shared" si="0"/>
        <v>0</v>
      </c>
      <c r="M40" s="19"/>
    </row>
    <row r="41" spans="1:13" x14ac:dyDescent="0.25">
      <c r="B41" t="s">
        <v>43</v>
      </c>
      <c r="C41" s="1">
        <v>10862.6</v>
      </c>
      <c r="D41">
        <v>79.510000000000005</v>
      </c>
      <c r="G41" s="9">
        <f t="shared" si="1"/>
        <v>0</v>
      </c>
      <c r="I41" s="13">
        <f t="shared" si="0"/>
        <v>0</v>
      </c>
      <c r="M41" s="19"/>
    </row>
    <row r="42" spans="1:13" x14ac:dyDescent="0.25">
      <c r="B42" t="s">
        <v>44</v>
      </c>
      <c r="C42" s="1">
        <v>27359.200000000001</v>
      </c>
      <c r="D42">
        <v>4.05</v>
      </c>
      <c r="G42" s="9">
        <f t="shared" si="1"/>
        <v>0</v>
      </c>
      <c r="I42" s="13">
        <f t="shared" si="0"/>
        <v>0</v>
      </c>
      <c r="M42" s="19"/>
    </row>
    <row r="43" spans="1:13" x14ac:dyDescent="0.25">
      <c r="B43" t="s">
        <v>45</v>
      </c>
      <c r="C43" s="1">
        <v>59324.3</v>
      </c>
      <c r="D43">
        <v>2.57</v>
      </c>
      <c r="G43" s="9">
        <f t="shared" si="1"/>
        <v>0</v>
      </c>
      <c r="I43" s="13">
        <f t="shared" si="0"/>
        <v>0</v>
      </c>
      <c r="M43" s="19"/>
    </row>
    <row r="44" spans="1:13" x14ac:dyDescent="0.25">
      <c r="B44" s="4" t="s">
        <v>13</v>
      </c>
      <c r="C44" s="6">
        <f>AVERAGE(C33:C43)</f>
        <v>20205.627272727274</v>
      </c>
      <c r="D44" s="4">
        <f>SUM(D33:D43)</f>
        <v>295.18</v>
      </c>
      <c r="E44" t="s">
        <v>46</v>
      </c>
      <c r="G44" s="9">
        <f t="shared" si="1"/>
        <v>0</v>
      </c>
      <c r="H44">
        <f>0.19*D44</f>
        <v>56.084200000000003</v>
      </c>
      <c r="I44" s="13">
        <f t="shared" si="0"/>
        <v>0</v>
      </c>
      <c r="M44" s="19">
        <v>0.05</v>
      </c>
    </row>
    <row r="45" spans="1:13" x14ac:dyDescent="0.25">
      <c r="B45" s="4" t="s">
        <v>47</v>
      </c>
      <c r="C45" s="1">
        <v>5284.6</v>
      </c>
      <c r="D45">
        <v>55.91</v>
      </c>
      <c r="F45" s="9">
        <v>1.17</v>
      </c>
      <c r="G45" s="14">
        <f t="shared" si="1"/>
        <v>1.2917745397439999</v>
      </c>
      <c r="H45">
        <f>0.2*D45</f>
        <v>11.182</v>
      </c>
      <c r="I45" s="16">
        <f t="shared" si="0"/>
        <v>0.45212108891039993</v>
      </c>
      <c r="K45" s="15">
        <f>G45*K2</f>
        <v>0.23251941715391994</v>
      </c>
      <c r="M45" s="19">
        <v>0.05</v>
      </c>
    </row>
    <row r="46" spans="1:13" x14ac:dyDescent="0.25">
      <c r="A46" s="4" t="s">
        <v>50</v>
      </c>
      <c r="B46" t="s">
        <v>49</v>
      </c>
      <c r="C46" s="1">
        <v>6049.2</v>
      </c>
      <c r="D46">
        <v>31.77</v>
      </c>
      <c r="F46" s="9">
        <v>1</v>
      </c>
      <c r="G46" s="14">
        <f t="shared" si="1"/>
        <v>1.1040808032</v>
      </c>
      <c r="I46" s="16">
        <f t="shared" si="0"/>
        <v>0.38642828111999999</v>
      </c>
      <c r="K46" s="15">
        <f>G46*K2</f>
        <v>0.19873454457599996</v>
      </c>
      <c r="M46" s="19"/>
    </row>
    <row r="47" spans="1:13" x14ac:dyDescent="0.25">
      <c r="B47" t="s">
        <v>48</v>
      </c>
      <c r="C47" s="1">
        <v>13792.9</v>
      </c>
      <c r="D47">
        <v>17.91</v>
      </c>
      <c r="I47" s="13">
        <f t="shared" si="0"/>
        <v>0</v>
      </c>
      <c r="M47" s="19"/>
    </row>
    <row r="48" spans="1:13" x14ac:dyDescent="0.25">
      <c r="B48" s="4" t="s">
        <v>13</v>
      </c>
      <c r="C48" s="6">
        <f>AVERAGE(C46:C47)</f>
        <v>9921.0499999999993</v>
      </c>
      <c r="D48" s="4">
        <f>SUM(D46:D47)</f>
        <v>49.68</v>
      </c>
      <c r="E48" t="s">
        <v>51</v>
      </c>
      <c r="H48">
        <f>0.27*D48</f>
        <v>13.413600000000001</v>
      </c>
      <c r="I48" s="13">
        <f t="shared" si="0"/>
        <v>0</v>
      </c>
      <c r="M48" s="19">
        <v>0.01</v>
      </c>
    </row>
    <row r="49" spans="1:13" x14ac:dyDescent="0.25">
      <c r="A49" s="4" t="s">
        <v>52</v>
      </c>
      <c r="B49" t="s">
        <v>53</v>
      </c>
      <c r="C49" s="1">
        <v>3916.9</v>
      </c>
      <c r="D49">
        <v>40.61</v>
      </c>
      <c r="F49" s="9">
        <v>0.34</v>
      </c>
      <c r="G49" s="14">
        <f t="shared" si="1"/>
        <v>0.37538747308800002</v>
      </c>
      <c r="I49" s="16">
        <f t="shared" si="0"/>
        <v>0.1313856155808</v>
      </c>
      <c r="L49" s="15">
        <f>G49*L2</f>
        <v>3.7538747308799997E-2</v>
      </c>
      <c r="M49" s="19"/>
    </row>
    <row r="50" spans="1:13" x14ac:dyDescent="0.25">
      <c r="B50" t="s">
        <v>54</v>
      </c>
      <c r="C50" s="1">
        <v>3688.6</v>
      </c>
      <c r="D50">
        <v>11.4</v>
      </c>
      <c r="G50" s="9">
        <f t="shared" si="1"/>
        <v>0</v>
      </c>
      <c r="I50" s="13">
        <f t="shared" si="0"/>
        <v>0</v>
      </c>
      <c r="M50" s="19"/>
    </row>
    <row r="51" spans="1:13" x14ac:dyDescent="0.25">
      <c r="B51" t="s">
        <v>55</v>
      </c>
      <c r="C51" s="1">
        <v>2832.4</v>
      </c>
      <c r="D51">
        <v>35.28</v>
      </c>
      <c r="G51" s="9">
        <f t="shared" si="1"/>
        <v>0</v>
      </c>
      <c r="I51" s="13">
        <f t="shared" si="0"/>
        <v>0</v>
      </c>
      <c r="M51" s="19"/>
    </row>
    <row r="52" spans="1:13" x14ac:dyDescent="0.25">
      <c r="B52" s="4" t="s">
        <v>13</v>
      </c>
      <c r="C52" s="6">
        <f>AVERAGE(C49:C51)</f>
        <v>3479.2999999999997</v>
      </c>
      <c r="D52" s="4">
        <f>SUM(D49:D51)</f>
        <v>87.289999999999992</v>
      </c>
      <c r="E52" t="s">
        <v>14</v>
      </c>
      <c r="G52" s="9">
        <f t="shared" si="1"/>
        <v>0</v>
      </c>
      <c r="H52">
        <f>0.4*D52</f>
        <v>34.915999999999997</v>
      </c>
      <c r="I52" s="13">
        <f t="shared" si="0"/>
        <v>0</v>
      </c>
      <c r="M52" s="19">
        <v>0.1</v>
      </c>
    </row>
    <row r="53" spans="1:13" x14ac:dyDescent="0.25">
      <c r="A53" s="4" t="s">
        <v>56</v>
      </c>
      <c r="I53" s="13">
        <f t="shared" si="0"/>
        <v>0</v>
      </c>
      <c r="M53" s="19"/>
    </row>
    <row r="54" spans="1:13" x14ac:dyDescent="0.25">
      <c r="B54" s="7" t="s">
        <v>57</v>
      </c>
      <c r="C54" s="8">
        <v>2175.6999999999998</v>
      </c>
      <c r="D54" s="7">
        <v>186</v>
      </c>
      <c r="E54" s="11" t="s">
        <v>82</v>
      </c>
      <c r="F54" s="9">
        <v>0.27</v>
      </c>
      <c r="G54" s="14">
        <f t="shared" si="1"/>
        <v>0.298101816864</v>
      </c>
      <c r="I54" s="16">
        <f t="shared" si="0"/>
        <v>0.1043356359024</v>
      </c>
      <c r="L54" s="15">
        <f>G54*L2</f>
        <v>2.9810181686399994E-2</v>
      </c>
      <c r="M54" s="19"/>
    </row>
    <row r="55" spans="1:13" x14ac:dyDescent="0.25">
      <c r="B55" s="7" t="s">
        <v>58</v>
      </c>
      <c r="C55" s="8">
        <v>779.9</v>
      </c>
      <c r="D55" s="7">
        <v>18</v>
      </c>
      <c r="G55" s="9">
        <f t="shared" si="1"/>
        <v>0</v>
      </c>
      <c r="I55" s="13">
        <f t="shared" si="0"/>
        <v>0</v>
      </c>
      <c r="M55" s="19"/>
    </row>
    <row r="56" spans="1:13" x14ac:dyDescent="0.25">
      <c r="B56" s="7" t="s">
        <v>59</v>
      </c>
      <c r="C56" s="1">
        <v>3308.7</v>
      </c>
      <c r="D56" s="7">
        <v>28.81</v>
      </c>
      <c r="G56" s="9">
        <f t="shared" si="1"/>
        <v>0</v>
      </c>
      <c r="I56" s="13">
        <f t="shared" si="0"/>
        <v>0</v>
      </c>
      <c r="M56" s="19"/>
    </row>
    <row r="57" spans="1:13" x14ac:dyDescent="0.25">
      <c r="B57" s="7" t="s">
        <v>60</v>
      </c>
      <c r="C57" s="1">
        <v>405.5</v>
      </c>
      <c r="D57" s="7">
        <v>78.739999999999995</v>
      </c>
      <c r="G57" s="9">
        <f t="shared" si="1"/>
        <v>0</v>
      </c>
      <c r="I57" s="13">
        <f t="shared" si="0"/>
        <v>0</v>
      </c>
      <c r="M57" s="19"/>
    </row>
    <row r="58" spans="1:13" x14ac:dyDescent="0.25">
      <c r="B58" s="7" t="s">
        <v>63</v>
      </c>
      <c r="C58" s="1">
        <v>364.2</v>
      </c>
      <c r="D58">
        <v>20.67</v>
      </c>
      <c r="G58" s="9">
        <f t="shared" si="1"/>
        <v>0</v>
      </c>
      <c r="I58" s="13">
        <f t="shared" si="0"/>
        <v>0</v>
      </c>
      <c r="M58" s="19"/>
    </row>
    <row r="59" spans="1:13" x14ac:dyDescent="0.25">
      <c r="B59" s="7" t="s">
        <v>61</v>
      </c>
      <c r="C59" s="1">
        <v>879.2</v>
      </c>
      <c r="D59">
        <v>55.57</v>
      </c>
      <c r="G59" s="9">
        <f t="shared" si="1"/>
        <v>0</v>
      </c>
      <c r="I59" s="13">
        <f t="shared" si="0"/>
        <v>0</v>
      </c>
      <c r="M59" s="19"/>
    </row>
    <row r="60" spans="1:13" x14ac:dyDescent="0.25">
      <c r="B60" s="7" t="s">
        <v>62</v>
      </c>
      <c r="C60" s="1">
        <v>1269.9000000000001</v>
      </c>
      <c r="D60">
        <v>16.59</v>
      </c>
      <c r="G60" s="9">
        <f t="shared" si="1"/>
        <v>0</v>
      </c>
      <c r="I60" s="13">
        <f t="shared" si="0"/>
        <v>0</v>
      </c>
      <c r="M60" s="19"/>
    </row>
    <row r="61" spans="1:13" x14ac:dyDescent="0.25">
      <c r="B61" s="7" t="s">
        <v>64</v>
      </c>
      <c r="C61" s="3">
        <v>1535</v>
      </c>
      <c r="D61">
        <v>23.7</v>
      </c>
      <c r="G61" s="9">
        <f t="shared" si="1"/>
        <v>0</v>
      </c>
      <c r="I61" s="13">
        <f t="shared" si="0"/>
        <v>0</v>
      </c>
      <c r="M61" s="19"/>
    </row>
    <row r="62" spans="1:13" x14ac:dyDescent="0.25">
      <c r="B62" s="7" t="s">
        <v>65</v>
      </c>
      <c r="C62" s="1">
        <v>1513.5</v>
      </c>
      <c r="D62">
        <v>28.21</v>
      </c>
      <c r="E62" t="s">
        <v>83</v>
      </c>
      <c r="G62" s="9">
        <f t="shared" si="1"/>
        <v>0</v>
      </c>
      <c r="I62" s="13">
        <f t="shared" si="0"/>
        <v>0</v>
      </c>
      <c r="M62" s="19"/>
    </row>
    <row r="63" spans="1:13" x14ac:dyDescent="0.25">
      <c r="B63" s="7" t="s">
        <v>66</v>
      </c>
      <c r="C63" s="1">
        <v>1374.5</v>
      </c>
      <c r="D63">
        <v>23.44</v>
      </c>
      <c r="G63" s="9">
        <f t="shared" si="1"/>
        <v>0</v>
      </c>
      <c r="I63" s="13">
        <f t="shared" si="0"/>
        <v>0</v>
      </c>
      <c r="M63" s="19"/>
    </row>
    <row r="64" spans="1:13" x14ac:dyDescent="0.25">
      <c r="B64" s="7" t="s">
        <v>67</v>
      </c>
      <c r="C64" s="1">
        <v>952.8</v>
      </c>
      <c r="D64">
        <v>15.41</v>
      </c>
      <c r="G64" s="9">
        <f t="shared" si="1"/>
        <v>0</v>
      </c>
      <c r="I64" s="13">
        <f t="shared" si="0"/>
        <v>0</v>
      </c>
      <c r="M64" s="19"/>
    </row>
    <row r="65" spans="1:13" x14ac:dyDescent="0.25">
      <c r="B65" s="7" t="s">
        <v>68</v>
      </c>
      <c r="C65" s="1">
        <v>664.3</v>
      </c>
      <c r="D65">
        <v>14.45</v>
      </c>
      <c r="G65" s="9">
        <f t="shared" si="1"/>
        <v>0</v>
      </c>
      <c r="I65" s="13">
        <f t="shared" si="0"/>
        <v>0</v>
      </c>
      <c r="M65" s="19"/>
    </row>
    <row r="66" spans="1:13" x14ac:dyDescent="0.25">
      <c r="B66" s="4" t="s">
        <v>13</v>
      </c>
      <c r="C66" s="6">
        <f>AVERAGE(C54:C65)</f>
        <v>1268.5999999999997</v>
      </c>
      <c r="D66" s="4">
        <f>SUM(D54:D65)</f>
        <v>509.59</v>
      </c>
      <c r="E66" t="s">
        <v>14</v>
      </c>
      <c r="G66" s="9">
        <f t="shared" si="1"/>
        <v>0</v>
      </c>
      <c r="H66">
        <f>0.4*D66</f>
        <v>203.83600000000001</v>
      </c>
      <c r="I66" s="13">
        <f t="shared" si="0"/>
        <v>0</v>
      </c>
      <c r="M66" s="19">
        <v>0.25</v>
      </c>
    </row>
    <row r="67" spans="1:13" x14ac:dyDescent="0.25">
      <c r="A67" s="4" t="s">
        <v>69</v>
      </c>
      <c r="I67" s="13">
        <f t="shared" si="0"/>
        <v>0</v>
      </c>
      <c r="M67" s="19"/>
    </row>
    <row r="68" spans="1:13" x14ac:dyDescent="0.25">
      <c r="B68" t="s">
        <v>70</v>
      </c>
      <c r="C68" s="1">
        <v>40341.4</v>
      </c>
      <c r="D68">
        <v>65.650000000000006</v>
      </c>
      <c r="F68" s="9">
        <v>1.6</v>
      </c>
      <c r="G68" s="9">
        <f t="shared" si="1"/>
        <v>1.7665292851200001</v>
      </c>
      <c r="I68" s="16">
        <f t="shared" ref="I68:I80" si="2">G68*$I$2</f>
        <v>0.61828524979199995</v>
      </c>
      <c r="M68" s="19"/>
    </row>
    <row r="69" spans="1:13" x14ac:dyDescent="0.25">
      <c r="B69" t="s">
        <v>71</v>
      </c>
      <c r="C69" s="1">
        <v>63861.9</v>
      </c>
      <c r="D69">
        <v>4.7699999999999996</v>
      </c>
      <c r="F69" s="9">
        <v>1.69</v>
      </c>
      <c r="G69" s="9">
        <f t="shared" ref="G69:G80" si="3">F69*(1.02^5)</f>
        <v>1.865896557408</v>
      </c>
      <c r="I69" s="13">
        <f t="shared" si="2"/>
        <v>0.65306379509279999</v>
      </c>
      <c r="M69" s="19"/>
    </row>
    <row r="70" spans="1:13" x14ac:dyDescent="0.25">
      <c r="B70" t="s">
        <v>72</v>
      </c>
      <c r="C70" s="1">
        <v>70911.8</v>
      </c>
      <c r="D70">
        <v>5.23</v>
      </c>
      <c r="F70" s="9">
        <v>3.32</v>
      </c>
      <c r="G70" s="9">
        <f t="shared" si="3"/>
        <v>3.665548266624</v>
      </c>
      <c r="I70" s="13">
        <f t="shared" si="2"/>
        <v>1.2829418933184</v>
      </c>
      <c r="M70" s="19"/>
    </row>
    <row r="71" spans="1:13" x14ac:dyDescent="0.25">
      <c r="B71" t="s">
        <v>73</v>
      </c>
      <c r="C71" s="1">
        <v>51949.3</v>
      </c>
      <c r="D71">
        <v>9.9</v>
      </c>
      <c r="F71" s="9">
        <v>2.29</v>
      </c>
      <c r="G71" s="9">
        <f t="shared" si="3"/>
        <v>2.5283450393280003</v>
      </c>
      <c r="I71" s="13">
        <f t="shared" si="2"/>
        <v>0.8849207637648</v>
      </c>
      <c r="M71" s="19"/>
    </row>
    <row r="72" spans="1:13" x14ac:dyDescent="0.25">
      <c r="B72" t="s">
        <v>74</v>
      </c>
      <c r="C72" s="1">
        <v>43402.9</v>
      </c>
      <c r="D72">
        <v>5.5</v>
      </c>
      <c r="F72" s="9">
        <v>2.6</v>
      </c>
      <c r="G72" s="9">
        <f t="shared" si="3"/>
        <v>2.8706100883200003</v>
      </c>
      <c r="I72" s="13">
        <f t="shared" si="2"/>
        <v>1.0047135309120001</v>
      </c>
      <c r="M72" s="19"/>
    </row>
    <row r="73" spans="1:13" x14ac:dyDescent="0.25">
      <c r="B73" s="4" t="s">
        <v>13</v>
      </c>
      <c r="C73" s="6">
        <f>AVERAGE(C68:C72)</f>
        <v>54093.460000000006</v>
      </c>
      <c r="D73" s="4">
        <f>SUM(D68:D72)</f>
        <v>91.050000000000011</v>
      </c>
      <c r="E73" t="s">
        <v>46</v>
      </c>
      <c r="F73" s="14">
        <f>AVERAGE(F68:F72)</f>
        <v>2.2999999999999998</v>
      </c>
      <c r="G73" s="14">
        <f t="shared" si="3"/>
        <v>2.5393858473599997</v>
      </c>
      <c r="H73">
        <f>0.1*D73</f>
        <v>9.1050000000000022</v>
      </c>
      <c r="I73" s="16">
        <f t="shared" si="2"/>
        <v>0.88878504657599988</v>
      </c>
      <c r="J73" s="15">
        <f>G73*J2</f>
        <v>0.68563417878719979</v>
      </c>
      <c r="M73" s="19">
        <v>0.01</v>
      </c>
    </row>
    <row r="74" spans="1:13" x14ac:dyDescent="0.25">
      <c r="A74" s="4" t="s">
        <v>75</v>
      </c>
      <c r="I74" s="13">
        <f t="shared" si="2"/>
        <v>0</v>
      </c>
      <c r="M74" s="19"/>
    </row>
    <row r="75" spans="1:13" x14ac:dyDescent="0.25">
      <c r="B75" t="s">
        <v>76</v>
      </c>
      <c r="C75" s="1">
        <v>42069.599999999999</v>
      </c>
      <c r="D75">
        <v>82.7</v>
      </c>
      <c r="F75" s="9">
        <v>0.67</v>
      </c>
      <c r="G75" s="9">
        <f t="shared" si="3"/>
        <v>0.73973413814400002</v>
      </c>
      <c r="I75" s="13">
        <f t="shared" si="2"/>
        <v>0.25890694835040001</v>
      </c>
      <c r="M75" s="19"/>
    </row>
    <row r="76" spans="1:13" x14ac:dyDescent="0.25">
      <c r="B76" t="s">
        <v>77</v>
      </c>
      <c r="C76" s="3">
        <v>36855</v>
      </c>
      <c r="D76">
        <v>66.900000000000006</v>
      </c>
      <c r="F76" s="9">
        <v>1.07</v>
      </c>
      <c r="G76" s="9">
        <f t="shared" si="3"/>
        <v>1.1813664594240001</v>
      </c>
      <c r="I76" s="13">
        <f t="shared" si="2"/>
        <v>0.4134782607984</v>
      </c>
      <c r="M76" s="19"/>
    </row>
    <row r="77" spans="1:13" x14ac:dyDescent="0.25">
      <c r="B77" t="s">
        <v>78</v>
      </c>
      <c r="C77" s="1">
        <v>30674.799999999999</v>
      </c>
      <c r="D77">
        <v>60.6</v>
      </c>
      <c r="F77" s="9">
        <v>0.53</v>
      </c>
      <c r="G77" s="9">
        <f t="shared" si="3"/>
        <v>0.58516282569600009</v>
      </c>
      <c r="I77" s="13">
        <f t="shared" si="2"/>
        <v>0.20480698899360003</v>
      </c>
      <c r="M77" s="19"/>
    </row>
    <row r="78" spans="1:13" x14ac:dyDescent="0.25">
      <c r="B78" t="s">
        <v>79</v>
      </c>
      <c r="C78" s="1">
        <v>26639.7</v>
      </c>
      <c r="D78">
        <v>46.6</v>
      </c>
      <c r="F78" s="9">
        <v>0.67</v>
      </c>
      <c r="G78" s="9">
        <f t="shared" si="3"/>
        <v>0.73973413814400002</v>
      </c>
      <c r="I78" s="13">
        <f t="shared" si="2"/>
        <v>0.25890694835040001</v>
      </c>
      <c r="M78" s="19"/>
    </row>
    <row r="79" spans="1:13" x14ac:dyDescent="0.25">
      <c r="B79" t="s">
        <v>80</v>
      </c>
      <c r="C79" s="1">
        <v>45669.8</v>
      </c>
      <c r="D79">
        <v>17</v>
      </c>
      <c r="F79" s="9">
        <v>1.33</v>
      </c>
      <c r="G79" s="9">
        <f t="shared" si="3"/>
        <v>1.4684274682560001</v>
      </c>
      <c r="I79" s="13">
        <f t="shared" si="2"/>
        <v>0.51394961388960003</v>
      </c>
      <c r="M79" s="19"/>
    </row>
    <row r="80" spans="1:13" x14ac:dyDescent="0.25">
      <c r="B80" s="4" t="s">
        <v>13</v>
      </c>
      <c r="C80" s="6">
        <f>AVERAGE(C75:C79)</f>
        <v>36381.780000000006</v>
      </c>
      <c r="D80" s="4">
        <f>SUM(D75:D79)</f>
        <v>273.8</v>
      </c>
      <c r="E80" t="s">
        <v>14</v>
      </c>
      <c r="F80" s="14">
        <f>AVERAGE(F75:F79)</f>
        <v>0.85400000000000009</v>
      </c>
      <c r="G80" s="14">
        <f t="shared" si="3"/>
        <v>0.94288500593280011</v>
      </c>
      <c r="H80">
        <f>0.12*D80</f>
        <v>32.856000000000002</v>
      </c>
      <c r="I80" s="16">
        <f t="shared" si="2"/>
        <v>0.33000975207648003</v>
      </c>
      <c r="J80" s="15">
        <f>G80*J2</f>
        <v>0.25457895160185601</v>
      </c>
      <c r="M80" s="19">
        <v>0.01</v>
      </c>
    </row>
    <row r="81" spans="8:8" x14ac:dyDescent="0.25">
      <c r="H81">
        <f>SUM(H3:H80)</f>
        <v>1926.2979800000003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2018-02-09T21:19:42Z</dcterms:created>
  <dcterms:modified xsi:type="dcterms:W3CDTF">2018-02-13T18:39:46Z</dcterms:modified>
</cp:coreProperties>
</file>