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lger/Desktop/trabajo casa/sumo/reducingEmissions_ALLCASES - USAR ESTE/historicals/"/>
    </mc:Choice>
  </mc:AlternateContent>
  <xr:revisionPtr revIDLastSave="0" documentId="13_ncr:9_{7F4C3EDB-5AFC-F74D-BF15-C267118586DC}" xr6:coauthVersionLast="46" xr6:coauthVersionMax="46" xr10:uidLastSave="{00000000-0000-0000-0000-000000000000}"/>
  <bookViews>
    <workbookView xWindow="440" yWindow="460" windowWidth="23700" windowHeight="16500" xr2:uid="{00000000-000D-0000-FFFF-FFFF00000000}"/>
  </bookViews>
  <sheets>
    <sheet name="Hoja1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24" i="2" l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22" i="2"/>
  <c r="G35" i="2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24" i="2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127" i="2"/>
  <c r="E132" i="2"/>
  <c r="E134" i="2"/>
  <c r="E110" i="2"/>
  <c r="E120" i="2"/>
  <c r="E94" i="2"/>
  <c r="E124" i="2"/>
  <c r="E87" i="2"/>
  <c r="E108" i="2"/>
  <c r="E82" i="2"/>
  <c r="E115" i="2"/>
  <c r="E140" i="2"/>
  <c r="E98" i="2"/>
  <c r="E78" i="2"/>
  <c r="E104" i="2"/>
  <c r="E73" i="2"/>
  <c r="E91" i="2"/>
  <c r="E141" i="2"/>
  <c r="E70" i="2"/>
  <c r="E96" i="2"/>
  <c r="E85" i="2"/>
  <c r="E65" i="2"/>
  <c r="E61" i="2"/>
  <c r="E83" i="2"/>
  <c r="E90" i="2"/>
  <c r="E138" i="2"/>
  <c r="E57" i="2"/>
  <c r="E80" i="2"/>
  <c r="E53" i="2"/>
  <c r="E86" i="2"/>
  <c r="E51" i="2"/>
  <c r="E77" i="2"/>
  <c r="E84" i="2"/>
  <c r="E48" i="2"/>
  <c r="E75" i="2"/>
  <c r="E47" i="2"/>
  <c r="E139" i="2"/>
  <c r="E81" i="2"/>
  <c r="E71" i="2"/>
  <c r="E46" i="2"/>
  <c r="E135" i="2"/>
  <c r="E45" i="2"/>
  <c r="E79" i="2"/>
  <c r="E68" i="2"/>
  <c r="E44" i="2"/>
  <c r="E66" i="2"/>
  <c r="E43" i="2"/>
  <c r="E76" i="2"/>
  <c r="E42" i="2"/>
  <c r="E63" i="2"/>
  <c r="E74" i="2"/>
  <c r="E131" i="2"/>
  <c r="E60" i="2"/>
  <c r="E137" i="2"/>
  <c r="E72" i="2"/>
  <c r="E56" i="2"/>
  <c r="E69" i="2"/>
  <c r="E54" i="2"/>
  <c r="E67" i="2"/>
  <c r="E52" i="2"/>
  <c r="E128" i="2"/>
  <c r="E50" i="2"/>
  <c r="E64" i="2"/>
  <c r="E49" i="2"/>
  <c r="E62" i="2"/>
  <c r="E136" i="2"/>
  <c r="E59" i="2"/>
  <c r="E125" i="2"/>
  <c r="E58" i="2"/>
  <c r="E55" i="2"/>
  <c r="E122" i="2"/>
  <c r="E133" i="2"/>
  <c r="E118" i="2"/>
  <c r="E130" i="2"/>
  <c r="E116" i="2"/>
  <c r="E129" i="2"/>
  <c r="E112" i="2"/>
  <c r="E109" i="2"/>
  <c r="E126" i="2"/>
  <c r="E106" i="2"/>
  <c r="E123" i="2"/>
  <c r="E102" i="2"/>
  <c r="E100" i="2"/>
  <c r="E121" i="2"/>
  <c r="E97" i="2"/>
  <c r="E119" i="2"/>
  <c r="E95" i="2"/>
  <c r="E117" i="2"/>
  <c r="E93" i="2"/>
  <c r="E92" i="2"/>
  <c r="E114" i="2"/>
  <c r="E89" i="2"/>
  <c r="E113" i="2"/>
  <c r="E88" i="2"/>
  <c r="E111" i="2"/>
  <c r="E107" i="2"/>
  <c r="E105" i="2"/>
  <c r="E103" i="2"/>
  <c r="E101" i="2"/>
  <c r="E99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22" i="2"/>
  <c r="C7" i="2"/>
  <c r="D20" i="2"/>
  <c r="C9" i="2" l="1"/>
  <c r="C5" i="2"/>
  <c r="C8" i="2"/>
  <c r="C4" i="2"/>
  <c r="C11" i="2" l="1"/>
  <c r="D7" i="2" l="1"/>
  <c r="D9" i="2"/>
  <c r="D5" i="2"/>
  <c r="D6" i="2"/>
  <c r="H6" i="2" s="1"/>
  <c r="D4" i="2"/>
  <c r="D8" i="2"/>
  <c r="H5" i="2"/>
  <c r="D10" i="2"/>
  <c r="H8" i="2" l="1"/>
  <c r="D125" i="2"/>
  <c r="D100" i="2"/>
  <c r="I100" i="2" s="1"/>
  <c r="D109" i="2"/>
  <c r="I109" i="2" s="1"/>
  <c r="D122" i="2"/>
  <c r="I122" i="2" s="1"/>
  <c r="D97" i="2"/>
  <c r="I97" i="2" s="1"/>
  <c r="D112" i="2"/>
  <c r="I112" i="2" s="1"/>
  <c r="D131" i="2"/>
  <c r="I131" i="2" s="1"/>
  <c r="D128" i="2"/>
  <c r="I128" i="2" s="1"/>
  <c r="D118" i="2"/>
  <c r="I118" i="2" s="1"/>
  <c r="D95" i="2"/>
  <c r="I95" i="2" s="1"/>
  <c r="D140" i="2"/>
  <c r="I140" i="2" s="1"/>
  <c r="D116" i="2"/>
  <c r="I116" i="2" s="1"/>
  <c r="D93" i="2"/>
  <c r="I93" i="2" s="1"/>
  <c r="D135" i="2"/>
  <c r="I135" i="2" s="1"/>
  <c r="D88" i="2"/>
  <c r="I88" i="2" s="1"/>
  <c r="D102" i="2"/>
  <c r="I102" i="2" s="1"/>
  <c r="D138" i="2"/>
  <c r="I138" i="2" s="1"/>
  <c r="D92" i="2"/>
  <c r="I92" i="2" s="1"/>
  <c r="D89" i="2"/>
  <c r="I89" i="2" s="1"/>
  <c r="D106" i="2"/>
  <c r="I106" i="2" s="1"/>
  <c r="D27" i="2"/>
  <c r="I27" i="2" s="1"/>
  <c r="D35" i="2"/>
  <c r="I35" i="2" s="1"/>
  <c r="D22" i="2"/>
  <c r="D32" i="2"/>
  <c r="I32" i="2" s="1"/>
  <c r="D28" i="2"/>
  <c r="I28" i="2" s="1"/>
  <c r="D36" i="2"/>
  <c r="I36" i="2" s="1"/>
  <c r="D41" i="2"/>
  <c r="I41" i="2" s="1"/>
  <c r="D34" i="2"/>
  <c r="I34" i="2" s="1"/>
  <c r="D29" i="2"/>
  <c r="I29" i="2" s="1"/>
  <c r="D37" i="2"/>
  <c r="I37" i="2" s="1"/>
  <c r="D40" i="2"/>
  <c r="I40" i="2" s="1"/>
  <c r="D30" i="2"/>
  <c r="I30" i="2" s="1"/>
  <c r="D38" i="2"/>
  <c r="I38" i="2" s="1"/>
  <c r="D24" i="2"/>
  <c r="D33" i="2"/>
  <c r="I33" i="2" s="1"/>
  <c r="D26" i="2"/>
  <c r="I26" i="2" s="1"/>
  <c r="D23" i="2"/>
  <c r="D31" i="2"/>
  <c r="I31" i="2" s="1"/>
  <c r="D39" i="2"/>
  <c r="I39" i="2" s="1"/>
  <c r="D25" i="2"/>
  <c r="D110" i="2"/>
  <c r="I110" i="2" s="1"/>
  <c r="D61" i="2"/>
  <c r="I61" i="2" s="1"/>
  <c r="D44" i="2"/>
  <c r="I44" i="2" s="1"/>
  <c r="D45" i="2"/>
  <c r="I45" i="2" s="1"/>
  <c r="D94" i="2"/>
  <c r="I94" i="2" s="1"/>
  <c r="D57" i="2"/>
  <c r="I57" i="2" s="1"/>
  <c r="D43" i="2"/>
  <c r="I43" i="2" s="1"/>
  <c r="D73" i="2"/>
  <c r="I73" i="2" s="1"/>
  <c r="D127" i="2"/>
  <c r="I127" i="2" s="1"/>
  <c r="D87" i="2"/>
  <c r="I87" i="2" s="1"/>
  <c r="D53" i="2"/>
  <c r="I53" i="2" s="1"/>
  <c r="D42" i="2"/>
  <c r="I42" i="2" s="1"/>
  <c r="D70" i="2"/>
  <c r="I70" i="2" s="1"/>
  <c r="D82" i="2"/>
  <c r="I82" i="2" s="1"/>
  <c r="D51" i="2"/>
  <c r="I51" i="2" s="1"/>
  <c r="D47" i="2"/>
  <c r="I47" i="2" s="1"/>
  <c r="D46" i="2"/>
  <c r="I46" i="2" s="1"/>
  <c r="D65" i="2"/>
  <c r="I65" i="2" s="1"/>
  <c r="D78" i="2"/>
  <c r="I78" i="2" s="1"/>
  <c r="D48" i="2"/>
  <c r="I48" i="2" s="1"/>
  <c r="H4" i="2"/>
  <c r="F4" i="2"/>
  <c r="F5" i="2" s="1"/>
  <c r="F6" i="2" s="1"/>
  <c r="F7" i="2" s="1"/>
  <c r="F8" i="2" s="1"/>
  <c r="F9" i="2" s="1"/>
  <c r="F10" i="2" s="1"/>
  <c r="D139" i="2"/>
  <c r="I139" i="2" s="1"/>
  <c r="D121" i="2"/>
  <c r="I121" i="2" s="1"/>
  <c r="D103" i="2"/>
  <c r="I103" i="2" s="1"/>
  <c r="D130" i="2"/>
  <c r="I130" i="2" s="1"/>
  <c r="D137" i="2"/>
  <c r="I137" i="2" s="1"/>
  <c r="D119" i="2"/>
  <c r="I119" i="2" s="1"/>
  <c r="D101" i="2"/>
  <c r="I101" i="2" s="1"/>
  <c r="D129" i="2"/>
  <c r="I129" i="2" s="1"/>
  <c r="D107" i="2"/>
  <c r="I107" i="2" s="1"/>
  <c r="D105" i="2"/>
  <c r="I105" i="2" s="1"/>
  <c r="D136" i="2"/>
  <c r="I136" i="2" s="1"/>
  <c r="D117" i="2"/>
  <c r="I117" i="2" s="1"/>
  <c r="D99" i="2"/>
  <c r="I99" i="2" s="1"/>
  <c r="D113" i="2"/>
  <c r="I113" i="2" s="1"/>
  <c r="D111" i="2"/>
  <c r="I111" i="2" s="1"/>
  <c r="D141" i="2"/>
  <c r="I141" i="2" s="1"/>
  <c r="D133" i="2"/>
  <c r="I133" i="2" s="1"/>
  <c r="D114" i="2"/>
  <c r="I114" i="2" s="1"/>
  <c r="D126" i="2"/>
  <c r="I126" i="2" s="1"/>
  <c r="D123" i="2"/>
  <c r="I123" i="2" s="1"/>
  <c r="D124" i="2"/>
  <c r="D79" i="2"/>
  <c r="I79" i="2" s="1"/>
  <c r="D59" i="2"/>
  <c r="I59" i="2" s="1"/>
  <c r="D64" i="2"/>
  <c r="I64" i="2" s="1"/>
  <c r="D62" i="2"/>
  <c r="I62" i="2" s="1"/>
  <c r="D115" i="2"/>
  <c r="I115" i="2" s="1"/>
  <c r="D76" i="2"/>
  <c r="I76" i="2" s="1"/>
  <c r="D58" i="2"/>
  <c r="I58" i="2" s="1"/>
  <c r="D67" i="2"/>
  <c r="I67" i="2" s="1"/>
  <c r="D134" i="2"/>
  <c r="I134" i="2" s="1"/>
  <c r="D104" i="2"/>
  <c r="I104" i="2" s="1"/>
  <c r="D74" i="2"/>
  <c r="I74" i="2" s="1"/>
  <c r="D55" i="2"/>
  <c r="I55" i="2" s="1"/>
  <c r="D86" i="2"/>
  <c r="I86" i="2" s="1"/>
  <c r="D84" i="2"/>
  <c r="I84" i="2" s="1"/>
  <c r="D96" i="2"/>
  <c r="I96" i="2" s="1"/>
  <c r="D72" i="2"/>
  <c r="I72" i="2" s="1"/>
  <c r="D81" i="2"/>
  <c r="I81" i="2" s="1"/>
  <c r="D90" i="2"/>
  <c r="I90" i="2" s="1"/>
  <c r="D69" i="2"/>
  <c r="I69" i="2" s="1"/>
  <c r="D85" i="2"/>
  <c r="I85" i="2" s="1"/>
  <c r="D63" i="2"/>
  <c r="I63" i="2" s="1"/>
  <c r="D108" i="2"/>
  <c r="I108" i="2" s="1"/>
  <c r="D83" i="2"/>
  <c r="I83" i="2" s="1"/>
  <c r="D60" i="2"/>
  <c r="I60" i="2" s="1"/>
  <c r="D68" i="2"/>
  <c r="I68" i="2" s="1"/>
  <c r="D80" i="2"/>
  <c r="I80" i="2" s="1"/>
  <c r="D56" i="2"/>
  <c r="I56" i="2" s="1"/>
  <c r="D91" i="2"/>
  <c r="I91" i="2" s="1"/>
  <c r="D132" i="2"/>
  <c r="I132" i="2" s="1"/>
  <c r="D77" i="2"/>
  <c r="I77" i="2" s="1"/>
  <c r="D54" i="2"/>
  <c r="I54" i="2" s="1"/>
  <c r="D50" i="2"/>
  <c r="I50" i="2" s="1"/>
  <c r="D49" i="2"/>
  <c r="I49" i="2" s="1"/>
  <c r="D120" i="2"/>
  <c r="I120" i="2" s="1"/>
  <c r="D75" i="2"/>
  <c r="I75" i="2" s="1"/>
  <c r="D52" i="2"/>
  <c r="I52" i="2" s="1"/>
  <c r="D71" i="2"/>
  <c r="I71" i="2" s="1"/>
  <c r="D98" i="2"/>
  <c r="I98" i="2" s="1"/>
  <c r="D66" i="2"/>
  <c r="I66" i="2" s="1"/>
  <c r="H10" i="2"/>
  <c r="D156" i="2"/>
  <c r="I156" i="2" s="1"/>
  <c r="D148" i="2"/>
  <c r="I148" i="2" s="1"/>
  <c r="D143" i="2"/>
  <c r="I143" i="2" s="1"/>
  <c r="D158" i="2"/>
  <c r="I158" i="2" s="1"/>
  <c r="D157" i="2"/>
  <c r="I157" i="2" s="1"/>
  <c r="D155" i="2"/>
  <c r="I155" i="2" s="1"/>
  <c r="D147" i="2"/>
  <c r="I147" i="2" s="1"/>
  <c r="D152" i="2"/>
  <c r="I152" i="2" s="1"/>
  <c r="D151" i="2"/>
  <c r="I151" i="2" s="1"/>
  <c r="D154" i="2"/>
  <c r="I154" i="2" s="1"/>
  <c r="D146" i="2"/>
  <c r="I146" i="2" s="1"/>
  <c r="D150" i="2"/>
  <c r="I150" i="2" s="1"/>
  <c r="D161" i="2"/>
  <c r="I161" i="2" s="1"/>
  <c r="D153" i="2"/>
  <c r="I153" i="2" s="1"/>
  <c r="D145" i="2"/>
  <c r="I145" i="2" s="1"/>
  <c r="D160" i="2"/>
  <c r="I160" i="2" s="1"/>
  <c r="D159" i="2"/>
  <c r="I159" i="2" s="1"/>
  <c r="D149" i="2"/>
  <c r="I149" i="2" s="1"/>
  <c r="D144" i="2"/>
  <c r="I144" i="2" s="1"/>
  <c r="D142" i="2"/>
  <c r="I142" i="2" s="1"/>
  <c r="H9" i="2"/>
  <c r="H7" i="2"/>
  <c r="I125" i="2" l="1"/>
  <c r="I124" i="2"/>
  <c r="H11" i="2"/>
  <c r="I4" i="2" s="1"/>
  <c r="K4" i="2" s="1"/>
  <c r="I23" i="2"/>
  <c r="I24" i="2"/>
  <c r="I25" i="2"/>
  <c r="G22" i="2"/>
  <c r="G23" i="2" s="1"/>
  <c r="I22" i="2"/>
  <c r="I5" i="2" l="1"/>
  <c r="K5" i="2" s="1"/>
  <c r="I10" i="2"/>
  <c r="I7" i="2"/>
  <c r="I6" i="2"/>
  <c r="I8" i="2"/>
  <c r="I9" i="2"/>
  <c r="H162" i="2"/>
  <c r="J22" i="2" s="1"/>
  <c r="K6" i="2"/>
  <c r="K7" i="2" s="1"/>
  <c r="K8" i="2" s="1"/>
  <c r="K9" i="2" s="1"/>
  <c r="K10" i="2" s="1"/>
  <c r="J24" i="2" l="1"/>
  <c r="J23" i="2"/>
  <c r="L23" i="2" s="1"/>
  <c r="J143" i="2"/>
  <c r="J104" i="2"/>
  <c r="J48" i="2"/>
  <c r="J109" i="2"/>
  <c r="J100" i="2"/>
  <c r="J115" i="2"/>
  <c r="J32" i="2"/>
  <c r="J85" i="2"/>
  <c r="J39" i="2"/>
  <c r="J129" i="2"/>
  <c r="J151" i="2"/>
  <c r="J124" i="2"/>
  <c r="J108" i="2"/>
  <c r="J75" i="2"/>
  <c r="J111" i="2"/>
  <c r="J116" i="2"/>
  <c r="J145" i="2"/>
  <c r="J76" i="2"/>
  <c r="J74" i="2"/>
  <c r="J152" i="2"/>
  <c r="J136" i="2"/>
  <c r="J96" i="2"/>
  <c r="J62" i="2"/>
  <c r="J154" i="2"/>
  <c r="J147" i="2"/>
  <c r="J64" i="2"/>
  <c r="J58" i="2"/>
  <c r="J57" i="2"/>
  <c r="J130" i="2"/>
  <c r="J47" i="2"/>
  <c r="J133" i="2"/>
  <c r="J42" i="2"/>
  <c r="J83" i="2"/>
  <c r="J82" i="2"/>
  <c r="J67" i="2"/>
  <c r="J38" i="2"/>
  <c r="J97" i="2"/>
  <c r="J138" i="2"/>
  <c r="J150" i="2"/>
  <c r="J88" i="2"/>
  <c r="J123" i="2"/>
  <c r="J49" i="2"/>
  <c r="J161" i="2"/>
  <c r="J156" i="2"/>
  <c r="J33" i="2"/>
  <c r="J146" i="2"/>
  <c r="J122" i="2"/>
  <c r="J148" i="2"/>
  <c r="J153" i="2"/>
  <c r="J120" i="2"/>
  <c r="J86" i="2"/>
  <c r="J91" i="2"/>
  <c r="J56" i="2"/>
  <c r="J60" i="2"/>
  <c r="J90" i="2"/>
  <c r="J140" i="2"/>
  <c r="J69" i="2"/>
  <c r="J101" i="2"/>
  <c r="J106" i="2"/>
  <c r="J66" i="2"/>
  <c r="J98" i="2"/>
  <c r="J114" i="2"/>
  <c r="J102" i="2"/>
  <c r="J55" i="2"/>
  <c r="J40" i="2"/>
  <c r="J135" i="2"/>
  <c r="J68" i="2"/>
  <c r="J53" i="2"/>
  <c r="J126" i="2"/>
  <c r="J94" i="2"/>
  <c r="J54" i="2"/>
  <c r="J121" i="2"/>
  <c r="J93" i="2"/>
  <c r="J72" i="2"/>
  <c r="J80" i="2"/>
  <c r="J110" i="2"/>
  <c r="J159" i="2"/>
  <c r="J117" i="2"/>
  <c r="J37" i="2"/>
  <c r="J61" i="2"/>
  <c r="J107" i="2"/>
  <c r="J26" i="2"/>
  <c r="J31" i="2"/>
  <c r="J87" i="2"/>
  <c r="J78" i="2"/>
  <c r="J158" i="2"/>
  <c r="J139" i="2"/>
  <c r="J131" i="2"/>
  <c r="J70" i="2"/>
  <c r="J34" i="2"/>
  <c r="J118" i="2"/>
  <c r="J112" i="2"/>
  <c r="J134" i="2"/>
  <c r="J92" i="2"/>
  <c r="J71" i="2"/>
  <c r="J149" i="2"/>
  <c r="J132" i="2"/>
  <c r="J51" i="2"/>
  <c r="J95" i="2"/>
  <c r="J119" i="2"/>
  <c r="J63" i="2"/>
  <c r="J89" i="2"/>
  <c r="J155" i="2"/>
  <c r="J105" i="2"/>
  <c r="J141" i="2"/>
  <c r="J160" i="2"/>
  <c r="J84" i="2"/>
  <c r="J128" i="2"/>
  <c r="J113" i="2"/>
  <c r="J46" i="2"/>
  <c r="J50" i="2"/>
  <c r="J127" i="2"/>
  <c r="J103" i="2"/>
  <c r="J142" i="2"/>
  <c r="J99" i="2"/>
  <c r="J73" i="2"/>
  <c r="J59" i="2"/>
  <c r="J28" i="2"/>
  <c r="J137" i="2"/>
  <c r="J35" i="2"/>
  <c r="J157" i="2"/>
  <c r="J65" i="2"/>
  <c r="J44" i="2"/>
  <c r="J81" i="2"/>
  <c r="J52" i="2"/>
  <c r="J29" i="2"/>
  <c r="J125" i="2"/>
  <c r="J41" i="2"/>
  <c r="J79" i="2"/>
  <c r="J36" i="2"/>
  <c r="J30" i="2"/>
  <c r="J43" i="2"/>
  <c r="J27" i="2"/>
  <c r="J144" i="2"/>
  <c r="J45" i="2"/>
  <c r="J77" i="2"/>
  <c r="J25" i="2"/>
  <c r="I14" i="2"/>
  <c r="I17" i="2" l="1"/>
</calcChain>
</file>

<file path=xl/sharedStrings.xml><?xml version="1.0" encoding="utf-8"?>
<sst xmlns="http://purl.oclc.org/ooxml/spreadsheetml/main" count="195" uniqueCount="41">
  <si>
    <t>highEmissions</t>
  </si>
  <si>
    <t>hovGasolinaEuroSix</t>
  </si>
  <si>
    <t>eVehicle</t>
  </si>
  <si>
    <t>gasolineEuroSix</t>
  </si>
  <si>
    <t>dieselEuroSix</t>
  </si>
  <si>
    <t>normalVehicle</t>
  </si>
  <si>
    <t>truck</t>
  </si>
  <si>
    <t>k</t>
  </si>
  <si>
    <t>veh</t>
  </si>
  <si>
    <t>(k-acc(ant))/(acc-acc(ant))</t>
  </si>
  <si>
    <t>rand</t>
  </si>
  <si>
    <t>num</t>
  </si>
  <si>
    <t>coche entra</t>
  </si>
  <si>
    <t>else</t>
  </si>
  <si>
    <t>no entra</t>
  </si>
  <si>
    <t>if rand &lt; num</t>
  </si>
  <si>
    <t>aleatorio</t>
  </si>
  <si>
    <t>siempre</t>
  </si>
  <si>
    <t>rand 0..1</t>
  </si>
  <si>
    <t>prob</t>
  </si>
  <si>
    <t>prob. N</t>
  </si>
  <si>
    <t>em medias</t>
  </si>
  <si>
    <t>VEP/RREP</t>
  </si>
  <si>
    <t>acc prob. N</t>
  </si>
  <si>
    <t>para VE</t>
  </si>
  <si>
    <t>em*prob</t>
  </si>
  <si>
    <t>em*prob N</t>
  </si>
  <si>
    <t>acc em*prob. N</t>
  </si>
  <si>
    <t>cambiar las probs aquí</t>
  </si>
  <si>
    <t>Forma de calcular si un coche es o no es autorizado</t>
  </si>
  <si>
    <t>Para Vep y RREP</t>
  </si>
  <si>
    <t>Tablas para VE y REE</t>
  </si>
  <si>
    <t>(here without trucks</t>
  </si>
  <si>
    <t>Ree</t>
  </si>
  <si>
    <t>num pack</t>
  </si>
  <si>
    <t>Probabilidad paquetes</t>
  </si>
  <si>
    <t>prob N</t>
  </si>
  <si>
    <t>e/ paq</t>
  </si>
  <si>
    <t>Tiene que estar ordenado por e/paq</t>
  </si>
  <si>
    <t>para VEP</t>
  </si>
  <si>
    <t>Nombre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</si>
</sst>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A9B7C6"/>
      <name val="JetBrains Mono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  <xf numFmtId="0" fontId="16" fillId="33" borderId="0" xfId="0" applyFont="1" applyFill="1"/>
    <xf numFmtId="0" fontId="0" fillId="0" borderId="0" xfId="0" applyFill="1"/>
    <xf numFmtId="0" fontId="16" fillId="0" borderId="0" xfId="0" applyFont="1" applyFill="1"/>
    <xf numFmtId="0" fontId="0" fillId="36" borderId="0" xfId="0" applyFill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162E-12E9-1646-8B13-7D424845603B}">
  <dimension ref="A1:O162"/>
  <sheetViews>
    <sheetView tabSelected="1" topLeftCell="A5" workbookViewId="0">
      <selection activeCell="C5" sqref="C1:L1048576"/>
    </sheetView>
  </sheetViews>
  <sheetFormatPr baseColWidth="10" defaultColWidth="10.6640625" defaultRowHeight="16"/>
  <cols>
    <col min="1" max="1" width="20" bestFit="1" customWidth="1"/>
    <col min="2" max="2" width="10.83203125" style="6"/>
    <col min="3" max="3" width="12.83203125" style="6" customWidth="1"/>
    <col min="4" max="4" width="7.1640625" style="6" customWidth="1"/>
    <col min="5" max="5" width="7.1640625" customWidth="1"/>
    <col min="6" max="6" width="11.1640625" customWidth="1"/>
    <col min="7" max="7" width="11" customWidth="1"/>
    <col min="8" max="8" width="22.33203125" customWidth="1"/>
    <col min="9" max="9" width="10.1640625" customWidth="1"/>
    <col min="10" max="15" width="7.1640625" customWidth="1"/>
  </cols>
  <sheetData>
    <row r="1" spans="1:15" s="2" customFormat="1">
      <c r="A1" s="2" t="s">
        <v>31</v>
      </c>
      <c r="B1" s="2" t="s">
        <v>32</v>
      </c>
    </row>
    <row r="2" spans="1:15">
      <c r="C2" s="8" t="s">
        <v>28</v>
      </c>
      <c r="D2" s="8"/>
      <c r="E2" s="8"/>
      <c r="F2" s="5" t="s">
        <v>24</v>
      </c>
      <c r="K2" s="5" t="s">
        <v>33</v>
      </c>
    </row>
    <row r="3" spans="1:15">
      <c r="B3" s="6" t="s">
        <v>21</v>
      </c>
      <c r="C3" s="6" t="s">
        <v>19</v>
      </c>
      <c r="D3" s="6" t="s">
        <v>20</v>
      </c>
      <c r="F3" s="5" t="s">
        <v>23</v>
      </c>
      <c r="H3" t="s">
        <v>25</v>
      </c>
      <c r="I3" t="s">
        <v>26</v>
      </c>
      <c r="K3" s="5" t="s">
        <v>27</v>
      </c>
    </row>
    <row r="4" spans="1:15">
      <c r="A4" t="s">
        <v>2</v>
      </c>
      <c r="B4" s="6">
        <v>0</v>
      </c>
      <c r="C4" s="8">
        <f>1/20</f>
        <v>0.05</v>
      </c>
      <c r="D4" s="6">
        <f>C4/C$11</f>
        <v>0.16666666666666669</v>
      </c>
      <c r="F4" s="5">
        <f>D4</f>
        <v>0.16666666666666669</v>
      </c>
      <c r="H4">
        <f>B4*D4</f>
        <v>0</v>
      </c>
      <c r="I4" s="6">
        <f>H4/H$11</f>
        <v>0</v>
      </c>
      <c r="K4" s="5">
        <f>I4</f>
        <v>0</v>
      </c>
    </row>
    <row r="5" spans="1:15">
      <c r="A5" t="s">
        <v>3</v>
      </c>
      <c r="B5" s="6">
        <v>0.49</v>
      </c>
      <c r="C5" s="8">
        <f>1/20</f>
        <v>0.05</v>
      </c>
      <c r="D5" s="6">
        <f t="shared" ref="D5:D10" si="0">C5/C$11</f>
        <v>0.16666666666666669</v>
      </c>
      <c r="F5" s="5">
        <f>F4+D5</f>
        <v>0.33333333333333337</v>
      </c>
      <c r="H5">
        <f t="shared" ref="H5:H10" si="1">B5*D5</f>
        <v>8.1666666666666679E-2</v>
      </c>
      <c r="I5" s="6">
        <f t="shared" ref="I5:I10" si="2">H5/H$11</f>
        <v>5.8682634730538925E-2</v>
      </c>
      <c r="K5" s="5">
        <f>K4+I5</f>
        <v>5.8682634730538925E-2</v>
      </c>
    </row>
    <row r="6" spans="1:15">
      <c r="A6" t="s">
        <v>0</v>
      </c>
      <c r="B6" s="6">
        <v>0.71</v>
      </c>
      <c r="C6" s="8">
        <v>0.05</v>
      </c>
      <c r="D6" s="6">
        <f t="shared" si="0"/>
        <v>0.16666666666666669</v>
      </c>
      <c r="F6" s="5">
        <f t="shared" ref="F6:F10" si="3">F5+D6</f>
        <v>0.5</v>
      </c>
      <c r="H6">
        <f t="shared" si="1"/>
        <v>0.11833333333333335</v>
      </c>
      <c r="I6" s="6">
        <f t="shared" si="2"/>
        <v>8.5029940119760478E-2</v>
      </c>
      <c r="K6" s="5">
        <f t="shared" ref="K6:K10" si="4">K5+I6</f>
        <v>0.1437125748502994</v>
      </c>
    </row>
    <row r="7" spans="1:15">
      <c r="A7" t="s">
        <v>5</v>
      </c>
      <c r="B7" s="6">
        <v>0.85</v>
      </c>
      <c r="C7" s="8">
        <f>1/20</f>
        <v>0.05</v>
      </c>
      <c r="D7" s="6">
        <f t="shared" si="0"/>
        <v>0.16666666666666669</v>
      </c>
      <c r="F7" s="5">
        <f t="shared" si="3"/>
        <v>0.66666666666666674</v>
      </c>
      <c r="H7">
        <f t="shared" si="1"/>
        <v>0.14166666666666669</v>
      </c>
      <c r="I7" s="6">
        <f t="shared" si="2"/>
        <v>0.10179640718562875</v>
      </c>
      <c r="K7" s="5">
        <f t="shared" si="4"/>
        <v>0.24550898203592814</v>
      </c>
    </row>
    <row r="8" spans="1:15">
      <c r="A8" t="s">
        <v>1</v>
      </c>
      <c r="B8" s="6">
        <v>2.62</v>
      </c>
      <c r="C8" s="8">
        <f>1/20</f>
        <v>0.05</v>
      </c>
      <c r="D8" s="6">
        <f t="shared" si="0"/>
        <v>0.16666666666666669</v>
      </c>
      <c r="F8" s="5">
        <f t="shared" si="3"/>
        <v>0.83333333333333348</v>
      </c>
      <c r="H8">
        <f t="shared" si="1"/>
        <v>0.43666666666666676</v>
      </c>
      <c r="I8" s="6">
        <f t="shared" si="2"/>
        <v>0.31377245508982038</v>
      </c>
      <c r="K8" s="5">
        <f t="shared" si="4"/>
        <v>0.55928143712574852</v>
      </c>
    </row>
    <row r="9" spans="1:15">
      <c r="A9" t="s">
        <v>4</v>
      </c>
      <c r="B9" s="6">
        <v>3.68</v>
      </c>
      <c r="C9" s="8">
        <f>1/20</f>
        <v>0.05</v>
      </c>
      <c r="D9" s="6">
        <f t="shared" si="0"/>
        <v>0.16666666666666669</v>
      </c>
      <c r="F9" s="5">
        <f t="shared" si="3"/>
        <v>1.0000000000000002</v>
      </c>
      <c r="H9">
        <f t="shared" si="1"/>
        <v>0.6133333333333334</v>
      </c>
      <c r="I9" s="6">
        <f t="shared" si="2"/>
        <v>0.44071856287425148</v>
      </c>
      <c r="K9" s="5">
        <f t="shared" si="4"/>
        <v>1</v>
      </c>
    </row>
    <row r="10" spans="1:15">
      <c r="A10" t="s">
        <v>6</v>
      </c>
      <c r="B10" s="6">
        <v>76.7</v>
      </c>
      <c r="C10" s="8">
        <v>0</v>
      </c>
      <c r="D10" s="6">
        <f t="shared" si="0"/>
        <v>0</v>
      </c>
      <c r="F10" s="5">
        <f t="shared" si="3"/>
        <v>1.0000000000000002</v>
      </c>
      <c r="H10">
        <f t="shared" si="1"/>
        <v>0</v>
      </c>
      <c r="I10" s="6">
        <f t="shared" si="2"/>
        <v>0</v>
      </c>
      <c r="K10" s="5">
        <f t="shared" si="4"/>
        <v>1</v>
      </c>
    </row>
    <row r="11" spans="1:15" ht="19" customHeight="1">
      <c r="C11" s="6">
        <f>SUM(C4:C10)</f>
        <v>0.3</v>
      </c>
      <c r="H11" s="6">
        <f>SUM(H4:H10)</f>
        <v>1.3916666666666668</v>
      </c>
    </row>
    <row r="12" spans="1:15" s="2" customFormat="1" ht="19" customHeight="1">
      <c r="B12" s="2" t="s">
        <v>29</v>
      </c>
    </row>
    <row r="13" spans="1:15">
      <c r="F13" t="s">
        <v>7</v>
      </c>
      <c r="G13">
        <v>0.2455</v>
      </c>
      <c r="I13" t="s">
        <v>11</v>
      </c>
      <c r="J13" t="s">
        <v>18</v>
      </c>
    </row>
    <row r="14" spans="1:15">
      <c r="F14" t="s">
        <v>8</v>
      </c>
      <c r="G14" s="3" t="s">
        <v>5</v>
      </c>
      <c r="H14" t="s">
        <v>9</v>
      </c>
      <c r="I14">
        <f>(G$13-K6)/(K7-K6)</f>
        <v>0.99991176470588239</v>
      </c>
      <c r="J14" t="s">
        <v>10</v>
      </c>
      <c r="K14" t="s">
        <v>15</v>
      </c>
      <c r="M14" t="s">
        <v>12</v>
      </c>
      <c r="O14" t="s">
        <v>16</v>
      </c>
    </row>
    <row r="15" spans="1:15">
      <c r="K15" t="s">
        <v>13</v>
      </c>
      <c r="M15" t="s">
        <v>14</v>
      </c>
    </row>
    <row r="17" spans="1:15">
      <c r="F17" t="s">
        <v>8</v>
      </c>
      <c r="G17" t="s">
        <v>4</v>
      </c>
      <c r="H17" t="s">
        <v>9</v>
      </c>
      <c r="I17">
        <f>(G$13-K8)/(K9-K8)</f>
        <v>-0.71197690217391307</v>
      </c>
      <c r="J17" t="s">
        <v>10</v>
      </c>
      <c r="K17" t="s">
        <v>15</v>
      </c>
      <c r="M17" t="s">
        <v>12</v>
      </c>
      <c r="O17" t="s">
        <v>17</v>
      </c>
    </row>
    <row r="18" spans="1:15">
      <c r="K18" t="s">
        <v>13</v>
      </c>
      <c r="M18" t="s">
        <v>14</v>
      </c>
    </row>
    <row r="19" spans="1:15" s="2" customFormat="1">
      <c r="A19" s="2" t="s">
        <v>30</v>
      </c>
      <c r="B19" s="2" t="s">
        <v>38</v>
      </c>
    </row>
    <row r="20" spans="1:15">
      <c r="B20" s="6" t="s">
        <v>35</v>
      </c>
      <c r="D20" s="6">
        <f>1/20</f>
        <v>0.05</v>
      </c>
      <c r="E20" s="6"/>
      <c r="G20" s="5" t="s">
        <v>39</v>
      </c>
      <c r="L20" s="5" t="s">
        <v>33</v>
      </c>
    </row>
    <row r="21" spans="1:15">
      <c r="A21" s="4" t="s">
        <v>22</v>
      </c>
      <c r="B21" s="7" t="s">
        <v>34</v>
      </c>
      <c r="C21" s="7" t="s">
        <v>40</v>
      </c>
      <c r="D21" s="7" t="s">
        <v>36</v>
      </c>
      <c r="E21" s="5" t="s">
        <v>37</v>
      </c>
      <c r="F21" s="5"/>
      <c r="G21" s="5" t="s">
        <v>23</v>
      </c>
      <c r="H21" s="4"/>
      <c r="I21" s="4" t="s">
        <v>25</v>
      </c>
      <c r="J21" s="4" t="s">
        <v>26</v>
      </c>
      <c r="L21" s="5" t="s">
        <v>27</v>
      </c>
    </row>
    <row r="22" spans="1:15">
      <c r="A22" t="s">
        <v>2</v>
      </c>
      <c r="B22" s="6">
        <v>20</v>
      </c>
      <c r="C22" s="6" t="str">
        <f>CONCATENATE(A22,"-",B22)</f>
        <v>eVehicle-20</v>
      </c>
      <c r="D22" s="6">
        <f>_xlfn.XLOOKUP(A22,A$4:A$10,D$4:D$10)*$D$20</f>
        <v>8.333333333333335E-3</v>
      </c>
      <c r="E22" s="6">
        <f>_xlfn.XLOOKUP(A22,A$4:A$10,B$4:B$10)/B22</f>
        <v>0</v>
      </c>
      <c r="G22" s="1">
        <f>D22</f>
        <v>8.333333333333335E-3</v>
      </c>
      <c r="I22">
        <f>D22*_xlfn.XLOOKUP(A22,A$4:A$10,B$4:B$10)</f>
        <v>0</v>
      </c>
      <c r="J22" s="4">
        <f>I22/H$162</f>
        <v>0</v>
      </c>
      <c r="L22" s="5">
        <f>J22</f>
        <v>0</v>
      </c>
    </row>
    <row r="23" spans="1:15">
      <c r="A23" t="s">
        <v>2</v>
      </c>
      <c r="B23" s="6">
        <v>19</v>
      </c>
      <c r="C23" s="6" t="str">
        <f>CONCATENATE(A23,"-",B23)</f>
        <v>eVehicle-19</v>
      </c>
      <c r="D23" s="6">
        <f>_xlfn.XLOOKUP(A23,A$4:A$10,D$4:D$10)*$D$20</f>
        <v>8.333333333333335E-3</v>
      </c>
      <c r="E23" s="6">
        <f>_xlfn.XLOOKUP(A23,A$4:A$10,B$4:B$10)/B23</f>
        <v>0</v>
      </c>
      <c r="G23" s="1">
        <f>D23+G22</f>
        <v>1.666666666666667E-2</v>
      </c>
      <c r="I23">
        <f>D23*_xlfn.XLOOKUP(A23,A$4:A$10,B$4:B$10)</f>
        <v>0</v>
      </c>
      <c r="J23" s="4">
        <f>I23/H$162</f>
        <v>0</v>
      </c>
      <c r="L23" s="1">
        <f>J23+L22</f>
        <v>0</v>
      </c>
    </row>
    <row r="24" spans="1:15">
      <c r="A24" t="s">
        <v>2</v>
      </c>
      <c r="B24" s="6">
        <v>18</v>
      </c>
      <c r="C24" s="6" t="str">
        <f>CONCATENATE(A24,"-",B24)</f>
        <v>eVehicle-18</v>
      </c>
      <c r="D24" s="6">
        <f>_xlfn.XLOOKUP(A24,A$4:A$10,D$4:D$10)*$D$20</f>
        <v>8.333333333333335E-3</v>
      </c>
      <c r="E24" s="6">
        <f>_xlfn.XLOOKUP(A24,A$4:A$10,B$4:B$10)/B24</f>
        <v>0</v>
      </c>
      <c r="G24" s="1">
        <f t="shared" ref="G24:G87" si="5">D24+G23</f>
        <v>2.5000000000000005E-2</v>
      </c>
      <c r="I24">
        <f>D24*_xlfn.XLOOKUP(A24,A$4:A$10,B$4:B$10)</f>
        <v>0</v>
      </c>
      <c r="J24" s="4">
        <f>I24/H$162</f>
        <v>0</v>
      </c>
      <c r="L24" s="1">
        <f t="shared" ref="L24:L87" si="6">J24+L23</f>
        <v>0</v>
      </c>
      <c r="N24" s="9"/>
    </row>
    <row r="25" spans="1:15">
      <c r="A25" t="s">
        <v>2</v>
      </c>
      <c r="B25" s="6">
        <v>17</v>
      </c>
      <c r="C25" s="6" t="str">
        <f>CONCATENATE(A25,"-",B25)</f>
        <v>eVehicle-17</v>
      </c>
      <c r="D25" s="6">
        <f>_xlfn.XLOOKUP(A25,A$4:A$10,D$4:D$10)*$D$20</f>
        <v>8.333333333333335E-3</v>
      </c>
      <c r="E25" s="6">
        <f>_xlfn.XLOOKUP(A25,A$4:A$10,B$4:B$10)/B25</f>
        <v>0</v>
      </c>
      <c r="G25" s="1">
        <f t="shared" si="5"/>
        <v>3.333333333333334E-2</v>
      </c>
      <c r="I25">
        <f>D25*_xlfn.XLOOKUP(A25,A$4:A$10,B$4:B$10)</f>
        <v>0</v>
      </c>
      <c r="J25" s="4">
        <f>I25/H$162</f>
        <v>0</v>
      </c>
      <c r="L25" s="1">
        <f t="shared" si="6"/>
        <v>0</v>
      </c>
      <c r="N25" s="9"/>
    </row>
    <row r="26" spans="1:15">
      <c r="A26" t="s">
        <v>2</v>
      </c>
      <c r="B26" s="6">
        <v>16</v>
      </c>
      <c r="C26" s="6" t="str">
        <f>CONCATENATE(A26,"-",B26)</f>
        <v>eVehicle-16</v>
      </c>
      <c r="D26" s="6">
        <f>_xlfn.XLOOKUP(A26,A$4:A$10,D$4:D$10)*$D$20</f>
        <v>8.333333333333335E-3</v>
      </c>
      <c r="E26" s="6">
        <f>_xlfn.XLOOKUP(A26,A$4:A$10,B$4:B$10)/B26</f>
        <v>0</v>
      </c>
      <c r="G26" s="1">
        <f t="shared" si="5"/>
        <v>4.1666666666666671E-2</v>
      </c>
      <c r="I26">
        <f>D26*_xlfn.XLOOKUP(A26,A$4:A$10,B$4:B$10)</f>
        <v>0</v>
      </c>
      <c r="J26" s="4">
        <f>I26/H$162</f>
        <v>0</v>
      </c>
      <c r="L26" s="1">
        <f t="shared" si="6"/>
        <v>0</v>
      </c>
      <c r="N26" s="9"/>
    </row>
    <row r="27" spans="1:15">
      <c r="A27" t="s">
        <v>2</v>
      </c>
      <c r="B27" s="6">
        <v>15</v>
      </c>
      <c r="C27" s="6" t="str">
        <f>CONCATENATE(A27,"-",B27)</f>
        <v>eVehicle-15</v>
      </c>
      <c r="D27" s="6">
        <f>_xlfn.XLOOKUP(A27,A$4:A$10,D$4:D$10)*$D$20</f>
        <v>8.333333333333335E-3</v>
      </c>
      <c r="E27" s="6">
        <f>_xlfn.XLOOKUP(A27,A$4:A$10,B$4:B$10)/B27</f>
        <v>0</v>
      </c>
      <c r="G27" s="1">
        <f t="shared" si="5"/>
        <v>0.05</v>
      </c>
      <c r="I27">
        <f>D27*_xlfn.XLOOKUP(A27,A$4:A$10,B$4:B$10)</f>
        <v>0</v>
      </c>
      <c r="J27" s="4">
        <f>I27/H$162</f>
        <v>0</v>
      </c>
      <c r="L27" s="1">
        <f t="shared" si="6"/>
        <v>0</v>
      </c>
      <c r="N27" s="9"/>
    </row>
    <row r="28" spans="1:15">
      <c r="A28" t="s">
        <v>2</v>
      </c>
      <c r="B28" s="6">
        <v>14</v>
      </c>
      <c r="C28" s="6" t="str">
        <f>CONCATENATE(A28,"-",B28)</f>
        <v>eVehicle-14</v>
      </c>
      <c r="D28" s="6">
        <f>_xlfn.XLOOKUP(A28,A$4:A$10,D$4:D$10)*$D$20</f>
        <v>8.333333333333335E-3</v>
      </c>
      <c r="E28" s="6">
        <f>_xlfn.XLOOKUP(A28,A$4:A$10,B$4:B$10)/B28</f>
        <v>0</v>
      </c>
      <c r="G28" s="1">
        <f t="shared" si="5"/>
        <v>5.8333333333333334E-2</v>
      </c>
      <c r="I28">
        <f>D28*_xlfn.XLOOKUP(A28,A$4:A$10,B$4:B$10)</f>
        <v>0</v>
      </c>
      <c r="J28" s="4">
        <f>I28/H$162</f>
        <v>0</v>
      </c>
      <c r="L28" s="1">
        <f t="shared" si="6"/>
        <v>0</v>
      </c>
      <c r="N28" s="9"/>
    </row>
    <row r="29" spans="1:15">
      <c r="A29" t="s">
        <v>2</v>
      </c>
      <c r="B29" s="6">
        <v>13</v>
      </c>
      <c r="C29" s="6" t="str">
        <f>CONCATENATE(A29,"-",B29)</f>
        <v>eVehicle-13</v>
      </c>
      <c r="D29" s="6">
        <f>_xlfn.XLOOKUP(A29,A$4:A$10,D$4:D$10)*$D$20</f>
        <v>8.333333333333335E-3</v>
      </c>
      <c r="E29" s="6">
        <f>_xlfn.XLOOKUP(A29,A$4:A$10,B$4:B$10)/B29</f>
        <v>0</v>
      </c>
      <c r="G29" s="1">
        <f t="shared" si="5"/>
        <v>6.6666666666666666E-2</v>
      </c>
      <c r="I29">
        <f>D29*_xlfn.XLOOKUP(A29,A$4:A$10,B$4:B$10)</f>
        <v>0</v>
      </c>
      <c r="J29" s="4">
        <f>I29/H$162</f>
        <v>0</v>
      </c>
      <c r="L29" s="1">
        <f t="shared" si="6"/>
        <v>0</v>
      </c>
      <c r="N29" s="9"/>
    </row>
    <row r="30" spans="1:15">
      <c r="A30" t="s">
        <v>2</v>
      </c>
      <c r="B30" s="6">
        <v>12</v>
      </c>
      <c r="C30" s="6" t="str">
        <f>CONCATENATE(A30,"-",B30)</f>
        <v>eVehicle-12</v>
      </c>
      <c r="D30" s="6">
        <f>_xlfn.XLOOKUP(A30,A$4:A$10,D$4:D$10)*$D$20</f>
        <v>8.333333333333335E-3</v>
      </c>
      <c r="E30" s="6">
        <f>_xlfn.XLOOKUP(A30,A$4:A$10,B$4:B$10)/B30</f>
        <v>0</v>
      </c>
      <c r="G30" s="1">
        <f t="shared" si="5"/>
        <v>7.4999999999999997E-2</v>
      </c>
      <c r="I30">
        <f>D30*_xlfn.XLOOKUP(A30,A$4:A$10,B$4:B$10)</f>
        <v>0</v>
      </c>
      <c r="J30" s="4">
        <f>I30/H$162</f>
        <v>0</v>
      </c>
      <c r="L30" s="1">
        <f t="shared" si="6"/>
        <v>0</v>
      </c>
    </row>
    <row r="31" spans="1:15">
      <c r="A31" t="s">
        <v>2</v>
      </c>
      <c r="B31" s="6">
        <v>11</v>
      </c>
      <c r="C31" s="6" t="str">
        <f>CONCATENATE(A31,"-",B31)</f>
        <v>eVehicle-11</v>
      </c>
      <c r="D31" s="6">
        <f>_xlfn.XLOOKUP(A31,A$4:A$10,D$4:D$10)*$D$20</f>
        <v>8.333333333333335E-3</v>
      </c>
      <c r="E31" s="6">
        <f>_xlfn.XLOOKUP(A31,A$4:A$10,B$4:B$10)/B31</f>
        <v>0</v>
      </c>
      <c r="G31" s="1">
        <f t="shared" si="5"/>
        <v>8.3333333333333329E-2</v>
      </c>
      <c r="I31">
        <f>D31*_xlfn.XLOOKUP(A31,A$4:A$10,B$4:B$10)</f>
        <v>0</v>
      </c>
      <c r="J31" s="4">
        <f>I31/H$162</f>
        <v>0</v>
      </c>
      <c r="L31" s="1">
        <f t="shared" si="6"/>
        <v>0</v>
      </c>
      <c r="N31" s="9"/>
    </row>
    <row r="32" spans="1:15">
      <c r="A32" t="s">
        <v>2</v>
      </c>
      <c r="B32" s="6">
        <v>10</v>
      </c>
      <c r="C32" s="6" t="str">
        <f>CONCATENATE(A32,"-",B32)</f>
        <v>eVehicle-10</v>
      </c>
      <c r="D32" s="6">
        <f>_xlfn.XLOOKUP(A32,A$4:A$10,D$4:D$10)*$D$20</f>
        <v>8.333333333333335E-3</v>
      </c>
      <c r="E32" s="6">
        <f>_xlfn.XLOOKUP(A32,A$4:A$10,B$4:B$10)/B32</f>
        <v>0</v>
      </c>
      <c r="G32" s="1">
        <f t="shared" si="5"/>
        <v>9.166666666666666E-2</v>
      </c>
      <c r="I32">
        <f>D32*_xlfn.XLOOKUP(A32,A$4:A$10,B$4:B$10)</f>
        <v>0</v>
      </c>
      <c r="J32" s="4">
        <f>I32/H$162</f>
        <v>0</v>
      </c>
      <c r="L32" s="1">
        <f t="shared" si="6"/>
        <v>0</v>
      </c>
      <c r="N32" s="9"/>
    </row>
    <row r="33" spans="1:14">
      <c r="A33" t="s">
        <v>2</v>
      </c>
      <c r="B33" s="6">
        <v>9</v>
      </c>
      <c r="C33" s="6" t="str">
        <f>CONCATENATE(A33,"-",B33)</f>
        <v>eVehicle-9</v>
      </c>
      <c r="D33" s="6">
        <f>_xlfn.XLOOKUP(A33,A$4:A$10,D$4:D$10)*$D$20</f>
        <v>8.333333333333335E-3</v>
      </c>
      <c r="E33" s="6">
        <f>_xlfn.XLOOKUP(A33,A$4:A$10,B$4:B$10)/B33</f>
        <v>0</v>
      </c>
      <c r="G33" s="1">
        <f t="shared" si="5"/>
        <v>9.9999999999999992E-2</v>
      </c>
      <c r="I33">
        <f>D33*_xlfn.XLOOKUP(A33,A$4:A$10,B$4:B$10)</f>
        <v>0</v>
      </c>
      <c r="J33" s="4">
        <f>I33/H$162</f>
        <v>0</v>
      </c>
      <c r="L33" s="1">
        <f t="shared" si="6"/>
        <v>0</v>
      </c>
      <c r="N33" s="9"/>
    </row>
    <row r="34" spans="1:14">
      <c r="A34" t="s">
        <v>2</v>
      </c>
      <c r="B34" s="6">
        <v>8</v>
      </c>
      <c r="C34" s="6" t="str">
        <f>CONCATENATE(A34,"-",B34)</f>
        <v>eVehicle-8</v>
      </c>
      <c r="D34" s="6">
        <f>_xlfn.XLOOKUP(A34,A$4:A$10,D$4:D$10)*$D$20</f>
        <v>8.333333333333335E-3</v>
      </c>
      <c r="E34" s="6">
        <f>_xlfn.XLOOKUP(A34,A$4:A$10,B$4:B$10)/B34</f>
        <v>0</v>
      </c>
      <c r="G34" s="1">
        <f t="shared" si="5"/>
        <v>0.10833333333333332</v>
      </c>
      <c r="I34">
        <f>D34*_xlfn.XLOOKUP(A34,A$4:A$10,B$4:B$10)</f>
        <v>0</v>
      </c>
      <c r="J34" s="4">
        <f>I34/H$162</f>
        <v>0</v>
      </c>
      <c r="L34" s="1">
        <f t="shared" si="6"/>
        <v>0</v>
      </c>
      <c r="N34" s="9"/>
    </row>
    <row r="35" spans="1:14">
      <c r="A35" t="s">
        <v>2</v>
      </c>
      <c r="B35" s="6">
        <v>7</v>
      </c>
      <c r="C35" s="6" t="str">
        <f>CONCATENATE(A35,"-",B35)</f>
        <v>eVehicle-7</v>
      </c>
      <c r="D35" s="6">
        <f>_xlfn.XLOOKUP(A35,A$4:A$10,D$4:D$10)*$D$20</f>
        <v>8.333333333333335E-3</v>
      </c>
      <c r="E35" s="6">
        <f>_xlfn.XLOOKUP(A35,A$4:A$10,B$4:B$10)/B35</f>
        <v>0</v>
      </c>
      <c r="G35" s="1">
        <f t="shared" si="5"/>
        <v>0.11666666666666665</v>
      </c>
      <c r="I35">
        <f>D35*_xlfn.XLOOKUP(A35,A$4:A$10,B$4:B$10)</f>
        <v>0</v>
      </c>
      <c r="J35" s="4">
        <f>I35/H$162</f>
        <v>0</v>
      </c>
      <c r="L35" s="1">
        <f t="shared" si="6"/>
        <v>0</v>
      </c>
      <c r="N35" s="9"/>
    </row>
    <row r="36" spans="1:14">
      <c r="A36" t="s">
        <v>2</v>
      </c>
      <c r="B36" s="6">
        <v>6</v>
      </c>
      <c r="C36" s="6" t="str">
        <f>CONCATENATE(A36,"-",B36)</f>
        <v>eVehicle-6</v>
      </c>
      <c r="D36" s="6">
        <f>_xlfn.XLOOKUP(A36,A$4:A$10,D$4:D$10)*$D$20</f>
        <v>8.333333333333335E-3</v>
      </c>
      <c r="E36" s="6">
        <f>_xlfn.XLOOKUP(A36,A$4:A$10,B$4:B$10)/B36</f>
        <v>0</v>
      </c>
      <c r="G36" s="1">
        <f t="shared" si="5"/>
        <v>0.12499999999999999</v>
      </c>
      <c r="I36">
        <f>D36*_xlfn.XLOOKUP(A36,A$4:A$10,B$4:B$10)</f>
        <v>0</v>
      </c>
      <c r="J36" s="4">
        <f>I36/H$162</f>
        <v>0</v>
      </c>
      <c r="L36" s="1">
        <f t="shared" si="6"/>
        <v>0</v>
      </c>
      <c r="N36" s="9"/>
    </row>
    <row r="37" spans="1:14">
      <c r="A37" t="s">
        <v>2</v>
      </c>
      <c r="B37" s="6">
        <v>5</v>
      </c>
      <c r="C37" s="6" t="str">
        <f>CONCATENATE(A37,"-",B37)</f>
        <v>eVehicle-5</v>
      </c>
      <c r="D37" s="6">
        <f>_xlfn.XLOOKUP(A37,A$4:A$10,D$4:D$10)*$D$20</f>
        <v>8.333333333333335E-3</v>
      </c>
      <c r="E37" s="6">
        <f>_xlfn.XLOOKUP(A37,A$4:A$10,B$4:B$10)/B37</f>
        <v>0</v>
      </c>
      <c r="G37" s="1">
        <f t="shared" si="5"/>
        <v>0.13333333333333333</v>
      </c>
      <c r="I37">
        <f>D37*_xlfn.XLOOKUP(A37,A$4:A$10,B$4:B$10)</f>
        <v>0</v>
      </c>
      <c r="J37" s="4">
        <f>I37/H$162</f>
        <v>0</v>
      </c>
      <c r="L37" s="1">
        <f t="shared" si="6"/>
        <v>0</v>
      </c>
      <c r="N37" s="9"/>
    </row>
    <row r="38" spans="1:14">
      <c r="A38" t="s">
        <v>2</v>
      </c>
      <c r="B38" s="6">
        <v>4</v>
      </c>
      <c r="C38" s="6" t="str">
        <f>CONCATENATE(A38,"-",B38)</f>
        <v>eVehicle-4</v>
      </c>
      <c r="D38" s="6">
        <f>_xlfn.XLOOKUP(A38,A$4:A$10,D$4:D$10)*$D$20</f>
        <v>8.333333333333335E-3</v>
      </c>
      <c r="E38" s="6">
        <f>_xlfn.XLOOKUP(A38,A$4:A$10,B$4:B$10)/B38</f>
        <v>0</v>
      </c>
      <c r="G38" s="1">
        <f t="shared" si="5"/>
        <v>0.14166666666666666</v>
      </c>
      <c r="I38">
        <f>D38*_xlfn.XLOOKUP(A38,A$4:A$10,B$4:B$10)</f>
        <v>0</v>
      </c>
      <c r="J38" s="4">
        <f>I38/H$162</f>
        <v>0</v>
      </c>
      <c r="L38" s="1">
        <f t="shared" si="6"/>
        <v>0</v>
      </c>
    </row>
    <row r="39" spans="1:14">
      <c r="A39" t="s">
        <v>2</v>
      </c>
      <c r="B39" s="6">
        <v>3</v>
      </c>
      <c r="C39" s="6" t="str">
        <f>CONCATENATE(A39,"-",B39)</f>
        <v>eVehicle-3</v>
      </c>
      <c r="D39" s="6">
        <f>_xlfn.XLOOKUP(A39,A$4:A$10,D$4:D$10)*$D$20</f>
        <v>8.333333333333335E-3</v>
      </c>
      <c r="E39" s="6">
        <f>_xlfn.XLOOKUP(A39,A$4:A$10,B$4:B$10)/B39</f>
        <v>0</v>
      </c>
      <c r="G39" s="1">
        <f t="shared" si="5"/>
        <v>0.15</v>
      </c>
      <c r="I39">
        <f>D39*_xlfn.XLOOKUP(A39,A$4:A$10,B$4:B$10)</f>
        <v>0</v>
      </c>
      <c r="J39" s="4">
        <f>I39/H$162</f>
        <v>0</v>
      </c>
      <c r="L39" s="1">
        <f t="shared" si="6"/>
        <v>0</v>
      </c>
    </row>
    <row r="40" spans="1:14">
      <c r="A40" t="s">
        <v>2</v>
      </c>
      <c r="B40" s="6">
        <v>2</v>
      </c>
      <c r="C40" s="6" t="str">
        <f>CONCATENATE(A40,"-",B40)</f>
        <v>eVehicle-2</v>
      </c>
      <c r="D40" s="6">
        <f>_xlfn.XLOOKUP(A40,A$4:A$10,D$4:D$10)*$D$20</f>
        <v>8.333333333333335E-3</v>
      </c>
      <c r="E40" s="6">
        <f>_xlfn.XLOOKUP(A40,A$4:A$10,B$4:B$10)/B40</f>
        <v>0</v>
      </c>
      <c r="G40" s="1">
        <f t="shared" si="5"/>
        <v>0.15833333333333333</v>
      </c>
      <c r="I40">
        <f>D40*_xlfn.XLOOKUP(A40,A$4:A$10,B$4:B$10)</f>
        <v>0</v>
      </c>
      <c r="J40" s="4">
        <f>I40/H$162</f>
        <v>0</v>
      </c>
      <c r="L40" s="1">
        <f t="shared" si="6"/>
        <v>0</v>
      </c>
    </row>
    <row r="41" spans="1:14">
      <c r="A41" t="s">
        <v>2</v>
      </c>
      <c r="B41" s="6">
        <v>1</v>
      </c>
      <c r="C41" s="6" t="str">
        <f>CONCATENATE(A41,"-",B41)</f>
        <v>eVehicle-1</v>
      </c>
      <c r="D41" s="6">
        <f>_xlfn.XLOOKUP(A41,A$4:A$10,D$4:D$10)*$D$20</f>
        <v>8.333333333333335E-3</v>
      </c>
      <c r="E41" s="6">
        <f>_xlfn.XLOOKUP(A41,A$4:A$10,B$4:B$10)/B41</f>
        <v>0</v>
      </c>
      <c r="G41" s="1">
        <f t="shared" si="5"/>
        <v>0.16666666666666666</v>
      </c>
      <c r="I41">
        <f>D41*_xlfn.XLOOKUP(A41,A$4:A$10,B$4:B$10)</f>
        <v>0</v>
      </c>
      <c r="J41" s="4">
        <f>I41/H$162</f>
        <v>0</v>
      </c>
      <c r="L41" s="1">
        <f t="shared" si="6"/>
        <v>0</v>
      </c>
    </row>
    <row r="42" spans="1:14">
      <c r="A42" t="s">
        <v>3</v>
      </c>
      <c r="B42" s="6">
        <v>20</v>
      </c>
      <c r="C42" s="6" t="str">
        <f>CONCATENATE(A42,"-",B42)</f>
        <v>gasolineEuroSix-20</v>
      </c>
      <c r="D42" s="6">
        <f>_xlfn.XLOOKUP(A42,A$4:A$10,D$4:D$10)*$D$20</f>
        <v>8.333333333333335E-3</v>
      </c>
      <c r="E42" s="6">
        <f>_xlfn.XLOOKUP(A42,A$4:A$10,B$4:B$10)/B42</f>
        <v>2.4500000000000001E-2</v>
      </c>
      <c r="G42" s="1">
        <f t="shared" si="5"/>
        <v>0.17499999999999999</v>
      </c>
      <c r="I42">
        <f>D42*_xlfn.XLOOKUP(A42,A$4:A$10,B$4:B$10)</f>
        <v>4.0833333333333338E-3</v>
      </c>
      <c r="J42" s="4">
        <f>I42/H$162</f>
        <v>2.934131736526947E-3</v>
      </c>
      <c r="L42" s="1">
        <f t="shared" si="6"/>
        <v>2.934131736526947E-3</v>
      </c>
    </row>
    <row r="43" spans="1:14">
      <c r="A43" t="s">
        <v>3</v>
      </c>
      <c r="B43" s="6">
        <v>19</v>
      </c>
      <c r="C43" s="6" t="str">
        <f>CONCATENATE(A43,"-",B43)</f>
        <v>gasolineEuroSix-19</v>
      </c>
      <c r="D43" s="6">
        <f>_xlfn.XLOOKUP(A43,A$4:A$10,D$4:D$10)*$D$20</f>
        <v>8.333333333333335E-3</v>
      </c>
      <c r="E43" s="6">
        <f>_xlfn.XLOOKUP(A43,A$4:A$10,B$4:B$10)/B43</f>
        <v>2.5789473684210525E-2</v>
      </c>
      <c r="G43" s="1">
        <f t="shared" si="5"/>
        <v>0.18333333333333332</v>
      </c>
      <c r="I43">
        <f>D43*_xlfn.XLOOKUP(A43,A$4:A$10,B$4:B$10)</f>
        <v>4.0833333333333338E-3</v>
      </c>
      <c r="J43" s="4">
        <f>I43/H$162</f>
        <v>2.934131736526947E-3</v>
      </c>
      <c r="L43" s="1">
        <f t="shared" si="6"/>
        <v>5.8682634730538941E-3</v>
      </c>
    </row>
    <row r="44" spans="1:14">
      <c r="A44" t="s">
        <v>3</v>
      </c>
      <c r="B44" s="6">
        <v>18</v>
      </c>
      <c r="C44" s="6" t="str">
        <f>CONCATENATE(A44,"-",B44)</f>
        <v>gasolineEuroSix-18</v>
      </c>
      <c r="D44" s="6">
        <f>_xlfn.XLOOKUP(A44,A$4:A$10,D$4:D$10)*$D$20</f>
        <v>8.333333333333335E-3</v>
      </c>
      <c r="E44" s="6">
        <f>_xlfn.XLOOKUP(A44,A$4:A$10,B$4:B$10)/B44</f>
        <v>2.7222222222222221E-2</v>
      </c>
      <c r="G44" s="1">
        <f t="shared" si="5"/>
        <v>0.19166666666666665</v>
      </c>
      <c r="I44">
        <f>D44*_xlfn.XLOOKUP(A44,A$4:A$10,B$4:B$10)</f>
        <v>4.0833333333333338E-3</v>
      </c>
      <c r="J44" s="4">
        <f>I44/H$162</f>
        <v>2.934131736526947E-3</v>
      </c>
      <c r="L44" s="1">
        <f t="shared" si="6"/>
        <v>8.8023952095808416E-3</v>
      </c>
    </row>
    <row r="45" spans="1:14">
      <c r="A45" t="s">
        <v>3</v>
      </c>
      <c r="B45" s="6">
        <v>17</v>
      </c>
      <c r="C45" s="6" t="str">
        <f>CONCATENATE(A45,"-",B45)</f>
        <v>gasolineEuroSix-17</v>
      </c>
      <c r="D45" s="6">
        <f>_xlfn.XLOOKUP(A45,A$4:A$10,D$4:D$10)*$D$20</f>
        <v>8.333333333333335E-3</v>
      </c>
      <c r="E45" s="6">
        <f>_xlfn.XLOOKUP(A45,A$4:A$10,B$4:B$10)/B45</f>
        <v>2.8823529411764706E-2</v>
      </c>
      <c r="G45" s="1">
        <f t="shared" si="5"/>
        <v>0.19999999999999998</v>
      </c>
      <c r="I45">
        <f>D45*_xlfn.XLOOKUP(A45,A$4:A$10,B$4:B$10)</f>
        <v>4.0833333333333338E-3</v>
      </c>
      <c r="J45" s="4">
        <f>I45/H$162</f>
        <v>2.934131736526947E-3</v>
      </c>
      <c r="L45" s="1">
        <f t="shared" si="6"/>
        <v>1.1736526946107788E-2</v>
      </c>
    </row>
    <row r="46" spans="1:14">
      <c r="A46" t="s">
        <v>3</v>
      </c>
      <c r="B46" s="6">
        <v>16</v>
      </c>
      <c r="C46" s="6" t="str">
        <f>CONCATENATE(A46,"-",B46)</f>
        <v>gasolineEuroSix-16</v>
      </c>
      <c r="D46" s="6">
        <f>_xlfn.XLOOKUP(A46,A$4:A$10,D$4:D$10)*$D$20</f>
        <v>8.333333333333335E-3</v>
      </c>
      <c r="E46" s="6">
        <f>_xlfn.XLOOKUP(A46,A$4:A$10,B$4:B$10)/B46</f>
        <v>3.0624999999999999E-2</v>
      </c>
      <c r="G46" s="1">
        <f t="shared" si="5"/>
        <v>0.20833333333333331</v>
      </c>
      <c r="I46">
        <f>D46*_xlfn.XLOOKUP(A46,A$4:A$10,B$4:B$10)</f>
        <v>4.0833333333333338E-3</v>
      </c>
      <c r="J46" s="4">
        <f>I46/H$162</f>
        <v>2.934131736526947E-3</v>
      </c>
      <c r="L46" s="1">
        <f t="shared" si="6"/>
        <v>1.4670658682634735E-2</v>
      </c>
    </row>
    <row r="47" spans="1:14">
      <c r="A47" t="s">
        <v>3</v>
      </c>
      <c r="B47" s="6">
        <v>15</v>
      </c>
      <c r="C47" s="6" t="str">
        <f>CONCATENATE(A47,"-",B47)</f>
        <v>gasolineEuroSix-15</v>
      </c>
      <c r="D47" s="6">
        <f>_xlfn.XLOOKUP(A47,A$4:A$10,D$4:D$10)*$D$20</f>
        <v>8.333333333333335E-3</v>
      </c>
      <c r="E47" s="6">
        <f>_xlfn.XLOOKUP(A47,A$4:A$10,B$4:B$10)/B47</f>
        <v>3.2666666666666663E-2</v>
      </c>
      <c r="G47" s="1">
        <f t="shared" si="5"/>
        <v>0.21666666666666665</v>
      </c>
      <c r="I47">
        <f>D47*_xlfn.XLOOKUP(A47,A$4:A$10,B$4:B$10)</f>
        <v>4.0833333333333338E-3</v>
      </c>
      <c r="J47" s="4">
        <f>I47/H$162</f>
        <v>2.934131736526947E-3</v>
      </c>
      <c r="L47" s="1">
        <f t="shared" si="6"/>
        <v>1.7604790419161683E-2</v>
      </c>
    </row>
    <row r="48" spans="1:14">
      <c r="A48" t="s">
        <v>3</v>
      </c>
      <c r="B48" s="6">
        <v>14</v>
      </c>
      <c r="C48" s="6" t="str">
        <f>CONCATENATE(A48,"-",B48)</f>
        <v>gasolineEuroSix-14</v>
      </c>
      <c r="D48" s="6">
        <f>_xlfn.XLOOKUP(A48,A$4:A$10,D$4:D$10)*$D$20</f>
        <v>8.333333333333335E-3</v>
      </c>
      <c r="E48" s="6">
        <f>_xlfn.XLOOKUP(A48,A$4:A$10,B$4:B$10)/B48</f>
        <v>3.4999999999999996E-2</v>
      </c>
      <c r="G48" s="1">
        <f t="shared" si="5"/>
        <v>0.22499999999999998</v>
      </c>
      <c r="I48">
        <f>D48*_xlfn.XLOOKUP(A48,A$4:A$10,B$4:B$10)</f>
        <v>4.0833333333333338E-3</v>
      </c>
      <c r="J48" s="4">
        <f>I48/H$162</f>
        <v>2.934131736526947E-3</v>
      </c>
      <c r="L48" s="1">
        <f t="shared" si="6"/>
        <v>2.053892215568863E-2</v>
      </c>
    </row>
    <row r="49" spans="1:12">
      <c r="A49" t="s">
        <v>0</v>
      </c>
      <c r="B49" s="6">
        <v>20</v>
      </c>
      <c r="C49" s="6" t="str">
        <f>CONCATENATE(A49,"-",B49)</f>
        <v>highEmissions-20</v>
      </c>
      <c r="D49" s="6">
        <f>_xlfn.XLOOKUP(A49,A$4:A$10,D$4:D$10)*$D$20</f>
        <v>8.333333333333335E-3</v>
      </c>
      <c r="E49" s="6">
        <f>_xlfn.XLOOKUP(A49,A$4:A$10,B$4:B$10)/B49</f>
        <v>3.5499999999999997E-2</v>
      </c>
      <c r="G49" s="1">
        <f t="shared" si="5"/>
        <v>0.23333333333333331</v>
      </c>
      <c r="I49">
        <f>D49*_xlfn.XLOOKUP(A49,A$4:A$10,B$4:B$10)</f>
        <v>5.9166666666666673E-3</v>
      </c>
      <c r="J49" s="4">
        <f>I49/H$162</f>
        <v>4.2514970059880251E-3</v>
      </c>
      <c r="L49" s="1">
        <f t="shared" si="6"/>
        <v>2.4790419161676656E-2</v>
      </c>
    </row>
    <row r="50" spans="1:12">
      <c r="A50" t="s">
        <v>0</v>
      </c>
      <c r="B50" s="6">
        <v>19</v>
      </c>
      <c r="C50" s="6" t="str">
        <f>CONCATENATE(A50,"-",B50)</f>
        <v>highEmissions-19</v>
      </c>
      <c r="D50" s="6">
        <f>_xlfn.XLOOKUP(A50,A$4:A$10,D$4:D$10)*$D$20</f>
        <v>8.333333333333335E-3</v>
      </c>
      <c r="E50" s="6">
        <f>_xlfn.XLOOKUP(A50,A$4:A$10,B$4:B$10)/B50</f>
        <v>3.7368421052631579E-2</v>
      </c>
      <c r="G50" s="1">
        <f t="shared" si="5"/>
        <v>0.24166666666666664</v>
      </c>
      <c r="I50">
        <f>D50*_xlfn.XLOOKUP(A50,A$4:A$10,B$4:B$10)</f>
        <v>5.9166666666666673E-3</v>
      </c>
      <c r="J50" s="4">
        <f>I50/H$162</f>
        <v>4.2514970059880251E-3</v>
      </c>
      <c r="L50" s="1">
        <f t="shared" si="6"/>
        <v>2.9041916167664682E-2</v>
      </c>
    </row>
    <row r="51" spans="1:12">
      <c r="A51" t="s">
        <v>3</v>
      </c>
      <c r="B51" s="6">
        <v>13</v>
      </c>
      <c r="C51" s="6" t="str">
        <f>CONCATENATE(A51,"-",B51)</f>
        <v>gasolineEuroSix-13</v>
      </c>
      <c r="D51" s="6">
        <f>_xlfn.XLOOKUP(A51,A$4:A$10,D$4:D$10)*$D$20</f>
        <v>8.333333333333335E-3</v>
      </c>
      <c r="E51" s="6">
        <f>_xlfn.XLOOKUP(A51,A$4:A$10,B$4:B$10)/B51</f>
        <v>3.7692307692307692E-2</v>
      </c>
      <c r="G51" s="1">
        <f t="shared" si="5"/>
        <v>0.24999999999999997</v>
      </c>
      <c r="I51">
        <f>D51*_xlfn.XLOOKUP(A51,A$4:A$10,B$4:B$10)</f>
        <v>4.0833333333333338E-3</v>
      </c>
      <c r="J51" s="4">
        <f>I51/H$162</f>
        <v>2.934131736526947E-3</v>
      </c>
      <c r="L51" s="1">
        <f t="shared" si="6"/>
        <v>3.1976047904191632E-2</v>
      </c>
    </row>
    <row r="52" spans="1:12">
      <c r="A52" t="s">
        <v>0</v>
      </c>
      <c r="B52" s="6">
        <v>18</v>
      </c>
      <c r="C52" s="6" t="str">
        <f>CONCATENATE(A52,"-",B52)</f>
        <v>highEmissions-18</v>
      </c>
      <c r="D52" s="6">
        <f>_xlfn.XLOOKUP(A52,A$4:A$10,D$4:D$10)*$D$20</f>
        <v>8.333333333333335E-3</v>
      </c>
      <c r="E52" s="6">
        <f>_xlfn.XLOOKUP(A52,A$4:A$10,B$4:B$10)/B52</f>
        <v>3.9444444444444442E-2</v>
      </c>
      <c r="G52" s="1">
        <f t="shared" si="5"/>
        <v>0.2583333333333333</v>
      </c>
      <c r="I52">
        <f>D52*_xlfn.XLOOKUP(A52,A$4:A$10,B$4:B$10)</f>
        <v>5.9166666666666673E-3</v>
      </c>
      <c r="J52" s="4">
        <f>I52/H$162</f>
        <v>4.2514970059880251E-3</v>
      </c>
      <c r="L52" s="1">
        <f t="shared" si="6"/>
        <v>3.6227544910179654E-2</v>
      </c>
    </row>
    <row r="53" spans="1:12">
      <c r="A53" t="s">
        <v>3</v>
      </c>
      <c r="B53" s="6">
        <v>12</v>
      </c>
      <c r="C53" s="6" t="str">
        <f>CONCATENATE(A53,"-",B53)</f>
        <v>gasolineEuroSix-12</v>
      </c>
      <c r="D53" s="6">
        <f>_xlfn.XLOOKUP(A53,A$4:A$10,D$4:D$10)*$D$20</f>
        <v>8.333333333333335E-3</v>
      </c>
      <c r="E53" s="6">
        <f>_xlfn.XLOOKUP(A53,A$4:A$10,B$4:B$10)/B53</f>
        <v>4.0833333333333333E-2</v>
      </c>
      <c r="G53" s="1">
        <f t="shared" si="5"/>
        <v>0.26666666666666666</v>
      </c>
      <c r="I53">
        <f>D53*_xlfn.XLOOKUP(A53,A$4:A$10,B$4:B$10)</f>
        <v>4.0833333333333338E-3</v>
      </c>
      <c r="J53" s="4">
        <f>I53/H$162</f>
        <v>2.934131736526947E-3</v>
      </c>
      <c r="L53" s="1">
        <f t="shared" si="6"/>
        <v>3.9161676646706604E-2</v>
      </c>
    </row>
    <row r="54" spans="1:12">
      <c r="A54" t="s">
        <v>0</v>
      </c>
      <c r="B54" s="6">
        <v>17</v>
      </c>
      <c r="C54" s="6" t="str">
        <f>CONCATENATE(A54,"-",B54)</f>
        <v>highEmissions-17</v>
      </c>
      <c r="D54" s="6">
        <f>_xlfn.XLOOKUP(A54,A$4:A$10,D$4:D$10)*$D$20</f>
        <v>8.333333333333335E-3</v>
      </c>
      <c r="E54" s="6">
        <f>_xlfn.XLOOKUP(A54,A$4:A$10,B$4:B$10)/B54</f>
        <v>4.176470588235294E-2</v>
      </c>
      <c r="G54" s="1">
        <f t="shared" si="5"/>
        <v>0.27500000000000002</v>
      </c>
      <c r="I54">
        <f>D54*_xlfn.XLOOKUP(A54,A$4:A$10,B$4:B$10)</f>
        <v>5.9166666666666673E-3</v>
      </c>
      <c r="J54" s="4">
        <f>I54/H$162</f>
        <v>4.2514970059880251E-3</v>
      </c>
      <c r="L54" s="1">
        <f t="shared" si="6"/>
        <v>4.3413173652694627E-2</v>
      </c>
    </row>
    <row r="55" spans="1:12">
      <c r="A55" t="s">
        <v>5</v>
      </c>
      <c r="B55" s="6">
        <v>20</v>
      </c>
      <c r="C55" s="6" t="str">
        <f>CONCATENATE(A55,"-",B55)</f>
        <v>normalVehicle-20</v>
      </c>
      <c r="D55" s="6">
        <f>_xlfn.XLOOKUP(A55,A$4:A$10,D$4:D$10)*$D$20</f>
        <v>8.333333333333335E-3</v>
      </c>
      <c r="E55" s="6">
        <f>_xlfn.XLOOKUP(A55,A$4:A$10,B$4:B$10)/B55</f>
        <v>4.2499999999999996E-2</v>
      </c>
      <c r="G55" s="1">
        <f t="shared" si="5"/>
        <v>0.28333333333333338</v>
      </c>
      <c r="I55">
        <f>D55*_xlfn.XLOOKUP(A55,A$4:A$10,B$4:B$10)</f>
        <v>7.0833333333333347E-3</v>
      </c>
      <c r="J55" s="4">
        <f>I55/H$162</f>
        <v>5.0898203592814389E-3</v>
      </c>
      <c r="L55" s="1">
        <f t="shared" si="6"/>
        <v>4.8502994011976067E-2</v>
      </c>
    </row>
    <row r="56" spans="1:12">
      <c r="A56" t="s">
        <v>0</v>
      </c>
      <c r="B56" s="6">
        <v>16</v>
      </c>
      <c r="C56" s="6" t="str">
        <f>CONCATENATE(A56,"-",B56)</f>
        <v>highEmissions-16</v>
      </c>
      <c r="D56" s="6">
        <f>_xlfn.XLOOKUP(A56,A$4:A$10,D$4:D$10)*$D$20</f>
        <v>8.333333333333335E-3</v>
      </c>
      <c r="E56" s="6">
        <f>_xlfn.XLOOKUP(A56,A$4:A$10,B$4:B$10)/B56</f>
        <v>4.4374999999999998E-2</v>
      </c>
      <c r="G56" s="1">
        <f t="shared" si="5"/>
        <v>0.29166666666666674</v>
      </c>
      <c r="I56">
        <f>D56*_xlfn.XLOOKUP(A56,A$4:A$10,B$4:B$10)</f>
        <v>5.9166666666666673E-3</v>
      </c>
      <c r="J56" s="4">
        <f>I56/H$162</f>
        <v>4.2514970059880251E-3</v>
      </c>
      <c r="L56" s="1">
        <f t="shared" si="6"/>
        <v>5.2754491017964089E-2</v>
      </c>
    </row>
    <row r="57" spans="1:12">
      <c r="A57" t="s">
        <v>3</v>
      </c>
      <c r="B57" s="6">
        <v>11</v>
      </c>
      <c r="C57" s="6" t="str">
        <f>CONCATENATE(A57,"-",B57)</f>
        <v>gasolineEuroSix-11</v>
      </c>
      <c r="D57" s="6">
        <f>_xlfn.XLOOKUP(A57,A$4:A$10,D$4:D$10)*$D$20</f>
        <v>8.333333333333335E-3</v>
      </c>
      <c r="E57" s="6">
        <f>_xlfn.XLOOKUP(A57,A$4:A$10,B$4:B$10)/B57</f>
        <v>4.4545454545454548E-2</v>
      </c>
      <c r="G57" s="1">
        <f t="shared" si="5"/>
        <v>0.3000000000000001</v>
      </c>
      <c r="I57">
        <f>D57*_xlfn.XLOOKUP(A57,A$4:A$10,B$4:B$10)</f>
        <v>4.0833333333333338E-3</v>
      </c>
      <c r="J57" s="4">
        <f>I57/H$162</f>
        <v>2.934131736526947E-3</v>
      </c>
      <c r="L57" s="1">
        <f t="shared" si="6"/>
        <v>5.5688622754491039E-2</v>
      </c>
    </row>
    <row r="58" spans="1:12">
      <c r="A58" t="s">
        <v>5</v>
      </c>
      <c r="B58" s="6">
        <v>19</v>
      </c>
      <c r="C58" s="6" t="str">
        <f>CONCATENATE(A58,"-",B58)</f>
        <v>normalVehicle-19</v>
      </c>
      <c r="D58" s="6">
        <f>_xlfn.XLOOKUP(A58,A$4:A$10,D$4:D$10)*$D$20</f>
        <v>8.333333333333335E-3</v>
      </c>
      <c r="E58" s="6">
        <f>_xlfn.XLOOKUP(A58,A$4:A$10,B$4:B$10)/B58</f>
        <v>4.4736842105263158E-2</v>
      </c>
      <c r="G58" s="1">
        <f t="shared" si="5"/>
        <v>0.30833333333333346</v>
      </c>
      <c r="I58">
        <f>D58*_xlfn.XLOOKUP(A58,A$4:A$10,B$4:B$10)</f>
        <v>7.0833333333333347E-3</v>
      </c>
      <c r="J58" s="4">
        <f>I58/H$162</f>
        <v>5.0898203592814389E-3</v>
      </c>
      <c r="L58" s="1">
        <f t="shared" si="6"/>
        <v>6.0778443113772479E-2</v>
      </c>
    </row>
    <row r="59" spans="1:12">
      <c r="A59" t="s">
        <v>5</v>
      </c>
      <c r="B59" s="6">
        <v>18</v>
      </c>
      <c r="C59" s="6" t="str">
        <f>CONCATENATE(A59,"-",B59)</f>
        <v>normalVehicle-18</v>
      </c>
      <c r="D59" s="6">
        <f>_xlfn.XLOOKUP(A59,A$4:A$10,D$4:D$10)*$D$20</f>
        <v>8.333333333333335E-3</v>
      </c>
      <c r="E59" s="6">
        <f>_xlfn.XLOOKUP(A59,A$4:A$10,B$4:B$10)/B59</f>
        <v>4.7222222222222221E-2</v>
      </c>
      <c r="G59" s="1">
        <f t="shared" si="5"/>
        <v>0.31666666666666682</v>
      </c>
      <c r="I59">
        <f>D59*_xlfn.XLOOKUP(A59,A$4:A$10,B$4:B$10)</f>
        <v>7.0833333333333347E-3</v>
      </c>
      <c r="J59" s="4">
        <f>I59/H$162</f>
        <v>5.0898203592814389E-3</v>
      </c>
      <c r="L59" s="1">
        <f t="shared" si="6"/>
        <v>6.5868263473053912E-2</v>
      </c>
    </row>
    <row r="60" spans="1:12">
      <c r="A60" t="s">
        <v>0</v>
      </c>
      <c r="B60" s="6">
        <v>15</v>
      </c>
      <c r="C60" s="6" t="str">
        <f>CONCATENATE(A60,"-",B60)</f>
        <v>highEmissions-15</v>
      </c>
      <c r="D60" s="6">
        <f>_xlfn.XLOOKUP(A60,A$4:A$10,D$4:D$10)*$D$20</f>
        <v>8.333333333333335E-3</v>
      </c>
      <c r="E60" s="6">
        <f>_xlfn.XLOOKUP(A60,A$4:A$10,B$4:B$10)/B60</f>
        <v>4.7333333333333331E-2</v>
      </c>
      <c r="G60" s="1">
        <f t="shared" si="5"/>
        <v>0.32500000000000018</v>
      </c>
      <c r="I60">
        <f>D60*_xlfn.XLOOKUP(A60,A$4:A$10,B$4:B$10)</f>
        <v>5.9166666666666673E-3</v>
      </c>
      <c r="J60" s="4">
        <f>I60/H$162</f>
        <v>4.2514970059880251E-3</v>
      </c>
      <c r="L60" s="1">
        <f t="shared" si="6"/>
        <v>7.0119760479041934E-2</v>
      </c>
    </row>
    <row r="61" spans="1:12">
      <c r="A61" t="s">
        <v>3</v>
      </c>
      <c r="B61" s="6">
        <v>10</v>
      </c>
      <c r="C61" s="6" t="str">
        <f>CONCATENATE(A61,"-",B61)</f>
        <v>gasolineEuroSix-10</v>
      </c>
      <c r="D61" s="6">
        <f>_xlfn.XLOOKUP(A61,A$4:A$10,D$4:D$10)*$D$20</f>
        <v>8.333333333333335E-3</v>
      </c>
      <c r="E61" s="6">
        <f>_xlfn.XLOOKUP(A61,A$4:A$10,B$4:B$10)/B61</f>
        <v>4.9000000000000002E-2</v>
      </c>
      <c r="G61" s="1">
        <f t="shared" si="5"/>
        <v>0.33333333333333354</v>
      </c>
      <c r="I61">
        <f>D61*_xlfn.XLOOKUP(A61,A$4:A$10,B$4:B$10)</f>
        <v>4.0833333333333338E-3</v>
      </c>
      <c r="J61" s="4">
        <f>I61/H$162</f>
        <v>2.934131736526947E-3</v>
      </c>
      <c r="L61" s="1">
        <f t="shared" si="6"/>
        <v>7.3053892215568877E-2</v>
      </c>
    </row>
    <row r="62" spans="1:12">
      <c r="A62" t="s">
        <v>5</v>
      </c>
      <c r="B62" s="6">
        <v>17</v>
      </c>
      <c r="C62" s="6" t="str">
        <f>CONCATENATE(A62,"-",B62)</f>
        <v>normalVehicle-17</v>
      </c>
      <c r="D62" s="6">
        <f>_xlfn.XLOOKUP(A62,A$4:A$10,D$4:D$10)*$D$20</f>
        <v>8.333333333333335E-3</v>
      </c>
      <c r="E62" s="6">
        <f>_xlfn.XLOOKUP(A62,A$4:A$10,B$4:B$10)/B62</f>
        <v>4.9999999999999996E-2</v>
      </c>
      <c r="G62" s="1">
        <f t="shared" si="5"/>
        <v>0.3416666666666669</v>
      </c>
      <c r="I62">
        <f>D62*_xlfn.XLOOKUP(A62,A$4:A$10,B$4:B$10)</f>
        <v>7.0833333333333347E-3</v>
      </c>
      <c r="J62" s="4">
        <f>I62/H$162</f>
        <v>5.0898203592814389E-3</v>
      </c>
      <c r="L62" s="1">
        <f t="shared" si="6"/>
        <v>7.814371257485031E-2</v>
      </c>
    </row>
    <row r="63" spans="1:12">
      <c r="A63" t="s">
        <v>0</v>
      </c>
      <c r="B63" s="6">
        <v>14</v>
      </c>
      <c r="C63" s="6" t="str">
        <f>CONCATENATE(A63,"-",B63)</f>
        <v>highEmissions-14</v>
      </c>
      <c r="D63" s="6">
        <f>_xlfn.XLOOKUP(A63,A$4:A$10,D$4:D$10)*$D$20</f>
        <v>8.333333333333335E-3</v>
      </c>
      <c r="E63" s="6">
        <f>_xlfn.XLOOKUP(A63,A$4:A$10,B$4:B$10)/B63</f>
        <v>5.0714285714285712E-2</v>
      </c>
      <c r="G63" s="1">
        <f t="shared" si="5"/>
        <v>0.35000000000000026</v>
      </c>
      <c r="I63">
        <f>D63*_xlfn.XLOOKUP(A63,A$4:A$10,B$4:B$10)</f>
        <v>5.9166666666666673E-3</v>
      </c>
      <c r="J63" s="4">
        <f>I63/H$162</f>
        <v>4.2514970059880251E-3</v>
      </c>
      <c r="L63" s="1">
        <f t="shared" si="6"/>
        <v>8.2395209580838333E-2</v>
      </c>
    </row>
    <row r="64" spans="1:12">
      <c r="A64" t="s">
        <v>5</v>
      </c>
      <c r="B64" s="6">
        <v>16</v>
      </c>
      <c r="C64" s="6" t="str">
        <f>CONCATENATE(A64,"-",B64)</f>
        <v>normalVehicle-16</v>
      </c>
      <c r="D64" s="6">
        <f>_xlfn.XLOOKUP(A64,A$4:A$10,D$4:D$10)*$D$20</f>
        <v>8.333333333333335E-3</v>
      </c>
      <c r="E64" s="6">
        <f>_xlfn.XLOOKUP(A64,A$4:A$10,B$4:B$10)/B64</f>
        <v>5.3124999999999999E-2</v>
      </c>
      <c r="G64" s="1">
        <f t="shared" si="5"/>
        <v>0.35833333333333361</v>
      </c>
      <c r="I64">
        <f>D64*_xlfn.XLOOKUP(A64,A$4:A$10,B$4:B$10)</f>
        <v>7.0833333333333347E-3</v>
      </c>
      <c r="J64" s="4">
        <f>I64/H$162</f>
        <v>5.0898203592814389E-3</v>
      </c>
      <c r="L64" s="1">
        <f t="shared" si="6"/>
        <v>8.7485029940119766E-2</v>
      </c>
    </row>
    <row r="65" spans="1:12">
      <c r="A65" t="s">
        <v>3</v>
      </c>
      <c r="B65" s="6">
        <v>9</v>
      </c>
      <c r="C65" s="6" t="str">
        <f>CONCATENATE(A65,"-",B65)</f>
        <v>gasolineEuroSix-9</v>
      </c>
      <c r="D65" s="6">
        <f>_xlfn.XLOOKUP(A65,A$4:A$10,D$4:D$10)*$D$20</f>
        <v>8.333333333333335E-3</v>
      </c>
      <c r="E65" s="6">
        <f>_xlfn.XLOOKUP(A65,A$4:A$10,B$4:B$10)/B65</f>
        <v>5.4444444444444441E-2</v>
      </c>
      <c r="G65" s="1">
        <f t="shared" si="5"/>
        <v>0.36666666666666697</v>
      </c>
      <c r="I65">
        <f>D65*_xlfn.XLOOKUP(A65,A$4:A$10,B$4:B$10)</f>
        <v>4.0833333333333338E-3</v>
      </c>
      <c r="J65" s="4">
        <f>I65/H$162</f>
        <v>2.934131736526947E-3</v>
      </c>
      <c r="L65" s="1">
        <f t="shared" si="6"/>
        <v>9.0419161676646709E-2</v>
      </c>
    </row>
    <row r="66" spans="1:12">
      <c r="A66" t="s">
        <v>0</v>
      </c>
      <c r="B66" s="6">
        <v>13</v>
      </c>
      <c r="C66" s="6" t="str">
        <f>CONCATENATE(A66,"-",B66)</f>
        <v>highEmissions-13</v>
      </c>
      <c r="D66" s="6">
        <f>_xlfn.XLOOKUP(A66,A$4:A$10,D$4:D$10)*$D$20</f>
        <v>8.333333333333335E-3</v>
      </c>
      <c r="E66" s="6">
        <f>_xlfn.XLOOKUP(A66,A$4:A$10,B$4:B$10)/B66</f>
        <v>5.4615384615384614E-2</v>
      </c>
      <c r="G66" s="1">
        <f t="shared" si="5"/>
        <v>0.37500000000000033</v>
      </c>
      <c r="I66">
        <f>D66*_xlfn.XLOOKUP(A66,A$4:A$10,B$4:B$10)</f>
        <v>5.9166666666666673E-3</v>
      </c>
      <c r="J66" s="4">
        <f>I66/H$162</f>
        <v>4.2514970059880251E-3</v>
      </c>
      <c r="L66" s="1">
        <f t="shared" si="6"/>
        <v>9.4670658682634731E-2</v>
      </c>
    </row>
    <row r="67" spans="1:12">
      <c r="A67" t="s">
        <v>5</v>
      </c>
      <c r="B67" s="6">
        <v>15</v>
      </c>
      <c r="C67" s="6" t="str">
        <f>CONCATENATE(A67,"-",B67)</f>
        <v>normalVehicle-15</v>
      </c>
      <c r="D67" s="6">
        <f>_xlfn.XLOOKUP(A67,A$4:A$10,D$4:D$10)*$D$20</f>
        <v>8.333333333333335E-3</v>
      </c>
      <c r="E67" s="6">
        <f>_xlfn.XLOOKUP(A67,A$4:A$10,B$4:B$10)/B67</f>
        <v>5.6666666666666664E-2</v>
      </c>
      <c r="G67" s="1">
        <f t="shared" si="5"/>
        <v>0.38333333333333369</v>
      </c>
      <c r="I67">
        <f>D67*_xlfn.XLOOKUP(A67,A$4:A$10,B$4:B$10)</f>
        <v>7.0833333333333347E-3</v>
      </c>
      <c r="J67" s="4">
        <f>I67/H$162</f>
        <v>5.0898203592814389E-3</v>
      </c>
      <c r="L67" s="1">
        <f t="shared" si="6"/>
        <v>9.9760479041916164E-2</v>
      </c>
    </row>
    <row r="68" spans="1:12">
      <c r="A68" t="s">
        <v>0</v>
      </c>
      <c r="B68" s="6">
        <v>12</v>
      </c>
      <c r="C68" s="6" t="str">
        <f>CONCATENATE(A68,"-",B68)</f>
        <v>highEmissions-12</v>
      </c>
      <c r="D68" s="6">
        <f>_xlfn.XLOOKUP(A68,A$4:A$10,D$4:D$10)*$D$20</f>
        <v>8.333333333333335E-3</v>
      </c>
      <c r="E68" s="6">
        <f>_xlfn.XLOOKUP(A68,A$4:A$10,B$4:B$10)/B68</f>
        <v>5.9166666666666666E-2</v>
      </c>
      <c r="G68" s="1">
        <f t="shared" si="5"/>
        <v>0.39166666666666705</v>
      </c>
      <c r="I68">
        <f>D68*_xlfn.XLOOKUP(A68,A$4:A$10,B$4:B$10)</f>
        <v>5.9166666666666673E-3</v>
      </c>
      <c r="J68" s="4">
        <f>I68/H$162</f>
        <v>4.2514970059880251E-3</v>
      </c>
      <c r="L68" s="1">
        <f t="shared" si="6"/>
        <v>0.10401197604790419</v>
      </c>
    </row>
    <row r="69" spans="1:12">
      <c r="A69" t="s">
        <v>5</v>
      </c>
      <c r="B69" s="6">
        <v>14</v>
      </c>
      <c r="C69" s="6" t="str">
        <f>CONCATENATE(A69,"-",B69)</f>
        <v>normalVehicle-14</v>
      </c>
      <c r="D69" s="6">
        <f>_xlfn.XLOOKUP(A69,A$4:A$10,D$4:D$10)*$D$20</f>
        <v>8.333333333333335E-3</v>
      </c>
      <c r="E69" s="6">
        <f>_xlfn.XLOOKUP(A69,A$4:A$10,B$4:B$10)/B69</f>
        <v>6.0714285714285714E-2</v>
      </c>
      <c r="G69" s="1">
        <f t="shared" si="5"/>
        <v>0.40000000000000041</v>
      </c>
      <c r="I69">
        <f>D69*_xlfn.XLOOKUP(A69,A$4:A$10,B$4:B$10)</f>
        <v>7.0833333333333347E-3</v>
      </c>
      <c r="J69" s="4">
        <f>I69/H$162</f>
        <v>5.0898203592814389E-3</v>
      </c>
      <c r="L69" s="1">
        <f t="shared" si="6"/>
        <v>0.10910179640718562</v>
      </c>
    </row>
    <row r="70" spans="1:12">
      <c r="A70" t="s">
        <v>3</v>
      </c>
      <c r="B70" s="6">
        <v>8</v>
      </c>
      <c r="C70" s="6" t="str">
        <f>CONCATENATE(A70,"-",B70)</f>
        <v>gasolineEuroSix-8</v>
      </c>
      <c r="D70" s="6">
        <f>_xlfn.XLOOKUP(A70,A$4:A$10,D$4:D$10)*$D$20</f>
        <v>8.333333333333335E-3</v>
      </c>
      <c r="E70" s="6">
        <f>_xlfn.XLOOKUP(A70,A$4:A$10,B$4:B$10)/B70</f>
        <v>6.1249999999999999E-2</v>
      </c>
      <c r="G70" s="1">
        <f t="shared" si="5"/>
        <v>0.40833333333333377</v>
      </c>
      <c r="I70">
        <f>D70*_xlfn.XLOOKUP(A70,A$4:A$10,B$4:B$10)</f>
        <v>4.0833333333333338E-3</v>
      </c>
      <c r="J70" s="4">
        <f>I70/H$162</f>
        <v>2.934131736526947E-3</v>
      </c>
      <c r="L70" s="1">
        <f t="shared" si="6"/>
        <v>0.11203592814371256</v>
      </c>
    </row>
    <row r="71" spans="1:12">
      <c r="A71" t="s">
        <v>0</v>
      </c>
      <c r="B71" s="6">
        <v>11</v>
      </c>
      <c r="C71" s="6" t="str">
        <f>CONCATENATE(A71,"-",B71)</f>
        <v>highEmissions-11</v>
      </c>
      <c r="D71" s="6">
        <f>_xlfn.XLOOKUP(A71,A$4:A$10,D$4:D$10)*$D$20</f>
        <v>8.333333333333335E-3</v>
      </c>
      <c r="E71" s="6">
        <f>_xlfn.XLOOKUP(A71,A$4:A$10,B$4:B$10)/B71</f>
        <v>6.4545454545454545E-2</v>
      </c>
      <c r="G71" s="1">
        <f t="shared" si="5"/>
        <v>0.41666666666666713</v>
      </c>
      <c r="I71">
        <f>D71*_xlfn.XLOOKUP(A71,A$4:A$10,B$4:B$10)</f>
        <v>5.9166666666666673E-3</v>
      </c>
      <c r="J71" s="4">
        <f>I71/H$162</f>
        <v>4.2514970059880251E-3</v>
      </c>
      <c r="L71" s="1">
        <f t="shared" si="6"/>
        <v>0.11628742514970059</v>
      </c>
    </row>
    <row r="72" spans="1:12">
      <c r="A72" t="s">
        <v>5</v>
      </c>
      <c r="B72" s="6">
        <v>13</v>
      </c>
      <c r="C72" s="6" t="str">
        <f>CONCATENATE(A72,"-",B72)</f>
        <v>normalVehicle-13</v>
      </c>
      <c r="D72" s="6">
        <f>_xlfn.XLOOKUP(A72,A$4:A$10,D$4:D$10)*$D$20</f>
        <v>8.333333333333335E-3</v>
      </c>
      <c r="E72" s="6">
        <f>_xlfn.XLOOKUP(A72,A$4:A$10,B$4:B$10)/B72</f>
        <v>6.5384615384615388E-2</v>
      </c>
      <c r="G72" s="1">
        <f t="shared" si="5"/>
        <v>0.42500000000000049</v>
      </c>
      <c r="I72">
        <f>D72*_xlfn.XLOOKUP(A72,A$4:A$10,B$4:B$10)</f>
        <v>7.0833333333333347E-3</v>
      </c>
      <c r="J72" s="4">
        <f>I72/H$162</f>
        <v>5.0898203592814389E-3</v>
      </c>
      <c r="L72" s="1">
        <f t="shared" si="6"/>
        <v>0.12137724550898202</v>
      </c>
    </row>
    <row r="73" spans="1:12">
      <c r="A73" t="s">
        <v>3</v>
      </c>
      <c r="B73" s="6">
        <v>7</v>
      </c>
      <c r="C73" s="6" t="str">
        <f>CONCATENATE(A73,"-",B73)</f>
        <v>gasolineEuroSix-7</v>
      </c>
      <c r="D73" s="6">
        <f>_xlfn.XLOOKUP(A73,A$4:A$10,D$4:D$10)*$D$20</f>
        <v>8.333333333333335E-3</v>
      </c>
      <c r="E73" s="6">
        <f>_xlfn.XLOOKUP(A73,A$4:A$10,B$4:B$10)/B73</f>
        <v>6.9999999999999993E-2</v>
      </c>
      <c r="G73" s="1">
        <f t="shared" si="5"/>
        <v>0.43333333333333385</v>
      </c>
      <c r="I73">
        <f>D73*_xlfn.XLOOKUP(A73,A$4:A$10,B$4:B$10)</f>
        <v>4.0833333333333338E-3</v>
      </c>
      <c r="J73" s="4">
        <f>I73/H$162</f>
        <v>2.934131736526947E-3</v>
      </c>
      <c r="L73" s="1">
        <f t="shared" si="6"/>
        <v>0.12431137724550896</v>
      </c>
    </row>
    <row r="74" spans="1:12">
      <c r="A74" t="s">
        <v>5</v>
      </c>
      <c r="B74" s="6">
        <v>12</v>
      </c>
      <c r="C74" s="6" t="str">
        <f>CONCATENATE(A74,"-",B74)</f>
        <v>normalVehicle-12</v>
      </c>
      <c r="D74" s="6">
        <f>_xlfn.XLOOKUP(A74,A$4:A$10,D$4:D$10)*$D$20</f>
        <v>8.333333333333335E-3</v>
      </c>
      <c r="E74" s="6">
        <f>_xlfn.XLOOKUP(A74,A$4:A$10,B$4:B$10)/B74</f>
        <v>7.0833333333333331E-2</v>
      </c>
      <c r="G74" s="1">
        <f t="shared" si="5"/>
        <v>0.44166666666666721</v>
      </c>
      <c r="I74">
        <f>D74*_xlfn.XLOOKUP(A74,A$4:A$10,B$4:B$10)</f>
        <v>7.0833333333333347E-3</v>
      </c>
      <c r="J74" s="4">
        <f>I74/H$162</f>
        <v>5.0898203592814389E-3</v>
      </c>
      <c r="L74" s="1">
        <f t="shared" si="6"/>
        <v>0.12940119760479041</v>
      </c>
    </row>
    <row r="75" spans="1:12">
      <c r="A75" t="s">
        <v>0</v>
      </c>
      <c r="B75" s="6">
        <v>10</v>
      </c>
      <c r="C75" s="6" t="str">
        <f>CONCATENATE(A75,"-",B75)</f>
        <v>highEmissions-10</v>
      </c>
      <c r="D75" s="6">
        <f>_xlfn.XLOOKUP(A75,A$4:A$10,D$4:D$10)*$D$20</f>
        <v>8.333333333333335E-3</v>
      </c>
      <c r="E75" s="6">
        <f>_xlfn.XLOOKUP(A75,A$4:A$10,B$4:B$10)/B75</f>
        <v>7.0999999999999994E-2</v>
      </c>
      <c r="G75" s="1">
        <f t="shared" si="5"/>
        <v>0.45000000000000057</v>
      </c>
      <c r="I75">
        <f>D75*_xlfn.XLOOKUP(A75,A$4:A$10,B$4:B$10)</f>
        <v>5.9166666666666673E-3</v>
      </c>
      <c r="J75" s="4">
        <f>I75/H$162</f>
        <v>4.2514970059880251E-3</v>
      </c>
      <c r="L75" s="1">
        <f t="shared" si="6"/>
        <v>0.13365269461077844</v>
      </c>
    </row>
    <row r="76" spans="1:12">
      <c r="A76" t="s">
        <v>5</v>
      </c>
      <c r="B76" s="6">
        <v>11</v>
      </c>
      <c r="C76" s="6" t="str">
        <f>CONCATENATE(A76,"-",B76)</f>
        <v>normalVehicle-11</v>
      </c>
      <c r="D76" s="6">
        <f>_xlfn.XLOOKUP(A76,A$4:A$10,D$4:D$10)*$D$20</f>
        <v>8.333333333333335E-3</v>
      </c>
      <c r="E76" s="6">
        <f>_xlfn.XLOOKUP(A76,A$4:A$10,B$4:B$10)/B76</f>
        <v>7.7272727272727271E-2</v>
      </c>
      <c r="G76" s="1">
        <f t="shared" si="5"/>
        <v>0.45833333333333393</v>
      </c>
      <c r="I76">
        <f>D76*_xlfn.XLOOKUP(A76,A$4:A$10,B$4:B$10)</f>
        <v>7.0833333333333347E-3</v>
      </c>
      <c r="J76" s="4">
        <f>I76/H$162</f>
        <v>5.0898203592814389E-3</v>
      </c>
      <c r="L76" s="1">
        <f t="shared" si="6"/>
        <v>0.13874251497005988</v>
      </c>
    </row>
    <row r="77" spans="1:12">
      <c r="A77" t="s">
        <v>0</v>
      </c>
      <c r="B77" s="6">
        <v>9</v>
      </c>
      <c r="C77" s="6" t="str">
        <f>CONCATENATE(A77,"-",B77)</f>
        <v>highEmissions-9</v>
      </c>
      <c r="D77" s="6">
        <f>_xlfn.XLOOKUP(A77,A$4:A$10,D$4:D$10)*$D$20</f>
        <v>8.333333333333335E-3</v>
      </c>
      <c r="E77" s="6">
        <f>_xlfn.XLOOKUP(A77,A$4:A$10,B$4:B$10)/B77</f>
        <v>7.8888888888888883E-2</v>
      </c>
      <c r="G77" s="1">
        <f t="shared" si="5"/>
        <v>0.46666666666666728</v>
      </c>
      <c r="I77">
        <f>D77*_xlfn.XLOOKUP(A77,A$4:A$10,B$4:B$10)</f>
        <v>5.9166666666666673E-3</v>
      </c>
      <c r="J77" s="4">
        <f>I77/H$162</f>
        <v>4.2514970059880251E-3</v>
      </c>
      <c r="L77" s="1">
        <f t="shared" si="6"/>
        <v>0.14299401197604791</v>
      </c>
    </row>
    <row r="78" spans="1:12">
      <c r="A78" t="s">
        <v>3</v>
      </c>
      <c r="B78" s="6">
        <v>6</v>
      </c>
      <c r="C78" s="6" t="str">
        <f>CONCATENATE(A78,"-",B78)</f>
        <v>gasolineEuroSix-6</v>
      </c>
      <c r="D78" s="6">
        <f>_xlfn.XLOOKUP(A78,A$4:A$10,D$4:D$10)*$D$20</f>
        <v>8.333333333333335E-3</v>
      </c>
      <c r="E78" s="6">
        <f>_xlfn.XLOOKUP(A78,A$4:A$10,B$4:B$10)/B78</f>
        <v>8.1666666666666665E-2</v>
      </c>
      <c r="G78" s="1">
        <f t="shared" si="5"/>
        <v>0.47500000000000064</v>
      </c>
      <c r="I78">
        <f>D78*_xlfn.XLOOKUP(A78,A$4:A$10,B$4:B$10)</f>
        <v>4.0833333333333338E-3</v>
      </c>
      <c r="J78" s="4">
        <f>I78/H$162</f>
        <v>2.934131736526947E-3</v>
      </c>
      <c r="L78" s="1">
        <f t="shared" si="6"/>
        <v>0.14592814371257487</v>
      </c>
    </row>
    <row r="79" spans="1:12">
      <c r="A79" t="s">
        <v>5</v>
      </c>
      <c r="B79" s="6">
        <v>10</v>
      </c>
      <c r="C79" s="6" t="str">
        <f>CONCATENATE(A79,"-",B79)</f>
        <v>normalVehicle-10</v>
      </c>
      <c r="D79" s="6">
        <f>_xlfn.XLOOKUP(A79,A$4:A$10,D$4:D$10)*$D$20</f>
        <v>8.333333333333335E-3</v>
      </c>
      <c r="E79" s="6">
        <f>_xlfn.XLOOKUP(A79,A$4:A$10,B$4:B$10)/B79</f>
        <v>8.4999999999999992E-2</v>
      </c>
      <c r="G79" s="1">
        <f t="shared" si="5"/>
        <v>0.483333333333334</v>
      </c>
      <c r="I79">
        <f>D79*_xlfn.XLOOKUP(A79,A$4:A$10,B$4:B$10)</f>
        <v>7.0833333333333347E-3</v>
      </c>
      <c r="J79" s="4">
        <f>I79/H$162</f>
        <v>5.0898203592814389E-3</v>
      </c>
      <c r="L79" s="1">
        <f t="shared" si="6"/>
        <v>0.1510179640718563</v>
      </c>
    </row>
    <row r="80" spans="1:12">
      <c r="A80" t="s">
        <v>0</v>
      </c>
      <c r="B80" s="6">
        <v>8</v>
      </c>
      <c r="C80" s="6" t="str">
        <f>CONCATENATE(A80,"-",B80)</f>
        <v>highEmissions-8</v>
      </c>
      <c r="D80" s="6">
        <f>_xlfn.XLOOKUP(A80,A$4:A$10,D$4:D$10)*$D$20</f>
        <v>8.333333333333335E-3</v>
      </c>
      <c r="E80" s="6">
        <f>_xlfn.XLOOKUP(A80,A$4:A$10,B$4:B$10)/B80</f>
        <v>8.8749999999999996E-2</v>
      </c>
      <c r="G80" s="1">
        <f t="shared" si="5"/>
        <v>0.49166666666666736</v>
      </c>
      <c r="I80">
        <f>D80*_xlfn.XLOOKUP(A80,A$4:A$10,B$4:B$10)</f>
        <v>5.9166666666666673E-3</v>
      </c>
      <c r="J80" s="4">
        <f>I80/H$162</f>
        <v>4.2514970059880251E-3</v>
      </c>
      <c r="L80" s="1">
        <f t="shared" si="6"/>
        <v>0.15526946107784434</v>
      </c>
    </row>
    <row r="81" spans="1:12">
      <c r="A81" t="s">
        <v>5</v>
      </c>
      <c r="B81" s="6">
        <v>9</v>
      </c>
      <c r="C81" s="6" t="str">
        <f>CONCATENATE(A81,"-",B81)</f>
        <v>normalVehicle-9</v>
      </c>
      <c r="D81" s="6">
        <f>_xlfn.XLOOKUP(A81,A$4:A$10,D$4:D$10)*$D$20</f>
        <v>8.333333333333335E-3</v>
      </c>
      <c r="E81" s="6">
        <f>_xlfn.XLOOKUP(A81,A$4:A$10,B$4:B$10)/B81</f>
        <v>9.4444444444444442E-2</v>
      </c>
      <c r="G81" s="1">
        <f t="shared" si="5"/>
        <v>0.50000000000000067</v>
      </c>
      <c r="I81">
        <f>D81*_xlfn.XLOOKUP(A81,A$4:A$10,B$4:B$10)</f>
        <v>7.0833333333333347E-3</v>
      </c>
      <c r="J81" s="4">
        <f>I81/H$162</f>
        <v>5.0898203592814389E-3</v>
      </c>
      <c r="L81" s="1">
        <f t="shared" si="6"/>
        <v>0.16035928143712577</v>
      </c>
    </row>
    <row r="82" spans="1:12">
      <c r="A82" t="s">
        <v>3</v>
      </c>
      <c r="B82" s="6">
        <v>5</v>
      </c>
      <c r="C82" s="6" t="str">
        <f>CONCATENATE(A82,"-",B82)</f>
        <v>gasolineEuroSix-5</v>
      </c>
      <c r="D82" s="6">
        <f>_xlfn.XLOOKUP(A82,A$4:A$10,D$4:D$10)*$D$20</f>
        <v>8.333333333333335E-3</v>
      </c>
      <c r="E82" s="6">
        <f>_xlfn.XLOOKUP(A82,A$4:A$10,B$4:B$10)/B82</f>
        <v>9.8000000000000004E-2</v>
      </c>
      <c r="G82" s="1">
        <f t="shared" si="5"/>
        <v>0.50833333333333397</v>
      </c>
      <c r="I82">
        <f>D82*_xlfn.XLOOKUP(A82,A$4:A$10,B$4:B$10)</f>
        <v>4.0833333333333338E-3</v>
      </c>
      <c r="J82" s="4">
        <f>I82/H$162</f>
        <v>2.934131736526947E-3</v>
      </c>
      <c r="L82" s="1">
        <f t="shared" si="6"/>
        <v>0.16329341317365273</v>
      </c>
    </row>
    <row r="83" spans="1:12">
      <c r="A83" t="s">
        <v>0</v>
      </c>
      <c r="B83" s="6">
        <v>7</v>
      </c>
      <c r="C83" s="6" t="str">
        <f>CONCATENATE(A83,"-",B83)</f>
        <v>highEmissions-7</v>
      </c>
      <c r="D83" s="6">
        <f>_xlfn.XLOOKUP(A83,A$4:A$10,D$4:D$10)*$D$20</f>
        <v>8.333333333333335E-3</v>
      </c>
      <c r="E83" s="6">
        <f>_xlfn.XLOOKUP(A83,A$4:A$10,B$4:B$10)/B83</f>
        <v>0.10142857142857142</v>
      </c>
      <c r="G83" s="1">
        <f t="shared" si="5"/>
        <v>0.51666666666666727</v>
      </c>
      <c r="I83">
        <f>D83*_xlfn.XLOOKUP(A83,A$4:A$10,B$4:B$10)</f>
        <v>5.9166666666666673E-3</v>
      </c>
      <c r="J83" s="4">
        <f>I83/H$162</f>
        <v>4.2514970059880251E-3</v>
      </c>
      <c r="L83" s="1">
        <f t="shared" si="6"/>
        <v>0.16754491017964077</v>
      </c>
    </row>
    <row r="84" spans="1:12">
      <c r="A84" t="s">
        <v>5</v>
      </c>
      <c r="B84" s="6">
        <v>8</v>
      </c>
      <c r="C84" s="6" t="str">
        <f>CONCATENATE(A84,"-",B84)</f>
        <v>normalVehicle-8</v>
      </c>
      <c r="D84" s="6">
        <f>_xlfn.XLOOKUP(A84,A$4:A$10,D$4:D$10)*$D$20</f>
        <v>8.333333333333335E-3</v>
      </c>
      <c r="E84" s="6">
        <f>_xlfn.XLOOKUP(A84,A$4:A$10,B$4:B$10)/B84</f>
        <v>0.10625</v>
      </c>
      <c r="G84" s="1">
        <f t="shared" si="5"/>
        <v>0.52500000000000058</v>
      </c>
      <c r="I84">
        <f>D84*_xlfn.XLOOKUP(A84,A$4:A$10,B$4:B$10)</f>
        <v>7.0833333333333347E-3</v>
      </c>
      <c r="J84" s="4">
        <f>I84/H$162</f>
        <v>5.0898203592814389E-3</v>
      </c>
      <c r="L84" s="1">
        <f t="shared" si="6"/>
        <v>0.1726347305389222</v>
      </c>
    </row>
    <row r="85" spans="1:12">
      <c r="A85" t="s">
        <v>0</v>
      </c>
      <c r="B85" s="6">
        <v>6</v>
      </c>
      <c r="C85" s="6" t="str">
        <f>CONCATENATE(A85,"-",B85)</f>
        <v>highEmissions-6</v>
      </c>
      <c r="D85" s="6">
        <f>_xlfn.XLOOKUP(A85,A$4:A$10,D$4:D$10)*$D$20</f>
        <v>8.333333333333335E-3</v>
      </c>
      <c r="E85" s="6">
        <f>_xlfn.XLOOKUP(A85,A$4:A$10,B$4:B$10)/B85</f>
        <v>0.11833333333333333</v>
      </c>
      <c r="G85" s="1">
        <f t="shared" si="5"/>
        <v>0.53333333333333388</v>
      </c>
      <c r="I85">
        <f>D85*_xlfn.XLOOKUP(A85,A$4:A$10,B$4:B$10)</f>
        <v>5.9166666666666673E-3</v>
      </c>
      <c r="J85" s="4">
        <f>I85/H$162</f>
        <v>4.2514970059880251E-3</v>
      </c>
      <c r="L85" s="1">
        <f t="shared" si="6"/>
        <v>0.17688622754491024</v>
      </c>
    </row>
    <row r="86" spans="1:12">
      <c r="A86" t="s">
        <v>5</v>
      </c>
      <c r="B86" s="6">
        <v>7</v>
      </c>
      <c r="C86" s="6" t="str">
        <f>CONCATENATE(A86,"-",B86)</f>
        <v>normalVehicle-7</v>
      </c>
      <c r="D86" s="6">
        <f>_xlfn.XLOOKUP(A86,A$4:A$10,D$4:D$10)*$D$20</f>
        <v>8.333333333333335E-3</v>
      </c>
      <c r="E86" s="6">
        <f>_xlfn.XLOOKUP(A86,A$4:A$10,B$4:B$10)/B86</f>
        <v>0.12142857142857143</v>
      </c>
      <c r="G86" s="1">
        <f t="shared" si="5"/>
        <v>0.54166666666666718</v>
      </c>
      <c r="I86">
        <f>D86*_xlfn.XLOOKUP(A86,A$4:A$10,B$4:B$10)</f>
        <v>7.0833333333333347E-3</v>
      </c>
      <c r="J86" s="4">
        <f>I86/H$162</f>
        <v>5.0898203592814389E-3</v>
      </c>
      <c r="L86" s="1">
        <f t="shared" si="6"/>
        <v>0.18197604790419167</v>
      </c>
    </row>
    <row r="87" spans="1:12">
      <c r="A87" t="s">
        <v>3</v>
      </c>
      <c r="B87" s="6">
        <v>4</v>
      </c>
      <c r="C87" s="6" t="str">
        <f>CONCATENATE(A87,"-",B87)</f>
        <v>gasolineEuroSix-4</v>
      </c>
      <c r="D87" s="6">
        <f>_xlfn.XLOOKUP(A87,A$4:A$10,D$4:D$10)*$D$20</f>
        <v>8.333333333333335E-3</v>
      </c>
      <c r="E87" s="6">
        <f>_xlfn.XLOOKUP(A87,A$4:A$10,B$4:B$10)/B87</f>
        <v>0.1225</v>
      </c>
      <c r="G87" s="1">
        <f t="shared" si="5"/>
        <v>0.55000000000000049</v>
      </c>
      <c r="I87">
        <f>D87*_xlfn.XLOOKUP(A87,A$4:A$10,B$4:B$10)</f>
        <v>4.0833333333333338E-3</v>
      </c>
      <c r="J87" s="4">
        <f>I87/H$162</f>
        <v>2.934131736526947E-3</v>
      </c>
      <c r="L87" s="1">
        <f t="shared" si="6"/>
        <v>0.18491017964071862</v>
      </c>
    </row>
    <row r="88" spans="1:12">
      <c r="A88" t="s">
        <v>1</v>
      </c>
      <c r="B88" s="6">
        <v>20</v>
      </c>
      <c r="C88" s="6" t="str">
        <f>CONCATENATE(A88,"-",B88)</f>
        <v>hovGasolinaEuroSix-20</v>
      </c>
      <c r="D88" s="6">
        <f>_xlfn.XLOOKUP(A88,A$4:A$10,D$4:D$10)*$D$20</f>
        <v>8.333333333333335E-3</v>
      </c>
      <c r="E88" s="6">
        <f>_xlfn.XLOOKUP(A88,A$4:A$10,B$4:B$10)/B88</f>
        <v>0.13100000000000001</v>
      </c>
      <c r="G88" s="1">
        <f t="shared" ref="G88:G151" si="7">D88+G87</f>
        <v>0.55833333333333379</v>
      </c>
      <c r="I88">
        <f>D88*_xlfn.XLOOKUP(A88,A$4:A$10,B$4:B$10)</f>
        <v>2.183333333333334E-2</v>
      </c>
      <c r="J88" s="4">
        <f>I88/H$162</f>
        <v>1.5688622754491025E-2</v>
      </c>
      <c r="L88" s="1">
        <f t="shared" ref="L88:L151" si="8">J88+L87</f>
        <v>0.20059880239520966</v>
      </c>
    </row>
    <row r="89" spans="1:12">
      <c r="A89" t="s">
        <v>1</v>
      </c>
      <c r="B89" s="6">
        <v>19</v>
      </c>
      <c r="C89" s="6" t="str">
        <f>CONCATENATE(A89,"-",B89)</f>
        <v>hovGasolinaEuroSix-19</v>
      </c>
      <c r="D89" s="6">
        <f>_xlfn.XLOOKUP(A89,A$4:A$10,D$4:D$10)*$D$20</f>
        <v>8.333333333333335E-3</v>
      </c>
      <c r="E89" s="6">
        <f>_xlfn.XLOOKUP(A89,A$4:A$10,B$4:B$10)/B89</f>
        <v>0.13789473684210526</v>
      </c>
      <c r="G89" s="1">
        <f t="shared" si="7"/>
        <v>0.5666666666666671</v>
      </c>
      <c r="I89">
        <f>D89*_xlfn.XLOOKUP(A89,A$4:A$10,B$4:B$10)</f>
        <v>2.183333333333334E-2</v>
      </c>
      <c r="J89" s="4">
        <f>I89/H$162</f>
        <v>1.5688622754491025E-2</v>
      </c>
      <c r="L89" s="1">
        <f t="shared" si="8"/>
        <v>0.21628742514970067</v>
      </c>
    </row>
    <row r="90" spans="1:12">
      <c r="A90" t="s">
        <v>5</v>
      </c>
      <c r="B90" s="6">
        <v>6</v>
      </c>
      <c r="C90" s="6" t="str">
        <f>CONCATENATE(A90,"-",B90)</f>
        <v>normalVehicle-6</v>
      </c>
      <c r="D90" s="6">
        <f>_xlfn.XLOOKUP(A90,A$4:A$10,D$4:D$10)*$D$20</f>
        <v>8.333333333333335E-3</v>
      </c>
      <c r="E90" s="6">
        <f>_xlfn.XLOOKUP(A90,A$4:A$10,B$4:B$10)/B90</f>
        <v>0.14166666666666666</v>
      </c>
      <c r="G90" s="1">
        <f t="shared" si="7"/>
        <v>0.5750000000000004</v>
      </c>
      <c r="I90">
        <f>D90*_xlfn.XLOOKUP(A90,A$4:A$10,B$4:B$10)</f>
        <v>7.0833333333333347E-3</v>
      </c>
      <c r="J90" s="4">
        <f>I90/H$162</f>
        <v>5.0898203592814389E-3</v>
      </c>
      <c r="L90" s="1">
        <f t="shared" si="8"/>
        <v>0.22137724550898211</v>
      </c>
    </row>
    <row r="91" spans="1:12">
      <c r="A91" t="s">
        <v>0</v>
      </c>
      <c r="B91" s="6">
        <v>5</v>
      </c>
      <c r="C91" s="6" t="str">
        <f>CONCATENATE(A91,"-",B91)</f>
        <v>highEmissions-5</v>
      </c>
      <c r="D91" s="6">
        <f>_xlfn.XLOOKUP(A91,A$4:A$10,D$4:D$10)*$D$20</f>
        <v>8.333333333333335E-3</v>
      </c>
      <c r="E91" s="6">
        <f>_xlfn.XLOOKUP(A91,A$4:A$10,B$4:B$10)/B91</f>
        <v>0.14199999999999999</v>
      </c>
      <c r="G91" s="1">
        <f t="shared" si="7"/>
        <v>0.5833333333333337</v>
      </c>
      <c r="I91">
        <f>D91*_xlfn.XLOOKUP(A91,A$4:A$10,B$4:B$10)</f>
        <v>5.9166666666666673E-3</v>
      </c>
      <c r="J91" s="4">
        <f>I91/H$162</f>
        <v>4.2514970059880251E-3</v>
      </c>
      <c r="L91" s="1">
        <f t="shared" si="8"/>
        <v>0.22562874251497014</v>
      </c>
    </row>
    <row r="92" spans="1:12">
      <c r="A92" t="s">
        <v>1</v>
      </c>
      <c r="B92" s="6">
        <v>18</v>
      </c>
      <c r="C92" s="6" t="str">
        <f>CONCATENATE(A92,"-",B92)</f>
        <v>hovGasolinaEuroSix-18</v>
      </c>
      <c r="D92" s="6">
        <f>_xlfn.XLOOKUP(A92,A$4:A$10,D$4:D$10)*$D$20</f>
        <v>8.333333333333335E-3</v>
      </c>
      <c r="E92" s="6">
        <f>_xlfn.XLOOKUP(A92,A$4:A$10,B$4:B$10)/B92</f>
        <v>0.14555555555555555</v>
      </c>
      <c r="G92" s="1">
        <f t="shared" si="7"/>
        <v>0.59166666666666701</v>
      </c>
      <c r="I92">
        <f>D92*_xlfn.XLOOKUP(A92,A$4:A$10,B$4:B$10)</f>
        <v>2.183333333333334E-2</v>
      </c>
      <c r="J92" s="4">
        <f>I92/H$162</f>
        <v>1.5688622754491025E-2</v>
      </c>
      <c r="L92" s="1">
        <f t="shared" si="8"/>
        <v>0.24131736526946118</v>
      </c>
    </row>
    <row r="93" spans="1:12">
      <c r="A93" t="s">
        <v>1</v>
      </c>
      <c r="B93" s="6">
        <v>17</v>
      </c>
      <c r="C93" s="6" t="str">
        <f>CONCATENATE(A93,"-",B93)</f>
        <v>hovGasolinaEuroSix-17</v>
      </c>
      <c r="D93" s="6">
        <f>_xlfn.XLOOKUP(A93,A$4:A$10,D$4:D$10)*$D$20</f>
        <v>8.333333333333335E-3</v>
      </c>
      <c r="E93" s="6">
        <f>_xlfn.XLOOKUP(A93,A$4:A$10,B$4:B$10)/B93</f>
        <v>0.15411764705882353</v>
      </c>
      <c r="G93" s="1">
        <f t="shared" si="7"/>
        <v>0.60000000000000031</v>
      </c>
      <c r="I93">
        <f>D93*_xlfn.XLOOKUP(A93,A$4:A$10,B$4:B$10)</f>
        <v>2.183333333333334E-2</v>
      </c>
      <c r="J93" s="4">
        <f>I93/H$162</f>
        <v>1.5688622754491025E-2</v>
      </c>
      <c r="L93" s="1">
        <f t="shared" si="8"/>
        <v>0.25700598802395219</v>
      </c>
    </row>
    <row r="94" spans="1:12">
      <c r="A94" t="s">
        <v>3</v>
      </c>
      <c r="B94" s="6">
        <v>3</v>
      </c>
      <c r="C94" s="6" t="str">
        <f>CONCATENATE(A94,"-",B94)</f>
        <v>gasolineEuroSix-3</v>
      </c>
      <c r="D94" s="6">
        <f>_xlfn.XLOOKUP(A94,A$4:A$10,D$4:D$10)*$D$20</f>
        <v>8.333333333333335E-3</v>
      </c>
      <c r="E94" s="6">
        <f>_xlfn.XLOOKUP(A94,A$4:A$10,B$4:B$10)/B94</f>
        <v>0.16333333333333333</v>
      </c>
      <c r="G94" s="1">
        <f t="shared" si="7"/>
        <v>0.60833333333333361</v>
      </c>
      <c r="I94">
        <f>D94*_xlfn.XLOOKUP(A94,A$4:A$10,B$4:B$10)</f>
        <v>4.0833333333333338E-3</v>
      </c>
      <c r="J94" s="4">
        <f>I94/H$162</f>
        <v>2.934131736526947E-3</v>
      </c>
      <c r="L94" s="1">
        <f t="shared" si="8"/>
        <v>0.25994011976047915</v>
      </c>
    </row>
    <row r="95" spans="1:12">
      <c r="A95" t="s">
        <v>1</v>
      </c>
      <c r="B95" s="6">
        <v>16</v>
      </c>
      <c r="C95" s="6" t="str">
        <f>CONCATENATE(A95,"-",B95)</f>
        <v>hovGasolinaEuroSix-16</v>
      </c>
      <c r="D95" s="6">
        <f>_xlfn.XLOOKUP(A95,A$4:A$10,D$4:D$10)*$D$20</f>
        <v>8.333333333333335E-3</v>
      </c>
      <c r="E95" s="6">
        <f>_xlfn.XLOOKUP(A95,A$4:A$10,B$4:B$10)/B95</f>
        <v>0.16375000000000001</v>
      </c>
      <c r="G95" s="1">
        <f t="shared" si="7"/>
        <v>0.61666666666666692</v>
      </c>
      <c r="I95">
        <f>D95*_xlfn.XLOOKUP(A95,A$4:A$10,B$4:B$10)</f>
        <v>2.183333333333334E-2</v>
      </c>
      <c r="J95" s="4">
        <f>I95/H$162</f>
        <v>1.5688622754491025E-2</v>
      </c>
      <c r="L95" s="1">
        <f t="shared" si="8"/>
        <v>0.27562874251497016</v>
      </c>
    </row>
    <row r="96" spans="1:12">
      <c r="A96" t="s">
        <v>5</v>
      </c>
      <c r="B96" s="6">
        <v>5</v>
      </c>
      <c r="C96" s="6" t="str">
        <f>CONCATENATE(A96,"-",B96)</f>
        <v>normalVehicle-5</v>
      </c>
      <c r="D96" s="6">
        <f>_xlfn.XLOOKUP(A96,A$4:A$10,D$4:D$10)*$D$20</f>
        <v>8.333333333333335E-3</v>
      </c>
      <c r="E96" s="6">
        <f>_xlfn.XLOOKUP(A96,A$4:A$10,B$4:B$10)/B96</f>
        <v>0.16999999999999998</v>
      </c>
      <c r="G96" s="1">
        <f t="shared" si="7"/>
        <v>0.62500000000000022</v>
      </c>
      <c r="I96">
        <f>D96*_xlfn.XLOOKUP(A96,A$4:A$10,B$4:B$10)</f>
        <v>7.0833333333333347E-3</v>
      </c>
      <c r="J96" s="4">
        <f>I96/H$162</f>
        <v>5.0898203592814389E-3</v>
      </c>
      <c r="L96" s="1">
        <f t="shared" si="8"/>
        <v>0.28071856287425162</v>
      </c>
    </row>
    <row r="97" spans="1:12">
      <c r="A97" t="s">
        <v>1</v>
      </c>
      <c r="B97" s="6">
        <v>15</v>
      </c>
      <c r="C97" s="6" t="str">
        <f>CONCATENATE(A97,"-",B97)</f>
        <v>hovGasolinaEuroSix-15</v>
      </c>
      <c r="D97" s="6">
        <f>_xlfn.XLOOKUP(A97,A$4:A$10,D$4:D$10)*$D$20</f>
        <v>8.333333333333335E-3</v>
      </c>
      <c r="E97" s="6">
        <f>_xlfn.XLOOKUP(A97,A$4:A$10,B$4:B$10)/B97</f>
        <v>0.17466666666666666</v>
      </c>
      <c r="G97" s="1">
        <f t="shared" si="7"/>
        <v>0.63333333333333353</v>
      </c>
      <c r="I97">
        <f>D97*_xlfn.XLOOKUP(A97,A$4:A$10,B$4:B$10)</f>
        <v>2.183333333333334E-2</v>
      </c>
      <c r="J97" s="4">
        <f>I97/H$162</f>
        <v>1.5688622754491025E-2</v>
      </c>
      <c r="L97" s="1">
        <f t="shared" si="8"/>
        <v>0.29640718562874263</v>
      </c>
    </row>
    <row r="98" spans="1:12">
      <c r="A98" t="s">
        <v>0</v>
      </c>
      <c r="B98" s="6">
        <v>4</v>
      </c>
      <c r="C98" s="6" t="str">
        <f>CONCATENATE(A98,"-",B98)</f>
        <v>highEmissions-4</v>
      </c>
      <c r="D98" s="6">
        <f>_xlfn.XLOOKUP(A98,A$4:A$10,D$4:D$10)*$D$20</f>
        <v>8.333333333333335E-3</v>
      </c>
      <c r="E98" s="6">
        <f>_xlfn.XLOOKUP(A98,A$4:A$10,B$4:B$10)/B98</f>
        <v>0.17749999999999999</v>
      </c>
      <c r="G98" s="1">
        <f t="shared" si="7"/>
        <v>0.64166666666666683</v>
      </c>
      <c r="I98">
        <f>D98*_xlfn.XLOOKUP(A98,A$4:A$10,B$4:B$10)</f>
        <v>5.9166666666666673E-3</v>
      </c>
      <c r="J98" s="4">
        <f>I98/H$162</f>
        <v>4.2514970059880251E-3</v>
      </c>
      <c r="L98" s="1">
        <f t="shared" si="8"/>
        <v>0.30065868263473067</v>
      </c>
    </row>
    <row r="99" spans="1:12">
      <c r="A99" t="s">
        <v>4</v>
      </c>
      <c r="B99" s="6">
        <v>20</v>
      </c>
      <c r="C99" s="6" t="str">
        <f>CONCATENATE(A99,"-",B99)</f>
        <v>dieselEuroSix-20</v>
      </c>
      <c r="D99" s="6">
        <f>_xlfn.XLOOKUP(A99,A$4:A$10,D$4:D$10)*$D$20</f>
        <v>8.333333333333335E-3</v>
      </c>
      <c r="E99" s="6">
        <f>_xlfn.XLOOKUP(A99,A$4:A$10,B$4:B$10)/B99</f>
        <v>0.184</v>
      </c>
      <c r="G99" s="1">
        <f t="shared" si="7"/>
        <v>0.65000000000000013</v>
      </c>
      <c r="I99">
        <f>D99*_xlfn.XLOOKUP(A99,A$4:A$10,B$4:B$10)</f>
        <v>3.0666666666666675E-2</v>
      </c>
      <c r="J99" s="4">
        <f>I99/H$162</f>
        <v>2.2035928143712587E-2</v>
      </c>
      <c r="L99" s="1">
        <f t="shared" si="8"/>
        <v>0.32269461077844325</v>
      </c>
    </row>
    <row r="100" spans="1:12">
      <c r="A100" t="s">
        <v>1</v>
      </c>
      <c r="B100" s="6">
        <v>14</v>
      </c>
      <c r="C100" s="6" t="str">
        <f>CONCATENATE(A100,"-",B100)</f>
        <v>hovGasolinaEuroSix-14</v>
      </c>
      <c r="D100" s="6">
        <f>_xlfn.XLOOKUP(A100,A$4:A$10,D$4:D$10)*$D$20</f>
        <v>8.333333333333335E-3</v>
      </c>
      <c r="E100" s="6">
        <f>_xlfn.XLOOKUP(A100,A$4:A$10,B$4:B$10)/B100</f>
        <v>0.18714285714285714</v>
      </c>
      <c r="G100" s="1">
        <f t="shared" si="7"/>
        <v>0.65833333333333344</v>
      </c>
      <c r="I100">
        <f>D100*_xlfn.XLOOKUP(A100,A$4:A$10,B$4:B$10)</f>
        <v>2.183333333333334E-2</v>
      </c>
      <c r="J100" s="4">
        <f>I100/H$162</f>
        <v>1.5688622754491025E-2</v>
      </c>
      <c r="L100" s="1">
        <f t="shared" si="8"/>
        <v>0.33838323353293426</v>
      </c>
    </row>
    <row r="101" spans="1:12">
      <c r="A101" t="s">
        <v>4</v>
      </c>
      <c r="B101" s="6">
        <v>19</v>
      </c>
      <c r="C101" s="6" t="str">
        <f>CONCATENATE(A101,"-",B101)</f>
        <v>dieselEuroSix-19</v>
      </c>
      <c r="D101" s="6">
        <f>_xlfn.XLOOKUP(A101,A$4:A$10,D$4:D$10)*$D$20</f>
        <v>8.333333333333335E-3</v>
      </c>
      <c r="E101" s="6">
        <f>_xlfn.XLOOKUP(A101,A$4:A$10,B$4:B$10)/B101</f>
        <v>0.19368421052631579</v>
      </c>
      <c r="G101" s="1">
        <f t="shared" si="7"/>
        <v>0.66666666666666674</v>
      </c>
      <c r="I101">
        <f>D101*_xlfn.XLOOKUP(A101,A$4:A$10,B$4:B$10)</f>
        <v>3.0666666666666675E-2</v>
      </c>
      <c r="J101" s="4">
        <f>I101/H$162</f>
        <v>2.2035928143712587E-2</v>
      </c>
      <c r="L101" s="1">
        <f t="shared" si="8"/>
        <v>0.36041916167664684</v>
      </c>
    </row>
    <row r="102" spans="1:12">
      <c r="A102" t="s">
        <v>1</v>
      </c>
      <c r="B102" s="6">
        <v>13</v>
      </c>
      <c r="C102" s="6" t="str">
        <f>CONCATENATE(A102,"-",B102)</f>
        <v>hovGasolinaEuroSix-13</v>
      </c>
      <c r="D102" s="6">
        <f>_xlfn.XLOOKUP(A102,A$4:A$10,D$4:D$10)*$D$20</f>
        <v>8.333333333333335E-3</v>
      </c>
      <c r="E102" s="6">
        <f>_xlfn.XLOOKUP(A102,A$4:A$10,B$4:B$10)/B102</f>
        <v>0.20153846153846156</v>
      </c>
      <c r="G102" s="1">
        <f t="shared" si="7"/>
        <v>0.67500000000000004</v>
      </c>
      <c r="I102">
        <f>D102*_xlfn.XLOOKUP(A102,A$4:A$10,B$4:B$10)</f>
        <v>2.183333333333334E-2</v>
      </c>
      <c r="J102" s="4">
        <f>I102/H$162</f>
        <v>1.5688622754491025E-2</v>
      </c>
      <c r="L102" s="1">
        <f t="shared" si="8"/>
        <v>0.37610778443113785</v>
      </c>
    </row>
    <row r="103" spans="1:12">
      <c r="A103" t="s">
        <v>4</v>
      </c>
      <c r="B103" s="6">
        <v>18</v>
      </c>
      <c r="C103" s="6" t="str">
        <f>CONCATENATE(A103,"-",B103)</f>
        <v>dieselEuroSix-18</v>
      </c>
      <c r="D103" s="6">
        <f>_xlfn.XLOOKUP(A103,A$4:A$10,D$4:D$10)*$D$20</f>
        <v>8.333333333333335E-3</v>
      </c>
      <c r="E103" s="6">
        <f>_xlfn.XLOOKUP(A103,A$4:A$10,B$4:B$10)/B103</f>
        <v>0.20444444444444446</v>
      </c>
      <c r="G103" s="1">
        <f t="shared" si="7"/>
        <v>0.68333333333333335</v>
      </c>
      <c r="I103">
        <f>D103*_xlfn.XLOOKUP(A103,A$4:A$10,B$4:B$10)</f>
        <v>3.0666666666666675E-2</v>
      </c>
      <c r="J103" s="4">
        <f>I103/H$162</f>
        <v>2.2035928143712587E-2</v>
      </c>
      <c r="L103" s="1">
        <f t="shared" si="8"/>
        <v>0.39814371257485043</v>
      </c>
    </row>
    <row r="104" spans="1:12">
      <c r="A104" t="s">
        <v>5</v>
      </c>
      <c r="B104" s="6">
        <v>4</v>
      </c>
      <c r="C104" s="6" t="str">
        <f>CONCATENATE(A104,"-",B104)</f>
        <v>normalVehicle-4</v>
      </c>
      <c r="D104" s="6">
        <f>_xlfn.XLOOKUP(A104,A$4:A$10,D$4:D$10)*$D$20</f>
        <v>8.333333333333335E-3</v>
      </c>
      <c r="E104" s="6">
        <f>_xlfn.XLOOKUP(A104,A$4:A$10,B$4:B$10)/B104</f>
        <v>0.21249999999999999</v>
      </c>
      <c r="G104" s="1">
        <f t="shared" si="7"/>
        <v>0.69166666666666665</v>
      </c>
      <c r="I104">
        <f>D104*_xlfn.XLOOKUP(A104,A$4:A$10,B$4:B$10)</f>
        <v>7.0833333333333347E-3</v>
      </c>
      <c r="J104" s="4">
        <f>I104/H$162</f>
        <v>5.0898203592814389E-3</v>
      </c>
      <c r="L104" s="1">
        <f t="shared" si="8"/>
        <v>0.40323353293413189</v>
      </c>
    </row>
    <row r="105" spans="1:12">
      <c r="A105" t="s">
        <v>4</v>
      </c>
      <c r="B105" s="6">
        <v>17</v>
      </c>
      <c r="C105" s="6" t="str">
        <f>CONCATENATE(A105,"-",B105)</f>
        <v>dieselEuroSix-17</v>
      </c>
      <c r="D105" s="6">
        <f>_xlfn.XLOOKUP(A105,A$4:A$10,D$4:D$10)*$D$20</f>
        <v>8.333333333333335E-3</v>
      </c>
      <c r="E105" s="6">
        <f>_xlfn.XLOOKUP(A105,A$4:A$10,B$4:B$10)/B105</f>
        <v>0.21647058823529414</v>
      </c>
      <c r="G105" s="1">
        <f t="shared" si="7"/>
        <v>0.7</v>
      </c>
      <c r="I105">
        <f>D105*_xlfn.XLOOKUP(A105,A$4:A$10,B$4:B$10)</f>
        <v>3.0666666666666675E-2</v>
      </c>
      <c r="J105" s="4">
        <f>I105/H$162</f>
        <v>2.2035928143712587E-2</v>
      </c>
      <c r="L105" s="1">
        <f t="shared" si="8"/>
        <v>0.42526946107784447</v>
      </c>
    </row>
    <row r="106" spans="1:12">
      <c r="A106" t="s">
        <v>1</v>
      </c>
      <c r="B106" s="6">
        <v>12</v>
      </c>
      <c r="C106" s="6" t="str">
        <f>CONCATENATE(A106,"-",B106)</f>
        <v>hovGasolinaEuroSix-12</v>
      </c>
      <c r="D106" s="6">
        <f>_xlfn.XLOOKUP(A106,A$4:A$10,D$4:D$10)*$D$20</f>
        <v>8.333333333333335E-3</v>
      </c>
      <c r="E106" s="6">
        <f>_xlfn.XLOOKUP(A106,A$4:A$10,B$4:B$10)/B106</f>
        <v>0.21833333333333335</v>
      </c>
      <c r="G106" s="1">
        <f t="shared" si="7"/>
        <v>0.70833333333333326</v>
      </c>
      <c r="I106">
        <f>D106*_xlfn.XLOOKUP(A106,A$4:A$10,B$4:B$10)</f>
        <v>2.183333333333334E-2</v>
      </c>
      <c r="J106" s="4">
        <f>I106/H$162</f>
        <v>1.5688622754491025E-2</v>
      </c>
      <c r="L106" s="1">
        <f t="shared" si="8"/>
        <v>0.44095808383233548</v>
      </c>
    </row>
    <row r="107" spans="1:12">
      <c r="A107" t="s">
        <v>4</v>
      </c>
      <c r="B107" s="6">
        <v>16</v>
      </c>
      <c r="C107" s="6" t="str">
        <f>CONCATENATE(A107,"-",B107)</f>
        <v>dieselEuroSix-16</v>
      </c>
      <c r="D107" s="6">
        <f>_xlfn.XLOOKUP(A107,A$4:A$10,D$4:D$10)*$D$20</f>
        <v>8.333333333333335E-3</v>
      </c>
      <c r="E107" s="6">
        <f>_xlfn.XLOOKUP(A107,A$4:A$10,B$4:B$10)/B107</f>
        <v>0.23</v>
      </c>
      <c r="G107" s="1">
        <f t="shared" si="7"/>
        <v>0.71666666666666656</v>
      </c>
      <c r="I107">
        <f>D107*_xlfn.XLOOKUP(A107,A$4:A$10,B$4:B$10)</f>
        <v>3.0666666666666675E-2</v>
      </c>
      <c r="J107" s="4">
        <f>I107/H$162</f>
        <v>2.2035928143712587E-2</v>
      </c>
      <c r="L107" s="1">
        <f t="shared" si="8"/>
        <v>0.46299401197604806</v>
      </c>
    </row>
    <row r="108" spans="1:12">
      <c r="A108" t="s">
        <v>0</v>
      </c>
      <c r="B108" s="6">
        <v>3</v>
      </c>
      <c r="C108" s="6" t="str">
        <f>CONCATENATE(A108,"-",B108)</f>
        <v>highEmissions-3</v>
      </c>
      <c r="D108" s="6">
        <f>_xlfn.XLOOKUP(A108,A$4:A$10,D$4:D$10)*$D$20</f>
        <v>8.333333333333335E-3</v>
      </c>
      <c r="E108" s="6">
        <f>_xlfn.XLOOKUP(A108,A$4:A$10,B$4:B$10)/B108</f>
        <v>0.23666666666666666</v>
      </c>
      <c r="G108" s="1">
        <f t="shared" si="7"/>
        <v>0.72499999999999987</v>
      </c>
      <c r="I108">
        <f>D108*_xlfn.XLOOKUP(A108,A$4:A$10,B$4:B$10)</f>
        <v>5.9166666666666673E-3</v>
      </c>
      <c r="J108" s="4">
        <f>I108/H$162</f>
        <v>4.2514970059880251E-3</v>
      </c>
      <c r="L108" s="1">
        <f t="shared" si="8"/>
        <v>0.4672455089820361</v>
      </c>
    </row>
    <row r="109" spans="1:12">
      <c r="A109" t="s">
        <v>1</v>
      </c>
      <c r="B109" s="6">
        <v>11</v>
      </c>
      <c r="C109" s="6" t="str">
        <f>CONCATENATE(A109,"-",B109)</f>
        <v>hovGasolinaEuroSix-11</v>
      </c>
      <c r="D109" s="6">
        <f>_xlfn.XLOOKUP(A109,A$4:A$10,D$4:D$10)*$D$20</f>
        <v>8.333333333333335E-3</v>
      </c>
      <c r="E109" s="6">
        <f>_xlfn.XLOOKUP(A109,A$4:A$10,B$4:B$10)/B109</f>
        <v>0.23818181818181819</v>
      </c>
      <c r="G109" s="1">
        <f t="shared" si="7"/>
        <v>0.73333333333333317</v>
      </c>
      <c r="I109">
        <f>D109*_xlfn.XLOOKUP(A109,A$4:A$10,B$4:B$10)</f>
        <v>2.183333333333334E-2</v>
      </c>
      <c r="J109" s="4">
        <f>I109/H$162</f>
        <v>1.5688622754491025E-2</v>
      </c>
      <c r="L109" s="1">
        <f t="shared" si="8"/>
        <v>0.48293413173652711</v>
      </c>
    </row>
    <row r="110" spans="1:12">
      <c r="A110" t="s">
        <v>3</v>
      </c>
      <c r="B110" s="6">
        <v>2</v>
      </c>
      <c r="C110" s="6" t="str">
        <f>CONCATENATE(A110,"-",B110)</f>
        <v>gasolineEuroSix-2</v>
      </c>
      <c r="D110" s="6">
        <f>_xlfn.XLOOKUP(A110,A$4:A$10,D$4:D$10)*$D$20</f>
        <v>8.333333333333335E-3</v>
      </c>
      <c r="E110" s="6">
        <f>_xlfn.XLOOKUP(A110,A$4:A$10,B$4:B$10)/B110</f>
        <v>0.245</v>
      </c>
      <c r="G110" s="1">
        <f t="shared" si="7"/>
        <v>0.74166666666666647</v>
      </c>
      <c r="I110">
        <f>D110*_xlfn.XLOOKUP(A110,A$4:A$10,B$4:B$10)</f>
        <v>4.0833333333333338E-3</v>
      </c>
      <c r="J110" s="4">
        <f>I110/H$162</f>
        <v>2.934131736526947E-3</v>
      </c>
      <c r="L110" s="1">
        <f t="shared" si="8"/>
        <v>0.48586826347305406</v>
      </c>
    </row>
    <row r="111" spans="1:12">
      <c r="A111" t="s">
        <v>4</v>
      </c>
      <c r="B111" s="6">
        <v>15</v>
      </c>
      <c r="C111" s="6" t="str">
        <f>CONCATENATE(A111,"-",B111)</f>
        <v>dieselEuroSix-15</v>
      </c>
      <c r="D111" s="6">
        <f>_xlfn.XLOOKUP(A111,A$4:A$10,D$4:D$10)*$D$20</f>
        <v>8.333333333333335E-3</v>
      </c>
      <c r="E111" s="6">
        <f>_xlfn.XLOOKUP(A111,A$4:A$10,B$4:B$10)/B111</f>
        <v>0.24533333333333335</v>
      </c>
      <c r="G111" s="1">
        <f t="shared" si="7"/>
        <v>0.74999999999999978</v>
      </c>
      <c r="I111">
        <f>D111*_xlfn.XLOOKUP(A111,A$4:A$10,B$4:B$10)</f>
        <v>3.0666666666666675E-2</v>
      </c>
      <c r="J111" s="4">
        <f>I111/H$162</f>
        <v>2.2035928143712587E-2</v>
      </c>
      <c r="L111" s="1">
        <f t="shared" si="8"/>
        <v>0.5079041916167667</v>
      </c>
    </row>
    <row r="112" spans="1:12">
      <c r="A112" t="s">
        <v>1</v>
      </c>
      <c r="B112" s="6">
        <v>10</v>
      </c>
      <c r="C112" s="6" t="str">
        <f>CONCATENATE(A112,"-",B112)</f>
        <v>hovGasolinaEuroSix-10</v>
      </c>
      <c r="D112" s="6">
        <f>_xlfn.XLOOKUP(A112,A$4:A$10,D$4:D$10)*$D$20</f>
        <v>8.333333333333335E-3</v>
      </c>
      <c r="E112" s="6">
        <f>_xlfn.XLOOKUP(A112,A$4:A$10,B$4:B$10)/B112</f>
        <v>0.26200000000000001</v>
      </c>
      <c r="G112" s="1">
        <f t="shared" si="7"/>
        <v>0.75833333333333308</v>
      </c>
      <c r="I112">
        <f>D112*_xlfn.XLOOKUP(A112,A$4:A$10,B$4:B$10)</f>
        <v>2.183333333333334E-2</v>
      </c>
      <c r="J112" s="4">
        <f>I112/H$162</f>
        <v>1.5688622754491025E-2</v>
      </c>
      <c r="L112" s="1">
        <f t="shared" si="8"/>
        <v>0.52359281437125771</v>
      </c>
    </row>
    <row r="113" spans="1:12">
      <c r="A113" t="s">
        <v>4</v>
      </c>
      <c r="B113" s="6">
        <v>14</v>
      </c>
      <c r="C113" s="6" t="str">
        <f>CONCATENATE(A113,"-",B113)</f>
        <v>dieselEuroSix-14</v>
      </c>
      <c r="D113" s="6">
        <f>_xlfn.XLOOKUP(A113,A$4:A$10,D$4:D$10)*$D$20</f>
        <v>8.333333333333335E-3</v>
      </c>
      <c r="E113" s="6">
        <f>_xlfn.XLOOKUP(A113,A$4:A$10,B$4:B$10)/B113</f>
        <v>0.26285714285714284</v>
      </c>
      <c r="G113" s="1">
        <f t="shared" si="7"/>
        <v>0.76666666666666639</v>
      </c>
      <c r="I113">
        <f>D113*_xlfn.XLOOKUP(A113,A$4:A$10,B$4:B$10)</f>
        <v>3.0666666666666675E-2</v>
      </c>
      <c r="J113" s="4">
        <f>I113/H$162</f>
        <v>2.2035928143712587E-2</v>
      </c>
      <c r="L113" s="1">
        <f t="shared" si="8"/>
        <v>0.54562874251497029</v>
      </c>
    </row>
    <row r="114" spans="1:12">
      <c r="A114" t="s">
        <v>4</v>
      </c>
      <c r="B114" s="6">
        <v>13</v>
      </c>
      <c r="C114" s="6" t="str">
        <f>CONCATENATE(A114,"-",B114)</f>
        <v>dieselEuroSix-13</v>
      </c>
      <c r="D114" s="6">
        <f>_xlfn.XLOOKUP(A114,A$4:A$10,D$4:D$10)*$D$20</f>
        <v>8.333333333333335E-3</v>
      </c>
      <c r="E114" s="6">
        <f>_xlfn.XLOOKUP(A114,A$4:A$10,B$4:B$10)/B114</f>
        <v>0.28307692307692311</v>
      </c>
      <c r="G114" s="1">
        <f t="shared" si="7"/>
        <v>0.77499999999999969</v>
      </c>
      <c r="I114">
        <f>D114*_xlfn.XLOOKUP(A114,A$4:A$10,B$4:B$10)</f>
        <v>3.0666666666666675E-2</v>
      </c>
      <c r="J114" s="4">
        <f>I114/H$162</f>
        <v>2.2035928143712587E-2</v>
      </c>
      <c r="L114" s="1">
        <f t="shared" si="8"/>
        <v>0.56766467065868287</v>
      </c>
    </row>
    <row r="115" spans="1:12">
      <c r="A115" t="s">
        <v>5</v>
      </c>
      <c r="B115" s="6">
        <v>3</v>
      </c>
      <c r="C115" s="6" t="str">
        <f>CONCATENATE(A115,"-",B115)</f>
        <v>normalVehicle-3</v>
      </c>
      <c r="D115" s="6">
        <f>_xlfn.XLOOKUP(A115,A$4:A$10,D$4:D$10)*$D$20</f>
        <v>8.333333333333335E-3</v>
      </c>
      <c r="E115" s="6">
        <f>_xlfn.XLOOKUP(A115,A$4:A$10,B$4:B$10)/B115</f>
        <v>0.28333333333333333</v>
      </c>
      <c r="G115" s="1">
        <f t="shared" si="7"/>
        <v>0.78333333333333299</v>
      </c>
      <c r="I115">
        <f>D115*_xlfn.XLOOKUP(A115,A$4:A$10,B$4:B$10)</f>
        <v>7.0833333333333347E-3</v>
      </c>
      <c r="J115" s="4">
        <f>I115/H$162</f>
        <v>5.0898203592814389E-3</v>
      </c>
      <c r="L115" s="1">
        <f t="shared" si="8"/>
        <v>0.57275449101796427</v>
      </c>
    </row>
    <row r="116" spans="1:12">
      <c r="A116" t="s">
        <v>1</v>
      </c>
      <c r="B116" s="6">
        <v>9</v>
      </c>
      <c r="C116" s="6" t="str">
        <f>CONCATENATE(A116,"-",B116)</f>
        <v>hovGasolinaEuroSix-9</v>
      </c>
      <c r="D116" s="6">
        <f>_xlfn.XLOOKUP(A116,A$4:A$10,D$4:D$10)*$D$20</f>
        <v>8.333333333333335E-3</v>
      </c>
      <c r="E116" s="6">
        <f>_xlfn.XLOOKUP(A116,A$4:A$10,B$4:B$10)/B116</f>
        <v>0.2911111111111111</v>
      </c>
      <c r="G116" s="1">
        <f t="shared" si="7"/>
        <v>0.7916666666666663</v>
      </c>
      <c r="I116">
        <f>D116*_xlfn.XLOOKUP(A116,A$4:A$10,B$4:B$10)</f>
        <v>2.183333333333334E-2</v>
      </c>
      <c r="J116" s="4">
        <f>I116/H$162</f>
        <v>1.5688622754491025E-2</v>
      </c>
      <c r="L116" s="1">
        <f t="shared" si="8"/>
        <v>0.58844311377245528</v>
      </c>
    </row>
    <row r="117" spans="1:12">
      <c r="A117" t="s">
        <v>4</v>
      </c>
      <c r="B117" s="6">
        <v>12</v>
      </c>
      <c r="C117" s="6" t="str">
        <f>CONCATENATE(A117,"-",B117)</f>
        <v>dieselEuroSix-12</v>
      </c>
      <c r="D117" s="6">
        <f>_xlfn.XLOOKUP(A117,A$4:A$10,D$4:D$10)*$D$20</f>
        <v>8.333333333333335E-3</v>
      </c>
      <c r="E117" s="6">
        <f>_xlfn.XLOOKUP(A117,A$4:A$10,B$4:B$10)/B117</f>
        <v>0.3066666666666667</v>
      </c>
      <c r="G117" s="1">
        <f t="shared" si="7"/>
        <v>0.7999999999999996</v>
      </c>
      <c r="I117">
        <f>D117*_xlfn.XLOOKUP(A117,A$4:A$10,B$4:B$10)</f>
        <v>3.0666666666666675E-2</v>
      </c>
      <c r="J117" s="4">
        <f>I117/H$162</f>
        <v>2.2035928143712587E-2</v>
      </c>
      <c r="L117" s="1">
        <f t="shared" si="8"/>
        <v>0.61047904191616786</v>
      </c>
    </row>
    <row r="118" spans="1:12">
      <c r="A118" t="s">
        <v>1</v>
      </c>
      <c r="B118" s="6">
        <v>8</v>
      </c>
      <c r="C118" s="6" t="str">
        <f>CONCATENATE(A118,"-",B118)</f>
        <v>hovGasolinaEuroSix-8</v>
      </c>
      <c r="D118" s="6">
        <f>_xlfn.XLOOKUP(A118,A$4:A$10,D$4:D$10)*$D$20</f>
        <v>8.333333333333335E-3</v>
      </c>
      <c r="E118" s="6">
        <f>_xlfn.XLOOKUP(A118,A$4:A$10,B$4:B$10)/B118</f>
        <v>0.32750000000000001</v>
      </c>
      <c r="G118" s="1">
        <f t="shared" si="7"/>
        <v>0.8083333333333329</v>
      </c>
      <c r="I118">
        <f>D118*_xlfn.XLOOKUP(A118,A$4:A$10,B$4:B$10)</f>
        <v>2.183333333333334E-2</v>
      </c>
      <c r="J118" s="4">
        <f>I118/H$162</f>
        <v>1.5688622754491025E-2</v>
      </c>
      <c r="L118" s="1">
        <f t="shared" si="8"/>
        <v>0.62616766467065887</v>
      </c>
    </row>
    <row r="119" spans="1:12">
      <c r="A119" t="s">
        <v>4</v>
      </c>
      <c r="B119" s="6">
        <v>11</v>
      </c>
      <c r="C119" s="6" t="str">
        <f>CONCATENATE(A119,"-",B119)</f>
        <v>dieselEuroSix-11</v>
      </c>
      <c r="D119" s="6">
        <f>_xlfn.XLOOKUP(A119,A$4:A$10,D$4:D$10)*$D$20</f>
        <v>8.333333333333335E-3</v>
      </c>
      <c r="E119" s="6">
        <f>_xlfn.XLOOKUP(A119,A$4:A$10,B$4:B$10)/B119</f>
        <v>0.33454545454545453</v>
      </c>
      <c r="G119" s="1">
        <f t="shared" si="7"/>
        <v>0.81666666666666621</v>
      </c>
      <c r="I119">
        <f>D119*_xlfn.XLOOKUP(A119,A$4:A$10,B$4:B$10)</f>
        <v>3.0666666666666675E-2</v>
      </c>
      <c r="J119" s="4">
        <f>I119/H$162</f>
        <v>2.2035928143712587E-2</v>
      </c>
      <c r="L119" s="1">
        <f t="shared" si="8"/>
        <v>0.64820359281437145</v>
      </c>
    </row>
    <row r="120" spans="1:12">
      <c r="A120" t="s">
        <v>0</v>
      </c>
      <c r="B120" s="6">
        <v>2</v>
      </c>
      <c r="C120" s="6" t="str">
        <f>CONCATENATE(A120,"-",B120)</f>
        <v>highEmissions-2</v>
      </c>
      <c r="D120" s="6">
        <f>_xlfn.XLOOKUP(A120,A$4:A$10,D$4:D$10)*$D$20</f>
        <v>8.333333333333335E-3</v>
      </c>
      <c r="E120" s="6">
        <f>_xlfn.XLOOKUP(A120,A$4:A$10,B$4:B$10)/B120</f>
        <v>0.35499999999999998</v>
      </c>
      <c r="G120" s="1">
        <f t="shared" si="7"/>
        <v>0.82499999999999951</v>
      </c>
      <c r="I120">
        <f>D120*_xlfn.XLOOKUP(A120,A$4:A$10,B$4:B$10)</f>
        <v>5.9166666666666673E-3</v>
      </c>
      <c r="J120" s="4">
        <f>I120/H$162</f>
        <v>4.2514970059880251E-3</v>
      </c>
      <c r="L120" s="1">
        <f t="shared" si="8"/>
        <v>0.65245508982035949</v>
      </c>
    </row>
    <row r="121" spans="1:12">
      <c r="A121" t="s">
        <v>4</v>
      </c>
      <c r="B121" s="6">
        <v>10</v>
      </c>
      <c r="C121" s="6" t="str">
        <f>CONCATENATE(A121,"-",B121)</f>
        <v>dieselEuroSix-10</v>
      </c>
      <c r="D121" s="6">
        <f>_xlfn.XLOOKUP(A121,A$4:A$10,D$4:D$10)*$D$20</f>
        <v>8.333333333333335E-3</v>
      </c>
      <c r="E121" s="6">
        <f>_xlfn.XLOOKUP(A121,A$4:A$10,B$4:B$10)/B121</f>
        <v>0.36799999999999999</v>
      </c>
      <c r="G121" s="1">
        <f t="shared" si="7"/>
        <v>0.83333333333333282</v>
      </c>
      <c r="I121">
        <f>D121*_xlfn.XLOOKUP(A121,A$4:A$10,B$4:B$10)</f>
        <v>3.0666666666666675E-2</v>
      </c>
      <c r="J121" s="4">
        <f>I121/H$162</f>
        <v>2.2035928143712587E-2</v>
      </c>
      <c r="L121" s="1">
        <f t="shared" si="8"/>
        <v>0.67449101796407207</v>
      </c>
    </row>
    <row r="122" spans="1:12">
      <c r="A122" t="s">
        <v>1</v>
      </c>
      <c r="B122" s="6">
        <v>7</v>
      </c>
      <c r="C122" s="6" t="str">
        <f>CONCATENATE(A122,"-",B122)</f>
        <v>hovGasolinaEuroSix-7</v>
      </c>
      <c r="D122" s="6">
        <f>_xlfn.XLOOKUP(A122,A$4:A$10,D$4:D$10)*$D$20</f>
        <v>8.333333333333335E-3</v>
      </c>
      <c r="E122" s="6">
        <f>_xlfn.XLOOKUP(A122,A$4:A$10,B$4:B$10)/B122</f>
        <v>0.37428571428571428</v>
      </c>
      <c r="G122" s="1">
        <f t="shared" si="7"/>
        <v>0.84166666666666612</v>
      </c>
      <c r="I122">
        <f>D122*_xlfn.XLOOKUP(A122,A$4:A$10,B$4:B$10)</f>
        <v>2.183333333333334E-2</v>
      </c>
      <c r="J122" s="4">
        <f>I122/H$162</f>
        <v>1.5688622754491025E-2</v>
      </c>
      <c r="L122" s="1">
        <f t="shared" si="8"/>
        <v>0.69017964071856308</v>
      </c>
    </row>
    <row r="123" spans="1:12">
      <c r="A123" t="s">
        <v>4</v>
      </c>
      <c r="B123" s="6">
        <v>9</v>
      </c>
      <c r="C123" s="6" t="str">
        <f>CONCATENATE(A123,"-",B123)</f>
        <v>dieselEuroSix-9</v>
      </c>
      <c r="D123" s="6">
        <f>_xlfn.XLOOKUP(A123,A$4:A$10,D$4:D$10)*$D$20</f>
        <v>8.333333333333335E-3</v>
      </c>
      <c r="E123" s="6">
        <f>_xlfn.XLOOKUP(A123,A$4:A$10,B$4:B$10)/B123</f>
        <v>0.40888888888888891</v>
      </c>
      <c r="G123" s="1">
        <f t="shared" si="7"/>
        <v>0.84999999999999942</v>
      </c>
      <c r="I123">
        <f>D123*_xlfn.XLOOKUP(A123,A$4:A$10,B$4:B$10)</f>
        <v>3.0666666666666675E-2</v>
      </c>
      <c r="J123" s="4">
        <f>I123/H$162</f>
        <v>2.2035928143712587E-2</v>
      </c>
      <c r="L123" s="1">
        <f t="shared" si="8"/>
        <v>0.71221556886227566</v>
      </c>
    </row>
    <row r="124" spans="1:12">
      <c r="A124" t="s">
        <v>5</v>
      </c>
      <c r="B124" s="6">
        <v>2</v>
      </c>
      <c r="C124" s="6" t="str">
        <f>CONCATENATE(A124,"-",B124)</f>
        <v>normalVehicle-2</v>
      </c>
      <c r="D124" s="6">
        <f>_xlfn.XLOOKUP(A124,A$4:A$10,D$4:D$10)*$D$20</f>
        <v>8.333333333333335E-3</v>
      </c>
      <c r="E124" s="6">
        <f>_xlfn.XLOOKUP(A124,A$4:A$10,B$4:B$10)/B124</f>
        <v>0.42499999999999999</v>
      </c>
      <c r="G124" s="1">
        <f t="shared" si="7"/>
        <v>0.85833333333333273</v>
      </c>
      <c r="I124">
        <f>D124*_xlfn.XLOOKUP(A124,A$4:A$10,B$4:B$10)</f>
        <v>7.0833333333333347E-3</v>
      </c>
      <c r="J124" s="4">
        <f>I124/H$162</f>
        <v>5.0898203592814389E-3</v>
      </c>
      <c r="L124" s="1">
        <f t="shared" si="8"/>
        <v>0.71730538922155707</v>
      </c>
    </row>
    <row r="125" spans="1:12">
      <c r="A125" t="s">
        <v>1</v>
      </c>
      <c r="B125" s="6">
        <v>6</v>
      </c>
      <c r="C125" s="6" t="str">
        <f>CONCATENATE(A125,"-",B125)</f>
        <v>hovGasolinaEuroSix-6</v>
      </c>
      <c r="D125" s="6">
        <f>_xlfn.XLOOKUP(A125,A$4:A$10,D$4:D$10)*$D$20</f>
        <v>8.333333333333335E-3</v>
      </c>
      <c r="E125" s="6">
        <f>_xlfn.XLOOKUP(A125,A$4:A$10,B$4:B$10)/B125</f>
        <v>0.4366666666666667</v>
      </c>
      <c r="G125" s="1">
        <f t="shared" si="7"/>
        <v>0.86666666666666603</v>
      </c>
      <c r="I125">
        <f>D125*_xlfn.XLOOKUP(A125,A$4:A$10,B$4:B$10)</f>
        <v>2.183333333333334E-2</v>
      </c>
      <c r="J125" s="4">
        <f>I125/H$162</f>
        <v>1.5688622754491025E-2</v>
      </c>
      <c r="L125" s="1">
        <f t="shared" si="8"/>
        <v>0.73299401197604808</v>
      </c>
    </row>
    <row r="126" spans="1:12">
      <c r="A126" t="s">
        <v>4</v>
      </c>
      <c r="B126" s="6">
        <v>8</v>
      </c>
      <c r="C126" s="6" t="str">
        <f>CONCATENATE(A126,"-",B126)</f>
        <v>dieselEuroSix-8</v>
      </c>
      <c r="D126" s="6">
        <f>_xlfn.XLOOKUP(A126,A$4:A$10,D$4:D$10)*$D$20</f>
        <v>8.333333333333335E-3</v>
      </c>
      <c r="E126" s="6">
        <f>_xlfn.XLOOKUP(A126,A$4:A$10,B$4:B$10)/B126</f>
        <v>0.46</v>
      </c>
      <c r="G126" s="1">
        <f t="shared" si="7"/>
        <v>0.87499999999999933</v>
      </c>
      <c r="I126">
        <f>D126*_xlfn.XLOOKUP(A126,A$4:A$10,B$4:B$10)</f>
        <v>3.0666666666666675E-2</v>
      </c>
      <c r="J126" s="4">
        <f>I126/H$162</f>
        <v>2.2035928143712587E-2</v>
      </c>
      <c r="L126" s="1">
        <f t="shared" si="8"/>
        <v>0.75502994011976066</v>
      </c>
    </row>
    <row r="127" spans="1:12">
      <c r="A127" t="s">
        <v>3</v>
      </c>
      <c r="B127" s="6">
        <v>1</v>
      </c>
      <c r="C127" s="6" t="str">
        <f>CONCATENATE(A127,"-",B127)</f>
        <v>gasolineEuroSix-1</v>
      </c>
      <c r="D127" s="6">
        <f>_xlfn.XLOOKUP(A127,A$4:A$10,D$4:D$10)*$D$20</f>
        <v>8.333333333333335E-3</v>
      </c>
      <c r="E127" s="6">
        <f>_xlfn.XLOOKUP(A127,A$4:A$10,B$4:B$10)/B127</f>
        <v>0.49</v>
      </c>
      <c r="G127" s="1">
        <f t="shared" si="7"/>
        <v>0.88333333333333264</v>
      </c>
      <c r="I127">
        <f>D127*_xlfn.XLOOKUP(A127,A$4:A$10,B$4:B$10)</f>
        <v>4.0833333333333338E-3</v>
      </c>
      <c r="J127" s="4">
        <f>I127/H$162</f>
        <v>2.934131736526947E-3</v>
      </c>
      <c r="L127" s="1">
        <f t="shared" si="8"/>
        <v>0.75796407185628756</v>
      </c>
    </row>
    <row r="128" spans="1:12">
      <c r="A128" t="s">
        <v>1</v>
      </c>
      <c r="B128" s="6">
        <v>5</v>
      </c>
      <c r="C128" s="6" t="str">
        <f>CONCATENATE(A128,"-",B128)</f>
        <v>hovGasolinaEuroSix-5</v>
      </c>
      <c r="D128" s="6">
        <f>_xlfn.XLOOKUP(A128,A$4:A$10,D$4:D$10)*$D$20</f>
        <v>8.333333333333335E-3</v>
      </c>
      <c r="E128" s="6">
        <f>_xlfn.XLOOKUP(A128,A$4:A$10,B$4:B$10)/B128</f>
        <v>0.52400000000000002</v>
      </c>
      <c r="G128" s="1">
        <f t="shared" si="7"/>
        <v>0.89166666666666594</v>
      </c>
      <c r="I128">
        <f>D128*_xlfn.XLOOKUP(A128,A$4:A$10,B$4:B$10)</f>
        <v>2.183333333333334E-2</v>
      </c>
      <c r="J128" s="4">
        <f>I128/H$162</f>
        <v>1.5688622754491025E-2</v>
      </c>
      <c r="L128" s="1">
        <f t="shared" si="8"/>
        <v>0.77365269461077857</v>
      </c>
    </row>
    <row r="129" spans="1:12">
      <c r="A129" t="s">
        <v>4</v>
      </c>
      <c r="B129" s="6">
        <v>7</v>
      </c>
      <c r="C129" s="6" t="str">
        <f>CONCATENATE(A129,"-",B129)</f>
        <v>dieselEuroSix-7</v>
      </c>
      <c r="D129" s="6">
        <f>_xlfn.XLOOKUP(A129,A$4:A$10,D$4:D$10)*$D$20</f>
        <v>8.333333333333335E-3</v>
      </c>
      <c r="E129" s="6">
        <f>_xlfn.XLOOKUP(A129,A$4:A$10,B$4:B$10)/B129</f>
        <v>0.52571428571428569</v>
      </c>
      <c r="G129" s="1">
        <f t="shared" si="7"/>
        <v>0.89999999999999925</v>
      </c>
      <c r="I129">
        <f>D129*_xlfn.XLOOKUP(A129,A$4:A$10,B$4:B$10)</f>
        <v>3.0666666666666675E-2</v>
      </c>
      <c r="J129" s="4">
        <f>I129/H$162</f>
        <v>2.2035928143712587E-2</v>
      </c>
      <c r="L129" s="1">
        <f t="shared" si="8"/>
        <v>0.79568862275449115</v>
      </c>
    </row>
    <row r="130" spans="1:12">
      <c r="A130" t="s">
        <v>4</v>
      </c>
      <c r="B130" s="6">
        <v>6</v>
      </c>
      <c r="C130" s="6" t="str">
        <f>CONCATENATE(A130,"-",B130)</f>
        <v>dieselEuroSix-6</v>
      </c>
      <c r="D130" s="6">
        <f>_xlfn.XLOOKUP(A130,A$4:A$10,D$4:D$10)*$D$20</f>
        <v>8.333333333333335E-3</v>
      </c>
      <c r="E130" s="6">
        <f>_xlfn.XLOOKUP(A130,A$4:A$10,B$4:B$10)/B130</f>
        <v>0.6133333333333334</v>
      </c>
      <c r="G130" s="1">
        <f t="shared" si="7"/>
        <v>0.90833333333333255</v>
      </c>
      <c r="I130">
        <f>D130*_xlfn.XLOOKUP(A130,A$4:A$10,B$4:B$10)</f>
        <v>3.0666666666666675E-2</v>
      </c>
      <c r="J130" s="4">
        <f>I130/H$162</f>
        <v>2.2035928143712587E-2</v>
      </c>
      <c r="L130" s="1">
        <f t="shared" si="8"/>
        <v>0.81772455089820373</v>
      </c>
    </row>
    <row r="131" spans="1:12">
      <c r="A131" t="s">
        <v>1</v>
      </c>
      <c r="B131" s="6">
        <v>4</v>
      </c>
      <c r="C131" s="6" t="str">
        <f>CONCATENATE(A131,"-",B131)</f>
        <v>hovGasolinaEuroSix-4</v>
      </c>
      <c r="D131" s="6">
        <f>_xlfn.XLOOKUP(A131,A$4:A$10,D$4:D$10)*$D$20</f>
        <v>8.333333333333335E-3</v>
      </c>
      <c r="E131" s="6">
        <f>_xlfn.XLOOKUP(A131,A$4:A$10,B$4:B$10)/B131</f>
        <v>0.65500000000000003</v>
      </c>
      <c r="G131" s="1">
        <f t="shared" si="7"/>
        <v>0.91666666666666585</v>
      </c>
      <c r="I131">
        <f>D131*_xlfn.XLOOKUP(A131,A$4:A$10,B$4:B$10)</f>
        <v>2.183333333333334E-2</v>
      </c>
      <c r="J131" s="4">
        <f>I131/H$162</f>
        <v>1.5688622754491025E-2</v>
      </c>
      <c r="L131" s="1">
        <f t="shared" si="8"/>
        <v>0.83341317365269474</v>
      </c>
    </row>
    <row r="132" spans="1:12">
      <c r="A132" t="s">
        <v>0</v>
      </c>
      <c r="B132" s="6">
        <v>1</v>
      </c>
      <c r="C132" s="6" t="str">
        <f>CONCATENATE(A132,"-",B132)</f>
        <v>highEmissions-1</v>
      </c>
      <c r="D132" s="6">
        <f>_xlfn.XLOOKUP(A132,A$4:A$10,D$4:D$10)*$D$20</f>
        <v>8.333333333333335E-3</v>
      </c>
      <c r="E132" s="6">
        <f>_xlfn.XLOOKUP(A132,A$4:A$10,B$4:B$10)/B132</f>
        <v>0.71</v>
      </c>
      <c r="G132" s="1">
        <f t="shared" si="7"/>
        <v>0.92499999999999916</v>
      </c>
      <c r="I132">
        <f>D132*_xlfn.XLOOKUP(A132,A$4:A$10,B$4:B$10)</f>
        <v>5.9166666666666673E-3</v>
      </c>
      <c r="J132" s="4">
        <f>I132/H$162</f>
        <v>4.2514970059880251E-3</v>
      </c>
      <c r="L132" s="1">
        <f t="shared" si="8"/>
        <v>0.83766467065868278</v>
      </c>
    </row>
    <row r="133" spans="1:12">
      <c r="A133" t="s">
        <v>4</v>
      </c>
      <c r="B133" s="6">
        <v>5</v>
      </c>
      <c r="C133" s="6" t="str">
        <f>CONCATENATE(A133,"-",B133)</f>
        <v>dieselEuroSix-5</v>
      </c>
      <c r="D133" s="6">
        <f>_xlfn.XLOOKUP(A133,A$4:A$10,D$4:D$10)*$D$20</f>
        <v>8.333333333333335E-3</v>
      </c>
      <c r="E133" s="6">
        <f>_xlfn.XLOOKUP(A133,A$4:A$10,B$4:B$10)/B133</f>
        <v>0.73599999999999999</v>
      </c>
      <c r="G133" s="1">
        <f t="shared" si="7"/>
        <v>0.93333333333333246</v>
      </c>
      <c r="I133">
        <f>D133*_xlfn.XLOOKUP(A133,A$4:A$10,B$4:B$10)</f>
        <v>3.0666666666666675E-2</v>
      </c>
      <c r="J133" s="4">
        <f>I133/H$162</f>
        <v>2.2035928143712587E-2</v>
      </c>
      <c r="L133" s="1">
        <f t="shared" si="8"/>
        <v>0.85970059880239535</v>
      </c>
    </row>
    <row r="134" spans="1:12">
      <c r="A134" t="s">
        <v>5</v>
      </c>
      <c r="B134" s="6">
        <v>1</v>
      </c>
      <c r="C134" s="6" t="str">
        <f>CONCATENATE(A134,"-",B134)</f>
        <v>normalVehicle-1</v>
      </c>
      <c r="D134" s="6">
        <f>_xlfn.XLOOKUP(A134,A$4:A$10,D$4:D$10)*$D$20</f>
        <v>8.333333333333335E-3</v>
      </c>
      <c r="E134" s="6">
        <f>_xlfn.XLOOKUP(A134,A$4:A$10,B$4:B$10)/B134</f>
        <v>0.85</v>
      </c>
      <c r="G134" s="1">
        <f t="shared" si="7"/>
        <v>0.94166666666666576</v>
      </c>
      <c r="I134">
        <f>D134*_xlfn.XLOOKUP(A134,A$4:A$10,B$4:B$10)</f>
        <v>7.0833333333333347E-3</v>
      </c>
      <c r="J134" s="4">
        <f>I134/H$162</f>
        <v>5.0898203592814389E-3</v>
      </c>
      <c r="L134" s="1">
        <f t="shared" si="8"/>
        <v>0.86479041916167676</v>
      </c>
    </row>
    <row r="135" spans="1:12">
      <c r="A135" t="s">
        <v>1</v>
      </c>
      <c r="B135" s="6">
        <v>3</v>
      </c>
      <c r="C135" s="6" t="str">
        <f>CONCATENATE(A135,"-",B135)</f>
        <v>hovGasolinaEuroSix-3</v>
      </c>
      <c r="D135" s="6">
        <f>_xlfn.XLOOKUP(A135,A$4:A$10,D$4:D$10)*$D$20</f>
        <v>8.333333333333335E-3</v>
      </c>
      <c r="E135" s="6">
        <f>_xlfn.XLOOKUP(A135,A$4:A$10,B$4:B$10)/B135</f>
        <v>0.87333333333333341</v>
      </c>
      <c r="G135" s="1">
        <f t="shared" si="7"/>
        <v>0.94999999999999907</v>
      </c>
      <c r="I135">
        <f>D135*_xlfn.XLOOKUP(A135,A$4:A$10,B$4:B$10)</f>
        <v>2.183333333333334E-2</v>
      </c>
      <c r="J135" s="4">
        <f>I135/H$162</f>
        <v>1.5688622754491025E-2</v>
      </c>
      <c r="L135" s="1">
        <f t="shared" si="8"/>
        <v>0.88047904191616777</v>
      </c>
    </row>
    <row r="136" spans="1:12">
      <c r="A136" t="s">
        <v>4</v>
      </c>
      <c r="B136" s="6">
        <v>4</v>
      </c>
      <c r="C136" s="6" t="str">
        <f>CONCATENATE(A136,"-",B136)</f>
        <v>dieselEuroSix-4</v>
      </c>
      <c r="D136" s="6">
        <f>_xlfn.XLOOKUP(A136,A$4:A$10,D$4:D$10)*$D$20</f>
        <v>8.333333333333335E-3</v>
      </c>
      <c r="E136" s="6">
        <f>_xlfn.XLOOKUP(A136,A$4:A$10,B$4:B$10)/B136</f>
        <v>0.92</v>
      </c>
      <c r="G136" s="1">
        <f t="shared" si="7"/>
        <v>0.95833333333333237</v>
      </c>
      <c r="I136">
        <f>D136*_xlfn.XLOOKUP(A136,A$4:A$10,B$4:B$10)</f>
        <v>3.0666666666666675E-2</v>
      </c>
      <c r="J136" s="4">
        <f>I136/H$162</f>
        <v>2.2035928143712587E-2</v>
      </c>
      <c r="L136" s="1">
        <f t="shared" si="8"/>
        <v>0.90251497005988035</v>
      </c>
    </row>
    <row r="137" spans="1:12">
      <c r="A137" t="s">
        <v>4</v>
      </c>
      <c r="B137" s="6">
        <v>3</v>
      </c>
      <c r="C137" s="6" t="str">
        <f>CONCATENATE(A137,"-",B137)</f>
        <v>dieselEuroSix-3</v>
      </c>
      <c r="D137" s="6">
        <f>_xlfn.XLOOKUP(A137,A$4:A$10,D$4:D$10)*$D$20</f>
        <v>8.333333333333335E-3</v>
      </c>
      <c r="E137" s="6">
        <f>_xlfn.XLOOKUP(A137,A$4:A$10,B$4:B$10)/B137</f>
        <v>1.2266666666666668</v>
      </c>
      <c r="G137" s="1">
        <f t="shared" si="7"/>
        <v>0.96666666666666567</v>
      </c>
      <c r="I137">
        <f>D137*_xlfn.XLOOKUP(A137,A$4:A$10,B$4:B$10)</f>
        <v>3.0666666666666675E-2</v>
      </c>
      <c r="J137" s="4">
        <f>I137/H$162</f>
        <v>2.2035928143712587E-2</v>
      </c>
      <c r="L137" s="1">
        <f t="shared" si="8"/>
        <v>0.92455089820359293</v>
      </c>
    </row>
    <row r="138" spans="1:12">
      <c r="A138" t="s">
        <v>1</v>
      </c>
      <c r="B138" s="6">
        <v>2</v>
      </c>
      <c r="C138" s="6" t="str">
        <f>CONCATENATE(A138,"-",B138)</f>
        <v>hovGasolinaEuroSix-2</v>
      </c>
      <c r="D138" s="6">
        <f>_xlfn.XLOOKUP(A138,A$4:A$10,D$4:D$10)*$D$20</f>
        <v>8.333333333333335E-3</v>
      </c>
      <c r="E138" s="6">
        <f>_xlfn.XLOOKUP(A138,A$4:A$10,B$4:B$10)/B138</f>
        <v>1.31</v>
      </c>
      <c r="G138" s="1">
        <f t="shared" si="7"/>
        <v>0.97499999999999898</v>
      </c>
      <c r="I138">
        <f>D138*_xlfn.XLOOKUP(A138,A$4:A$10,B$4:B$10)</f>
        <v>2.183333333333334E-2</v>
      </c>
      <c r="J138" s="4">
        <f>I138/H$162</f>
        <v>1.5688622754491025E-2</v>
      </c>
      <c r="L138" s="1">
        <f t="shared" si="8"/>
        <v>0.94023952095808394</v>
      </c>
    </row>
    <row r="139" spans="1:12">
      <c r="A139" t="s">
        <v>4</v>
      </c>
      <c r="B139" s="6">
        <v>2</v>
      </c>
      <c r="C139" s="6" t="str">
        <f>CONCATENATE(A139,"-",B139)</f>
        <v>dieselEuroSix-2</v>
      </c>
      <c r="D139" s="6">
        <f>_xlfn.XLOOKUP(A139,A$4:A$10,D$4:D$10)*$D$20</f>
        <v>8.333333333333335E-3</v>
      </c>
      <c r="E139" s="6">
        <f>_xlfn.XLOOKUP(A139,A$4:A$10,B$4:B$10)/B139</f>
        <v>1.84</v>
      </c>
      <c r="G139" s="1">
        <f t="shared" si="7"/>
        <v>0.98333333333333228</v>
      </c>
      <c r="I139">
        <f>D139*_xlfn.XLOOKUP(A139,A$4:A$10,B$4:B$10)</f>
        <v>3.0666666666666675E-2</v>
      </c>
      <c r="J139" s="4">
        <f>I139/H$162</f>
        <v>2.2035928143712587E-2</v>
      </c>
      <c r="L139" s="1">
        <f t="shared" si="8"/>
        <v>0.96227544910179652</v>
      </c>
    </row>
    <row r="140" spans="1:12">
      <c r="A140" t="s">
        <v>1</v>
      </c>
      <c r="B140" s="6">
        <v>1</v>
      </c>
      <c r="C140" s="6" t="str">
        <f>CONCATENATE(A140,"-",B140)</f>
        <v>hovGasolinaEuroSix-1</v>
      </c>
      <c r="D140" s="6">
        <f>_xlfn.XLOOKUP(A140,A$4:A$10,D$4:D$10)*$D$20</f>
        <v>8.333333333333335E-3</v>
      </c>
      <c r="E140" s="6">
        <f>_xlfn.XLOOKUP(A140,A$4:A$10,B$4:B$10)/B140</f>
        <v>2.62</v>
      </c>
      <c r="G140" s="1">
        <f t="shared" si="7"/>
        <v>0.99166666666666559</v>
      </c>
      <c r="I140">
        <f>D140*_xlfn.XLOOKUP(A140,A$4:A$10,B$4:B$10)</f>
        <v>2.183333333333334E-2</v>
      </c>
      <c r="J140" s="4">
        <f>I140/H$162</f>
        <v>1.5688622754491025E-2</v>
      </c>
      <c r="L140" s="1">
        <f t="shared" si="8"/>
        <v>0.97796407185628753</v>
      </c>
    </row>
    <row r="141" spans="1:12">
      <c r="A141" t="s">
        <v>4</v>
      </c>
      <c r="B141" s="6">
        <v>1</v>
      </c>
      <c r="C141" s="6" t="str">
        <f>CONCATENATE(A141,"-",B141)</f>
        <v>dieselEuroSix-1</v>
      </c>
      <c r="D141" s="6">
        <f>_xlfn.XLOOKUP(A141,A$4:A$10,D$4:D$10)*$D$20</f>
        <v>8.333333333333335E-3</v>
      </c>
      <c r="E141" s="6">
        <f>_xlfn.XLOOKUP(A141,A$4:A$10,B$4:B$10)/B141</f>
        <v>3.68</v>
      </c>
      <c r="G141" s="1">
        <f t="shared" si="7"/>
        <v>0.99999999999999889</v>
      </c>
      <c r="I141">
        <f>D141*_xlfn.XLOOKUP(A141,A$4:A$10,B$4:B$10)</f>
        <v>3.0666666666666675E-2</v>
      </c>
      <c r="J141" s="4">
        <f>I141/H$162</f>
        <v>2.2035928143712587E-2</v>
      </c>
      <c r="L141" s="1">
        <f t="shared" si="8"/>
        <v>1.0000000000000002</v>
      </c>
    </row>
    <row r="142" spans="1:12">
      <c r="A142" t="s">
        <v>6</v>
      </c>
      <c r="B142" s="6">
        <v>20</v>
      </c>
      <c r="C142" s="6" t="str">
        <f>CONCATENATE(A142,"-",B142)</f>
        <v>truck-20</v>
      </c>
      <c r="D142" s="6">
        <f>_xlfn.XLOOKUP(A142,A$4:A$10,D$4:D$10)*$D$20</f>
        <v>0</v>
      </c>
      <c r="E142" s="6">
        <f>_xlfn.XLOOKUP(A142,A$4:A$10,B$4:B$10)/B142</f>
        <v>3.835</v>
      </c>
      <c r="G142" s="1">
        <f t="shared" si="7"/>
        <v>0.99999999999999889</v>
      </c>
      <c r="I142">
        <f>D142*_xlfn.XLOOKUP(A142,A$4:A$10,B$4:B$10)</f>
        <v>0</v>
      </c>
      <c r="J142" s="4">
        <f>I142/H$162</f>
        <v>0</v>
      </c>
      <c r="L142" s="1">
        <f t="shared" si="8"/>
        <v>1.0000000000000002</v>
      </c>
    </row>
    <row r="143" spans="1:12">
      <c r="A143" t="s">
        <v>6</v>
      </c>
      <c r="B143" s="6">
        <v>19</v>
      </c>
      <c r="C143" s="6" t="str">
        <f>CONCATENATE(A143,"-",B143)</f>
        <v>truck-19</v>
      </c>
      <c r="D143" s="6">
        <f>_xlfn.XLOOKUP(A143,A$4:A$10,D$4:D$10)*$D$20</f>
        <v>0</v>
      </c>
      <c r="E143" s="6">
        <f>_xlfn.XLOOKUP(A143,A$4:A$10,B$4:B$10)/B143</f>
        <v>4.0368421052631582</v>
      </c>
      <c r="G143" s="1">
        <f t="shared" si="7"/>
        <v>0.99999999999999889</v>
      </c>
      <c r="I143">
        <f>D143*_xlfn.XLOOKUP(A143,A$4:A$10,B$4:B$10)</f>
        <v>0</v>
      </c>
      <c r="J143" s="4">
        <f>I143/H$162</f>
        <v>0</v>
      </c>
      <c r="L143" s="1">
        <f t="shared" si="8"/>
        <v>1.0000000000000002</v>
      </c>
    </row>
    <row r="144" spans="1:12">
      <c r="A144" t="s">
        <v>6</v>
      </c>
      <c r="B144" s="6">
        <v>18</v>
      </c>
      <c r="C144" s="6" t="str">
        <f>CONCATENATE(A144,"-",B144)</f>
        <v>truck-18</v>
      </c>
      <c r="D144" s="6">
        <f>_xlfn.XLOOKUP(A144,A$4:A$10,D$4:D$10)*$D$20</f>
        <v>0</v>
      </c>
      <c r="E144" s="6">
        <f>_xlfn.XLOOKUP(A144,A$4:A$10,B$4:B$10)/B144</f>
        <v>4.2611111111111111</v>
      </c>
      <c r="G144" s="1">
        <f t="shared" si="7"/>
        <v>0.99999999999999889</v>
      </c>
      <c r="I144">
        <f>D144*_xlfn.XLOOKUP(A144,A$4:A$10,B$4:B$10)</f>
        <v>0</v>
      </c>
      <c r="J144" s="4">
        <f>I144/H$162</f>
        <v>0</v>
      </c>
      <c r="L144" s="1">
        <f t="shared" si="8"/>
        <v>1.0000000000000002</v>
      </c>
    </row>
    <row r="145" spans="1:12">
      <c r="A145" t="s">
        <v>6</v>
      </c>
      <c r="B145" s="6">
        <v>17</v>
      </c>
      <c r="C145" s="6" t="str">
        <f>CONCATENATE(A145,"-",B145)</f>
        <v>truck-17</v>
      </c>
      <c r="D145" s="6">
        <f>_xlfn.XLOOKUP(A145,A$4:A$10,D$4:D$10)*$D$20</f>
        <v>0</v>
      </c>
      <c r="E145" s="6">
        <f>_xlfn.XLOOKUP(A145,A$4:A$10,B$4:B$10)/B145</f>
        <v>4.5117647058823529</v>
      </c>
      <c r="G145" s="1">
        <f t="shared" si="7"/>
        <v>0.99999999999999889</v>
      </c>
      <c r="I145">
        <f>D145*_xlfn.XLOOKUP(A145,A$4:A$10,B$4:B$10)</f>
        <v>0</v>
      </c>
      <c r="J145" s="4">
        <f>I145/H$162</f>
        <v>0</v>
      </c>
      <c r="L145" s="1">
        <f t="shared" si="8"/>
        <v>1.0000000000000002</v>
      </c>
    </row>
    <row r="146" spans="1:12">
      <c r="A146" t="s">
        <v>6</v>
      </c>
      <c r="B146" s="6">
        <v>16</v>
      </c>
      <c r="C146" s="6" t="str">
        <f>CONCATENATE(A146,"-",B146)</f>
        <v>truck-16</v>
      </c>
      <c r="D146" s="6">
        <f>_xlfn.XLOOKUP(A146,A$4:A$10,D$4:D$10)*$D$20</f>
        <v>0</v>
      </c>
      <c r="E146" s="6">
        <f>_xlfn.XLOOKUP(A146,A$4:A$10,B$4:B$10)/B146</f>
        <v>4.7937500000000002</v>
      </c>
      <c r="G146" s="1">
        <f t="shared" si="7"/>
        <v>0.99999999999999889</v>
      </c>
      <c r="I146">
        <f>D146*_xlfn.XLOOKUP(A146,A$4:A$10,B$4:B$10)</f>
        <v>0</v>
      </c>
      <c r="J146" s="4">
        <f>I146/H$162</f>
        <v>0</v>
      </c>
      <c r="L146" s="1">
        <f t="shared" si="8"/>
        <v>1.0000000000000002</v>
      </c>
    </row>
    <row r="147" spans="1:12">
      <c r="A147" t="s">
        <v>6</v>
      </c>
      <c r="B147" s="6">
        <v>15</v>
      </c>
      <c r="C147" s="6" t="str">
        <f>CONCATENATE(A147,"-",B147)</f>
        <v>truck-15</v>
      </c>
      <c r="D147" s="6">
        <f>_xlfn.XLOOKUP(A147,A$4:A$10,D$4:D$10)*$D$20</f>
        <v>0</v>
      </c>
      <c r="E147" s="6">
        <f>_xlfn.XLOOKUP(A147,A$4:A$10,B$4:B$10)/B147</f>
        <v>5.1133333333333333</v>
      </c>
      <c r="G147" s="1">
        <f t="shared" si="7"/>
        <v>0.99999999999999889</v>
      </c>
      <c r="I147">
        <f>D147*_xlfn.XLOOKUP(A147,A$4:A$10,B$4:B$10)</f>
        <v>0</v>
      </c>
      <c r="J147" s="4">
        <f>I147/H$162</f>
        <v>0</v>
      </c>
      <c r="L147" s="1">
        <f t="shared" si="8"/>
        <v>1.0000000000000002</v>
      </c>
    </row>
    <row r="148" spans="1:12">
      <c r="A148" t="s">
        <v>6</v>
      </c>
      <c r="B148" s="6">
        <v>14</v>
      </c>
      <c r="C148" s="6" t="str">
        <f>CONCATENATE(A148,"-",B148)</f>
        <v>truck-14</v>
      </c>
      <c r="D148" s="6">
        <f>_xlfn.XLOOKUP(A148,A$4:A$10,D$4:D$10)*$D$20</f>
        <v>0</v>
      </c>
      <c r="E148" s="6">
        <f>_xlfn.XLOOKUP(A148,A$4:A$10,B$4:B$10)/B148</f>
        <v>5.4785714285714286</v>
      </c>
      <c r="G148" s="1">
        <f t="shared" si="7"/>
        <v>0.99999999999999889</v>
      </c>
      <c r="I148">
        <f>D148*_xlfn.XLOOKUP(A148,A$4:A$10,B$4:B$10)</f>
        <v>0</v>
      </c>
      <c r="J148" s="4">
        <f>I148/H$162</f>
        <v>0</v>
      </c>
      <c r="L148" s="1">
        <f t="shared" si="8"/>
        <v>1.0000000000000002</v>
      </c>
    </row>
    <row r="149" spans="1:12">
      <c r="A149" t="s">
        <v>6</v>
      </c>
      <c r="B149" s="6">
        <v>13</v>
      </c>
      <c r="C149" s="6" t="str">
        <f>CONCATENATE(A149,"-",B149)</f>
        <v>truck-13</v>
      </c>
      <c r="D149" s="6">
        <f>_xlfn.XLOOKUP(A149,A$4:A$10,D$4:D$10)*$D$20</f>
        <v>0</v>
      </c>
      <c r="E149" s="6">
        <f>_xlfn.XLOOKUP(A149,A$4:A$10,B$4:B$10)/B149</f>
        <v>5.9</v>
      </c>
      <c r="G149" s="1">
        <f t="shared" si="7"/>
        <v>0.99999999999999889</v>
      </c>
      <c r="I149">
        <f>D149*_xlfn.XLOOKUP(A149,A$4:A$10,B$4:B$10)</f>
        <v>0</v>
      </c>
      <c r="J149" s="4">
        <f>I149/H$162</f>
        <v>0</v>
      </c>
      <c r="L149" s="1">
        <f t="shared" si="8"/>
        <v>1.0000000000000002</v>
      </c>
    </row>
    <row r="150" spans="1:12">
      <c r="A150" t="s">
        <v>6</v>
      </c>
      <c r="B150" s="6">
        <v>12</v>
      </c>
      <c r="C150" s="6" t="str">
        <f>CONCATENATE(A150,"-",B150)</f>
        <v>truck-12</v>
      </c>
      <c r="D150" s="6">
        <f>_xlfn.XLOOKUP(A150,A$4:A$10,D$4:D$10)*$D$20</f>
        <v>0</v>
      </c>
      <c r="E150" s="6">
        <f>_xlfn.XLOOKUP(A150,A$4:A$10,B$4:B$10)/B150</f>
        <v>6.3916666666666666</v>
      </c>
      <c r="G150" s="1">
        <f t="shared" si="7"/>
        <v>0.99999999999999889</v>
      </c>
      <c r="I150">
        <f>D150*_xlfn.XLOOKUP(A150,A$4:A$10,B$4:B$10)</f>
        <v>0</v>
      </c>
      <c r="J150" s="4">
        <f>I150/H$162</f>
        <v>0</v>
      </c>
      <c r="L150" s="1">
        <f t="shared" si="8"/>
        <v>1.0000000000000002</v>
      </c>
    </row>
    <row r="151" spans="1:12">
      <c r="A151" t="s">
        <v>6</v>
      </c>
      <c r="B151" s="6">
        <v>11</v>
      </c>
      <c r="C151" s="6" t="str">
        <f>CONCATENATE(A151,"-",B151)</f>
        <v>truck-11</v>
      </c>
      <c r="D151" s="6">
        <f>_xlfn.XLOOKUP(A151,A$4:A$10,D$4:D$10)*$D$20</f>
        <v>0</v>
      </c>
      <c r="E151" s="6">
        <f>_xlfn.XLOOKUP(A151,A$4:A$10,B$4:B$10)/B151</f>
        <v>6.9727272727272727</v>
      </c>
      <c r="G151" s="1">
        <f t="shared" si="7"/>
        <v>0.99999999999999889</v>
      </c>
      <c r="I151">
        <f>D151*_xlfn.XLOOKUP(A151,A$4:A$10,B$4:B$10)</f>
        <v>0</v>
      </c>
      <c r="J151" s="4">
        <f>I151/H$162</f>
        <v>0</v>
      </c>
      <c r="L151" s="1">
        <f t="shared" si="8"/>
        <v>1.0000000000000002</v>
      </c>
    </row>
    <row r="152" spans="1:12">
      <c r="A152" t="s">
        <v>6</v>
      </c>
      <c r="B152" s="6">
        <v>10</v>
      </c>
      <c r="C152" s="6" t="str">
        <f>CONCATENATE(A152,"-",B152)</f>
        <v>truck-10</v>
      </c>
      <c r="D152" s="6">
        <f>_xlfn.XLOOKUP(A152,A$4:A$10,D$4:D$10)*$D$20</f>
        <v>0</v>
      </c>
      <c r="E152" s="6">
        <f>_xlfn.XLOOKUP(A152,A$4:A$10,B$4:B$10)/B152</f>
        <v>7.67</v>
      </c>
      <c r="G152" s="1">
        <f t="shared" ref="G152:G161" si="9">D152+G151</f>
        <v>0.99999999999999889</v>
      </c>
      <c r="I152">
        <f>D152*_xlfn.XLOOKUP(A152,A$4:A$10,B$4:B$10)</f>
        <v>0</v>
      </c>
      <c r="J152" s="4">
        <f>I152/H$162</f>
        <v>0</v>
      </c>
      <c r="L152" s="1">
        <f t="shared" ref="L152:L161" si="10">J152+L151</f>
        <v>1.0000000000000002</v>
      </c>
    </row>
    <row r="153" spans="1:12">
      <c r="A153" t="s">
        <v>6</v>
      </c>
      <c r="B153" s="6">
        <v>9</v>
      </c>
      <c r="C153" s="6" t="str">
        <f>CONCATENATE(A153,"-",B153)</f>
        <v>truck-9</v>
      </c>
      <c r="D153" s="6">
        <f>_xlfn.XLOOKUP(A153,A$4:A$10,D$4:D$10)*$D$20</f>
        <v>0</v>
      </c>
      <c r="E153" s="6">
        <f>_xlfn.XLOOKUP(A153,A$4:A$10,B$4:B$10)/B153</f>
        <v>8.5222222222222221</v>
      </c>
      <c r="G153" s="1">
        <f t="shared" si="9"/>
        <v>0.99999999999999889</v>
      </c>
      <c r="I153">
        <f>D153*_xlfn.XLOOKUP(A153,A$4:A$10,B$4:B$10)</f>
        <v>0</v>
      </c>
      <c r="J153" s="4">
        <f>I153/H$162</f>
        <v>0</v>
      </c>
      <c r="L153" s="1">
        <f t="shared" si="10"/>
        <v>1.0000000000000002</v>
      </c>
    </row>
    <row r="154" spans="1:12">
      <c r="A154" t="s">
        <v>6</v>
      </c>
      <c r="B154" s="6">
        <v>8</v>
      </c>
      <c r="C154" s="6" t="str">
        <f>CONCATENATE(A154,"-",B154)</f>
        <v>truck-8</v>
      </c>
      <c r="D154" s="6">
        <f>_xlfn.XLOOKUP(A154,A$4:A$10,D$4:D$10)*$D$20</f>
        <v>0</v>
      </c>
      <c r="E154" s="6">
        <f>_xlfn.XLOOKUP(A154,A$4:A$10,B$4:B$10)/B154</f>
        <v>9.5875000000000004</v>
      </c>
      <c r="G154" s="1">
        <f t="shared" si="9"/>
        <v>0.99999999999999889</v>
      </c>
      <c r="I154">
        <f>D154*_xlfn.XLOOKUP(A154,A$4:A$10,B$4:B$10)</f>
        <v>0</v>
      </c>
      <c r="J154" s="4">
        <f>I154/H$162</f>
        <v>0</v>
      </c>
      <c r="L154" s="1">
        <f t="shared" si="10"/>
        <v>1.0000000000000002</v>
      </c>
    </row>
    <row r="155" spans="1:12">
      <c r="A155" t="s">
        <v>6</v>
      </c>
      <c r="B155" s="6">
        <v>7</v>
      </c>
      <c r="C155" s="6" t="str">
        <f>CONCATENATE(A155,"-",B155)</f>
        <v>truck-7</v>
      </c>
      <c r="D155" s="6">
        <f>_xlfn.XLOOKUP(A155,A$4:A$10,D$4:D$10)*$D$20</f>
        <v>0</v>
      </c>
      <c r="E155" s="6">
        <f>_xlfn.XLOOKUP(A155,A$4:A$10,B$4:B$10)/B155</f>
        <v>10.957142857142857</v>
      </c>
      <c r="G155" s="1">
        <f t="shared" si="9"/>
        <v>0.99999999999999889</v>
      </c>
      <c r="I155">
        <f>D155*_xlfn.XLOOKUP(A155,A$4:A$10,B$4:B$10)</f>
        <v>0</v>
      </c>
      <c r="J155" s="4">
        <f>I155/H$162</f>
        <v>0</v>
      </c>
      <c r="L155" s="1">
        <f t="shared" si="10"/>
        <v>1.0000000000000002</v>
      </c>
    </row>
    <row r="156" spans="1:12">
      <c r="A156" t="s">
        <v>6</v>
      </c>
      <c r="B156" s="6">
        <v>6</v>
      </c>
      <c r="C156" s="6" t="str">
        <f>CONCATENATE(A156,"-",B156)</f>
        <v>truck-6</v>
      </c>
      <c r="D156" s="6">
        <f>_xlfn.XLOOKUP(A156,A$4:A$10,D$4:D$10)*$D$20</f>
        <v>0</v>
      </c>
      <c r="E156" s="6">
        <f>_xlfn.XLOOKUP(A156,A$4:A$10,B$4:B$10)/B156</f>
        <v>12.783333333333333</v>
      </c>
      <c r="G156" s="1">
        <f t="shared" si="9"/>
        <v>0.99999999999999889</v>
      </c>
      <c r="I156">
        <f>D156*_xlfn.XLOOKUP(A156,A$4:A$10,B$4:B$10)</f>
        <v>0</v>
      </c>
      <c r="J156" s="4">
        <f>I156/H$162</f>
        <v>0</v>
      </c>
      <c r="L156" s="1">
        <f t="shared" si="10"/>
        <v>1.0000000000000002</v>
      </c>
    </row>
    <row r="157" spans="1:12">
      <c r="A157" t="s">
        <v>6</v>
      </c>
      <c r="B157" s="6">
        <v>5</v>
      </c>
      <c r="C157" s="6" t="str">
        <f>CONCATENATE(A157,"-",B157)</f>
        <v>truck-5</v>
      </c>
      <c r="D157" s="6">
        <f>_xlfn.XLOOKUP(A157,A$4:A$10,D$4:D$10)*$D$20</f>
        <v>0</v>
      </c>
      <c r="E157" s="6">
        <f>_xlfn.XLOOKUP(A157,A$4:A$10,B$4:B$10)/B157</f>
        <v>15.34</v>
      </c>
      <c r="G157" s="1">
        <f t="shared" si="9"/>
        <v>0.99999999999999889</v>
      </c>
      <c r="I157">
        <f>D157*_xlfn.XLOOKUP(A157,A$4:A$10,B$4:B$10)</f>
        <v>0</v>
      </c>
      <c r="J157" s="4">
        <f>I157/H$162</f>
        <v>0</v>
      </c>
      <c r="L157" s="1">
        <f t="shared" si="10"/>
        <v>1.0000000000000002</v>
      </c>
    </row>
    <row r="158" spans="1:12">
      <c r="A158" t="s">
        <v>6</v>
      </c>
      <c r="B158" s="6">
        <v>4</v>
      </c>
      <c r="C158" s="6" t="str">
        <f>CONCATENATE(A158,"-",B158)</f>
        <v>truck-4</v>
      </c>
      <c r="D158" s="6">
        <f>_xlfn.XLOOKUP(A158,A$4:A$10,D$4:D$10)*$D$20</f>
        <v>0</v>
      </c>
      <c r="E158" s="6">
        <f>_xlfn.XLOOKUP(A158,A$4:A$10,B$4:B$10)/B158</f>
        <v>19.175000000000001</v>
      </c>
      <c r="G158" s="1">
        <f t="shared" si="9"/>
        <v>0.99999999999999889</v>
      </c>
      <c r="I158">
        <f>D158*_xlfn.XLOOKUP(A158,A$4:A$10,B$4:B$10)</f>
        <v>0</v>
      </c>
      <c r="J158" s="4">
        <f>I158/H$162</f>
        <v>0</v>
      </c>
      <c r="L158" s="1">
        <f t="shared" si="10"/>
        <v>1.0000000000000002</v>
      </c>
    </row>
    <row r="159" spans="1:12">
      <c r="A159" t="s">
        <v>6</v>
      </c>
      <c r="B159" s="6">
        <v>3</v>
      </c>
      <c r="C159" s="6" t="str">
        <f>CONCATENATE(A159,"-",B159)</f>
        <v>truck-3</v>
      </c>
      <c r="D159" s="6">
        <f>_xlfn.XLOOKUP(A159,A$4:A$10,D$4:D$10)*$D$20</f>
        <v>0</v>
      </c>
      <c r="E159" s="6">
        <f>_xlfn.XLOOKUP(A159,A$4:A$10,B$4:B$10)/B159</f>
        <v>25.566666666666666</v>
      </c>
      <c r="G159" s="1">
        <f t="shared" si="9"/>
        <v>0.99999999999999889</v>
      </c>
      <c r="I159">
        <f>D159*_xlfn.XLOOKUP(A159,A$4:A$10,B$4:B$10)</f>
        <v>0</v>
      </c>
      <c r="J159" s="4">
        <f>I159/H$162</f>
        <v>0</v>
      </c>
      <c r="L159" s="1">
        <f t="shared" si="10"/>
        <v>1.0000000000000002</v>
      </c>
    </row>
    <row r="160" spans="1:12">
      <c r="A160" t="s">
        <v>6</v>
      </c>
      <c r="B160" s="6">
        <v>2</v>
      </c>
      <c r="C160" s="6" t="str">
        <f>CONCATENATE(A160,"-",B160)</f>
        <v>truck-2</v>
      </c>
      <c r="D160" s="6">
        <f>_xlfn.XLOOKUP(A160,A$4:A$10,D$4:D$10)*$D$20</f>
        <v>0</v>
      </c>
      <c r="E160" s="6">
        <f>_xlfn.XLOOKUP(A160,A$4:A$10,B$4:B$10)/B160</f>
        <v>38.35</v>
      </c>
      <c r="G160" s="1">
        <f t="shared" si="9"/>
        <v>0.99999999999999889</v>
      </c>
      <c r="I160">
        <f>D160*_xlfn.XLOOKUP(A160,A$4:A$10,B$4:B$10)</f>
        <v>0</v>
      </c>
      <c r="J160" s="4">
        <f>I160/H$162</f>
        <v>0</v>
      </c>
      <c r="L160" s="1">
        <f t="shared" si="10"/>
        <v>1.0000000000000002</v>
      </c>
    </row>
    <row r="161" spans="1:12">
      <c r="A161" t="s">
        <v>6</v>
      </c>
      <c r="B161" s="6">
        <v>1</v>
      </c>
      <c r="C161" s="6" t="str">
        <f>CONCATENATE(A161,"-",B161)</f>
        <v>truck-1</v>
      </c>
      <c r="D161" s="6">
        <f>_xlfn.XLOOKUP(A161,A$4:A$10,D$4:D$10)*$D$20</f>
        <v>0</v>
      </c>
      <c r="E161" s="6">
        <f>_xlfn.XLOOKUP(A161,A$4:A$10,B$4:B$10)/B161</f>
        <v>76.7</v>
      </c>
      <c r="G161" s="1">
        <f t="shared" si="9"/>
        <v>0.99999999999999889</v>
      </c>
      <c r="I161">
        <f>D161*_xlfn.XLOOKUP(A161,A$4:A$10,B$4:B$10)</f>
        <v>0</v>
      </c>
      <c r="J161" s="4">
        <f>I161/H$162</f>
        <v>0</v>
      </c>
      <c r="L161" s="1">
        <f t="shared" si="10"/>
        <v>1.0000000000000002</v>
      </c>
    </row>
    <row r="162" spans="1:12">
      <c r="H162">
        <f>SUM(I22:I161)</f>
        <v>1.3916666666666664</v>
      </c>
    </row>
  </sheetData>
  <sortState xmlns:xlrd2="http://schemas.microsoft.com/office/spreadsheetml/2017/richdata2" ref="A22:O161">
    <sortCondition ref="E22:E161"/>
    <sortCondition descending="1" ref="B22:B161"/>
  </sortState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Holger Billhardt</cp:lastModifiedBy>
  <dcterms:created xsi:type="dcterms:W3CDTF">2021-02-11T16:42:54Z</dcterms:created>
  <dcterms:modified xsi:type="dcterms:W3CDTF">2021-02-18T07:30:56Z</dcterms:modified>
</cp:coreProperties>
</file>