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\Desktop\"/>
    </mc:Choice>
  </mc:AlternateContent>
  <xr:revisionPtr revIDLastSave="0" documentId="13_ncr:1_{115AF3CB-0BA4-4A1A-BAAB-7AC92262F04C}" xr6:coauthVersionLast="47" xr6:coauthVersionMax="47" xr10:uidLastSave="{00000000-0000-0000-0000-000000000000}"/>
  <bookViews>
    <workbookView xWindow="-108" yWindow="-108" windowWidth="23256" windowHeight="12456" activeTab="1" xr2:uid="{F84B8732-5D5C-46C2-9713-3ED2EB260E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9" i="2"/>
  <c r="D28" i="2"/>
  <c r="D27" i="2"/>
  <c r="D25" i="2"/>
  <c r="D24" i="2"/>
  <c r="D23" i="2"/>
  <c r="D22" i="2"/>
  <c r="D20" i="2"/>
  <c r="D19" i="2"/>
  <c r="D18" i="2"/>
  <c r="D17" i="2"/>
  <c r="D15" i="2"/>
  <c r="D14" i="2"/>
  <c r="D13" i="2"/>
  <c r="D12" i="2"/>
  <c r="D11" i="2"/>
  <c r="D10" i="2"/>
  <c r="D9" i="2"/>
  <c r="F30" i="2"/>
  <c r="H30" i="2"/>
  <c r="J30" i="2"/>
  <c r="K30" i="2" s="1"/>
  <c r="L30" i="2" s="1"/>
  <c r="H18" i="2"/>
  <c r="H11" i="2"/>
  <c r="H12" i="2"/>
  <c r="H13" i="2"/>
  <c r="H14" i="2"/>
  <c r="H15" i="2"/>
  <c r="H17" i="2"/>
  <c r="H19" i="2"/>
  <c r="H20" i="2"/>
  <c r="H22" i="2"/>
  <c r="H23" i="2"/>
  <c r="H24" i="2"/>
  <c r="H25" i="2"/>
  <c r="H27" i="2"/>
  <c r="H28" i="2"/>
  <c r="H29" i="2"/>
  <c r="H10" i="2"/>
  <c r="H9" i="2"/>
  <c r="J9" i="2" s="1"/>
  <c r="F29" i="2"/>
  <c r="F23" i="2"/>
  <c r="J23" i="2" s="1"/>
  <c r="K23" i="2" s="1"/>
  <c r="L23" i="2" s="1"/>
  <c r="F18" i="2"/>
  <c r="F19" i="2"/>
  <c r="F20" i="2"/>
  <c r="F14" i="2"/>
  <c r="F12" i="2"/>
  <c r="J12" i="2" s="1"/>
  <c r="K12" i="2" s="1"/>
  <c r="L12" i="2" s="1"/>
  <c r="M12" i="2" s="1"/>
  <c r="F22" i="2"/>
  <c r="F27" i="2"/>
  <c r="F28" i="2"/>
  <c r="F24" i="2"/>
  <c r="J24" i="2" s="1"/>
  <c r="K24" i="2" s="1"/>
  <c r="L24" i="2" s="1"/>
  <c r="F25" i="2"/>
  <c r="F17" i="2"/>
  <c r="F11" i="2"/>
  <c r="F15" i="2"/>
  <c r="F13" i="2"/>
  <c r="J13" i="2" s="1"/>
  <c r="F10" i="2"/>
  <c r="F9" i="2"/>
  <c r="E4" i="1"/>
  <c r="H4" i="1"/>
  <c r="G4" i="1" s="1"/>
  <c r="J28" i="2" l="1"/>
  <c r="K28" i="2" s="1"/>
  <c r="L28" i="2" s="1"/>
  <c r="O28" i="2" s="1"/>
  <c r="J29" i="2"/>
  <c r="K29" i="2" s="1"/>
  <c r="L29" i="2" s="1"/>
  <c r="O29" i="2" s="1"/>
  <c r="O30" i="2"/>
  <c r="M30" i="2"/>
  <c r="N30" i="2" s="1"/>
  <c r="J14" i="2"/>
  <c r="K14" i="2" s="1"/>
  <c r="L14" i="2" s="1"/>
  <c r="M14" i="2" s="1"/>
  <c r="N14" i="2" s="1"/>
  <c r="J19" i="2"/>
  <c r="K19" i="2" s="1"/>
  <c r="L19" i="2" s="1"/>
  <c r="O19" i="2" s="1"/>
  <c r="J10" i="2"/>
  <c r="K10" i="2" s="1"/>
  <c r="L10" i="2" s="1"/>
  <c r="M10" i="2" s="1"/>
  <c r="N10" i="2" s="1"/>
  <c r="J17" i="2"/>
  <c r="K17" i="2" s="1"/>
  <c r="L17" i="2" s="1"/>
  <c r="M17" i="2" s="1"/>
  <c r="N17" i="2" s="1"/>
  <c r="J25" i="2"/>
  <c r="K25" i="2" s="1"/>
  <c r="L25" i="2" s="1"/>
  <c r="M25" i="2" s="1"/>
  <c r="N25" i="2" s="1"/>
  <c r="J20" i="2"/>
  <c r="K20" i="2" s="1"/>
  <c r="L20" i="2" s="1"/>
  <c r="M20" i="2" s="1"/>
  <c r="N20" i="2" s="1"/>
  <c r="J27" i="2"/>
  <c r="K27" i="2" s="1"/>
  <c r="L27" i="2" s="1"/>
  <c r="O27" i="2" s="1"/>
  <c r="J18" i="2"/>
  <c r="K18" i="2" s="1"/>
  <c r="L18" i="2" s="1"/>
  <c r="M18" i="2" s="1"/>
  <c r="N18" i="2" s="1"/>
  <c r="O18" i="2"/>
  <c r="J15" i="2"/>
  <c r="K15" i="2" s="1"/>
  <c r="L15" i="2" s="1"/>
  <c r="K9" i="2"/>
  <c r="L9" i="2" s="1"/>
  <c r="M9" i="2" s="1"/>
  <c r="M29" i="2"/>
  <c r="N29" i="2" s="1"/>
  <c r="M23" i="2"/>
  <c r="N23" i="2" s="1"/>
  <c r="O23" i="2"/>
  <c r="N12" i="2"/>
  <c r="O12" i="2"/>
  <c r="J22" i="2"/>
  <c r="K22" i="2" s="1"/>
  <c r="L22" i="2" s="1"/>
  <c r="K13" i="2"/>
  <c r="L13" i="2" s="1"/>
  <c r="J11" i="2"/>
  <c r="K11" i="2" s="1"/>
  <c r="L11" i="2" s="1"/>
  <c r="M11" i="2" s="1"/>
  <c r="M27" i="2"/>
  <c r="N27" i="2" s="1"/>
  <c r="O24" i="2"/>
  <c r="M24" i="2"/>
  <c r="N24" i="2" s="1"/>
  <c r="O14" i="2" l="1"/>
  <c r="M19" i="2"/>
  <c r="N19" i="2" s="1"/>
  <c r="O17" i="2"/>
  <c r="O20" i="2"/>
  <c r="O10" i="2"/>
  <c r="M15" i="2"/>
  <c r="N15" i="2" s="1"/>
  <c r="M13" i="2"/>
  <c r="N13" i="2" s="1"/>
  <c r="O13" i="2"/>
  <c r="O15" i="2"/>
  <c r="O25" i="2"/>
  <c r="N11" i="2"/>
  <c r="O11" i="2"/>
  <c r="O22" i="2"/>
  <c r="M22" i="2"/>
  <c r="N22" i="2" s="1"/>
  <c r="M28" i="2"/>
  <c r="N28" i="2" s="1"/>
  <c r="N9" i="2"/>
  <c r="O9" i="2"/>
</calcChain>
</file>

<file path=xl/sharedStrings.xml><?xml version="1.0" encoding="utf-8"?>
<sst xmlns="http://schemas.openxmlformats.org/spreadsheetml/2006/main" count="51" uniqueCount="26">
  <si>
    <t>instance type</t>
  </si>
  <si>
    <t>average running time</t>
  </si>
  <si>
    <t>total running time</t>
  </si>
  <si>
    <t>total price</t>
  </si>
  <si>
    <t>t2.large</t>
  </si>
  <si>
    <t>instance price</t>
  </si>
  <si>
    <t>0.055</t>
  </si>
  <si>
    <t>22 minutes</t>
  </si>
  <si>
    <t>0.0198</t>
  </si>
  <si>
    <t xml:space="preserve">aligned sequences </t>
  </si>
  <si>
    <t>min</t>
  </si>
  <si>
    <t>h</t>
  </si>
  <si>
    <t>days</t>
  </si>
  <si>
    <t>sec</t>
  </si>
  <si>
    <t>instances cost</t>
  </si>
  <si>
    <t>CPUs</t>
  </si>
  <si>
    <t>t2.2xlarge</t>
  </si>
  <si>
    <t>years w CPU</t>
  </si>
  <si>
    <t>instances</t>
  </si>
  <si>
    <t>t3.2xlarge</t>
  </si>
  <si>
    <t>price on demand</t>
  </si>
  <si>
    <t>yearly plan price</t>
  </si>
  <si>
    <t>3 Y price</t>
  </si>
  <si>
    <t xml:space="preserve"> c5d.12xlarge</t>
  </si>
  <si>
    <t>number of jobs</t>
  </si>
  <si>
    <t>c5d.12xlarge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</si>
</sst>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0.0000"/>
    <numFmt numFmtId="166" formatCode="0.000"/>
    <numFmt numFmtId="168" formatCode="0E+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43" fontId="0" fillId="0" borderId="0" xfId="1" applyFont="1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3" fontId="0" fillId="0" borderId="0" xfId="0" applyNumberFormat="1" applyBorder="1"/>
    <xf numFmtId="1" fontId="0" fillId="0" borderId="0" xfId="0" applyNumberFormat="1" applyBorder="1"/>
    <xf numFmtId="169" fontId="0" fillId="0" borderId="0" xfId="0" applyNumberFormat="1" applyBorder="1"/>
    <xf numFmtId="168" fontId="0" fillId="0" borderId="0" xfId="0" applyNumberFormat="1" applyBorder="1"/>
    <xf numFmtId="165" fontId="0" fillId="0" borderId="7" xfId="0" applyNumberFormat="1" applyBorder="1"/>
    <xf numFmtId="2" fontId="0" fillId="0" borderId="0" xfId="0" applyNumberFormat="1" applyBorder="1"/>
    <xf numFmtId="166" fontId="0" fillId="0" borderId="7" xfId="0" applyNumberFormat="1" applyBorder="1"/>
    <xf numFmtId="0" fontId="0" fillId="0" borderId="7" xfId="0" applyBorder="1"/>
    <xf numFmtId="0" fontId="0" fillId="0" borderId="8" xfId="0" applyBorder="1"/>
    <xf numFmtId="43" fontId="0" fillId="0" borderId="1" xfId="1" applyFont="1" applyBorder="1"/>
    <xf numFmtId="3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6" fontId="0" fillId="0" borderId="9" xfId="0" applyNumberFormat="1" applyBorder="1"/>
    <xf numFmtId="0" fontId="0" fillId="0" borderId="3" xfId="0" applyBorder="1"/>
    <xf numFmtId="0" fontId="0" fillId="0" borderId="4" xfId="0" applyBorder="1"/>
    <xf numFmtId="43" fontId="0" fillId="0" borderId="4" xfId="1" applyFont="1" applyBorder="1"/>
    <xf numFmtId="3" fontId="0" fillId="0" borderId="4" xfId="0" applyNumberFormat="1" applyBorder="1"/>
    <xf numFmtId="1" fontId="0" fillId="0" borderId="4" xfId="0" applyNumberFormat="1" applyBorder="1"/>
    <xf numFmtId="169" fontId="0" fillId="0" borderId="4" xfId="0" applyNumberFormat="1" applyBorder="1"/>
    <xf numFmtId="168" fontId="0" fillId="0" borderId="4" xfId="0" applyNumberFormat="1" applyBorder="1"/>
    <xf numFmtId="165" fontId="0" fillId="0" borderId="5" xfId="0" applyNumberFormat="1" applyBorder="1"/>
    <xf numFmtId="169" fontId="0" fillId="0" borderId="1" xfId="0" applyNumberFormat="1" applyBorder="1"/>
    <xf numFmtId="2" fontId="0" fillId="0" borderId="4" xfId="0" applyNumberFormat="1" applyBorder="1"/>
    <xf numFmtId="166" fontId="0" fillId="0" borderId="5" xfId="0" applyNumberFormat="1" applyBorder="1"/>
    <xf numFmtId="0" fontId="0" fillId="3" borderId="0" xfId="0" applyFill="1" applyBorder="1"/>
    <xf numFmtId="0" fontId="0" fillId="3" borderId="7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9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AB91-8436-4C74-8FB5-A99D593134E0}">
  <dimension ref="A2:H4"/>
  <sheetViews>
    <sheetView workbookViewId="0">
      <selection activeCell="A2" sqref="A2:D4"/>
    </sheetView>
  </sheetViews>
  <sheetFormatPr defaultRowHeight="14.4" x14ac:dyDescent="0.3"/>
  <cols>
    <col min="1" max="1" width="10" bestFit="1" customWidth="1"/>
    <col min="2" max="2" width="12.21875" bestFit="1" customWidth="1"/>
    <col min="3" max="3" width="11.77734375" bestFit="1" customWidth="1"/>
    <col min="4" max="4" width="18.21875" bestFit="1" customWidth="1"/>
    <col min="5" max="5" width="15.5546875" bestFit="1" customWidth="1"/>
  </cols>
  <sheetData>
    <row r="2" spans="1:8" x14ac:dyDescent="0.3">
      <c r="A2" t="s">
        <v>9</v>
      </c>
      <c r="B2" t="s">
        <v>5</v>
      </c>
      <c r="C2" s="1" t="s">
        <v>0</v>
      </c>
      <c r="D2" t="s">
        <v>1</v>
      </c>
      <c r="E2" t="s">
        <v>2</v>
      </c>
      <c r="F2" t="s">
        <v>3</v>
      </c>
    </row>
    <row r="3" spans="1:8" x14ac:dyDescent="0.3">
      <c r="A3">
        <v>100</v>
      </c>
      <c r="B3" t="s">
        <v>6</v>
      </c>
      <c r="C3" t="s">
        <v>4</v>
      </c>
      <c r="D3" s="2">
        <v>49773</v>
      </c>
      <c r="E3" t="s">
        <v>7</v>
      </c>
      <c r="F3" t="s">
        <v>8</v>
      </c>
    </row>
    <row r="4" spans="1:8" x14ac:dyDescent="0.3">
      <c r="A4">
        <v>300000000</v>
      </c>
      <c r="B4" t="s">
        <v>6</v>
      </c>
      <c r="D4" s="2">
        <v>49773</v>
      </c>
      <c r="E4">
        <f>PRODUCT(A4,D4)/60</f>
        <v>248865000000</v>
      </c>
      <c r="G4">
        <f>H4/24</f>
        <v>172822916.66666666</v>
      </c>
      <c r="H4">
        <f>E4/60</f>
        <v>4147750000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9E3E-2D4F-44C8-9132-1EEC945A6640}">
  <dimension ref="C8:T30"/>
  <sheetViews>
    <sheetView tabSelected="1" zoomScale="80" zoomScaleNormal="80" workbookViewId="0">
      <selection activeCell="O41" sqref="O41"/>
    </sheetView>
  </sheetViews>
  <sheetFormatPr defaultRowHeight="14.4" x14ac:dyDescent="0.3"/>
  <cols>
    <col min="1" max="1" width="16.21875" bestFit="1" customWidth="1"/>
    <col min="3" max="3" width="14.109375" bestFit="1" customWidth="1"/>
    <col min="4" max="4" width="12.21875" bestFit="1" customWidth="1"/>
    <col min="5" max="5" width="11.77734375" bestFit="1" customWidth="1"/>
    <col min="6" max="6" width="12.21875" bestFit="1" customWidth="1"/>
    <col min="7" max="7" width="16.21875" bestFit="1" customWidth="1"/>
    <col min="8" max="8" width="18.21875" bestFit="1" customWidth="1"/>
    <col min="9" max="9" width="21.5546875" bestFit="1" customWidth="1"/>
    <col min="10" max="10" width="15" bestFit="1" customWidth="1"/>
    <col min="11" max="11" width="16.44140625" bestFit="1" customWidth="1"/>
    <col min="12" max="12" width="15.5546875" bestFit="1" customWidth="1"/>
    <col min="13" max="13" width="10.109375" bestFit="1" customWidth="1"/>
    <col min="14" max="14" width="12.5546875" bestFit="1" customWidth="1"/>
    <col min="15" max="15" width="15.109375" bestFit="1" customWidth="1"/>
    <col min="16" max="16" width="15.77734375" customWidth="1"/>
    <col min="17" max="17" width="12.5546875" bestFit="1" customWidth="1"/>
    <col min="18" max="18" width="15.6640625" bestFit="1" customWidth="1"/>
    <col min="19" max="19" width="15.33203125" bestFit="1" customWidth="1"/>
    <col min="20" max="20" width="8.33203125" bestFit="1" customWidth="1"/>
  </cols>
  <sheetData>
    <row r="8" spans="3:20" x14ac:dyDescent="0.3">
      <c r="C8" s="34" t="s">
        <v>0</v>
      </c>
      <c r="D8" s="35" t="s">
        <v>5</v>
      </c>
      <c r="E8" s="35" t="s">
        <v>18</v>
      </c>
      <c r="F8" s="35" t="s">
        <v>15</v>
      </c>
      <c r="G8" s="35" t="s">
        <v>9</v>
      </c>
      <c r="H8" s="35" t="s">
        <v>24</v>
      </c>
      <c r="I8" s="35" t="s">
        <v>1</v>
      </c>
      <c r="J8" s="35" t="s">
        <v>13</v>
      </c>
      <c r="K8" s="35" t="s">
        <v>10</v>
      </c>
      <c r="L8" s="35" t="s">
        <v>11</v>
      </c>
      <c r="M8" s="35" t="s">
        <v>12</v>
      </c>
      <c r="N8" s="35" t="s">
        <v>17</v>
      </c>
      <c r="O8" s="35" t="s">
        <v>14</v>
      </c>
      <c r="Q8" s="35" t="s">
        <v>0</v>
      </c>
      <c r="R8" s="35" t="s">
        <v>20</v>
      </c>
      <c r="S8" s="35" t="s">
        <v>21</v>
      </c>
      <c r="T8" s="35" t="s">
        <v>22</v>
      </c>
    </row>
    <row r="9" spans="3:20" x14ac:dyDescent="0.3">
      <c r="C9" s="21" t="s">
        <v>4</v>
      </c>
      <c r="D9" s="22">
        <f>S9</f>
        <v>5.5E-2</v>
      </c>
      <c r="E9" s="22">
        <v>2</v>
      </c>
      <c r="F9" s="22">
        <f>E9*2</f>
        <v>4</v>
      </c>
      <c r="G9" s="22">
        <v>100000</v>
      </c>
      <c r="H9" s="22">
        <f>G9/1000</f>
        <v>100</v>
      </c>
      <c r="I9" s="23">
        <v>63.406999999999996</v>
      </c>
      <c r="J9" s="24">
        <f>(H9*I9)/F9</f>
        <v>1585.175</v>
      </c>
      <c r="K9" s="25">
        <f>(J9/60)</f>
        <v>26.419583333333332</v>
      </c>
      <c r="L9" s="25">
        <f>K9/60</f>
        <v>0.44032638888888886</v>
      </c>
      <c r="M9" s="26">
        <f t="shared" ref="M9:M13" si="0">L9/24</f>
        <v>1.8346932870370369E-2</v>
      </c>
      <c r="N9" s="27">
        <f>M9/365</f>
        <v>5.0265569507864025E-5</v>
      </c>
      <c r="O9" s="28">
        <f t="shared" ref="O9:O15" si="1">L9*D9*E9</f>
        <v>4.8435902777777776E-2</v>
      </c>
      <c r="Q9" s="5" t="s">
        <v>4</v>
      </c>
      <c r="R9" s="6">
        <v>9.2799999999999994E-2</v>
      </c>
      <c r="S9" s="6">
        <v>5.5E-2</v>
      </c>
      <c r="T9" s="14">
        <v>3.6999999999999998E-2</v>
      </c>
    </row>
    <row r="10" spans="3:20" x14ac:dyDescent="0.3">
      <c r="C10" s="37" t="s">
        <v>4</v>
      </c>
      <c r="D10" s="6">
        <f>S9</f>
        <v>5.5E-2</v>
      </c>
      <c r="E10" s="6">
        <v>3</v>
      </c>
      <c r="F10" s="6">
        <f t="shared" ref="F10" si="2">E10*2</f>
        <v>6</v>
      </c>
      <c r="G10" s="6">
        <v>100000</v>
      </c>
      <c r="H10" s="6">
        <f>G10/1000</f>
        <v>100</v>
      </c>
      <c r="I10" s="3">
        <v>63.406999999999996</v>
      </c>
      <c r="J10" s="7">
        <f t="shared" ref="J10:J11" si="3">(H10*I10)/F10</f>
        <v>1056.7833333333333</v>
      </c>
      <c r="K10" s="8">
        <f>(J10/60)</f>
        <v>17.613055555555555</v>
      </c>
      <c r="L10" s="8">
        <f>K10/60</f>
        <v>0.29355092592592591</v>
      </c>
      <c r="M10" s="9">
        <f t="shared" si="0"/>
        <v>1.2231288580246913E-2</v>
      </c>
      <c r="N10" s="10">
        <f>M10/365</f>
        <v>3.3510379671909352E-5</v>
      </c>
      <c r="O10" s="11">
        <f t="shared" si="1"/>
        <v>4.8435902777777776E-2</v>
      </c>
      <c r="Q10" s="5" t="s">
        <v>16</v>
      </c>
      <c r="R10" s="6">
        <v>0.37119999999999997</v>
      </c>
      <c r="S10" s="6">
        <v>0.219</v>
      </c>
      <c r="T10" s="14">
        <v>0.14799999999999999</v>
      </c>
    </row>
    <row r="11" spans="3:20" x14ac:dyDescent="0.3">
      <c r="C11" s="37" t="s">
        <v>4</v>
      </c>
      <c r="D11" s="6">
        <f>S9</f>
        <v>5.5E-2</v>
      </c>
      <c r="E11" s="6">
        <v>3</v>
      </c>
      <c r="F11" s="6">
        <f>E11*2</f>
        <v>6</v>
      </c>
      <c r="G11" s="6">
        <v>300000000</v>
      </c>
      <c r="H11" s="6">
        <f t="shared" ref="H11:H29" si="4">G11/1000</f>
        <v>300000</v>
      </c>
      <c r="I11" s="3">
        <v>63.406999999999996</v>
      </c>
      <c r="J11" s="7">
        <f t="shared" si="3"/>
        <v>3170350</v>
      </c>
      <c r="K11" s="8">
        <f>(J11/60)</f>
        <v>52839.166666666664</v>
      </c>
      <c r="L11" s="8">
        <f>K11/60</f>
        <v>880.65277777777771</v>
      </c>
      <c r="M11" s="8">
        <f t="shared" si="0"/>
        <v>36.69386574074074</v>
      </c>
      <c r="N11" s="12">
        <f>M11/365</f>
        <v>0.10053113901572805</v>
      </c>
      <c r="O11" s="13">
        <f t="shared" si="1"/>
        <v>145.30770833333332</v>
      </c>
      <c r="Q11" s="5" t="s">
        <v>19</v>
      </c>
      <c r="R11" s="6">
        <v>0.33410000000000001</v>
      </c>
      <c r="S11" s="6">
        <v>0.19900000000000001</v>
      </c>
      <c r="T11" s="14">
        <v>133</v>
      </c>
    </row>
    <row r="12" spans="3:20" x14ac:dyDescent="0.3">
      <c r="C12" s="37" t="s">
        <v>4</v>
      </c>
      <c r="D12" s="6">
        <f>S9</f>
        <v>5.5E-2</v>
      </c>
      <c r="E12" s="6">
        <v>10</v>
      </c>
      <c r="F12" s="6">
        <f>E12*2</f>
        <v>20</v>
      </c>
      <c r="G12" s="6">
        <v>300000000</v>
      </c>
      <c r="H12" s="6">
        <f t="shared" si="4"/>
        <v>300000</v>
      </c>
      <c r="I12" s="3">
        <v>63.406999999999996</v>
      </c>
      <c r="J12" s="7">
        <f t="shared" ref="J12" si="5">(H12*I12)/F12</f>
        <v>951105</v>
      </c>
      <c r="K12" s="8">
        <f>(J12/60)</f>
        <v>15851.75</v>
      </c>
      <c r="L12" s="8">
        <f>K12/60</f>
        <v>264.19583333333333</v>
      </c>
      <c r="M12" s="8">
        <f t="shared" si="0"/>
        <v>11.008159722222222</v>
      </c>
      <c r="N12" s="12">
        <f>M12/365</f>
        <v>3.0159341704718418E-2</v>
      </c>
      <c r="O12" s="13">
        <f t="shared" si="1"/>
        <v>145.30770833333332</v>
      </c>
      <c r="Q12" s="15" t="s">
        <v>25</v>
      </c>
      <c r="R12" s="4">
        <v>2.88</v>
      </c>
      <c r="S12" s="4">
        <v>3.2599999999999997E-2</v>
      </c>
      <c r="T12" s="36">
        <v>2.5600000000000001E-2</v>
      </c>
    </row>
    <row r="13" spans="3:20" x14ac:dyDescent="0.3">
      <c r="C13" s="37" t="s">
        <v>4</v>
      </c>
      <c r="D13" s="6">
        <f>S9</f>
        <v>5.5E-2</v>
      </c>
      <c r="E13" s="6">
        <v>50</v>
      </c>
      <c r="F13" s="6">
        <f>E13*2</f>
        <v>100</v>
      </c>
      <c r="G13" s="6">
        <v>300000000</v>
      </c>
      <c r="H13" s="6">
        <f t="shared" si="4"/>
        <v>300000</v>
      </c>
      <c r="I13" s="3">
        <v>63.406999999999996</v>
      </c>
      <c r="J13" s="7">
        <f>(H13*I13)/F13</f>
        <v>190221</v>
      </c>
      <c r="K13" s="8">
        <f t="shared" ref="K13:K14" si="6">(J13/60)</f>
        <v>3170.35</v>
      </c>
      <c r="L13" s="8">
        <f t="shared" ref="L13:L14" si="7">K13/60</f>
        <v>52.839166666666664</v>
      </c>
      <c r="M13" s="9">
        <f t="shared" si="0"/>
        <v>2.2016319444444443</v>
      </c>
      <c r="N13" s="12">
        <f t="shared" ref="N13:N14" si="8">M13/365</f>
        <v>6.0318683409436831E-3</v>
      </c>
      <c r="O13" s="13">
        <f t="shared" si="1"/>
        <v>145.30770833333332</v>
      </c>
    </row>
    <row r="14" spans="3:20" x14ac:dyDescent="0.3">
      <c r="C14" s="37" t="s">
        <v>4</v>
      </c>
      <c r="D14" s="6">
        <f>S9</f>
        <v>5.5E-2</v>
      </c>
      <c r="E14" s="6">
        <v>100</v>
      </c>
      <c r="F14" s="6">
        <f>E14*2</f>
        <v>200</v>
      </c>
      <c r="G14" s="6">
        <v>300000000</v>
      </c>
      <c r="H14" s="6">
        <f t="shared" si="4"/>
        <v>300000</v>
      </c>
      <c r="I14" s="3">
        <v>63.406999999999996</v>
      </c>
      <c r="J14" s="7">
        <f>(H14*I14)/F14</f>
        <v>95110.5</v>
      </c>
      <c r="K14" s="8">
        <f t="shared" si="6"/>
        <v>1585.175</v>
      </c>
      <c r="L14" s="8">
        <f t="shared" si="7"/>
        <v>26.419583333333332</v>
      </c>
      <c r="M14" s="9">
        <f>L14/24</f>
        <v>1.1008159722222222</v>
      </c>
      <c r="N14" s="12">
        <f t="shared" si="8"/>
        <v>3.0159341704718416E-3</v>
      </c>
      <c r="O14" s="13">
        <f t="shared" si="1"/>
        <v>145.30770833333332</v>
      </c>
    </row>
    <row r="15" spans="3:20" x14ac:dyDescent="0.3">
      <c r="C15" s="38" t="s">
        <v>4</v>
      </c>
      <c r="D15" s="4">
        <f>S9</f>
        <v>5.5E-2</v>
      </c>
      <c r="E15" s="4">
        <v>500</v>
      </c>
      <c r="F15" s="4">
        <f t="shared" ref="F15" si="9">E15*2</f>
        <v>1000</v>
      </c>
      <c r="G15" s="4">
        <v>300000000</v>
      </c>
      <c r="H15" s="4">
        <f t="shared" si="4"/>
        <v>300000</v>
      </c>
      <c r="I15" s="16">
        <v>63.406999999999996</v>
      </c>
      <c r="J15" s="17">
        <f>(H15*I15)/F15</f>
        <v>19022.099999999999</v>
      </c>
      <c r="K15" s="18">
        <f>(J15/60)</f>
        <v>317.03499999999997</v>
      </c>
      <c r="L15" s="18">
        <f>K15/60</f>
        <v>5.2839166666666664</v>
      </c>
      <c r="M15" s="29">
        <f>L15/24</f>
        <v>0.22016319444444443</v>
      </c>
      <c r="N15" s="19">
        <f>M15/365</f>
        <v>6.0318683409436836E-4</v>
      </c>
      <c r="O15" s="20">
        <f t="shared" si="1"/>
        <v>145.30770833333332</v>
      </c>
    </row>
    <row r="16" spans="3:20" x14ac:dyDescent="0.3">
      <c r="C16" s="39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3:15" x14ac:dyDescent="0.3">
      <c r="C17" s="40" t="s">
        <v>16</v>
      </c>
      <c r="D17" s="22">
        <f>S10</f>
        <v>0.219</v>
      </c>
      <c r="E17" s="22">
        <v>3</v>
      </c>
      <c r="F17" s="22">
        <f>E17*8</f>
        <v>24</v>
      </c>
      <c r="G17" s="22">
        <v>300000000</v>
      </c>
      <c r="H17" s="22">
        <f t="shared" si="4"/>
        <v>300000</v>
      </c>
      <c r="I17" s="23">
        <v>63.406999999999996</v>
      </c>
      <c r="J17" s="24">
        <f>(H17*I17)/F17</f>
        <v>792587.5</v>
      </c>
      <c r="K17" s="25">
        <f>(J17/60)</f>
        <v>13209.791666666666</v>
      </c>
      <c r="L17" s="25">
        <f>K17/60</f>
        <v>220.16319444444443</v>
      </c>
      <c r="M17" s="25">
        <f>L17/24</f>
        <v>9.1734664351851851</v>
      </c>
      <c r="N17" s="30">
        <f>M17/365</f>
        <v>2.5132784753932012E-2</v>
      </c>
      <c r="O17" s="31">
        <f>L17*D17*E17</f>
        <v>144.64721874999998</v>
      </c>
    </row>
    <row r="18" spans="3:15" x14ac:dyDescent="0.3">
      <c r="C18" s="37" t="s">
        <v>16</v>
      </c>
      <c r="D18" s="6">
        <f>S10</f>
        <v>0.219</v>
      </c>
      <c r="E18" s="6">
        <v>10</v>
      </c>
      <c r="F18" s="6">
        <f>E18*8</f>
        <v>80</v>
      </c>
      <c r="G18" s="6">
        <v>300000000</v>
      </c>
      <c r="H18" s="6">
        <f>G18/1000</f>
        <v>300000</v>
      </c>
      <c r="I18" s="3">
        <v>63.406999999999996</v>
      </c>
      <c r="J18" s="7">
        <f>(H18*I18)/F18</f>
        <v>237776.25</v>
      </c>
      <c r="K18" s="8">
        <f>(J18/60)</f>
        <v>3962.9375</v>
      </c>
      <c r="L18" s="8">
        <f>K18/60</f>
        <v>66.048958333333331</v>
      </c>
      <c r="M18" s="8">
        <f>L18/24</f>
        <v>2.7520399305555556</v>
      </c>
      <c r="N18" s="12">
        <f>M18/365</f>
        <v>7.5398354261796046E-3</v>
      </c>
      <c r="O18" s="13">
        <f>L18*D18*E18</f>
        <v>144.64721875000001</v>
      </c>
    </row>
    <row r="19" spans="3:15" x14ac:dyDescent="0.3">
      <c r="C19" s="37" t="s">
        <v>16</v>
      </c>
      <c r="D19" s="6">
        <f>S10</f>
        <v>0.219</v>
      </c>
      <c r="E19" s="6">
        <v>50</v>
      </c>
      <c r="F19" s="6">
        <f>E19*8</f>
        <v>400</v>
      </c>
      <c r="G19" s="6">
        <v>300000000</v>
      </c>
      <c r="H19" s="6">
        <f t="shared" si="4"/>
        <v>300000</v>
      </c>
      <c r="I19" s="3">
        <v>63.406999999999996</v>
      </c>
      <c r="J19" s="7">
        <f>(H19*I19)/F19</f>
        <v>47555.25</v>
      </c>
      <c r="K19" s="8">
        <f>(J19/60)</f>
        <v>792.58749999999998</v>
      </c>
      <c r="L19" s="8">
        <f>K19/60</f>
        <v>13.209791666666666</v>
      </c>
      <c r="M19" s="8">
        <f>L19/24</f>
        <v>0.55040798611111108</v>
      </c>
      <c r="N19" s="12">
        <f>M19/365</f>
        <v>1.5079670852359208E-3</v>
      </c>
      <c r="O19" s="13">
        <f>L19*D19*E19</f>
        <v>144.64721875000001</v>
      </c>
    </row>
    <row r="20" spans="3:15" x14ac:dyDescent="0.3">
      <c r="C20" s="38" t="s">
        <v>16</v>
      </c>
      <c r="D20" s="4">
        <f>S10</f>
        <v>0.219</v>
      </c>
      <c r="E20" s="4">
        <v>100</v>
      </c>
      <c r="F20" s="4">
        <f>E20*8</f>
        <v>800</v>
      </c>
      <c r="G20" s="4">
        <v>300000000</v>
      </c>
      <c r="H20" s="4">
        <f t="shared" si="4"/>
        <v>300000</v>
      </c>
      <c r="I20" s="16">
        <v>63.406999999999996</v>
      </c>
      <c r="J20" s="17">
        <f>(H20*I20)/F20</f>
        <v>23777.625</v>
      </c>
      <c r="K20" s="18">
        <f>(J20/60)</f>
        <v>396.29374999999999</v>
      </c>
      <c r="L20" s="18">
        <f>K20/60</f>
        <v>6.604895833333333</v>
      </c>
      <c r="M20" s="18">
        <f>L20/24</f>
        <v>0.27520399305555554</v>
      </c>
      <c r="N20" s="19">
        <f>M20/365</f>
        <v>7.5398354261796039E-4</v>
      </c>
      <c r="O20" s="20">
        <f>L20*D20*E20</f>
        <v>144.64721875000001</v>
      </c>
    </row>
    <row r="21" spans="3:15" x14ac:dyDescent="0.3">
      <c r="C21" s="39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3:15" x14ac:dyDescent="0.3">
      <c r="C22" s="40" t="s">
        <v>19</v>
      </c>
      <c r="D22" s="22">
        <f>S11</f>
        <v>0.19900000000000001</v>
      </c>
      <c r="E22" s="22">
        <v>3</v>
      </c>
      <c r="F22" s="22">
        <f>E22*8</f>
        <v>24</v>
      </c>
      <c r="G22" s="22">
        <v>300000000</v>
      </c>
      <c r="H22" s="22">
        <f t="shared" si="4"/>
        <v>300000</v>
      </c>
      <c r="I22" s="23">
        <v>63.406999999999996</v>
      </c>
      <c r="J22" s="24">
        <f>(H22*I22)/F22</f>
        <v>792587.5</v>
      </c>
      <c r="K22" s="25">
        <f>(J22/60)</f>
        <v>13209.791666666666</v>
      </c>
      <c r="L22" s="25">
        <f>K22/60</f>
        <v>220.16319444444443</v>
      </c>
      <c r="M22" s="25">
        <f>L22/24</f>
        <v>9.1734664351851851</v>
      </c>
      <c r="N22" s="30">
        <f>M22/365</f>
        <v>2.5132784753932012E-2</v>
      </c>
      <c r="O22" s="31">
        <f>L22*D22*E22</f>
        <v>131.43742708333332</v>
      </c>
    </row>
    <row r="23" spans="3:15" x14ac:dyDescent="0.3">
      <c r="C23" s="37" t="s">
        <v>19</v>
      </c>
      <c r="D23" s="6">
        <f>S11</f>
        <v>0.19900000000000001</v>
      </c>
      <c r="E23" s="6">
        <v>10</v>
      </c>
      <c r="F23" s="6">
        <f>E23*8</f>
        <v>80</v>
      </c>
      <c r="G23" s="6">
        <v>300000000</v>
      </c>
      <c r="H23" s="6">
        <f t="shared" si="4"/>
        <v>300000</v>
      </c>
      <c r="I23" s="3">
        <v>63.406999999999996</v>
      </c>
      <c r="J23" s="7">
        <f>(H23*I23)/F23</f>
        <v>237776.25</v>
      </c>
      <c r="K23" s="8">
        <f>(J23/60)</f>
        <v>3962.9375</v>
      </c>
      <c r="L23" s="8">
        <f>K23/60</f>
        <v>66.048958333333331</v>
      </c>
      <c r="M23" s="8">
        <f>L23/24</f>
        <v>2.7520399305555556</v>
      </c>
      <c r="N23" s="12">
        <f>M23/365</f>
        <v>7.5398354261796046E-3</v>
      </c>
      <c r="O23" s="13">
        <f>L23*D23*E23</f>
        <v>131.43742708333332</v>
      </c>
    </row>
    <row r="24" spans="3:15" x14ac:dyDescent="0.3">
      <c r="C24" s="37" t="s">
        <v>19</v>
      </c>
      <c r="D24" s="6">
        <f>S11</f>
        <v>0.19900000000000001</v>
      </c>
      <c r="E24" s="6">
        <v>50</v>
      </c>
      <c r="F24" s="6">
        <f>E24*8</f>
        <v>400</v>
      </c>
      <c r="G24" s="6">
        <v>300000000</v>
      </c>
      <c r="H24" s="6">
        <f t="shared" si="4"/>
        <v>300000</v>
      </c>
      <c r="I24" s="3">
        <v>63.406999999999996</v>
      </c>
      <c r="J24" s="7">
        <f>(H24*I24)/F24</f>
        <v>47555.25</v>
      </c>
      <c r="K24" s="8">
        <f>(J24/60)</f>
        <v>792.58749999999998</v>
      </c>
      <c r="L24" s="8">
        <f>K24/60</f>
        <v>13.209791666666666</v>
      </c>
      <c r="M24" s="8">
        <f>L24/24</f>
        <v>0.55040798611111108</v>
      </c>
      <c r="N24" s="12">
        <f>M24/365</f>
        <v>1.5079670852359208E-3</v>
      </c>
      <c r="O24" s="13">
        <f>L24*D24*E24</f>
        <v>131.43742708333332</v>
      </c>
    </row>
    <row r="25" spans="3:15" x14ac:dyDescent="0.3">
      <c r="C25" s="38" t="s">
        <v>19</v>
      </c>
      <c r="D25" s="4">
        <f>S11</f>
        <v>0.19900000000000001</v>
      </c>
      <c r="E25" s="4">
        <v>100</v>
      </c>
      <c r="F25" s="4">
        <f>E25*8</f>
        <v>800</v>
      </c>
      <c r="G25" s="4">
        <v>300000000</v>
      </c>
      <c r="H25" s="4">
        <f t="shared" si="4"/>
        <v>300000</v>
      </c>
      <c r="I25" s="16">
        <v>63.406999999999996</v>
      </c>
      <c r="J25" s="17">
        <f>(H25*I25)/F25</f>
        <v>23777.625</v>
      </c>
      <c r="K25" s="18">
        <f>(J25/60)</f>
        <v>396.29374999999999</v>
      </c>
      <c r="L25" s="18">
        <f>K25/60</f>
        <v>6.604895833333333</v>
      </c>
      <c r="M25" s="18">
        <f>L25/24</f>
        <v>0.27520399305555554</v>
      </c>
      <c r="N25" s="19">
        <f>M25/365</f>
        <v>7.5398354261796039E-4</v>
      </c>
      <c r="O25" s="20">
        <f>L25*D25*E25</f>
        <v>131.43742708333332</v>
      </c>
    </row>
    <row r="26" spans="3:15" x14ac:dyDescent="0.3">
      <c r="C26" s="39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3:15" x14ac:dyDescent="0.3">
      <c r="C27" s="40" t="s">
        <v>23</v>
      </c>
      <c r="D27" s="22">
        <f>S12</f>
        <v>3.2599999999999997E-2</v>
      </c>
      <c r="E27" s="22">
        <v>3</v>
      </c>
      <c r="F27" s="22">
        <f t="shared" ref="F27" si="10">E27*48</f>
        <v>144</v>
      </c>
      <c r="G27" s="22">
        <v>300000000</v>
      </c>
      <c r="H27" s="22">
        <f t="shared" si="4"/>
        <v>300000</v>
      </c>
      <c r="I27" s="23">
        <v>63.406999999999996</v>
      </c>
      <c r="J27" s="24">
        <f>(H27*I27)/F27</f>
        <v>132097.91666666666</v>
      </c>
      <c r="K27" s="25">
        <f>(J27/60)</f>
        <v>2201.6319444444443</v>
      </c>
      <c r="L27" s="25">
        <f>K27/60</f>
        <v>36.69386574074074</v>
      </c>
      <c r="M27" s="25">
        <f>L27/24</f>
        <v>1.5289110725308641</v>
      </c>
      <c r="N27" s="30">
        <f>M27/365</f>
        <v>4.1887974589886684E-3</v>
      </c>
      <c r="O27" s="31">
        <f>L27*D27*E27</f>
        <v>3.5886600694444444</v>
      </c>
    </row>
    <row r="28" spans="3:15" x14ac:dyDescent="0.3">
      <c r="C28" s="37" t="s">
        <v>23</v>
      </c>
      <c r="D28" s="6">
        <f>S12</f>
        <v>3.2599999999999997E-2</v>
      </c>
      <c r="E28" s="6">
        <v>10</v>
      </c>
      <c r="F28" s="6">
        <f>E28*48</f>
        <v>480</v>
      </c>
      <c r="G28" s="6">
        <v>300000000</v>
      </c>
      <c r="H28" s="6">
        <f t="shared" si="4"/>
        <v>300000</v>
      </c>
      <c r="I28" s="3">
        <v>63.406999999999996</v>
      </c>
      <c r="J28" s="7">
        <f>(H28*I28)/F28</f>
        <v>39629.375</v>
      </c>
      <c r="K28" s="8">
        <f>(J28/60)</f>
        <v>660.48958333333337</v>
      </c>
      <c r="L28" s="8">
        <f>K28/60</f>
        <v>11.008159722222222</v>
      </c>
      <c r="M28" s="8">
        <f>L28/24</f>
        <v>0.45867332175925929</v>
      </c>
      <c r="N28" s="12">
        <f>M28/365</f>
        <v>1.2566392376966008E-3</v>
      </c>
      <c r="O28" s="13">
        <f>L28*D28*E28</f>
        <v>3.5886600694444444</v>
      </c>
    </row>
    <row r="29" spans="3:15" x14ac:dyDescent="0.3">
      <c r="C29" s="37" t="s">
        <v>23</v>
      </c>
      <c r="D29" s="6">
        <f>S12</f>
        <v>3.2599999999999997E-2</v>
      </c>
      <c r="E29" s="6">
        <v>30</v>
      </c>
      <c r="F29" s="6">
        <f>E29*48</f>
        <v>1440</v>
      </c>
      <c r="G29" s="6">
        <v>300000000</v>
      </c>
      <c r="H29" s="6">
        <f t="shared" si="4"/>
        <v>300000</v>
      </c>
      <c r="I29" s="3">
        <v>63.406999999999996</v>
      </c>
      <c r="J29" s="7">
        <f>(H29*I29)/F29</f>
        <v>13209.791666666666</v>
      </c>
      <c r="K29" s="8">
        <f>(J29/60)</f>
        <v>220.16319444444443</v>
      </c>
      <c r="L29" s="8">
        <f>K29/60</f>
        <v>3.6693865740740739</v>
      </c>
      <c r="M29" s="8">
        <f>L29/24</f>
        <v>0.15289110725308641</v>
      </c>
      <c r="N29" s="12">
        <f>M29/365</f>
        <v>4.1887974589886685E-4</v>
      </c>
      <c r="O29" s="13">
        <f>L29*D29*E29</f>
        <v>3.5886600694444439</v>
      </c>
    </row>
    <row r="30" spans="3:15" x14ac:dyDescent="0.3">
      <c r="C30" s="38" t="s">
        <v>23</v>
      </c>
      <c r="D30" s="4">
        <f>S12</f>
        <v>3.2599999999999997E-2</v>
      </c>
      <c r="E30" s="4">
        <v>50</v>
      </c>
      <c r="F30" s="4">
        <f>E30*48</f>
        <v>2400</v>
      </c>
      <c r="G30" s="4">
        <v>300000000</v>
      </c>
      <c r="H30" s="4">
        <f t="shared" ref="H30" si="11">G30/1000</f>
        <v>300000</v>
      </c>
      <c r="I30" s="16">
        <v>63.406999999999996</v>
      </c>
      <c r="J30" s="17">
        <f>(H30*I30)/F30</f>
        <v>7925.875</v>
      </c>
      <c r="K30" s="18">
        <f>(J30/60)</f>
        <v>132.09791666666666</v>
      </c>
      <c r="L30" s="18">
        <f>K30/60</f>
        <v>2.2016319444444443</v>
      </c>
      <c r="M30" s="18">
        <f>L30/24</f>
        <v>9.1734664351851847E-2</v>
      </c>
      <c r="N30" s="19">
        <f>M30/365</f>
        <v>2.5132784753932011E-4</v>
      </c>
      <c r="O30" s="20">
        <f>L30*D30*E30</f>
        <v>3.5886600694444439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gianlucaorsini70@gmail.com</dc:creator>
  <cp:lastModifiedBy>gianlucaorsini70@gmail.com</cp:lastModifiedBy>
  <dcterms:created xsi:type="dcterms:W3CDTF">2023-07-08T15:57:42Z</dcterms:created>
  <dcterms:modified xsi:type="dcterms:W3CDTF">2023-07-10T10:20:22Z</dcterms:modified>
</cp:coreProperties>
</file>