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Fedelico\Desktop\"/>
    </mc:Choice>
  </mc:AlternateContent>
  <xr:revisionPtr revIDLastSave="0" documentId="13_ncr:1_{D3C678F4-07B9-4C41-8D20-18B3174C58A1}" xr6:coauthVersionLast="47" xr6:coauthVersionMax="47" xr10:uidLastSave="{00000000-0000-0000-0000-000000000000}"/>
  <workbookProtection lockStructure="1"/>
  <bookViews>
    <workbookView xWindow="-108" yWindow="-108" windowWidth="30936" windowHeight="16896" xr2:uid="{00000000-000D-0000-FFFF-FFFF00000000}"/>
  </bookViews>
  <sheets>
    <sheet name="Informazioni sull'imballaggio d" sheetId="1" r:id="rId1"/>
    <sheet name="Istruzioni" sheetId="2" r:id="rId2"/>
    <sheet name="Metadata" sheetId="3" r:id="rId3"/>
  </sheets>
  <calcPr calcId="191029"/>
</workbook>
</file>

<file path=xl/calcChain.xml><?xml version="1.0" encoding="utf-8"?>
<calcChain xmlns="http://schemas.openxmlformats.org/spreadsheetml/2006/main">
  <c r="AU34" i="1" l="1"/>
  <c r="AT34" i="1"/>
  <c r="AS34" i="1"/>
  <c r="AR34" i="1"/>
  <c r="AQ34" i="1"/>
  <c r="AP34" i="1"/>
  <c r="AO34" i="1"/>
  <c r="AN34" i="1"/>
  <c r="AM34" i="1"/>
  <c r="AL34" i="1"/>
  <c r="AK34" i="1"/>
  <c r="AJ34" i="1"/>
  <c r="AI34" i="1"/>
  <c r="AH34" i="1"/>
  <c r="AG34" i="1"/>
  <c r="AF34" i="1"/>
  <c r="AE34" i="1"/>
  <c r="AD34" i="1"/>
  <c r="AC34" i="1"/>
  <c r="AB34" i="1"/>
  <c r="AA34" i="1"/>
  <c r="Z34" i="1"/>
  <c r="Y34" i="1"/>
  <c r="X34" i="1"/>
  <c r="W34" i="1"/>
  <c r="V34" i="1"/>
  <c r="U34" i="1"/>
  <c r="T34" i="1"/>
  <c r="S34" i="1"/>
  <c r="R34" i="1"/>
  <c r="Q34" i="1"/>
  <c r="P34" i="1"/>
  <c r="O34" i="1"/>
  <c r="N34" i="1"/>
  <c r="M34" i="1"/>
  <c r="K32" i="1"/>
  <c r="K31" i="1"/>
  <c r="K30" i="1"/>
  <c r="K29" i="1"/>
  <c r="K28" i="1"/>
  <c r="K27" i="1"/>
  <c r="K26" i="1"/>
  <c r="K25" i="1"/>
  <c r="K24" i="1"/>
  <c r="K23" i="1"/>
  <c r="K22" i="1"/>
  <c r="K21" i="1"/>
  <c r="K20" i="1"/>
  <c r="K19" i="1"/>
  <c r="K18" i="1"/>
  <c r="K17" i="1"/>
  <c r="K16" i="1"/>
  <c r="K15" i="1"/>
  <c r="K14" i="1"/>
  <c r="K13" i="1"/>
  <c r="K12" i="1"/>
  <c r="K11" i="1"/>
  <c r="K10" i="1"/>
  <c r="K9" i="1"/>
  <c r="K8" i="1"/>
  <c r="K7" i="1"/>
  <c r="K6" i="1"/>
  <c r="AU5" i="1"/>
  <c r="AT5" i="1"/>
  <c r="AS5" i="1"/>
  <c r="AR5" i="1"/>
  <c r="AQ5" i="1"/>
  <c r="AP5" i="1"/>
  <c r="AO5" i="1"/>
  <c r="AN5" i="1"/>
  <c r="AM5" i="1"/>
  <c r="AL5" i="1"/>
  <c r="AK5" i="1"/>
  <c r="AJ5" i="1"/>
  <c r="AI5" i="1"/>
  <c r="AH5" i="1"/>
  <c r="AG5" i="1"/>
  <c r="AF5" i="1"/>
  <c r="AE5" i="1"/>
  <c r="AD5" i="1"/>
  <c r="AC5" i="1"/>
  <c r="AB5" i="1"/>
  <c r="AA5" i="1"/>
  <c r="Z5" i="1"/>
  <c r="Y5" i="1"/>
  <c r="X5" i="1"/>
  <c r="W5" i="1"/>
  <c r="V5" i="1"/>
  <c r="U5" i="1"/>
  <c r="T5" i="1"/>
  <c r="S5" i="1"/>
  <c r="R5" i="1"/>
  <c r="Q5" i="1"/>
  <c r="P5" i="1"/>
  <c r="O5" i="1"/>
  <c r="N5" i="1"/>
  <c r="M5" i="1"/>
</calcChain>
</file>

<file path=xl/sharedStrings.xml><?xml version="1.0" encoding="utf-8"?>
<sst xmlns="http://schemas.openxmlformats.org/spreadsheetml/2006/main" count="311" uniqueCount="177">
  <si>
    <t>Fornisci qui di seguito i dettagli del pacco per questo gruppo di imballaggio. In caso di domande, consulta il foglio con le istruzioni.</t>
  </si>
  <si>
    <t>Gruppo di imballaggio 1</t>
  </si>
  <si>
    <t>SKU totali: 27 (335 unità)</t>
  </si>
  <si>
    <t>Numero totale di pacchi:</t>
  </si>
  <si>
    <t/>
  </si>
  <si>
    <t>SKU</t>
  </si>
  <si>
    <t xml:space="preserve">Titolo del prodotto </t>
  </si>
  <si>
    <t>Id</t>
  </si>
  <si>
    <t>ASIN</t>
  </si>
  <si>
    <t>FNSKU</t>
  </si>
  <si>
    <t>Condizione</t>
  </si>
  <si>
    <t>Tipo di preparazione</t>
  </si>
  <si>
    <t>Chi prepara le unità?</t>
  </si>
  <si>
    <t>Chi etichetta le unità?</t>
  </si>
  <si>
    <t>Quantità prevista</t>
  </si>
  <si>
    <t>Quantità nei pacchi</t>
  </si>
  <si>
    <t>DogePro_IoT_Meeting_White_FBA</t>
  </si>
  <si>
    <t>DogePro Webcam con Microfono e Altoparlante, All-in-one Webcam Full HD 1080P con ultra grandangolare 100°, Videocamera con riduzione del rumore, Webcam Streaming USB plug&amp;play per Zoom PC/Desktop</t>
  </si>
  <si>
    <t>pke657e71a-b5ed-499d-a3b7-d43d8ef0e5d5</t>
  </si>
  <si>
    <t>B09XRF6C2N</t>
  </si>
  <si>
    <t>X001NS0VKZ</t>
  </si>
  <si>
    <t>NewItem</t>
  </si>
  <si>
    <t>Etichettatura</t>
  </si>
  <si>
    <t>Dal venditore</t>
  </si>
  <si>
    <t>EE-45WE14G-2_NEW</t>
  </si>
  <si>
    <t>Homcloud Confezione da 2 di Lampadina Smart Wi-Fi Intelligente LED Multicolore + Bianco Caldo E14 G45 dimmerabile, controllo remoto con APP, Smart Life, Alexa o Google</t>
  </si>
  <si>
    <t>pk65419d4b-de85-46aa-b47f-ba41017563e3</t>
  </si>
  <si>
    <t>B09RWW5C6S</t>
  </si>
  <si>
    <t>X001IZQI4L</t>
  </si>
  <si>
    <t>EE-45WE14G_NEW</t>
  </si>
  <si>
    <t>Homcloud Lampadina Smart Wi-Fi Intelligente LED Multicolore + Bianco Caldo E14 G45 dimmerabile, controllo remoto con APP, Smart Life, Alexa o Google</t>
  </si>
  <si>
    <t>pk9175afc5-778e-4bea-b3ed-a38379cde987</t>
  </si>
  <si>
    <t>B097Q7D5L7</t>
  </si>
  <si>
    <t>X001H4T39F</t>
  </si>
  <si>
    <t>KYDRDK1150-FBA</t>
  </si>
  <si>
    <t>DogePro DK-1150 DK 1150 DK1150 Unità tamburo compatibile per Kyocera Ecosys P 2235 Ecosys P 2235 D/KL3 Ecosys P 2235 DN Ecosys P 2235 DW Ecosys M 2135 Ecosys M 2135 DN Ecosys M 2635 M 2635 DN M 2735</t>
  </si>
  <si>
    <t>pk7cbf905e-04b9-46a8-b30c-c7aa0308e1b0</t>
  </si>
  <si>
    <t>B0BNC8LN89</t>
  </si>
  <si>
    <t>X001OTHUUR</t>
  </si>
  <si>
    <t>LEX502H_NEW</t>
  </si>
  <si>
    <t>DogePro 502H Toner Compatibile sostituisce Lexmark 50F2H00 / 502 (Nero, 5000 Stampe) per MS310d MS310dn MS410d MS410dn MS510dn MS610de MS610dn MS610dte MS312DN MS315DN MS415DN</t>
  </si>
  <si>
    <t>pkd743d29a-9ca2-4cb8-89d5-33847c725bf8</t>
  </si>
  <si>
    <t>B0BNJK4Z95</t>
  </si>
  <si>
    <t>X001P4UOE5</t>
  </si>
  <si>
    <t>MS-HALO-H50G-2_1_FBA</t>
  </si>
  <si>
    <t>TP-Link WiFi Mesh Dual Band AC1900, 3 Porte Ethernet Gigabit, Modalità Router e Access Point, 2 Pezzi con Copertura fino a 350㎡, Mercusys Halo H50G(2-pack)</t>
  </si>
  <si>
    <t>pk617c60b6-2c55-4df1-b284-088884e83043</t>
  </si>
  <si>
    <t>B09LVH5TDD</t>
  </si>
  <si>
    <t>X001TCAS03</t>
  </si>
  <si>
    <t>NT-A15_4_FBA</t>
  </si>
  <si>
    <t>Tenda A15 AC750 Dual Band ripetitore WiFi universale, a banda larga/Wi-Fi Extender, Wi-Fi Booster/Hotspot con 1 porta Ethernet, Plug and Play, modalità punto di accesso integrato, spina UK</t>
  </si>
  <si>
    <t>pk04ac6e10-332f-4f32-a139-cfd8a5a41837</t>
  </si>
  <si>
    <t>B07HJM75K5</t>
  </si>
  <si>
    <t>X001S01KRL</t>
  </si>
  <si>
    <t>NT-AC19_USED_2_FBA</t>
  </si>
  <si>
    <t>Tenda AC19 – AC2100 Router Gigabit Wi-Fi Dual Band, Configurazione Semplice, 2.4 GHz e 5 GHz, 4 Porte Gigabit, USB 2.0, MU-MIMO, per Fibra Ottica, Rete Ospite, IPV6</t>
  </si>
  <si>
    <t>pkb15fabda-075b-45c1-9108-f1c8c381e777</t>
  </si>
  <si>
    <t>B08C9TKXTT</t>
  </si>
  <si>
    <t>X001WQBEZ9</t>
  </si>
  <si>
    <t>UsedLikeNew</t>
  </si>
  <si>
    <t>NT-AC8_USED_FBA</t>
  </si>
  <si>
    <t>Tenda AC8 Router Wi-Fi AC1200 Dual Band Gigabit, 300Mbps/2.4GHz e 867Mbps/5GHz, 4 Porte Gigabit, 4x6dBi Antenne, Modalità Access Point, MU-MIMO, Parental Control e Rete Ospite.</t>
  </si>
  <si>
    <t>pkab16717c-46d9-473a-883c-79d62c0ceb4b</t>
  </si>
  <si>
    <t>B07Z7NY23Q</t>
  </si>
  <si>
    <t>X001PY75C9</t>
  </si>
  <si>
    <t>NT-I9_USED</t>
  </si>
  <si>
    <t>Tenda I9 Access Point WiFi 300 Mbps Wireless, Access Point N300 2.4GHz, Supporto PoE 802.3af, 1 Fast LAN, MIMO, Gestione Centralizzata, Captive Portal, Tagging VLAN per SSID, Bianco</t>
  </si>
  <si>
    <t>pk99bb5ba6-e793-4288-a39a-b619afb29ca3</t>
  </si>
  <si>
    <t>B07JQZKVWC</t>
  </si>
  <si>
    <t>X001RLRAZH</t>
  </si>
  <si>
    <t>NT-PH3_1_USED_FBA</t>
  </si>
  <si>
    <t>Tenda PH3 1000Mbit/s Collegamento ethernet LAN Bianco 2pezzo(i) adattatore di rete powerline</t>
  </si>
  <si>
    <t>pkc23d245e-61ce-41af-ab71-6bcc4ecd3bb1</t>
  </si>
  <si>
    <t>B01N1JN6CV</t>
  </si>
  <si>
    <t>X001VHCAV1</t>
  </si>
  <si>
    <t>NT-PH6_4</t>
  </si>
  <si>
    <t>Tenda PH6 Kit Powerline, AV1000 Mbps su Powerline, 1 Porta Gigabit Ethernet, Plug and Play, Home Plug AV2, Modalità Risparmio Energetico con Presa di Corrente Integrata, Bianco</t>
  </si>
  <si>
    <t>pkc05f72b1-65ad-4084-842a-3fd09d6013d1</t>
  </si>
  <si>
    <t>B077SH2QTF</t>
  </si>
  <si>
    <t>X001W3TBAH</t>
  </si>
  <si>
    <t>NT-SG108_1_USED</t>
  </si>
  <si>
    <t>Tenda SG108 Switch di Rete per Telecamera Wi-Fi Esterno 2K</t>
  </si>
  <si>
    <t>pk99d7a26d-bd43-4fc5-8edd-d0dbf92c2036</t>
  </si>
  <si>
    <t>B01M9FJ2R2</t>
  </si>
  <si>
    <t>X001SSJXTF</t>
  </si>
  <si>
    <t>PAPA-210_NEW_FBA</t>
  </si>
  <si>
    <t>Dogepro Cartuccia Toner nero Compatibile 1600 pagine, per stampante PANTUM PA-210 PA210 PA 210 laser monocromatica P2200 P2502W p2500w 2500W M6550NW M6500W M6558NW M6608NW M6600NW M6500NWE M6600NW</t>
  </si>
  <si>
    <t>pkaf3df6b8-536f-4477-9813-574a37166f32</t>
  </si>
  <si>
    <t>B0BVMFKWWF</t>
  </si>
  <si>
    <t>X001Q217W9</t>
  </si>
  <si>
    <t>PATL-410X-FBA</t>
  </si>
  <si>
    <t>DogePro TL-410X Cartuccia Toner Nero di Ricambio, Capacità fino a 6.000 pagine, per PANTUM Stampanti Laser Monocromatiche P3300/P3308/P3018/M6800/M6808/M7100/M7108/M7200 (Nero, 1-Pack)</t>
  </si>
  <si>
    <t>pk5008448d-5137-456e-bf18-e1e9077c58a7</t>
  </si>
  <si>
    <t>B0BQ71RGT5</t>
  </si>
  <si>
    <t>X001OT894N</t>
  </si>
  <si>
    <t>SL-IP10A-2_NEW</t>
  </si>
  <si>
    <t>Homcloud Confezione da 2 di Spina Intelligente Wi-Fi Italiana 10A, Presa Smart wifi, Timer e Controllo da APP, Compatibile con Amazon Alexa e Google Assistant</t>
  </si>
  <si>
    <t>pk0675929c-6245-4091-a779-ca602fd3191e</t>
  </si>
  <si>
    <t>B09RQY5LVT</t>
  </si>
  <si>
    <t>X001IZV8LT</t>
  </si>
  <si>
    <t>SL-IP10A_NEW</t>
  </si>
  <si>
    <t>Homcloud Spina Intelligente Wi-Fi Italiana 10A, Presa Smart wifi, Timer e Controllo da APP, Compatibile con Amazon Alexa e Google Assistant</t>
  </si>
  <si>
    <t>pk71272b66-db14-4e1c-877d-2ca76f0af6db</t>
  </si>
  <si>
    <t>B08W114BJR</t>
  </si>
  <si>
    <t>X001H4U4XT</t>
  </si>
  <si>
    <t>TL-ARCHER-C6_1_FBA</t>
  </si>
  <si>
    <t>TP-Link Archer C6 Gigabit Router Wi-Fi Dual Band AC1200 Wireless, 5 Porte Gigabit, 4 Antenne Esterne e 1 Antenna Interna, 2.4GHz/5GHz, Modalità Access Point, MU-MIMO, Rete Ospite, Nero</t>
  </si>
  <si>
    <t>pk80b48cce-3936-45ef-ae0a-050edd9277ee</t>
  </si>
  <si>
    <t>B07GVR9TG7</t>
  </si>
  <si>
    <t>X001VA03G7</t>
  </si>
  <si>
    <t>TL-CPE710_FBA</t>
  </si>
  <si>
    <t>CPE710 punto accesso wireless 867 Mbit/s Supporto Power over Ethernet (PoE) Bianco</t>
  </si>
  <si>
    <t>pkebb2b67e-5391-4038-869d-2b043fd0dc5f</t>
  </si>
  <si>
    <t>B08D71HC9L</t>
  </si>
  <si>
    <t>X001MM9UNV</t>
  </si>
  <si>
    <t>TL-EAP110-OUTDR_1_FBA</t>
  </si>
  <si>
    <t>TP-Link EAP110-Outdoor 300Mbps Wireless N Outdoor Access Points, 24V Passive PoE, Easily Wall or Ceiling Mount, Free EAP Controller Software</t>
  </si>
  <si>
    <t>pkcfef5a21-03a4-47a6-af28-6024e7b96d87</t>
  </si>
  <si>
    <t>B01N4EGN6H</t>
  </si>
  <si>
    <t>X001PB8EBX</t>
  </si>
  <si>
    <t>TL-EAP650_2_FBA</t>
  </si>
  <si>
    <t>TP-Link Omada Business WiFi 6 AX3000 Ceiling Mount Access Point (EAP650) - Support Omada Mesh, OFDMA, Seamless Roaming, HE160 &amp; MU-MIMO, SDN Integrated, Cloud Access &amp; Omada App, PoE+ Powered, White</t>
  </si>
  <si>
    <t>pk00e4a56a-e474-44d1-a86e-e49f7016ea80</t>
  </si>
  <si>
    <t>B0B12R9CYH</t>
  </si>
  <si>
    <t>X001VDRB19</t>
  </si>
  <si>
    <t>TL-EAP655-WALL_1_FBA</t>
  </si>
  <si>
    <t>TP-Link EAP655-Wall Omada AccessPoint</t>
  </si>
  <si>
    <t>pkdf1c4fa7-9df3-4b08-9a67-ceebbc17a8e7</t>
  </si>
  <si>
    <t>B0BY5Z5FBM</t>
  </si>
  <si>
    <t>X001VCZXVF</t>
  </si>
  <si>
    <t>TL-ER605_1_FBA</t>
  </si>
  <si>
    <t>TP-LINK - TL-R605, router cablato 10 Gigabit, Ethernet 100 Gigabit, Ethernet nero</t>
  </si>
  <si>
    <t>pkee49c51f-b23e-41ac-b35a-c07b6f1042e0</t>
  </si>
  <si>
    <t>B08LQMJCPG</t>
  </si>
  <si>
    <t>X001VDREHF</t>
  </si>
  <si>
    <t>TL-ER605_FBA</t>
  </si>
  <si>
    <t>TP-Link Multi-WAN Wired VPN Router | Up to 4 Gigabit WAN Ports | SPI Firewall SMB Router | Omada SDN Integrated | Load Balance | Lightening Protection | Limited Lifetime Protection (TL-R605)</t>
  </si>
  <si>
    <t>pk3d5613f0-91bb-4caa-8df6-947457f19973</t>
  </si>
  <si>
    <t>B08QTXNWZ1</t>
  </si>
  <si>
    <t>X001VE61EV</t>
  </si>
  <si>
    <t>TL-WA801N_FBA</t>
  </si>
  <si>
    <t>TP-LINK - Ethernet Access point WiFi Wireless N</t>
  </si>
  <si>
    <t>pkefeba67f-b585-4a60-8035-9768a2272ae1</t>
  </si>
  <si>
    <t>B085M4ZJ2L</t>
  </si>
  <si>
    <t>X001BOW6D1</t>
  </si>
  <si>
    <t>TL-WR940_1_USED_FBA</t>
  </si>
  <si>
    <t>TP-Link TL-WR940N 450Mbps Wireless N Cable Router, 4 Fast LAN Ports, Easy Setup, WPS Button, Supports Parent Control, Guest Wi-Fi, VPN, UK Plug</t>
  </si>
  <si>
    <t>pk4f813fb6-1886-4217-9b68-78b1c1ff1441</t>
  </si>
  <si>
    <t>B003Y5RYNY</t>
  </si>
  <si>
    <t>X001WJVGTP</t>
  </si>
  <si>
    <t>XH-CTW_FBA</t>
  </si>
  <si>
    <t>Homcloud CTW Cronotermostato Digitale Wi-Fi Intelligente per Caldaia a Gas/Acqua, Installazione a parete o su supporto 503, wifi Smart compatibile con Alexa e Google</t>
  </si>
  <si>
    <t>pke122a6e5-887f-4019-968f-628ee258bc5c</t>
  </si>
  <si>
    <t>B08HK6WBMS</t>
  </si>
  <si>
    <t>X001FRMYYF</t>
  </si>
  <si>
    <t>Nome del pacco</t>
  </si>
  <si>
    <t>Peso pacco (kg):</t>
  </si>
  <si>
    <t>Larghezza pacco (cm):</t>
  </si>
  <si>
    <t>Lunghezza pacco (cm):</t>
  </si>
  <si>
    <t>Altezza pacco (cm):</t>
  </si>
  <si>
    <t>Come caricare le informazioni sul contenuto dei pacchi utilizzando un file Excel</t>
  </si>
  <si>
    <t>Passaggio 1 - Rivedi il numero totale di pacchi</t>
  </si>
  <si>
    <t xml:space="preserve">Il campo Numero totale di pacchi che trovi nel file Excel viene compilato automaticamente con il numero inserito in Invia ad Amazon per il gruppo di imballaggio corrispondente. Questo numero è solo una stima, e puoi modificarlo fino a un massimo di 10 pacchi in qualsiasi momento prima di caricare il file. 
Ogni pacco della spedizione è identificato con un numero (pacco 1, pacco 2, ecc.) ed è indicato in una colonna del flusso di lavoro. Se modificherai il numero totale di pacchi, il numero di colonne verrà aggiornato automaticamente. </t>
  </si>
  <si>
    <t>Passaggio 2: Fornisci le informazioni sul contenuto dei pacchi</t>
  </si>
  <si>
    <t>Ogni SKU nel gruppo di imballaggio verrà visualizzato in una riga del flusso di lavoro. Per ogni pacco, inserisci il numero di unità di ogni SKU che verranno imballate al suo interno. Il campo Quantità nel pacco mostra il numero attuale di unità che hai inserito. Questo dato resterà rosso fino a quando le unità inserite non corrisponderanno alla quantità prevista per la spedizione.</t>
  </si>
  <si>
    <t>Passaggio 3 - Fornisci il peso e le dimensioni dei pacchi</t>
  </si>
  <si>
    <t>Per ogni pacco del gruppo di imballaggio, inserisci il peso e le dimensioni</t>
  </si>
  <si>
    <t>Passaggio 4 - Salva e carica</t>
  </si>
  <si>
    <t>Una volta compilato il foglio di calcolo Excel, puoi caricarlo in Seller Central come file in formato .xlsx</t>
  </si>
  <si>
    <t>Locale</t>
  </si>
  <si>
    <t>it_IT</t>
  </si>
  <si>
    <t>Weight unit</t>
  </si>
  <si>
    <t>kg</t>
  </si>
  <si>
    <t>Length unit</t>
  </si>
  <si>
    <t>cm</t>
  </si>
  <si>
    <t>Version</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</si>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</sst>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x14ac:knownFonts="1">
    <font>
      <sz val="11"/>
      <color indexed="8"/>
      <name val="Calibri"/>
      <family val="2"/>
      <scheme val="minor"/>
    </font>
    <font>
      <sz val="14"/>
      <color indexed="53"/>
      <name val="Calibri"/>
      <family val="2"/>
    </font>
    <font>
      <sz val="24"/>
      <name val="Calibri"/>
      <family val="2"/>
    </font>
    <font>
      <sz val="18"/>
      <name val="Calibri"/>
      <family val="2"/>
    </font>
    <font>
      <sz val="18"/>
      <name val="Calibri"/>
      <family val="2"/>
    </font>
    <font>
      <b/>
      <sz val="18"/>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12"/>
      <name val="Calibri"/>
      <family val="2"/>
    </font>
    <font>
      <sz val="20"/>
      <name val="Calibri"/>
      <family val="2"/>
    </font>
    <font>
      <b/>
      <sz val="14"/>
      <name val="Calibri"/>
      <family val="2"/>
    </font>
    <font>
      <sz val="13"/>
      <name val="Calibri"/>
      <family val="2"/>
    </font>
    <font>
      <b/>
      <sz val="14"/>
      <name val="Calibri"/>
      <family val="2"/>
    </font>
    <font>
      <sz val="13"/>
      <name val="Calibri"/>
      <family val="2"/>
    </font>
    <font>
      <b/>
      <sz val="14"/>
      <name val="Calibri"/>
      <family val="2"/>
    </font>
    <font>
      <sz val="13"/>
      <name val="Calibri"/>
      <family val="2"/>
    </font>
    <font>
      <b/>
      <sz val="14"/>
      <name val="Calibri"/>
      <family val="2"/>
    </font>
    <font>
      <sz val="13"/>
      <name val="Calibri"/>
      <family val="2"/>
    </font>
  </fonts>
  <fills count="5">
    <fill>
      <patternFill patternType="none"/>
    </fill>
    <fill>
      <patternFill patternType="gray125"/>
    </fill>
    <fill>
      <patternFill patternType="solid">
        <fgColor indexed="13"/>
      </patternFill>
    </fill>
    <fill>
      <patternFill patternType="solid">
        <fgColor indexed="23"/>
      </patternFill>
    </fill>
    <fill>
      <patternFill patternType="solid">
        <fgColor indexed="22"/>
      </patternFill>
    </fill>
  </fills>
  <borders count="4">
    <border>
      <left/>
      <right/>
      <top/>
      <bottom/>
      <diagonal/>
    </border>
    <border>
      <left style="double">
        <color indexed="63"/>
      </left>
      <right style="double">
        <color indexed="63"/>
      </right>
      <top style="thin">
        <color indexed="63"/>
      </top>
      <bottom style="thin">
        <color indexed="63"/>
      </bottom>
      <diagonal/>
    </border>
    <border>
      <left style="double">
        <color indexed="63"/>
      </left>
      <right style="double">
        <color indexed="63"/>
      </right>
      <top style="double">
        <color indexed="63"/>
      </top>
      <bottom style="thin">
        <color indexed="63"/>
      </bottom>
      <diagonal/>
    </border>
    <border>
      <left style="double">
        <color indexed="63"/>
      </left>
      <right style="double">
        <color indexed="63"/>
      </right>
      <top style="thin">
        <color indexed="63"/>
      </top>
      <bottom style="double">
        <color indexed="63"/>
      </bottom>
      <diagonal/>
    </border>
  </borders>
  <cellStyleXfs count="1">
    <xf numFmtId="0" fontId="0" fillId="0" borderId="0"/>
  </cellStyleXfs>
  <cellXfs count="62">
    <xf numFmtId="0" fontId="0" fillId="0" borderId="0" xfId="0"/>
    <xf numFmtId="0" fontId="47" fillId="0" borderId="0" xfId="0" applyFont="1" applyAlignment="1">
      <alignment wrapText="1"/>
    </xf>
    <xf numFmtId="0" fontId="48" fillId="4" borderId="1" xfId="0" applyFont="1" applyFill="1" applyBorder="1" applyAlignment="1">
      <alignment wrapText="1"/>
    </xf>
    <xf numFmtId="0" fontId="49" fillId="0" borderId="1" xfId="0" applyFont="1" applyBorder="1" applyAlignment="1">
      <alignment wrapText="1"/>
    </xf>
    <xf numFmtId="0" fontId="50" fillId="4" borderId="1" xfId="0" applyFont="1" applyFill="1" applyBorder="1" applyAlignment="1">
      <alignment wrapText="1"/>
    </xf>
    <xf numFmtId="0" fontId="51" fillId="0" borderId="1" xfId="0" applyFont="1" applyBorder="1" applyAlignment="1">
      <alignment wrapText="1"/>
    </xf>
    <xf numFmtId="0" fontId="52" fillId="4" borderId="1" xfId="0" applyFont="1" applyFill="1" applyBorder="1" applyAlignment="1">
      <alignment wrapText="1"/>
    </xf>
    <xf numFmtId="0" fontId="53" fillId="0" borderId="1" xfId="0" applyFont="1" applyBorder="1" applyAlignment="1">
      <alignment wrapText="1"/>
    </xf>
    <xf numFmtId="0" fontId="54" fillId="4" borderId="2" xfId="0" applyFont="1" applyFill="1" applyBorder="1" applyAlignment="1">
      <alignment wrapText="1"/>
    </xf>
    <xf numFmtId="0" fontId="55" fillId="0" borderId="3" xfId="0" applyFont="1" applyBorder="1" applyAlignment="1">
      <alignment wrapText="1"/>
    </xf>
    <xf numFmtId="0" fontId="1" fillId="0" borderId="0" xfId="0" applyNumberFormat="1" applyFont="1"/>
    <xf numFmtId="0" fontId="0" fillId="0" borderId="0" xfId="0" applyNumberFormat="1"/>
    <xf numFmtId="0" fontId="0" fillId="0" borderId="0" xfId="0" applyNumberFormat="1" applyProtection="1">
      <protection locked="0"/>
    </xf>
    <xf numFmtId="0" fontId="0" fillId="0" borderId="0" xfId="0" applyNumberFormat="1"/>
    <xf numFmtId="0" fontId="2" fillId="0" borderId="0" xfId="0" applyNumberFormat="1" applyFont="1"/>
    <xf numFmtId="0" fontId="3" fillId="0" borderId="0" xfId="0" applyNumberFormat="1" applyFont="1"/>
    <xf numFmtId="0" fontId="4" fillId="0" borderId="0" xfId="0" applyNumberFormat="1" applyFont="1" applyAlignment="1">
      <alignment horizontal="right"/>
    </xf>
    <xf numFmtId="0" fontId="5" fillId="2" borderId="0" xfId="0" applyNumberFormat="1" applyFont="1" applyFill="1" applyAlignment="1" applyProtection="1">
      <alignment horizontal="center"/>
      <protection locked="0"/>
    </xf>
    <xf numFmtId="0" fontId="0" fillId="3" borderId="0" xfId="0" applyNumberFormat="1" applyFill="1"/>
    <xf numFmtId="0" fontId="6" fillId="4" borderId="0" xfId="0" applyNumberFormat="1" applyFont="1" applyFill="1"/>
    <xf numFmtId="0" fontId="0" fillId="3" borderId="0" xfId="0" applyNumberFormat="1" applyFill="1"/>
    <xf numFmtId="0" fontId="0" fillId="0" borderId="0" xfId="0" applyNumberFormat="1" applyProtection="1">
      <protection locked="0"/>
    </xf>
    <xf numFmtId="0" fontId="7" fillId="0" borderId="0" xfId="0" applyNumberFormat="1" applyFont="1" applyAlignment="1">
      <alignment horizontal="right"/>
    </xf>
    <xf numFmtId="0" fontId="8" fillId="0" borderId="0" xfId="0" applyNumberFormat="1" applyFont="1"/>
    <xf numFmtId="0" fontId="9" fillId="0" borderId="0" xfId="0" applyNumberFormat="1" applyFont="1"/>
    <xf numFmtId="0" fontId="10" fillId="0" borderId="0" xfId="0" applyNumberFormat="1" applyFont="1"/>
    <xf numFmtId="0" fontId="11" fillId="0" borderId="0" xfId="0" applyNumberFormat="1" applyFont="1"/>
    <xf numFmtId="0" fontId="12" fillId="0" borderId="0" xfId="0" applyNumberFormat="1" applyFont="1"/>
    <xf numFmtId="0" fontId="13" fillId="0" borderId="0" xfId="0" applyNumberFormat="1" applyFont="1"/>
    <xf numFmtId="0" fontId="14" fillId="0" borderId="0" xfId="0" applyNumberFormat="1" applyFont="1"/>
    <xf numFmtId="0" fontId="15" fillId="0" borderId="0" xfId="0" applyNumberFormat="1" applyFont="1"/>
    <xf numFmtId="0" fontId="16" fillId="0" borderId="0" xfId="0" applyNumberFormat="1" applyFont="1"/>
    <xf numFmtId="0" fontId="17" fillId="0" borderId="0" xfId="0" applyNumberFormat="1" applyFont="1"/>
    <xf numFmtId="0" fontId="18" fillId="0" borderId="0" xfId="0" applyNumberFormat="1" applyFont="1"/>
    <xf numFmtId="0" fontId="19" fillId="0" borderId="0" xfId="0" applyNumberFormat="1" applyFont="1"/>
    <xf numFmtId="0" fontId="20" fillId="0" borderId="0" xfId="0" applyNumberFormat="1" applyFont="1"/>
    <xf numFmtId="0" fontId="21" fillId="0" borderId="0" xfId="0" applyNumberFormat="1" applyFont="1"/>
    <xf numFmtId="0" fontId="22" fillId="0" borderId="0" xfId="0" applyNumberFormat="1" applyFont="1"/>
    <xf numFmtId="0" fontId="23" fillId="0" borderId="0" xfId="0" applyNumberFormat="1" applyFont="1"/>
    <xf numFmtId="0" fontId="24" fillId="0" borderId="0" xfId="0" applyNumberFormat="1" applyFont="1"/>
    <xf numFmtId="0" fontId="25" fillId="0" borderId="0" xfId="0" applyNumberFormat="1" applyFont="1"/>
    <xf numFmtId="0" fontId="26" fillId="0" borderId="0" xfId="0" applyNumberFormat="1" applyFont="1"/>
    <xf numFmtId="0" fontId="27" fillId="0" borderId="0" xfId="0" applyNumberFormat="1" applyFont="1"/>
    <xf numFmtId="0" fontId="28" fillId="0" borderId="0" xfId="0" applyNumberFormat="1" applyFont="1"/>
    <xf numFmtId="0" fontId="29" fillId="0" borderId="0" xfId="0" applyNumberFormat="1" applyFont="1"/>
    <xf numFmtId="0" fontId="30" fillId="0" borderId="0" xfId="0" applyNumberFormat="1" applyFont="1"/>
    <xf numFmtId="0" fontId="31" fillId="0" borderId="0" xfId="0" applyNumberFormat="1" applyFont="1"/>
    <xf numFmtId="0" fontId="32" fillId="0" borderId="0" xfId="0" applyNumberFormat="1" applyFont="1"/>
    <xf numFmtId="0" fontId="33" fillId="0" borderId="0" xfId="0" applyNumberFormat="1" applyFont="1"/>
    <xf numFmtId="0" fontId="34" fillId="0" borderId="0" xfId="0" applyNumberFormat="1" applyFont="1"/>
    <xf numFmtId="0" fontId="35" fillId="0" borderId="0" xfId="0" applyNumberFormat="1" applyFont="1"/>
    <xf numFmtId="0" fontId="36" fillId="0" borderId="0" xfId="0" applyNumberFormat="1" applyFont="1"/>
    <xf numFmtId="0" fontId="37" fillId="0" borderId="0" xfId="0" applyNumberFormat="1" applyFont="1"/>
    <xf numFmtId="0" fontId="38" fillId="0" borderId="0" xfId="0" applyNumberFormat="1" applyFont="1"/>
    <xf numFmtId="0" fontId="39" fillId="0" borderId="0" xfId="0" applyNumberFormat="1" applyFont="1"/>
    <xf numFmtId="0" fontId="40" fillId="0" borderId="0" xfId="0" applyNumberFormat="1" applyFont="1"/>
    <xf numFmtId="0" fontId="41" fillId="0" borderId="0" xfId="0" applyNumberFormat="1" applyFont="1"/>
    <xf numFmtId="0" fontId="42" fillId="0" borderId="0" xfId="0" applyNumberFormat="1" applyFont="1"/>
    <xf numFmtId="0" fontId="43" fillId="0" borderId="0" xfId="0" applyNumberFormat="1" applyFont="1" applyAlignment="1">
      <alignment horizontal="right"/>
    </xf>
    <xf numFmtId="0" fontId="44" fillId="0" borderId="0" xfId="0" applyNumberFormat="1" applyFont="1" applyAlignment="1">
      <alignment horizontal="right"/>
    </xf>
    <xf numFmtId="0" fontId="45" fillId="0" borderId="0" xfId="0" applyNumberFormat="1" applyFont="1" applyAlignment="1">
      <alignment horizontal="right"/>
    </xf>
    <xf numFmtId="0" fontId="46" fillId="0" borderId="0" xfId="0" applyNumberFormat="1" applyFont="1" applyAlignment="1">
      <alignment horizontal="right"/>
    </xf>
  </cellXfs>
  <cellStyles count="1">
    <cellStyle name="Normale" xfId="0" builtinId="0"/>
  </cellStyles>
  <dxfs count="1">
    <dxf>
      <font>
        <color indexed="16"/>
      </font>
      <fill>
        <patternFill>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U39"/>
  <sheetViews>
    <sheetView tabSelected="1" workbookViewId="0">
      <pane xSplit="2" ySplit="5" topLeftCell="D6" activePane="bottomRight" state="frozen"/>
      <selection pane="topRight"/>
      <selection pane="bottomLeft"/>
      <selection pane="bottomRight" sqref="A1:XFD1048576"/>
    </sheetView>
  </sheetViews>
  <sheetFormatPr defaultRowHeight="14.4" x14ac:dyDescent="0.3"/>
  <cols>
    <col min="1" max="1" width="21" style="13" customWidth="1"/>
    <col min="2" max="2" width="61" style="13" customWidth="1"/>
    <col min="3" max="3" width="20" style="13" hidden="1" customWidth="1"/>
    <col min="4" max="5" width="21" style="13" customWidth="1"/>
    <col min="6" max="11" width="15" style="13" customWidth="1"/>
    <col min="12" max="12" width="1" style="13" customWidth="1"/>
    <col min="13" max="13" width="16.21875" style="12" customWidth="1"/>
    <col min="14" max="14" width="17.21875" style="12" customWidth="1"/>
    <col min="15" max="18" width="13" style="12" customWidth="1"/>
    <col min="19" max="19" width="16.33203125" style="12" customWidth="1"/>
    <col min="20" max="47" width="13" style="12" customWidth="1"/>
    <col min="48" max="16384" width="8.88671875" style="13"/>
  </cols>
  <sheetData>
    <row r="1" spans="1:47" ht="18" x14ac:dyDescent="0.35">
      <c r="A1" s="10" t="s">
        <v>0</v>
      </c>
      <c r="B1" s="11"/>
      <c r="C1" s="11"/>
      <c r="D1" s="11"/>
      <c r="E1" s="11"/>
      <c r="F1" s="11"/>
      <c r="G1" s="11"/>
      <c r="H1" s="11"/>
      <c r="I1" s="11"/>
      <c r="J1" s="11"/>
      <c r="K1" s="11"/>
      <c r="L1" s="11"/>
    </row>
    <row r="2" spans="1:47" ht="31.2" x14ac:dyDescent="0.6">
      <c r="A2" s="14" t="s">
        <v>1</v>
      </c>
      <c r="B2" s="11"/>
      <c r="C2" s="11"/>
    </row>
    <row r="3" spans="1:47" ht="23.4" x14ac:dyDescent="0.45">
      <c r="A3" s="15" t="s">
        <v>2</v>
      </c>
      <c r="B3" s="11"/>
      <c r="C3" s="11"/>
      <c r="I3" s="16" t="s">
        <v>3</v>
      </c>
      <c r="J3" s="11"/>
      <c r="K3" s="11"/>
      <c r="L3" s="11"/>
      <c r="M3" s="17">
        <v>25</v>
      </c>
    </row>
    <row r="4" spans="1:47" ht="7.95" customHeight="1" x14ac:dyDescent="0.3">
      <c r="A4" s="18" t="s">
        <v>4</v>
      </c>
      <c r="B4" s="11"/>
      <c r="C4" s="11"/>
      <c r="D4" s="11"/>
      <c r="E4" s="11"/>
      <c r="F4" s="11"/>
      <c r="G4" s="11"/>
      <c r="H4" s="11"/>
      <c r="I4" s="11"/>
      <c r="J4" s="11"/>
      <c r="K4" s="11"/>
      <c r="L4" s="11"/>
    </row>
    <row r="5" spans="1:47" ht="15.6" x14ac:dyDescent="0.3">
      <c r="A5" s="19" t="s">
        <v>5</v>
      </c>
      <c r="B5" s="19" t="s">
        <v>6</v>
      </c>
      <c r="C5" s="19" t="s">
        <v>7</v>
      </c>
      <c r="D5" s="19" t="s">
        <v>8</v>
      </c>
      <c r="E5" s="19" t="s">
        <v>9</v>
      </c>
      <c r="F5" s="19" t="s">
        <v>10</v>
      </c>
      <c r="G5" s="19" t="s">
        <v>11</v>
      </c>
      <c r="H5" s="19" t="s">
        <v>12</v>
      </c>
      <c r="I5" s="19" t="s">
        <v>13</v>
      </c>
      <c r="J5" s="19" t="s">
        <v>14</v>
      </c>
      <c r="K5" s="19" t="s">
        <v>15</v>
      </c>
      <c r="L5" s="20" t="s">
        <v>4</v>
      </c>
      <c r="M5" s="19" t="str">
        <f>IF(M3&gt;=1,"Quantità pacco 1","")</f>
        <v>Quantità pacco 1</v>
      </c>
      <c r="N5" s="19" t="str">
        <f>IF(M3&gt;=2,"Quantità pacco 2","")</f>
        <v>Quantità pacco 2</v>
      </c>
      <c r="O5" s="19" t="str">
        <f>IF(M3&gt;=3,"Quantità pacco 3","")</f>
        <v>Quantità pacco 3</v>
      </c>
      <c r="P5" s="19" t="str">
        <f>IF(M3&gt;=4,"Quantità pacco 4","")</f>
        <v>Quantità pacco 4</v>
      </c>
      <c r="Q5" s="19" t="str">
        <f>IF(M3&gt;=5,"Quantità pacco 5","")</f>
        <v>Quantità pacco 5</v>
      </c>
      <c r="R5" s="19" t="str">
        <f>IF(M3&gt;=6,"Quantità pacco 6","")</f>
        <v>Quantità pacco 6</v>
      </c>
      <c r="S5" s="19" t="str">
        <f>IF(M3&gt;=7,"Quantità pacco 7","")</f>
        <v>Quantità pacco 7</v>
      </c>
      <c r="T5" s="19" t="str">
        <f>IF(M3&gt;=8,"Quantità pacco 8","")</f>
        <v>Quantità pacco 8</v>
      </c>
      <c r="U5" s="19" t="str">
        <f>IF(M3&gt;=9,"Quantità pacco 9","")</f>
        <v>Quantità pacco 9</v>
      </c>
      <c r="V5" s="19" t="str">
        <f>IF(M3&gt;=10,"Quantità pacco 10","")</f>
        <v>Quantità pacco 10</v>
      </c>
      <c r="W5" s="19" t="str">
        <f>IF(M3&gt;=11,"Quantità pacco 11","")</f>
        <v>Quantità pacco 11</v>
      </c>
      <c r="X5" s="19" t="str">
        <f>IF(M3&gt;=12,"Quantità pacco 12","")</f>
        <v>Quantità pacco 12</v>
      </c>
      <c r="Y5" s="19" t="str">
        <f>IF(M3&gt;=13,"Quantità pacco 13","")</f>
        <v>Quantità pacco 13</v>
      </c>
      <c r="Z5" s="19" t="str">
        <f>IF(M3&gt;=14,"Quantità pacco 14","")</f>
        <v>Quantità pacco 14</v>
      </c>
      <c r="AA5" s="19" t="str">
        <f>IF(M3&gt;=15,"Quantità pacco 15","")</f>
        <v>Quantità pacco 15</v>
      </c>
      <c r="AB5" s="19" t="str">
        <f>IF(M3&gt;=16,"Quantità pacco 16","")</f>
        <v>Quantità pacco 16</v>
      </c>
      <c r="AC5" s="19" t="str">
        <f>IF(M3&gt;=17,"Quantità pacco 17","")</f>
        <v>Quantità pacco 17</v>
      </c>
      <c r="AD5" s="19" t="str">
        <f>IF(M3&gt;=18,"Quantità pacco 18","")</f>
        <v>Quantità pacco 18</v>
      </c>
      <c r="AE5" s="19" t="str">
        <f>IF(M3&gt;=19,"Quantità pacco 19","")</f>
        <v>Quantità pacco 19</v>
      </c>
      <c r="AF5" s="19" t="str">
        <f>IF(M3&gt;=20,"Quantità pacco 20","")</f>
        <v>Quantità pacco 20</v>
      </c>
      <c r="AG5" s="19" t="str">
        <f>IF(M3&gt;=21,"Quantità pacco 21","")</f>
        <v>Quantità pacco 21</v>
      </c>
      <c r="AH5" s="19" t="str">
        <f>IF(M3&gt;=22,"Quantità pacco 22","")</f>
        <v>Quantità pacco 22</v>
      </c>
      <c r="AI5" s="19" t="str">
        <f>IF(M3&gt;=23,"Quantità pacco 23","")</f>
        <v>Quantità pacco 23</v>
      </c>
      <c r="AJ5" s="19" t="str">
        <f>IF(M3&gt;=24,"Quantità pacco 24","")</f>
        <v>Quantità pacco 24</v>
      </c>
      <c r="AK5" s="19" t="str">
        <f>IF(M3&gt;=25,"Quantità pacco 25","")</f>
        <v>Quantità pacco 25</v>
      </c>
      <c r="AL5" s="19" t="str">
        <f>IF(M3&gt;=26,"Quantità pacco 26","")</f>
        <v/>
      </c>
      <c r="AM5" s="19" t="str">
        <f>IF(M3&gt;=27,"Quantità pacco 27","")</f>
        <v/>
      </c>
      <c r="AN5" s="19" t="str">
        <f>IF(M3&gt;=28,"Quantità pacco 28","")</f>
        <v/>
      </c>
      <c r="AO5" s="19" t="str">
        <f>IF(M3&gt;=29,"Quantità pacco 29","")</f>
        <v/>
      </c>
      <c r="AP5" s="19" t="str">
        <f>IF(M3&gt;=30,"Quantità pacco 30","")</f>
        <v/>
      </c>
      <c r="AQ5" s="19" t="str">
        <f>IF(M3&gt;=31,"Quantità pacco 31","")</f>
        <v/>
      </c>
      <c r="AR5" s="19" t="str">
        <f>IF(M3&gt;=32,"Quantità pacco 32","")</f>
        <v/>
      </c>
      <c r="AS5" s="19" t="str">
        <f>IF(M3&gt;=33,"Quantità pacco 33","")</f>
        <v/>
      </c>
      <c r="AT5" s="19" t="str">
        <f>IF(M3&gt;=34,"Quantità pacco 34","")</f>
        <v/>
      </c>
      <c r="AU5" s="19" t="str">
        <f>IF(M3&gt;=35,"Quantità pacco 35","")</f>
        <v/>
      </c>
    </row>
    <row r="6" spans="1:47" x14ac:dyDescent="0.3">
      <c r="A6" s="13" t="s">
        <v>16</v>
      </c>
      <c r="B6" s="13" t="s">
        <v>17</v>
      </c>
      <c r="C6" s="13" t="s">
        <v>18</v>
      </c>
      <c r="D6" s="13" t="s">
        <v>19</v>
      </c>
      <c r="E6" s="13" t="s">
        <v>20</v>
      </c>
      <c r="F6" s="13" t="s">
        <v>21</v>
      </c>
      <c r="G6" s="13" t="s">
        <v>22</v>
      </c>
      <c r="H6" s="13" t="s">
        <v>4</v>
      </c>
      <c r="I6" s="13" t="s">
        <v>23</v>
      </c>
      <c r="J6" s="13">
        <v>2</v>
      </c>
      <c r="K6" s="13">
        <f>SUM(M6:INDEX(M6:XFD6,1,M3))</f>
        <v>2</v>
      </c>
      <c r="L6" s="20" t="s">
        <v>4</v>
      </c>
      <c r="M6" s="12">
        <v>2</v>
      </c>
    </row>
    <row r="7" spans="1:47" x14ac:dyDescent="0.3">
      <c r="A7" s="13" t="s">
        <v>24</v>
      </c>
      <c r="B7" s="13" t="s">
        <v>25</v>
      </c>
      <c r="C7" s="13" t="s">
        <v>26</v>
      </c>
      <c r="D7" s="13" t="s">
        <v>27</v>
      </c>
      <c r="E7" s="13" t="s">
        <v>28</v>
      </c>
      <c r="F7" s="13" t="s">
        <v>21</v>
      </c>
      <c r="G7" s="13" t="s">
        <v>22</v>
      </c>
      <c r="H7" s="13" t="s">
        <v>4</v>
      </c>
      <c r="I7" s="13" t="s">
        <v>23</v>
      </c>
      <c r="J7" s="13">
        <v>5</v>
      </c>
      <c r="K7" s="13">
        <f>SUM(M7:INDEX(M7:XFD7,1,M3))</f>
        <v>5</v>
      </c>
      <c r="L7" s="20" t="s">
        <v>4</v>
      </c>
      <c r="M7" s="12">
        <v>5</v>
      </c>
    </row>
    <row r="8" spans="1:47" x14ac:dyDescent="0.3">
      <c r="A8" s="13" t="s">
        <v>29</v>
      </c>
      <c r="B8" s="13" t="s">
        <v>30</v>
      </c>
      <c r="C8" s="13" t="s">
        <v>31</v>
      </c>
      <c r="D8" s="13" t="s">
        <v>32</v>
      </c>
      <c r="E8" s="13" t="s">
        <v>33</v>
      </c>
      <c r="F8" s="13" t="s">
        <v>21</v>
      </c>
      <c r="G8" s="13" t="s">
        <v>22</v>
      </c>
      <c r="H8" s="13" t="s">
        <v>4</v>
      </c>
      <c r="I8" s="13" t="s">
        <v>23</v>
      </c>
      <c r="J8" s="13">
        <v>10</v>
      </c>
      <c r="K8" s="13">
        <f>SUM(M8:INDEX(M8:XFD8,1,M3))</f>
        <v>10</v>
      </c>
      <c r="L8" s="20" t="s">
        <v>4</v>
      </c>
      <c r="M8" s="12">
        <v>10</v>
      </c>
    </row>
    <row r="9" spans="1:47" x14ac:dyDescent="0.3">
      <c r="A9" s="13" t="s">
        <v>34</v>
      </c>
      <c r="B9" s="13" t="s">
        <v>35</v>
      </c>
      <c r="C9" s="13" t="s">
        <v>36</v>
      </c>
      <c r="D9" s="13" t="s">
        <v>37</v>
      </c>
      <c r="E9" s="13" t="s">
        <v>38</v>
      </c>
      <c r="F9" s="13" t="s">
        <v>21</v>
      </c>
      <c r="G9" s="13" t="s">
        <v>22</v>
      </c>
      <c r="H9" s="13" t="s">
        <v>4</v>
      </c>
      <c r="I9" s="13" t="s">
        <v>23</v>
      </c>
      <c r="J9" s="13">
        <v>1</v>
      </c>
      <c r="K9" s="13">
        <f>SUM(M9:INDEX(M9:XFD9,1,M3))</f>
        <v>1</v>
      </c>
      <c r="L9" s="20" t="s">
        <v>4</v>
      </c>
      <c r="M9" s="12">
        <v>1</v>
      </c>
    </row>
    <row r="10" spans="1:47" x14ac:dyDescent="0.3">
      <c r="A10" s="13" t="s">
        <v>39</v>
      </c>
      <c r="B10" s="13" t="s">
        <v>40</v>
      </c>
      <c r="C10" s="13" t="s">
        <v>41</v>
      </c>
      <c r="D10" s="13" t="s">
        <v>42</v>
      </c>
      <c r="E10" s="13" t="s">
        <v>43</v>
      </c>
      <c r="F10" s="13" t="s">
        <v>21</v>
      </c>
      <c r="G10" s="13" t="s">
        <v>22</v>
      </c>
      <c r="H10" s="13" t="s">
        <v>4</v>
      </c>
      <c r="I10" s="13" t="s">
        <v>23</v>
      </c>
      <c r="J10" s="13">
        <v>1</v>
      </c>
      <c r="K10" s="13">
        <f>SUM(M10:INDEX(M10:XFD10,1,M3))</f>
        <v>1</v>
      </c>
      <c r="L10" s="20" t="s">
        <v>4</v>
      </c>
      <c r="M10" s="12">
        <v>1</v>
      </c>
    </row>
    <row r="11" spans="1:47" x14ac:dyDescent="0.3">
      <c r="A11" s="13" t="s">
        <v>44</v>
      </c>
      <c r="B11" s="13" t="s">
        <v>45</v>
      </c>
      <c r="C11" s="13" t="s">
        <v>46</v>
      </c>
      <c r="D11" s="13" t="s">
        <v>47</v>
      </c>
      <c r="E11" s="13" t="s">
        <v>48</v>
      </c>
      <c r="F11" s="13" t="s">
        <v>21</v>
      </c>
      <c r="G11" s="13" t="s">
        <v>22</v>
      </c>
      <c r="H11" s="13" t="s">
        <v>4</v>
      </c>
      <c r="I11" s="13" t="s">
        <v>23</v>
      </c>
      <c r="J11" s="13">
        <v>1</v>
      </c>
      <c r="K11" s="13">
        <f>SUM(M11:INDEX(M11:XFD11,1,M3))</f>
        <v>1</v>
      </c>
      <c r="L11" s="20" t="s">
        <v>4</v>
      </c>
      <c r="M11" s="12">
        <v>1</v>
      </c>
    </row>
    <row r="12" spans="1:47" x14ac:dyDescent="0.3">
      <c r="A12" s="13" t="s">
        <v>49</v>
      </c>
      <c r="B12" s="13" t="s">
        <v>50</v>
      </c>
      <c r="C12" s="13" t="s">
        <v>51</v>
      </c>
      <c r="D12" s="13" t="s">
        <v>52</v>
      </c>
      <c r="E12" s="13" t="s">
        <v>53</v>
      </c>
      <c r="F12" s="13" t="s">
        <v>21</v>
      </c>
      <c r="G12" s="13" t="s">
        <v>22</v>
      </c>
      <c r="H12" s="13" t="s">
        <v>4</v>
      </c>
      <c r="I12" s="13" t="s">
        <v>23</v>
      </c>
      <c r="J12" s="13">
        <v>3</v>
      </c>
      <c r="K12" s="13">
        <f>SUM(M12:INDEX(M12:XFD12,1,M3))</f>
        <v>3</v>
      </c>
      <c r="L12" s="20" t="s">
        <v>4</v>
      </c>
      <c r="M12" s="12">
        <v>3</v>
      </c>
    </row>
    <row r="13" spans="1:47" x14ac:dyDescent="0.3">
      <c r="A13" s="13" t="s">
        <v>54</v>
      </c>
      <c r="B13" s="13" t="s">
        <v>55</v>
      </c>
      <c r="C13" s="13" t="s">
        <v>56</v>
      </c>
      <c r="D13" s="13" t="s">
        <v>57</v>
      </c>
      <c r="E13" s="13" t="s">
        <v>58</v>
      </c>
      <c r="F13" s="13" t="s">
        <v>59</v>
      </c>
      <c r="G13" s="13" t="s">
        <v>22</v>
      </c>
      <c r="H13" s="13" t="s">
        <v>4</v>
      </c>
      <c r="I13" s="13" t="s">
        <v>23</v>
      </c>
      <c r="J13" s="13">
        <v>3</v>
      </c>
      <c r="K13" s="13">
        <f>SUM(M13:INDEX(M13:XFD13,1,M3))</f>
        <v>3</v>
      </c>
      <c r="L13" s="20" t="s">
        <v>4</v>
      </c>
      <c r="N13" s="12">
        <v>3</v>
      </c>
    </row>
    <row r="14" spans="1:47" x14ac:dyDescent="0.3">
      <c r="A14" s="13" t="s">
        <v>60</v>
      </c>
      <c r="B14" s="13" t="s">
        <v>61</v>
      </c>
      <c r="C14" s="13" t="s">
        <v>62</v>
      </c>
      <c r="D14" s="13" t="s">
        <v>63</v>
      </c>
      <c r="E14" s="13" t="s">
        <v>64</v>
      </c>
      <c r="F14" s="13" t="s">
        <v>59</v>
      </c>
      <c r="G14" s="13" t="s">
        <v>22</v>
      </c>
      <c r="H14" s="13" t="s">
        <v>4</v>
      </c>
      <c r="I14" s="13" t="s">
        <v>23</v>
      </c>
      <c r="J14" s="13">
        <v>1</v>
      </c>
      <c r="K14" s="13">
        <f>SUM(M14:INDEX(M14:XFD14,1,M3))</f>
        <v>1</v>
      </c>
      <c r="L14" s="20" t="s">
        <v>4</v>
      </c>
      <c r="M14" s="12">
        <v>1</v>
      </c>
    </row>
    <row r="15" spans="1:47" x14ac:dyDescent="0.3">
      <c r="A15" s="13" t="s">
        <v>65</v>
      </c>
      <c r="B15" s="13" t="s">
        <v>66</v>
      </c>
      <c r="C15" s="13" t="s">
        <v>67</v>
      </c>
      <c r="D15" s="13" t="s">
        <v>68</v>
      </c>
      <c r="E15" s="13" t="s">
        <v>69</v>
      </c>
      <c r="F15" s="13" t="s">
        <v>59</v>
      </c>
      <c r="G15" s="13" t="s">
        <v>22</v>
      </c>
      <c r="H15" s="13" t="s">
        <v>4</v>
      </c>
      <c r="I15" s="13" t="s">
        <v>23</v>
      </c>
      <c r="J15" s="13">
        <v>1</v>
      </c>
      <c r="K15" s="13">
        <f>SUM(M15:INDEX(M15:XFD15,1,M3))</f>
        <v>1</v>
      </c>
      <c r="L15" s="20" t="s">
        <v>4</v>
      </c>
      <c r="M15" s="12">
        <v>1</v>
      </c>
    </row>
    <row r="16" spans="1:47" x14ac:dyDescent="0.3">
      <c r="A16" s="13" t="s">
        <v>70</v>
      </c>
      <c r="B16" s="13" t="s">
        <v>71</v>
      </c>
      <c r="C16" s="13" t="s">
        <v>72</v>
      </c>
      <c r="D16" s="13" t="s">
        <v>73</v>
      </c>
      <c r="E16" s="13" t="s">
        <v>74</v>
      </c>
      <c r="F16" s="13" t="s">
        <v>59</v>
      </c>
      <c r="G16" s="13" t="s">
        <v>22</v>
      </c>
      <c r="H16" s="13" t="s">
        <v>4</v>
      </c>
      <c r="I16" s="13" t="s">
        <v>23</v>
      </c>
      <c r="J16" s="13">
        <v>2</v>
      </c>
      <c r="K16" s="13">
        <f>SUM(M16:INDEX(M16:XFD16,1,M3))</f>
        <v>2</v>
      </c>
      <c r="L16" s="20" t="s">
        <v>4</v>
      </c>
      <c r="M16" s="12">
        <v>2</v>
      </c>
    </row>
    <row r="17" spans="1:22" x14ac:dyDescent="0.3">
      <c r="A17" s="13" t="s">
        <v>75</v>
      </c>
      <c r="B17" s="13" t="s">
        <v>76</v>
      </c>
      <c r="C17" s="13" t="s">
        <v>77</v>
      </c>
      <c r="D17" s="13" t="s">
        <v>78</v>
      </c>
      <c r="E17" s="13" t="s">
        <v>79</v>
      </c>
      <c r="F17" s="13" t="s">
        <v>21</v>
      </c>
      <c r="G17" s="13" t="s">
        <v>22</v>
      </c>
      <c r="H17" s="13" t="s">
        <v>4</v>
      </c>
      <c r="I17" s="13" t="s">
        <v>23</v>
      </c>
      <c r="J17" s="13">
        <v>1</v>
      </c>
      <c r="K17" s="13">
        <f>SUM(M17:INDEX(M17:XFD17,1,M3))</f>
        <v>1</v>
      </c>
      <c r="L17" s="20" t="s">
        <v>4</v>
      </c>
      <c r="M17" s="12">
        <v>1</v>
      </c>
    </row>
    <row r="18" spans="1:22" x14ac:dyDescent="0.3">
      <c r="A18" s="13" t="s">
        <v>80</v>
      </c>
      <c r="B18" s="13" t="s">
        <v>81</v>
      </c>
      <c r="C18" s="13" t="s">
        <v>82</v>
      </c>
      <c r="D18" s="13" t="s">
        <v>83</v>
      </c>
      <c r="E18" s="13" t="s">
        <v>84</v>
      </c>
      <c r="F18" s="13" t="s">
        <v>21</v>
      </c>
      <c r="G18" s="13" t="s">
        <v>22</v>
      </c>
      <c r="H18" s="13" t="s">
        <v>4</v>
      </c>
      <c r="I18" s="13" t="s">
        <v>23</v>
      </c>
      <c r="J18" s="13">
        <v>1</v>
      </c>
      <c r="K18" s="13">
        <f>SUM(M18:INDEX(M18:XFD18,1,M3))</f>
        <v>1</v>
      </c>
      <c r="L18" s="20" t="s">
        <v>4</v>
      </c>
      <c r="N18" s="12">
        <v>1</v>
      </c>
    </row>
    <row r="19" spans="1:22" x14ac:dyDescent="0.3">
      <c r="A19" s="13" t="s">
        <v>85</v>
      </c>
      <c r="B19" s="13" t="s">
        <v>86</v>
      </c>
      <c r="C19" s="13" t="s">
        <v>87</v>
      </c>
      <c r="D19" s="13" t="s">
        <v>88</v>
      </c>
      <c r="E19" s="13" t="s">
        <v>89</v>
      </c>
      <c r="F19" s="13" t="s">
        <v>21</v>
      </c>
      <c r="G19" s="13" t="s">
        <v>22</v>
      </c>
      <c r="H19" s="13" t="s">
        <v>4</v>
      </c>
      <c r="I19" s="13" t="s">
        <v>23</v>
      </c>
      <c r="J19" s="13">
        <v>1</v>
      </c>
      <c r="K19" s="13">
        <f>SUM(M19:INDEX(M19:XFD19,1,M3))</f>
        <v>1</v>
      </c>
      <c r="L19" s="20" t="s">
        <v>4</v>
      </c>
      <c r="N19" s="12">
        <v>1</v>
      </c>
    </row>
    <row r="20" spans="1:22" x14ac:dyDescent="0.3">
      <c r="A20" s="13" t="s">
        <v>90</v>
      </c>
      <c r="B20" s="13" t="s">
        <v>91</v>
      </c>
      <c r="C20" s="13" t="s">
        <v>92</v>
      </c>
      <c r="D20" s="13" t="s">
        <v>93</v>
      </c>
      <c r="E20" s="13" t="s">
        <v>94</v>
      </c>
      <c r="F20" s="13" t="s">
        <v>21</v>
      </c>
      <c r="G20" s="13" t="s">
        <v>22</v>
      </c>
      <c r="H20" s="13" t="s">
        <v>4</v>
      </c>
      <c r="I20" s="13" t="s">
        <v>23</v>
      </c>
      <c r="J20" s="13">
        <v>5</v>
      </c>
      <c r="K20" s="13">
        <f>SUM(M20:INDEX(M20:XFD20,1,M3))</f>
        <v>5</v>
      </c>
      <c r="L20" s="20" t="s">
        <v>4</v>
      </c>
      <c r="N20" s="12">
        <v>5</v>
      </c>
    </row>
    <row r="21" spans="1:22" x14ac:dyDescent="0.3">
      <c r="A21" s="13" t="s">
        <v>95</v>
      </c>
      <c r="B21" s="13" t="s">
        <v>96</v>
      </c>
      <c r="C21" s="13" t="s">
        <v>97</v>
      </c>
      <c r="D21" s="13" t="s">
        <v>98</v>
      </c>
      <c r="E21" s="13" t="s">
        <v>99</v>
      </c>
      <c r="F21" s="13" t="s">
        <v>21</v>
      </c>
      <c r="G21" s="13" t="s">
        <v>22</v>
      </c>
      <c r="H21" s="13" t="s">
        <v>4</v>
      </c>
      <c r="I21" s="13" t="s">
        <v>23</v>
      </c>
      <c r="J21" s="13">
        <v>1</v>
      </c>
      <c r="K21" s="13">
        <f>SUM(M21:INDEX(M21:XFD21,1,M3))</f>
        <v>1</v>
      </c>
      <c r="L21" s="20" t="s">
        <v>4</v>
      </c>
      <c r="N21" s="12">
        <v>1</v>
      </c>
    </row>
    <row r="22" spans="1:22" x14ac:dyDescent="0.3">
      <c r="A22" s="13" t="s">
        <v>100</v>
      </c>
      <c r="B22" s="13" t="s">
        <v>101</v>
      </c>
      <c r="C22" s="13" t="s">
        <v>102</v>
      </c>
      <c r="D22" s="13" t="s">
        <v>103</v>
      </c>
      <c r="E22" s="13" t="s">
        <v>104</v>
      </c>
      <c r="F22" s="13" t="s">
        <v>21</v>
      </c>
      <c r="G22" s="13" t="s">
        <v>22</v>
      </c>
      <c r="H22" s="13" t="s">
        <v>4</v>
      </c>
      <c r="I22" s="13" t="s">
        <v>23</v>
      </c>
      <c r="J22" s="13">
        <v>1</v>
      </c>
      <c r="K22" s="13">
        <f>SUM(M22:INDEX(M22:XFD22,1,M3))</f>
        <v>1</v>
      </c>
      <c r="L22" s="20" t="s">
        <v>4</v>
      </c>
      <c r="N22" s="12">
        <v>1</v>
      </c>
    </row>
    <row r="23" spans="1:22" x14ac:dyDescent="0.3">
      <c r="A23" s="13" t="s">
        <v>105</v>
      </c>
      <c r="B23" s="13" t="s">
        <v>106</v>
      </c>
      <c r="C23" s="13" t="s">
        <v>107</v>
      </c>
      <c r="D23" s="13" t="s">
        <v>108</v>
      </c>
      <c r="E23" s="13" t="s">
        <v>109</v>
      </c>
      <c r="F23" s="13" t="s">
        <v>21</v>
      </c>
      <c r="G23" s="13" t="s">
        <v>22</v>
      </c>
      <c r="H23" s="13" t="s">
        <v>4</v>
      </c>
      <c r="I23" s="13" t="s">
        <v>23</v>
      </c>
      <c r="J23" s="13">
        <v>10</v>
      </c>
      <c r="K23" s="13">
        <f>SUM(M23:INDEX(M23:XFD23,1,M3))</f>
        <v>10</v>
      </c>
      <c r="L23" s="20" t="s">
        <v>4</v>
      </c>
      <c r="O23" s="12">
        <v>10</v>
      </c>
    </row>
    <row r="24" spans="1:22" x14ac:dyDescent="0.3">
      <c r="A24" s="13" t="s">
        <v>110</v>
      </c>
      <c r="B24" s="13" t="s">
        <v>111</v>
      </c>
      <c r="C24" s="13" t="s">
        <v>112</v>
      </c>
      <c r="D24" s="13" t="s">
        <v>113</v>
      </c>
      <c r="E24" s="13" t="s">
        <v>114</v>
      </c>
      <c r="F24" s="13" t="s">
        <v>21</v>
      </c>
      <c r="G24" s="13" t="s">
        <v>22</v>
      </c>
      <c r="H24" s="13" t="s">
        <v>4</v>
      </c>
      <c r="I24" s="13" t="s">
        <v>23</v>
      </c>
      <c r="J24" s="13">
        <v>4</v>
      </c>
      <c r="K24" s="13">
        <f>SUM(M24:INDEX(M24:XFD24,1,M3))</f>
        <v>4</v>
      </c>
      <c r="L24" s="20" t="s">
        <v>4</v>
      </c>
      <c r="S24" s="12">
        <v>4</v>
      </c>
    </row>
    <row r="25" spans="1:22" x14ac:dyDescent="0.3">
      <c r="A25" s="13" t="s">
        <v>115</v>
      </c>
      <c r="B25" s="13" t="s">
        <v>116</v>
      </c>
      <c r="C25" s="13" t="s">
        <v>117</v>
      </c>
      <c r="D25" s="13" t="s">
        <v>118</v>
      </c>
      <c r="E25" s="13" t="s">
        <v>119</v>
      </c>
      <c r="F25" s="13" t="s">
        <v>21</v>
      </c>
      <c r="G25" s="13" t="s">
        <v>22</v>
      </c>
      <c r="H25" s="13" t="s">
        <v>4</v>
      </c>
      <c r="I25" s="13" t="s">
        <v>23</v>
      </c>
      <c r="J25" s="13">
        <v>1</v>
      </c>
      <c r="K25" s="13">
        <f>SUM(M25:INDEX(M25:XFD25,1,M3))</f>
        <v>1</v>
      </c>
      <c r="L25" s="20" t="s">
        <v>4</v>
      </c>
      <c r="S25" s="12">
        <v>1</v>
      </c>
    </row>
    <row r="26" spans="1:22" x14ac:dyDescent="0.3">
      <c r="A26" s="13" t="s">
        <v>120</v>
      </c>
      <c r="B26" s="13" t="s">
        <v>121</v>
      </c>
      <c r="C26" s="13" t="s">
        <v>122</v>
      </c>
      <c r="D26" s="13" t="s">
        <v>123</v>
      </c>
      <c r="E26" s="13" t="s">
        <v>124</v>
      </c>
      <c r="F26" s="13" t="s">
        <v>21</v>
      </c>
      <c r="G26" s="13" t="s">
        <v>22</v>
      </c>
      <c r="H26" s="13" t="s">
        <v>4</v>
      </c>
      <c r="I26" s="13" t="s">
        <v>23</v>
      </c>
      <c r="J26" s="13">
        <v>2</v>
      </c>
      <c r="K26" s="13">
        <f>SUM(M26:INDEX(M26:XFD26,1,M3))</f>
        <v>2</v>
      </c>
      <c r="L26" s="20" t="s">
        <v>4</v>
      </c>
      <c r="S26" s="12">
        <v>2</v>
      </c>
    </row>
    <row r="27" spans="1:22" x14ac:dyDescent="0.3">
      <c r="A27" s="13" t="s">
        <v>125</v>
      </c>
      <c r="B27" s="13" t="s">
        <v>126</v>
      </c>
      <c r="C27" s="13" t="s">
        <v>127</v>
      </c>
      <c r="D27" s="13" t="s">
        <v>128</v>
      </c>
      <c r="E27" s="13" t="s">
        <v>129</v>
      </c>
      <c r="F27" s="13" t="s">
        <v>21</v>
      </c>
      <c r="G27" s="13" t="s">
        <v>22</v>
      </c>
      <c r="H27" s="13" t="s">
        <v>4</v>
      </c>
      <c r="I27" s="13" t="s">
        <v>23</v>
      </c>
      <c r="J27" s="13">
        <v>5</v>
      </c>
      <c r="K27" s="13">
        <f>SUM(M27:INDEX(M27:XFD27,1,M3))</f>
        <v>5</v>
      </c>
      <c r="L27" s="20" t="s">
        <v>4</v>
      </c>
      <c r="S27" s="12">
        <v>5</v>
      </c>
    </row>
    <row r="28" spans="1:22" x14ac:dyDescent="0.3">
      <c r="A28" s="13" t="s">
        <v>130</v>
      </c>
      <c r="B28" s="13" t="s">
        <v>131</v>
      </c>
      <c r="C28" s="13" t="s">
        <v>132</v>
      </c>
      <c r="D28" s="13" t="s">
        <v>133</v>
      </c>
      <c r="E28" s="13" t="s">
        <v>134</v>
      </c>
      <c r="F28" s="13" t="s">
        <v>21</v>
      </c>
      <c r="G28" s="13" t="s">
        <v>22</v>
      </c>
      <c r="H28" s="13" t="s">
        <v>4</v>
      </c>
      <c r="I28" s="13" t="s">
        <v>23</v>
      </c>
      <c r="J28" s="13">
        <v>10</v>
      </c>
      <c r="K28" s="13">
        <f>SUM(M28:INDEX(M28:XFD28,1,M3))</f>
        <v>10</v>
      </c>
      <c r="L28" s="20" t="s">
        <v>4</v>
      </c>
      <c r="T28" s="12">
        <v>10</v>
      </c>
    </row>
    <row r="29" spans="1:22" x14ac:dyDescent="0.3">
      <c r="A29" s="13" t="s">
        <v>135</v>
      </c>
      <c r="B29" s="13" t="s">
        <v>136</v>
      </c>
      <c r="C29" s="13" t="s">
        <v>137</v>
      </c>
      <c r="D29" s="13" t="s">
        <v>138</v>
      </c>
      <c r="E29" s="13" t="s">
        <v>139</v>
      </c>
      <c r="F29" s="13" t="s">
        <v>21</v>
      </c>
      <c r="G29" s="13" t="s">
        <v>22</v>
      </c>
      <c r="H29" s="13" t="s">
        <v>4</v>
      </c>
      <c r="I29" s="13" t="s">
        <v>23</v>
      </c>
      <c r="J29" s="13">
        <v>10</v>
      </c>
      <c r="K29" s="13">
        <f>SUM(M29:INDEX(M29:XFD29,1,M3))</f>
        <v>10</v>
      </c>
      <c r="L29" s="20" t="s">
        <v>4</v>
      </c>
      <c r="T29" s="12">
        <v>10</v>
      </c>
    </row>
    <row r="30" spans="1:22" x14ac:dyDescent="0.3">
      <c r="A30" s="13" t="s">
        <v>140</v>
      </c>
      <c r="B30" s="13" t="s">
        <v>141</v>
      </c>
      <c r="C30" s="13" t="s">
        <v>142</v>
      </c>
      <c r="D30" s="13" t="s">
        <v>143</v>
      </c>
      <c r="E30" s="13" t="s">
        <v>144</v>
      </c>
      <c r="F30" s="13" t="s">
        <v>21</v>
      </c>
      <c r="G30" s="13" t="s">
        <v>22</v>
      </c>
      <c r="H30" s="13" t="s">
        <v>4</v>
      </c>
      <c r="I30" s="13" t="s">
        <v>23</v>
      </c>
      <c r="J30" s="13">
        <v>20</v>
      </c>
      <c r="K30" s="13">
        <f>SUM(M30:INDEX(M30:XFD30,1,M3))</f>
        <v>20</v>
      </c>
      <c r="L30" s="20" t="s">
        <v>4</v>
      </c>
      <c r="U30" s="12">
        <v>10</v>
      </c>
      <c r="V30" s="12">
        <v>10</v>
      </c>
    </row>
    <row r="31" spans="1:22" x14ac:dyDescent="0.3">
      <c r="A31" s="13" t="s">
        <v>145</v>
      </c>
      <c r="B31" s="13" t="s">
        <v>146</v>
      </c>
      <c r="C31" s="13" t="s">
        <v>147</v>
      </c>
      <c r="D31" s="13" t="s">
        <v>148</v>
      </c>
      <c r="E31" s="13" t="s">
        <v>149</v>
      </c>
      <c r="F31" s="13" t="s">
        <v>59</v>
      </c>
      <c r="G31" s="13" t="s">
        <v>22</v>
      </c>
      <c r="H31" s="13" t="s">
        <v>4</v>
      </c>
      <c r="I31" s="13" t="s">
        <v>23</v>
      </c>
      <c r="J31" s="13">
        <v>3</v>
      </c>
      <c r="K31" s="13">
        <f>SUM(M31:INDEX(M31:XFD31,1,M3))</f>
        <v>3</v>
      </c>
      <c r="L31" s="20" t="s">
        <v>4</v>
      </c>
      <c r="N31" s="12">
        <v>3</v>
      </c>
    </row>
    <row r="32" spans="1:22" x14ac:dyDescent="0.3">
      <c r="A32" s="13" t="s">
        <v>150</v>
      </c>
      <c r="B32" s="13" t="s">
        <v>151</v>
      </c>
      <c r="C32" s="13" t="s">
        <v>152</v>
      </c>
      <c r="D32" s="13" t="s">
        <v>153</v>
      </c>
      <c r="E32" s="13" t="s">
        <v>154</v>
      </c>
      <c r="F32" s="13" t="s">
        <v>21</v>
      </c>
      <c r="G32" s="13" t="s">
        <v>22</v>
      </c>
      <c r="H32" s="13" t="s">
        <v>4</v>
      </c>
      <c r="I32" s="13" t="s">
        <v>23</v>
      </c>
      <c r="J32" s="13">
        <v>230</v>
      </c>
      <c r="K32" s="13">
        <f>SUM(M32:INDEX(M32:XFD32,1,M3))</f>
        <v>230</v>
      </c>
      <c r="L32" s="20" t="s">
        <v>4</v>
      </c>
      <c r="P32" s="12">
        <v>50</v>
      </c>
      <c r="Q32" s="12">
        <v>90</v>
      </c>
      <c r="R32" s="12">
        <v>90</v>
      </c>
    </row>
    <row r="33" spans="1:47" ht="7.95" customHeight="1" x14ac:dyDescent="0.3">
      <c r="A33" s="18" t="s">
        <v>4</v>
      </c>
      <c r="B33" s="11"/>
      <c r="C33" s="11"/>
      <c r="D33" s="11"/>
      <c r="E33" s="11"/>
      <c r="F33" s="11"/>
      <c r="G33" s="11"/>
      <c r="H33" s="11"/>
      <c r="I33" s="11"/>
      <c r="J33" s="11"/>
      <c r="K33" s="11"/>
      <c r="L33" s="1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row>
    <row r="34" spans="1:47" ht="15.6" x14ac:dyDescent="0.3">
      <c r="A34" s="22" t="s">
        <v>155</v>
      </c>
      <c r="B34" s="11"/>
      <c r="C34" s="11"/>
      <c r="D34" s="11"/>
      <c r="E34" s="11"/>
      <c r="F34" s="11"/>
      <c r="G34" s="11"/>
      <c r="H34" s="11"/>
      <c r="I34" s="11"/>
      <c r="J34" s="11"/>
      <c r="K34" s="11"/>
      <c r="L34" s="11"/>
      <c r="M34" s="23" t="str">
        <f>IF(M3&gt;=1,"P1 - B1","")</f>
        <v>P1 - B1</v>
      </c>
      <c r="N34" s="24" t="str">
        <f>IF(M3&gt;=2,"P1 - B2","")</f>
        <v>P1 - B2</v>
      </c>
      <c r="O34" s="25" t="str">
        <f>IF(M3&gt;=3,"P1 - B3","")</f>
        <v>P1 - B3</v>
      </c>
      <c r="P34" s="26" t="str">
        <f>IF(M3&gt;=4,"P1 - B4","")</f>
        <v>P1 - B4</v>
      </c>
      <c r="Q34" s="27" t="str">
        <f>IF(M3&gt;=5,"P1 - B5","")</f>
        <v>P1 - B5</v>
      </c>
      <c r="R34" s="28" t="str">
        <f>IF(M3&gt;=6,"P1 - B6","")</f>
        <v>P1 - B6</v>
      </c>
      <c r="S34" s="29" t="str">
        <f>IF(M3&gt;=7,"P1 - B7","")</f>
        <v>P1 - B7</v>
      </c>
      <c r="T34" s="30" t="str">
        <f>IF(M3&gt;=8,"P1 - B8","")</f>
        <v>P1 - B8</v>
      </c>
      <c r="U34" s="31" t="str">
        <f>IF(M3&gt;=9,"P1 - B9","")</f>
        <v>P1 - B9</v>
      </c>
      <c r="V34" s="32" t="str">
        <f>IF(M3&gt;=10,"P1 - B10","")</f>
        <v>P1 - B10</v>
      </c>
      <c r="W34" s="33" t="str">
        <f>IF(M3&gt;=11,"P1 - B11","")</f>
        <v>P1 - B11</v>
      </c>
      <c r="X34" s="34" t="str">
        <f>IF(M3&gt;=12,"P1 - B12","")</f>
        <v>P1 - B12</v>
      </c>
      <c r="Y34" s="35" t="str">
        <f>IF(M3&gt;=13,"P1 - B13","")</f>
        <v>P1 - B13</v>
      </c>
      <c r="Z34" s="36" t="str">
        <f>IF(M3&gt;=14,"P1 - B14","")</f>
        <v>P1 - B14</v>
      </c>
      <c r="AA34" s="37" t="str">
        <f>IF(M3&gt;=15,"P1 - B15","")</f>
        <v>P1 - B15</v>
      </c>
      <c r="AB34" s="38" t="str">
        <f>IF(M3&gt;=16,"P1 - B16","")</f>
        <v>P1 - B16</v>
      </c>
      <c r="AC34" s="39" t="str">
        <f>IF(M3&gt;=17,"P1 - B17","")</f>
        <v>P1 - B17</v>
      </c>
      <c r="AD34" s="40" t="str">
        <f>IF(M3&gt;=18,"P1 - B18","")</f>
        <v>P1 - B18</v>
      </c>
      <c r="AE34" s="41" t="str">
        <f>IF(M3&gt;=19,"P1 - B19","")</f>
        <v>P1 - B19</v>
      </c>
      <c r="AF34" s="42" t="str">
        <f>IF(M3&gt;=20,"P1 - B20","")</f>
        <v>P1 - B20</v>
      </c>
      <c r="AG34" s="43" t="str">
        <f>IF(M3&gt;=21,"P1 - B21","")</f>
        <v>P1 - B21</v>
      </c>
      <c r="AH34" s="44" t="str">
        <f>IF(M3&gt;=22,"P1 - B22","")</f>
        <v>P1 - B22</v>
      </c>
      <c r="AI34" s="45" t="str">
        <f>IF(M3&gt;=23,"P1 - B23","")</f>
        <v>P1 - B23</v>
      </c>
      <c r="AJ34" s="46" t="str">
        <f>IF(M3&gt;=24,"P1 - B24","")</f>
        <v>P1 - B24</v>
      </c>
      <c r="AK34" s="47" t="str">
        <f>IF(M3&gt;=25,"P1 - B25","")</f>
        <v>P1 - B25</v>
      </c>
      <c r="AL34" s="48" t="str">
        <f>IF(M3&gt;=26,"P1 - B26","")</f>
        <v/>
      </c>
      <c r="AM34" s="49" t="str">
        <f>IF(M3&gt;=27,"P1 - B27","")</f>
        <v/>
      </c>
      <c r="AN34" s="50" t="str">
        <f>IF(M3&gt;=28,"P1 - B28","")</f>
        <v/>
      </c>
      <c r="AO34" s="51" t="str">
        <f>IF(M3&gt;=29,"P1 - B29","")</f>
        <v/>
      </c>
      <c r="AP34" s="52" t="str">
        <f>IF(M3&gt;=30,"P1 - B30","")</f>
        <v/>
      </c>
      <c r="AQ34" s="53" t="str">
        <f>IF(M3&gt;=31,"P1 - B31","")</f>
        <v/>
      </c>
      <c r="AR34" s="54" t="str">
        <f>IF(M3&gt;=32,"P1 - B32","")</f>
        <v/>
      </c>
      <c r="AS34" s="55" t="str">
        <f>IF(M3&gt;=33,"P1 - B33","")</f>
        <v/>
      </c>
      <c r="AT34" s="56" t="str">
        <f>IF(M3&gt;=34,"P1 - B34","")</f>
        <v/>
      </c>
      <c r="AU34" s="57" t="str">
        <f>IF(M3&gt;=35,"P1 - B35","")</f>
        <v/>
      </c>
    </row>
    <row r="35" spans="1:47" ht="15.6" x14ac:dyDescent="0.3">
      <c r="A35" s="58" t="s">
        <v>156</v>
      </c>
      <c r="B35" s="11"/>
      <c r="C35" s="11"/>
      <c r="D35" s="11"/>
      <c r="E35" s="11"/>
      <c r="F35" s="11"/>
      <c r="G35" s="11"/>
      <c r="H35" s="11"/>
      <c r="I35" s="11"/>
      <c r="J35" s="11"/>
      <c r="K35" s="11"/>
      <c r="L35" s="11"/>
      <c r="M35" s="12">
        <v>14</v>
      </c>
      <c r="N35" s="12">
        <v>14</v>
      </c>
      <c r="O35" s="12">
        <v>7</v>
      </c>
      <c r="P35" s="12">
        <v>14</v>
      </c>
      <c r="Q35" s="12">
        <v>22</v>
      </c>
      <c r="R35" s="12">
        <v>22</v>
      </c>
      <c r="S35" s="12">
        <v>7</v>
      </c>
      <c r="T35" s="12">
        <v>7</v>
      </c>
      <c r="U35" s="12">
        <v>7</v>
      </c>
      <c r="V35" s="12">
        <v>7</v>
      </c>
    </row>
    <row r="36" spans="1:47" ht="15.6" x14ac:dyDescent="0.3">
      <c r="A36" s="59" t="s">
        <v>157</v>
      </c>
      <c r="B36" s="11"/>
      <c r="C36" s="11"/>
      <c r="D36" s="11"/>
      <c r="E36" s="11"/>
      <c r="F36" s="11"/>
      <c r="G36" s="11"/>
      <c r="H36" s="11"/>
      <c r="I36" s="11"/>
      <c r="J36" s="11"/>
      <c r="K36" s="11"/>
      <c r="L36" s="11"/>
      <c r="M36" s="12">
        <v>30</v>
      </c>
      <c r="N36" s="12">
        <v>30</v>
      </c>
      <c r="O36" s="12">
        <v>30</v>
      </c>
      <c r="P36" s="12">
        <v>30</v>
      </c>
      <c r="Q36" s="12">
        <v>30</v>
      </c>
      <c r="R36" s="12">
        <v>30</v>
      </c>
      <c r="S36" s="12">
        <v>30</v>
      </c>
      <c r="T36" s="12">
        <v>30</v>
      </c>
      <c r="U36" s="12">
        <v>30</v>
      </c>
      <c r="V36" s="12">
        <v>30</v>
      </c>
    </row>
    <row r="37" spans="1:47" ht="15.6" x14ac:dyDescent="0.3">
      <c r="A37" s="60" t="s">
        <v>158</v>
      </c>
      <c r="B37" s="11"/>
      <c r="C37" s="11"/>
      <c r="D37" s="11"/>
      <c r="E37" s="11"/>
      <c r="F37" s="11"/>
      <c r="G37" s="11"/>
      <c r="H37" s="11"/>
      <c r="I37" s="11"/>
      <c r="J37" s="11"/>
      <c r="K37" s="11"/>
      <c r="L37" s="11"/>
      <c r="M37" s="12">
        <v>35</v>
      </c>
      <c r="N37" s="12">
        <v>35</v>
      </c>
      <c r="O37" s="12">
        <v>35</v>
      </c>
      <c r="P37" s="12">
        <v>35</v>
      </c>
      <c r="Q37" s="12">
        <v>35</v>
      </c>
      <c r="R37" s="12">
        <v>35</v>
      </c>
      <c r="S37" s="12">
        <v>35</v>
      </c>
      <c r="T37" s="12">
        <v>35</v>
      </c>
      <c r="U37" s="12">
        <v>35</v>
      </c>
      <c r="V37" s="12">
        <v>35</v>
      </c>
    </row>
    <row r="38" spans="1:47" ht="15.6" x14ac:dyDescent="0.3">
      <c r="A38" s="61" t="s">
        <v>159</v>
      </c>
      <c r="B38" s="11"/>
      <c r="C38" s="11"/>
      <c r="D38" s="11"/>
      <c r="E38" s="11"/>
      <c r="F38" s="11"/>
      <c r="G38" s="11"/>
      <c r="H38" s="11"/>
      <c r="I38" s="11"/>
      <c r="J38" s="11"/>
      <c r="K38" s="11"/>
      <c r="L38" s="11"/>
      <c r="M38" s="12">
        <v>40</v>
      </c>
      <c r="N38" s="12">
        <v>40</v>
      </c>
      <c r="O38" s="12">
        <v>40</v>
      </c>
      <c r="P38" s="12">
        <v>40</v>
      </c>
      <c r="Q38" s="12">
        <v>40</v>
      </c>
      <c r="R38" s="12">
        <v>40</v>
      </c>
      <c r="S38" s="12">
        <v>40</v>
      </c>
      <c r="T38" s="12">
        <v>40</v>
      </c>
      <c r="U38" s="12">
        <v>40</v>
      </c>
      <c r="V38" s="12">
        <v>40</v>
      </c>
    </row>
    <row r="39" spans="1:47" ht="7.95" customHeight="1" x14ac:dyDescent="0.3">
      <c r="A39" s="18" t="s">
        <v>4</v>
      </c>
      <c r="B39" s="11"/>
      <c r="C39" s="11"/>
      <c r="D39" s="11"/>
      <c r="E39" s="11"/>
      <c r="F39" s="11"/>
      <c r="G39" s="11"/>
      <c r="H39" s="11"/>
      <c r="I39" s="11"/>
      <c r="J39" s="11"/>
      <c r="K39" s="11"/>
      <c r="L39" s="1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row>
  </sheetData>
  <sheetProtection password="DFB5" sheet="1" objects="1" scenarios="1" formatCells="0" formatColumns="0" formatRows="0"/>
  <mergeCells count="12">
    <mergeCell ref="A1:L1"/>
    <mergeCell ref="A2:C2"/>
    <mergeCell ref="A3:C3"/>
    <mergeCell ref="I3:L3"/>
    <mergeCell ref="A4:L4"/>
    <mergeCell ref="A38:L38"/>
    <mergeCell ref="A39:AU39"/>
    <mergeCell ref="A33:AU33"/>
    <mergeCell ref="A34:L34"/>
    <mergeCell ref="A35:L35"/>
    <mergeCell ref="A36:L36"/>
    <mergeCell ref="A37:L37"/>
  </mergeCells>
  <conditionalFormatting sqref="K6:K32">
    <cfRule type="expression" dxfId="0" priority="1">
      <formula>OR((J6 &lt;&gt; K6), (INT(J6) &lt;&gt; J6))</formula>
    </cfRule>
  </conditionalFormatting>
  <dataValidations count="3">
    <dataValidation type="whole" allowBlank="1" showErrorMessage="1" errorTitle="Errore di convalida" error="Inserisci un numero intero compreso tra 1 e 35" sqref="M3" xr:uid="{00000000-0002-0000-0000-000000000000}">
      <formula1>1</formula1>
      <formula2>35</formula2>
    </dataValidation>
    <dataValidation type="whole" operator="greaterThanOrEqual" allowBlank="1" showErrorMessage="1" errorTitle="Errore di convalida" error="Inserisci un numero intero maggiore o uguale a 0" sqref="M6:M33 N6:N33 O6:O33 P6:P33 Q6:Q33 R6:R33 S6:S33 T6:T33 U6:U33 V6:V33 W6:W33 X6:X33 Y6:Y33 Z6:Z33 AA6:AA33 AB6:AB33 AC6:AC33 AD6:AD33 AE6:AE33 AF6:AF33 AG6:AG33 AH6:AH33 AI6:AI33 AJ6:AJ33 AK6:AK33 AL6:AL33 AM6:AM33 AN6:AN33 AO6:AO33 AP6:AP33 AQ6:AQ33 AR6:AR33 AS6:AS33 AT6:AT33 AU6:AU33" xr:uid="{00000000-0002-0000-0000-000001000000}">
      <formula1>0</formula1>
    </dataValidation>
    <dataValidation type="decimal" operator="greaterThan" allowBlank="1" showErrorMessage="1" errorTitle="Errore di convalida" error="Inserisci un numero maggiore di 0.0" sqref="M35:M38 N35:N38 O35:O38 P35:P38 Q35:Q38 R35:R38 S35:S38 T35:T38 U35:U38 V35:V38 W35:W38 X35:X38 Y35:Y38 Z35:Z38 AA35:AA38 AB35:AB38 AC35:AC38 AD35:AD38 AE35:AE38 AF35:AF38 AG35:AG38 AH35:AH38 AI35:AI38 AJ35:AJ38 AK35:AK38 AL35:AL38 AM35:AM38 AN35:AN38 AO35:AO38 AP35:AP38 AQ35:AQ38 AR35:AR38 AS35:AS38 AT35:AT38 AU35:AU38" xr:uid="{00000000-0002-0000-0000-000002000000}">
      <formula1>0</formula1>
    </dataValidation>
  </dataValidations>
  <pageMargins left="0.7" right="0.7" top="0.75" bottom="0.75" header="0.3" footer="0.3"/>
  <pageSetup paperSize="9" scale="1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heetViews>
  <sheetFormatPr defaultRowHeight="14.4" x14ac:dyDescent="0.3"/>
  <cols>
    <col min="1" max="1" width="120" customWidth="1"/>
  </cols>
  <sheetData>
    <row r="1" spans="1:1" ht="51.6" x14ac:dyDescent="0.5">
      <c r="A1" s="1" t="s">
        <v>160</v>
      </c>
    </row>
    <row r="2" spans="1:1" ht="18" x14ac:dyDescent="0.35">
      <c r="A2" s="2" t="s">
        <v>161</v>
      </c>
    </row>
    <row r="3" spans="1:1" ht="121.8" x14ac:dyDescent="0.35">
      <c r="A3" s="3" t="s">
        <v>162</v>
      </c>
    </row>
    <row r="4" spans="1:1" ht="18" x14ac:dyDescent="0.35">
      <c r="A4" s="4" t="s">
        <v>163</v>
      </c>
    </row>
    <row r="5" spans="1:1" ht="69.599999999999994" x14ac:dyDescent="0.35">
      <c r="A5" s="5" t="s">
        <v>164</v>
      </c>
    </row>
    <row r="6" spans="1:1" ht="18" x14ac:dyDescent="0.35">
      <c r="A6" s="6" t="s">
        <v>165</v>
      </c>
    </row>
    <row r="7" spans="1:1" ht="17.399999999999999" x14ac:dyDescent="0.35">
      <c r="A7" s="7" t="s">
        <v>166</v>
      </c>
    </row>
    <row r="8" spans="1:1" ht="18" x14ac:dyDescent="0.35">
      <c r="A8" s="8" t="s">
        <v>167</v>
      </c>
    </row>
    <row r="9" spans="1:1" ht="17.399999999999999" x14ac:dyDescent="0.35">
      <c r="A9" s="9" t="s">
        <v>168</v>
      </c>
    </row>
  </sheetData>
  <sheetProtection password="DFB5"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heetViews>
  <sheetFormatPr defaultRowHeight="14.4" x14ac:dyDescent="0.3"/>
  <sheetData>
    <row r="1" spans="1:2" x14ac:dyDescent="0.3">
      <c r="A1" t="s">
        <v>169</v>
      </c>
      <c r="B1" t="s">
        <v>170</v>
      </c>
    </row>
    <row r="2" spans="1:2" x14ac:dyDescent="0.3">
      <c r="A2" t="s">
        <v>171</v>
      </c>
      <c r="B2" t="s">
        <v>172</v>
      </c>
    </row>
    <row r="3" spans="1:2" x14ac:dyDescent="0.3">
      <c r="A3" t="s">
        <v>173</v>
      </c>
      <c r="B3" t="s">
        <v>174</v>
      </c>
    </row>
    <row r="4" spans="1:2" x14ac:dyDescent="0.3">
      <c r="A4" t="s">
        <v>175</v>
      </c>
      <c r="B4" t="s">
        <v>176</v>
      </c>
    </row>
  </sheetData>
  <sheetProtection password="DFB5"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Informazioni sull'imballaggio d</vt:lpstr>
      <vt:lpstr>Istruzioni</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Federico</cp:lastModifiedBy>
  <cp:lastPrinted>2023-11-21T10:34:36Z</cp:lastPrinted>
  <dcterms:created xsi:type="dcterms:W3CDTF">2023-11-21T10:30:51Z</dcterms:created>
  <dcterms:modified xsi:type="dcterms:W3CDTF">2023-12-11T16:29:24Z</dcterms:modified>
</cp:coreProperties>
</file>