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k - Margins" sheetId="1" r:id="rId4"/>
    <sheet state="visible" name="Input - Bookings" sheetId="2" r:id="rId5"/>
    <sheet state="visible" name="Currency &amp; Conversion" sheetId="3" r:id="rId6"/>
    <sheet state="hidden" name="AU Freight" sheetId="4" r:id="rId7"/>
    <sheet state="hidden" name="Warranty" sheetId="5" r:id="rId8"/>
    <sheet state="hidden" name="Australia Plants" sheetId="6" r:id="rId9"/>
    <sheet state="hidden" name="AP Plants" sheetId="7" r:id="rId10"/>
    <sheet state="hidden" name="AOP FX" sheetId="8" r:id="rId11"/>
  </sheets>
  <definedNames>
    <definedName hidden="1" localSheetId="1" name="_xlnm._FilterDatabase">'Input - Bookings'!$A$2:$AD$420</definedName>
    <definedName hidden="1" localSheetId="3" name="_xlnm._FilterDatabase">'AU Freight'!$A$3:$I$270</definedName>
    <definedName hidden="1" localSheetId="5" name="_xlnm._FilterDatabase">'Australia Plants'!$A$1:$J$252</definedName>
    <definedName hidden="1" localSheetId="6" name="_xlnm._FilterDatabase">'AP Plants'!$A$1:$J$255</definedName>
  </definedNames>
  <calcPr/>
</workbook>
</file>

<file path=xl/sharedStrings.xml><?xml version="1.0" encoding="utf-8"?>
<sst xmlns="http://schemas.openxmlformats.org/spreadsheetml/2006/main" count="10491" uniqueCount="1656">
  <si>
    <t>DO NOT CHANGE SEQUENCE - FORMATED</t>
  </si>
  <si>
    <t>Get from NOVO download</t>
  </si>
  <si>
    <t>Calculated</t>
  </si>
  <si>
    <t>check from description</t>
  </si>
  <si>
    <t>check from last column in quote (NOVO)</t>
  </si>
  <si>
    <t>MFG Cost</t>
  </si>
  <si>
    <t>AU BT Duty</t>
  </si>
  <si>
    <t>Date</t>
  </si>
  <si>
    <t>Region</t>
  </si>
  <si>
    <t>Country</t>
  </si>
  <si>
    <t>Mkt / Brand</t>
  </si>
  <si>
    <t>Dealer</t>
  </si>
  <si>
    <t>Order #</t>
  </si>
  <si>
    <t>Series</t>
  </si>
  <si>
    <t>Model</t>
  </si>
  <si>
    <t>Currency</t>
  </si>
  <si>
    <t>Plants</t>
  </si>
  <si>
    <t>Qty</t>
  </si>
  <si>
    <t>List Price</t>
  </si>
  <si>
    <t>Dealer Net</t>
  </si>
  <si>
    <t>Margin @ AOP Rate</t>
  </si>
  <si>
    <t>Discount</t>
  </si>
  <si>
    <t>AOP Margin</t>
  </si>
  <si>
    <t>Diff</t>
  </si>
  <si>
    <t>Margin Status</t>
  </si>
  <si>
    <t>Margin Impact</t>
  </si>
  <si>
    <t>Margin Impact USD</t>
  </si>
  <si>
    <t>USD DN</t>
  </si>
  <si>
    <t>Jan 21 I/L</t>
  </si>
  <si>
    <t>R&amp;C&amp;Or#&amp;Model</t>
  </si>
  <si>
    <t>Check</t>
  </si>
  <si>
    <t>Comments</t>
  </si>
  <si>
    <t>SPED option (DN)</t>
  </si>
  <si>
    <t>SPED quote (DN)</t>
  </si>
  <si>
    <t>USD</t>
  </si>
  <si>
    <t>EUR</t>
  </si>
  <si>
    <t>class</t>
  </si>
  <si>
    <t>AUD Mnft cost</t>
  </si>
  <si>
    <t>USD Mnft cost</t>
  </si>
  <si>
    <t>Surcharge</t>
  </si>
  <si>
    <t>warranty</t>
  </si>
  <si>
    <t>AU freight</t>
  </si>
  <si>
    <t>AU class5 BT duty Fee 5%</t>
  </si>
  <si>
    <t>Total Cost</t>
  </si>
  <si>
    <t>Margin %</t>
  </si>
  <si>
    <t>A</t>
  </si>
  <si>
    <t>Supplement 100</t>
  </si>
  <si>
    <t>JPY</t>
  </si>
  <si>
    <t>GBP</t>
  </si>
  <si>
    <t>AUD</t>
  </si>
  <si>
    <t>CNY</t>
  </si>
  <si>
    <t>Euro</t>
  </si>
  <si>
    <t>Supplement 3070</t>
  </si>
  <si>
    <t>Supplement 5300</t>
  </si>
  <si>
    <t>New truck</t>
  </si>
  <si>
    <t>Do not Change</t>
  </si>
  <si>
    <t>Copy paste Bookings in this field - no change of sequence</t>
  </si>
  <si>
    <t>Actual Date</t>
  </si>
  <si>
    <t>REGION</t>
  </si>
  <si>
    <t>DATE</t>
  </si>
  <si>
    <t>MKTGRP</t>
  </si>
  <si>
    <t>BILLTO</t>
  </si>
  <si>
    <t>DEALERNAME</t>
  </si>
  <si>
    <t>CTRYCODE</t>
  </si>
  <si>
    <t>ORDERNO</t>
  </si>
  <si>
    <t>ORDERTYPE</t>
  </si>
  <si>
    <t>DEALERPO</t>
  </si>
  <si>
    <t>SERIES</t>
  </si>
  <si>
    <t>MODEL</t>
  </si>
  <si>
    <t>COMMENT</t>
  </si>
  <si>
    <t>TRUCKCLASS</t>
  </si>
  <si>
    <t>065</t>
  </si>
  <si>
    <t>012805</t>
  </si>
  <si>
    <t>HYSTER FORKLIFT</t>
  </si>
  <si>
    <t>PH</t>
  </si>
  <si>
    <t>H19905</t>
  </si>
  <si>
    <t>R</t>
  </si>
  <si>
    <t>2023Hysphil#19</t>
  </si>
  <si>
    <t>A3C4</t>
  </si>
  <si>
    <t>J3.0UT</t>
  </si>
  <si>
    <t/>
  </si>
  <si>
    <t>1</t>
  </si>
  <si>
    <t>067</t>
  </si>
  <si>
    <t>880805</t>
  </si>
  <si>
    <t>ELECTROMECH LIFT TRUCKS</t>
  </si>
  <si>
    <t>IN</t>
  </si>
  <si>
    <t>H19927</t>
  </si>
  <si>
    <t>23-24/I003</t>
  </si>
  <si>
    <t>D801</t>
  </si>
  <si>
    <t>OS030EF</t>
  </si>
  <si>
    <t>2</t>
  </si>
  <si>
    <t>006065</t>
  </si>
  <si>
    <t>DILOK AND SONS CO.,LTD.</t>
  </si>
  <si>
    <t>TH</t>
  </si>
  <si>
    <t>H20095</t>
  </si>
  <si>
    <t>TH2023/8509</t>
  </si>
  <si>
    <t>D466</t>
  </si>
  <si>
    <t>H3.0XT</t>
  </si>
  <si>
    <t>5</t>
  </si>
  <si>
    <t>H20121</t>
  </si>
  <si>
    <t>TH2023/8510</t>
  </si>
  <si>
    <t>H20140</t>
  </si>
  <si>
    <t>TH2023/8511</t>
  </si>
  <si>
    <t>B925</t>
  </si>
  <si>
    <t>R2.50EX  2</t>
  </si>
  <si>
    <t>001255</t>
  </si>
  <si>
    <t>H20238</t>
  </si>
  <si>
    <t>ID2023/1645</t>
  </si>
  <si>
    <t>A3C1</t>
  </si>
  <si>
    <t>H3.0UT</t>
  </si>
  <si>
    <t>810265</t>
  </si>
  <si>
    <t>TA YIH MATERIALS HANDLING</t>
  </si>
  <si>
    <t>TW</t>
  </si>
  <si>
    <t>H20536</t>
  </si>
  <si>
    <t>YA-23Y005</t>
  </si>
  <si>
    <t>A3D4</t>
  </si>
  <si>
    <t>MPC15</t>
  </si>
  <si>
    <t>3</t>
  </si>
  <si>
    <t>H20537</t>
  </si>
  <si>
    <t>YA-23Y006</t>
  </si>
  <si>
    <t>H20538</t>
  </si>
  <si>
    <t>YA-23Y007</t>
  </si>
  <si>
    <t>H20539</t>
  </si>
  <si>
    <t>YA-23Y008</t>
  </si>
  <si>
    <t>H20540</t>
  </si>
  <si>
    <t>YA-23Y009</t>
  </si>
  <si>
    <t>H20541</t>
  </si>
  <si>
    <t>YA-23Y010</t>
  </si>
  <si>
    <t>H20542</t>
  </si>
  <si>
    <t>YA-23Y011</t>
  </si>
  <si>
    <t>H20543</t>
  </si>
  <si>
    <t>YA-23Y012</t>
  </si>
  <si>
    <t>H20544</t>
  </si>
  <si>
    <t>YA-23Y013</t>
  </si>
  <si>
    <t>H20545</t>
  </si>
  <si>
    <t>YA-23Y014</t>
  </si>
  <si>
    <t>H20546</t>
  </si>
  <si>
    <t>YA-23Y015</t>
  </si>
  <si>
    <t>H20547</t>
  </si>
  <si>
    <t>YA-23Y016</t>
  </si>
  <si>
    <t>H20548</t>
  </si>
  <si>
    <t>YA-23Y017</t>
  </si>
  <si>
    <t>H20549</t>
  </si>
  <si>
    <t>YA-23Y018</t>
  </si>
  <si>
    <t>H20550</t>
  </si>
  <si>
    <t>YA-23Y019</t>
  </si>
  <si>
    <t>H20551</t>
  </si>
  <si>
    <t>YA-23Y020</t>
  </si>
  <si>
    <t>H20552</t>
  </si>
  <si>
    <t>YA-23Y021</t>
  </si>
  <si>
    <t>H20553</t>
  </si>
  <si>
    <t>YA-23Y022</t>
  </si>
  <si>
    <t>H20554</t>
  </si>
  <si>
    <t>YA-23Y023</t>
  </si>
  <si>
    <t>H20555</t>
  </si>
  <si>
    <t>YA-23Y024</t>
  </si>
  <si>
    <t>H20556</t>
  </si>
  <si>
    <t>YA-23Y025</t>
  </si>
  <si>
    <t>H20557</t>
  </si>
  <si>
    <t>YA-23Y026</t>
  </si>
  <si>
    <t>H20558</t>
  </si>
  <si>
    <t>YA-23Y027</t>
  </si>
  <si>
    <t>H20559</t>
  </si>
  <si>
    <t>YA-23Y028</t>
  </si>
  <si>
    <t>H20560</t>
  </si>
  <si>
    <t>YA-23Y029</t>
  </si>
  <si>
    <t>H20561</t>
  </si>
  <si>
    <t>YA-23Y030</t>
  </si>
  <si>
    <t>H20562</t>
  </si>
  <si>
    <t>YA-23Y031</t>
  </si>
  <si>
    <t>H20563</t>
  </si>
  <si>
    <t>YA-23Y032</t>
  </si>
  <si>
    <t>H20564</t>
  </si>
  <si>
    <t>YA-23Y033</t>
  </si>
  <si>
    <t>H20565</t>
  </si>
  <si>
    <t>YA-23Y034</t>
  </si>
  <si>
    <t>H20505</t>
  </si>
  <si>
    <t>YA-23Y035</t>
  </si>
  <si>
    <t>H20506</t>
  </si>
  <si>
    <t>YA-23Y036</t>
  </si>
  <si>
    <t>H20507</t>
  </si>
  <si>
    <t>YA-23Y037</t>
  </si>
  <si>
    <t>H20508</t>
  </si>
  <si>
    <t>YA-23Y038</t>
  </si>
  <si>
    <t>H20509</t>
  </si>
  <si>
    <t>YA-23Y039</t>
  </si>
  <si>
    <t>H20510</t>
  </si>
  <si>
    <t>YA-23Y040</t>
  </si>
  <si>
    <t>H20511</t>
  </si>
  <si>
    <t>YA-23Y041</t>
  </si>
  <si>
    <t>H20512</t>
  </si>
  <si>
    <t>YA-23Y042</t>
  </si>
  <si>
    <t>H20513</t>
  </si>
  <si>
    <t>YA-23Y043</t>
  </si>
  <si>
    <t>H20514</t>
  </si>
  <si>
    <t>YA-23Y044</t>
  </si>
  <si>
    <t>H20515</t>
  </si>
  <si>
    <t>YA-23Y045</t>
  </si>
  <si>
    <t>H20516</t>
  </si>
  <si>
    <t>YA-23Y046</t>
  </si>
  <si>
    <t>H20517</t>
  </si>
  <si>
    <t>YA-23Y047</t>
  </si>
  <si>
    <t>H20518</t>
  </si>
  <si>
    <t>YA-23Y048</t>
  </si>
  <si>
    <t>H20519</t>
  </si>
  <si>
    <t>YA-23Y049</t>
  </si>
  <si>
    <t>H20520</t>
  </si>
  <si>
    <t>YA-23Y050</t>
  </si>
  <si>
    <t>H20521</t>
  </si>
  <si>
    <t>YA-23Y051</t>
  </si>
  <si>
    <t>H20522</t>
  </si>
  <si>
    <t>YA-23Y052</t>
  </si>
  <si>
    <t>H20523</t>
  </si>
  <si>
    <t>YA-23Y053</t>
  </si>
  <si>
    <t>H20524</t>
  </si>
  <si>
    <t>YA-23Y054</t>
  </si>
  <si>
    <t>H20525</t>
  </si>
  <si>
    <t>YA-23Y055</t>
  </si>
  <si>
    <t>H20526</t>
  </si>
  <si>
    <t>YA-23Y056</t>
  </si>
  <si>
    <t>H20527</t>
  </si>
  <si>
    <t>YA-23Y057</t>
  </si>
  <si>
    <t>H20528</t>
  </si>
  <si>
    <t>YA-23Y058</t>
  </si>
  <si>
    <t>H20529</t>
  </si>
  <si>
    <t>YA-23Y059</t>
  </si>
  <si>
    <t>H20530</t>
  </si>
  <si>
    <t>YA-23Y060</t>
  </si>
  <si>
    <t>H20531</t>
  </si>
  <si>
    <t>YA-23Y061</t>
  </si>
  <si>
    <t>H20532</t>
  </si>
  <si>
    <t>YA-23Y062</t>
  </si>
  <si>
    <t>H20533</t>
  </si>
  <si>
    <t>YA-23Y063</t>
  </si>
  <si>
    <t>H20534</t>
  </si>
  <si>
    <t>YA-23Y064</t>
  </si>
  <si>
    <t>H20567</t>
  </si>
  <si>
    <t>ID2023/1650</t>
  </si>
  <si>
    <t>A3C6</t>
  </si>
  <si>
    <t>H5.0UT</t>
  </si>
  <si>
    <t>H20568</t>
  </si>
  <si>
    <t>ID2023/1651</t>
  </si>
  <si>
    <t>H20569</t>
  </si>
  <si>
    <t>ID2023/1652</t>
  </si>
  <si>
    <t>A406</t>
  </si>
  <si>
    <t>R1.6 406</t>
  </si>
  <si>
    <t>H20570</t>
  </si>
  <si>
    <t>ID2023/1653</t>
  </si>
  <si>
    <t>H20572</t>
  </si>
  <si>
    <t>23-24/I0013</t>
  </si>
  <si>
    <t>A7R6</t>
  </si>
  <si>
    <t>MSL15WUX</t>
  </si>
  <si>
    <t>H20828</t>
  </si>
  <si>
    <t>TH2023/8512</t>
  </si>
  <si>
    <t>J2.5UT</t>
  </si>
  <si>
    <t>H20829</t>
  </si>
  <si>
    <t>TH2023/8513</t>
  </si>
  <si>
    <t>H20830</t>
  </si>
  <si>
    <t>TH2023/8514</t>
  </si>
  <si>
    <t>H20831</t>
  </si>
  <si>
    <t>TH2023/8515</t>
  </si>
  <si>
    <t>H20832</t>
  </si>
  <si>
    <t>TH2023/8516</t>
  </si>
  <si>
    <t>H20833</t>
  </si>
  <si>
    <t>TH2023/8517</t>
  </si>
  <si>
    <t>H20834</t>
  </si>
  <si>
    <t>TH2023/8518</t>
  </si>
  <si>
    <t>H20835</t>
  </si>
  <si>
    <t>TH2023/8519</t>
  </si>
  <si>
    <t>H20836</t>
  </si>
  <si>
    <t>TH2023/8520</t>
  </si>
  <si>
    <t>H20837</t>
  </si>
  <si>
    <t>TH2023/8521</t>
  </si>
  <si>
    <t>H20838</t>
  </si>
  <si>
    <t>TH2023/8522</t>
  </si>
  <si>
    <t>H20839</t>
  </si>
  <si>
    <t>TH2023/8523</t>
  </si>
  <si>
    <t>H20840</t>
  </si>
  <si>
    <t>TH2023/8524</t>
  </si>
  <si>
    <t>816405</t>
  </si>
  <si>
    <t>YALE EQUIPMENT, INC</t>
  </si>
  <si>
    <t>KR</t>
  </si>
  <si>
    <t>H21057</t>
  </si>
  <si>
    <t>23006YKT0413</t>
  </si>
  <si>
    <t>B868</t>
  </si>
  <si>
    <t>MTC13</t>
  </si>
  <si>
    <t>H21058</t>
  </si>
  <si>
    <t>H21067</t>
  </si>
  <si>
    <t>ID2023/1646</t>
  </si>
  <si>
    <t>H3.5UT</t>
  </si>
  <si>
    <t>H21068</t>
  </si>
  <si>
    <t>ID2023/1647</t>
  </si>
  <si>
    <t>H21185</t>
  </si>
  <si>
    <t>ID2023/1648</t>
  </si>
  <si>
    <t>H21186</t>
  </si>
  <si>
    <t>ID2023/1649</t>
  </si>
  <si>
    <t>082065</t>
  </si>
  <si>
    <t>PORTXGROUP PTY LTD</t>
  </si>
  <si>
    <t>SG</t>
  </si>
  <si>
    <t>H21621</t>
  </si>
  <si>
    <t>0254</t>
  </si>
  <si>
    <t>H21622</t>
  </si>
  <si>
    <t>0254A</t>
  </si>
  <si>
    <t>H21623</t>
  </si>
  <si>
    <t>0254B</t>
  </si>
  <si>
    <t>H21624</t>
  </si>
  <si>
    <t>0254C</t>
  </si>
  <si>
    <t>017005</t>
  </si>
  <si>
    <t>KY LUC CO., LTD</t>
  </si>
  <si>
    <t>VN</t>
  </si>
  <si>
    <t>H21628</t>
  </si>
  <si>
    <t>Y-U-01223</t>
  </si>
  <si>
    <t>A7T0</t>
  </si>
  <si>
    <t>GP70UX6</t>
  </si>
  <si>
    <t>H21629</t>
  </si>
  <si>
    <t>Y-U-01323-1</t>
  </si>
  <si>
    <t>A7R1</t>
  </si>
  <si>
    <t>MP20XUX</t>
  </si>
  <si>
    <t>H21630</t>
  </si>
  <si>
    <t>Y-U-01323-2</t>
  </si>
  <si>
    <t>A7R5</t>
  </si>
  <si>
    <t>MP20UX</t>
  </si>
  <si>
    <t>999010</t>
  </si>
  <si>
    <t>UNALLOCATED-HYSTER ASIA</t>
  </si>
  <si>
    <t>H21751</t>
  </si>
  <si>
    <t>STOCKAPR-1</t>
  </si>
  <si>
    <t>C3C1</t>
  </si>
  <si>
    <t>H3.0AU</t>
  </si>
  <si>
    <t>999065</t>
  </si>
  <si>
    <t>UNALLOCATED-YALE ASIA</t>
  </si>
  <si>
    <t>H21752</t>
  </si>
  <si>
    <t>STOCKAPR-2</t>
  </si>
  <si>
    <t>C7S1</t>
  </si>
  <si>
    <t>GP3.0NU</t>
  </si>
  <si>
    <t>814065</t>
  </si>
  <si>
    <t>JENBUNJERD CO LTD</t>
  </si>
  <si>
    <t>H22114</t>
  </si>
  <si>
    <t>POI2300290</t>
  </si>
  <si>
    <t>A7S1</t>
  </si>
  <si>
    <t>GP35UX</t>
  </si>
  <si>
    <t>H22119</t>
  </si>
  <si>
    <t>TH2023/8525</t>
  </si>
  <si>
    <t>J1.5UT</t>
  </si>
  <si>
    <t>H22120</t>
  </si>
  <si>
    <t>TH2023/8526</t>
  </si>
  <si>
    <t>H22121</t>
  </si>
  <si>
    <t>TH2023/8527</t>
  </si>
  <si>
    <t>H22122</t>
  </si>
  <si>
    <t>TH2023/8528</t>
  </si>
  <si>
    <t>H22436</t>
  </si>
  <si>
    <t>TH2023/8529</t>
  </si>
  <si>
    <t>H22437</t>
  </si>
  <si>
    <t>23-24/I0017</t>
  </si>
  <si>
    <t>A7R3</t>
  </si>
  <si>
    <t>MS15XUX</t>
  </si>
  <si>
    <t>H22438</t>
  </si>
  <si>
    <t>23-24/I0017-02</t>
  </si>
  <si>
    <t>H22439</t>
  </si>
  <si>
    <t>23-24/I0017-03</t>
  </si>
  <si>
    <t>H22440</t>
  </si>
  <si>
    <t>23-24/I0017-04</t>
  </si>
  <si>
    <t>H22441</t>
  </si>
  <si>
    <t>23-24/I0017-05</t>
  </si>
  <si>
    <t>H22450</t>
  </si>
  <si>
    <t>23-24/I0019</t>
  </si>
  <si>
    <t>H22451</t>
  </si>
  <si>
    <t>23-24/I0019-05</t>
  </si>
  <si>
    <t>H22452</t>
  </si>
  <si>
    <t>23-24/I0019-02</t>
  </si>
  <si>
    <t>H22453</t>
  </si>
  <si>
    <t>23-24/I0019-03</t>
  </si>
  <si>
    <t>H22454</t>
  </si>
  <si>
    <t>23-24/I0019-04</t>
  </si>
  <si>
    <t>H22585</t>
  </si>
  <si>
    <t>YA-23Y065</t>
  </si>
  <si>
    <t>H22586</t>
  </si>
  <si>
    <t>YA-23Y066</t>
  </si>
  <si>
    <t>H22587</t>
  </si>
  <si>
    <t>YA-23Y067</t>
  </si>
  <si>
    <t>H22588</t>
  </si>
  <si>
    <t>YA-23Y068</t>
  </si>
  <si>
    <t>H22589</t>
  </si>
  <si>
    <t>YA-23Y069</t>
  </si>
  <si>
    <t>H22590</t>
  </si>
  <si>
    <t>YA-23Y070</t>
  </si>
  <si>
    <t>H22591</t>
  </si>
  <si>
    <t>YA-23Y071</t>
  </si>
  <si>
    <t>H22592</t>
  </si>
  <si>
    <t>YA-23Y072</t>
  </si>
  <si>
    <t>H22593</t>
  </si>
  <si>
    <t>YA-23Y073</t>
  </si>
  <si>
    <t>H22594</t>
  </si>
  <si>
    <t>YA-23Y074</t>
  </si>
  <si>
    <t>005065</t>
  </si>
  <si>
    <t>HYSTER-YALE LIFT TRUCKS</t>
  </si>
  <si>
    <t>H22595</t>
  </si>
  <si>
    <t>HYS2023-017</t>
  </si>
  <si>
    <t>D456</t>
  </si>
  <si>
    <t>S1.0</t>
  </si>
  <si>
    <t>H22596</t>
  </si>
  <si>
    <t>HYS2023-015</t>
  </si>
  <si>
    <t>H22597</t>
  </si>
  <si>
    <t>HYS2023-016</t>
  </si>
  <si>
    <t>808065</t>
  </si>
  <si>
    <t>YALETRAK PHILIPPINES, INC</t>
  </si>
  <si>
    <t>H23168</t>
  </si>
  <si>
    <t>TRK-2099-23A</t>
  </si>
  <si>
    <t>D871</t>
  </si>
  <si>
    <t>GP35MX</t>
  </si>
  <si>
    <t>H23169</t>
  </si>
  <si>
    <t>TRK-2099-23B</t>
  </si>
  <si>
    <t>H23170</t>
  </si>
  <si>
    <t>TRK-2099-23C</t>
  </si>
  <si>
    <t>H23341</t>
  </si>
  <si>
    <t>POI2300303</t>
  </si>
  <si>
    <t>H23342</t>
  </si>
  <si>
    <t>POI2300304</t>
  </si>
  <si>
    <t>H23343</t>
  </si>
  <si>
    <t>POI2300305</t>
  </si>
  <si>
    <t>H23344</t>
  </si>
  <si>
    <t>POI2300306</t>
  </si>
  <si>
    <t>H23345</t>
  </si>
  <si>
    <t>POI2300307</t>
  </si>
  <si>
    <t>H23346</t>
  </si>
  <si>
    <t>POI2300308</t>
  </si>
  <si>
    <t>H23347</t>
  </si>
  <si>
    <t>POI2300309</t>
  </si>
  <si>
    <t>H23348</t>
  </si>
  <si>
    <t>POI2300310</t>
  </si>
  <si>
    <t>H23349</t>
  </si>
  <si>
    <t>POI2300311</t>
  </si>
  <si>
    <t>H23350</t>
  </si>
  <si>
    <t>POI2300312</t>
  </si>
  <si>
    <t>H23351</t>
  </si>
  <si>
    <t>POI2300313</t>
  </si>
  <si>
    <t>H23352</t>
  </si>
  <si>
    <t>POI2300314</t>
  </si>
  <si>
    <t>H23353</t>
  </si>
  <si>
    <t>POI2300315</t>
  </si>
  <si>
    <t>H23354</t>
  </si>
  <si>
    <t>POI2300316</t>
  </si>
  <si>
    <t>H23355</t>
  </si>
  <si>
    <t>POI2300317</t>
  </si>
  <si>
    <t>H23356</t>
  </si>
  <si>
    <t>POI2300318</t>
  </si>
  <si>
    <t>H23357</t>
  </si>
  <si>
    <t>POI2300319</t>
  </si>
  <si>
    <t>H23358</t>
  </si>
  <si>
    <t>POI2300320</t>
  </si>
  <si>
    <t>H23359</t>
  </si>
  <si>
    <t>POI2300321</t>
  </si>
  <si>
    <t>H23360</t>
  </si>
  <si>
    <t>POI2300322</t>
  </si>
  <si>
    <t>H23361</t>
  </si>
  <si>
    <t>POI2300323</t>
  </si>
  <si>
    <t>H23362</t>
  </si>
  <si>
    <t>POI2300324</t>
  </si>
  <si>
    <t>H23363</t>
  </si>
  <si>
    <t>POI2300325</t>
  </si>
  <si>
    <t>H23364</t>
  </si>
  <si>
    <t>POI2300326</t>
  </si>
  <si>
    <t>H23366</t>
  </si>
  <si>
    <t>POI2300327</t>
  </si>
  <si>
    <t>H23367</t>
  </si>
  <si>
    <t>POI2300328</t>
  </si>
  <si>
    <t>H23368</t>
  </si>
  <si>
    <t>POI2300329</t>
  </si>
  <si>
    <t>H23369</t>
  </si>
  <si>
    <t>POI2300330</t>
  </si>
  <si>
    <t>H23370</t>
  </si>
  <si>
    <t>POI2300331</t>
  </si>
  <si>
    <t>H23371</t>
  </si>
  <si>
    <t>POI2300332</t>
  </si>
  <si>
    <t>H23372</t>
  </si>
  <si>
    <t>POI2300333</t>
  </si>
  <si>
    <t>H23373</t>
  </si>
  <si>
    <t>POI2300334</t>
  </si>
  <si>
    <t>H23374</t>
  </si>
  <si>
    <t>POI2300335</t>
  </si>
  <si>
    <t>H23375</t>
  </si>
  <si>
    <t>POI2300336</t>
  </si>
  <si>
    <t>H23376</t>
  </si>
  <si>
    <t>POI2300337</t>
  </si>
  <si>
    <t>H23377</t>
  </si>
  <si>
    <t>POI2300338</t>
  </si>
  <si>
    <t>H23378</t>
  </si>
  <si>
    <t>POI2300339</t>
  </si>
  <si>
    <t>H23379</t>
  </si>
  <si>
    <t>POI2300340</t>
  </si>
  <si>
    <t>H23380</t>
  </si>
  <si>
    <t>POI2300341</t>
  </si>
  <si>
    <t>H23381</t>
  </si>
  <si>
    <t>POI2300342</t>
  </si>
  <si>
    <t>H23382</t>
  </si>
  <si>
    <t>POI2300343</t>
  </si>
  <si>
    <t>H23383</t>
  </si>
  <si>
    <t>POI2300344</t>
  </si>
  <si>
    <t>H23384</t>
  </si>
  <si>
    <t>POI2300345</t>
  </si>
  <si>
    <t>H23385</t>
  </si>
  <si>
    <t>POI2300346</t>
  </si>
  <si>
    <t>H23386</t>
  </si>
  <si>
    <t>POI2300347</t>
  </si>
  <si>
    <t>H23387</t>
  </si>
  <si>
    <t>POI2300348</t>
  </si>
  <si>
    <t>H23365</t>
  </si>
  <si>
    <t>POI2300349</t>
  </si>
  <si>
    <t>H23388</t>
  </si>
  <si>
    <t>POI2300350</t>
  </si>
  <si>
    <t>H23389</t>
  </si>
  <si>
    <t>POI2300351</t>
  </si>
  <si>
    <t>H23390</t>
  </si>
  <si>
    <t>POI2300352</t>
  </si>
  <si>
    <t>H23839</t>
  </si>
  <si>
    <t>TRK-2100-23A</t>
  </si>
  <si>
    <t>E861</t>
  </si>
  <si>
    <t>NDR035EC</t>
  </si>
  <si>
    <t>H23840</t>
  </si>
  <si>
    <t>TRK-2100-23 B</t>
  </si>
  <si>
    <t>H23846</t>
  </si>
  <si>
    <t>YA-23Y075</t>
  </si>
  <si>
    <t>C224</t>
  </si>
  <si>
    <t>FBR25SZ</t>
  </si>
  <si>
    <t>081645</t>
  </si>
  <si>
    <t>HYSTER KOREA INC.</t>
  </si>
  <si>
    <t>H24158</t>
  </si>
  <si>
    <t>23023HKT0427</t>
  </si>
  <si>
    <t>C915</t>
  </si>
  <si>
    <t>R1.50EX  2</t>
  </si>
  <si>
    <t>H24279</t>
  </si>
  <si>
    <t>23-24/I0024</t>
  </si>
  <si>
    <t>H24280</t>
  </si>
  <si>
    <t>23-24/I0024-06</t>
  </si>
  <si>
    <t>H24281</t>
  </si>
  <si>
    <t>23-24/I0024-02</t>
  </si>
  <si>
    <t>H24282</t>
  </si>
  <si>
    <t>23-24/I0024-03</t>
  </si>
  <si>
    <t>H24283</t>
  </si>
  <si>
    <t>23-24/I0024-04</t>
  </si>
  <si>
    <t>H24284</t>
  </si>
  <si>
    <t>23-24/I0024-05</t>
  </si>
  <si>
    <t>H24285</t>
  </si>
  <si>
    <t>23-24/I0024-07</t>
  </si>
  <si>
    <t>H24286</t>
  </si>
  <si>
    <t>23-24/I0024-08</t>
  </si>
  <si>
    <t>H24287</t>
  </si>
  <si>
    <t>23-24/I0024-09</t>
  </si>
  <si>
    <t>H24288</t>
  </si>
  <si>
    <t>23-24/I0025</t>
  </si>
  <si>
    <t>A7S4</t>
  </si>
  <si>
    <t>ERP35UX</t>
  </si>
  <si>
    <t>H24289</t>
  </si>
  <si>
    <t>23-24/I0025-02</t>
  </si>
  <si>
    <t>H24290</t>
  </si>
  <si>
    <t>23-24/I0025-03</t>
  </si>
  <si>
    <t>H24291</t>
  </si>
  <si>
    <t>23-24/I0025-04</t>
  </si>
  <si>
    <t>H24299</t>
  </si>
  <si>
    <t>23-24/I0026</t>
  </si>
  <si>
    <t>GP30UX</t>
  </si>
  <si>
    <t>H24300</t>
  </si>
  <si>
    <t>23-24/I0026-02</t>
  </si>
  <si>
    <t>H24301</t>
  </si>
  <si>
    <t>23-24/I0026-03</t>
  </si>
  <si>
    <t>H24302</t>
  </si>
  <si>
    <t>23-24/I0026-04</t>
  </si>
  <si>
    <t>H24303</t>
  </si>
  <si>
    <t>23-24/I0026-05</t>
  </si>
  <si>
    <t>H25207</t>
  </si>
  <si>
    <t>23007YKT0428</t>
  </si>
  <si>
    <t>B869</t>
  </si>
  <si>
    <t>MTC15</t>
  </si>
  <si>
    <t>H25208</t>
  </si>
  <si>
    <t>23008YKT0428</t>
  </si>
  <si>
    <t>H25209</t>
  </si>
  <si>
    <t>23010YKT0428</t>
  </si>
  <si>
    <t>H25210</t>
  </si>
  <si>
    <t>23009YKT0428</t>
  </si>
  <si>
    <t>H25260</t>
  </si>
  <si>
    <t>ID2023/1654</t>
  </si>
  <si>
    <t>C225</t>
  </si>
  <si>
    <t>J2.5GX</t>
  </si>
  <si>
    <t>H25261</t>
  </si>
  <si>
    <t>ID2023/1655</t>
  </si>
  <si>
    <t>H25262</t>
  </si>
  <si>
    <t>ID2023/1656</t>
  </si>
  <si>
    <t>H25263</t>
  </si>
  <si>
    <t>ID2023/1657</t>
  </si>
  <si>
    <t>H25264</t>
  </si>
  <si>
    <t>ID2023/1658</t>
  </si>
  <si>
    <t>H25265</t>
  </si>
  <si>
    <t>ID2023/1659</t>
  </si>
  <si>
    <t>AU</t>
  </si>
  <si>
    <t>880235</t>
  </si>
  <si>
    <t>JAKSON INTERNATIONAL PTE</t>
  </si>
  <si>
    <t>H25420</t>
  </si>
  <si>
    <t>JIL-439</t>
  </si>
  <si>
    <t>P</t>
  </si>
  <si>
    <t>087605</t>
  </si>
  <si>
    <t>ADAPT-A-LIFT GROUP (WA)</t>
  </si>
  <si>
    <t>H19904</t>
  </si>
  <si>
    <t>946487/001</t>
  </si>
  <si>
    <t>U005</t>
  </si>
  <si>
    <t>H5.0FT</t>
  </si>
  <si>
    <t>053665</t>
  </si>
  <si>
    <t>RIVERINA L/TRUCKS (YALE)</t>
  </si>
  <si>
    <t>H19906</t>
  </si>
  <si>
    <t>102264</t>
  </si>
  <si>
    <t>A7S6</t>
  </si>
  <si>
    <t>GP50UX</t>
  </si>
  <si>
    <t>087625</t>
  </si>
  <si>
    <t>ADAPT-A-LIFT GROUP (VIC)</t>
  </si>
  <si>
    <t>H20460</t>
  </si>
  <si>
    <t>947047/001</t>
  </si>
  <si>
    <t>A976</t>
  </si>
  <si>
    <t>ERP25VL</t>
  </si>
  <si>
    <t>H20461</t>
  </si>
  <si>
    <t>947047/002</t>
  </si>
  <si>
    <t>H20462</t>
  </si>
  <si>
    <t>947047/003</t>
  </si>
  <si>
    <t>H20463</t>
  </si>
  <si>
    <t>947056/001</t>
  </si>
  <si>
    <t>G807</t>
  </si>
  <si>
    <t>ERP20VT</t>
  </si>
  <si>
    <t>H20464</t>
  </si>
  <si>
    <t>947056/002</t>
  </si>
  <si>
    <t>H20465</t>
  </si>
  <si>
    <t>947056/003</t>
  </si>
  <si>
    <t>H21592</t>
  </si>
  <si>
    <t>947688/001</t>
  </si>
  <si>
    <t>E174</t>
  </si>
  <si>
    <t>R30XMS3</t>
  </si>
  <si>
    <t>087575</t>
  </si>
  <si>
    <t>ADAPT-A-LIFT GROUP (QLD)</t>
  </si>
  <si>
    <t>H21619</t>
  </si>
  <si>
    <t>947824/001</t>
  </si>
  <si>
    <t>H2.5XT</t>
  </si>
  <si>
    <t>H22583</t>
  </si>
  <si>
    <t>948016/001</t>
  </si>
  <si>
    <t>D917</t>
  </si>
  <si>
    <t>H48XD12</t>
  </si>
  <si>
    <t>H22584</t>
  </si>
  <si>
    <t>948016/002</t>
  </si>
  <si>
    <t>087585</t>
  </si>
  <si>
    <t>ADAPT-A-LIFT GROUP (NSW)</t>
  </si>
  <si>
    <t>H23216</t>
  </si>
  <si>
    <t>949128/001</t>
  </si>
  <si>
    <t>A6W9</t>
  </si>
  <si>
    <t>PC1.5</t>
  </si>
  <si>
    <t>H23218</t>
  </si>
  <si>
    <t>949128/002</t>
  </si>
  <si>
    <t>H23219</t>
  </si>
  <si>
    <t>949128/003</t>
  </si>
  <si>
    <t>H23220</t>
  </si>
  <si>
    <t>949128/004</t>
  </si>
  <si>
    <t>H23221</t>
  </si>
  <si>
    <t>949128/005</t>
  </si>
  <si>
    <t>H23222</t>
  </si>
  <si>
    <t>949128/006</t>
  </si>
  <si>
    <t>H23223</t>
  </si>
  <si>
    <t>949128/007</t>
  </si>
  <si>
    <t>H23224</t>
  </si>
  <si>
    <t>949128/008</t>
  </si>
  <si>
    <t>H23225</t>
  </si>
  <si>
    <t>949128/009</t>
  </si>
  <si>
    <t>H23226</t>
  </si>
  <si>
    <t>949128/010</t>
  </si>
  <si>
    <t>H23227</t>
  </si>
  <si>
    <t>949128/011</t>
  </si>
  <si>
    <t>H23228</t>
  </si>
  <si>
    <t>949128/012</t>
  </si>
  <si>
    <t>H23229</t>
  </si>
  <si>
    <t>949128/013</t>
  </si>
  <si>
    <t>H23230</t>
  </si>
  <si>
    <t>949128/014</t>
  </si>
  <si>
    <t>H23231</t>
  </si>
  <si>
    <t>949128/015</t>
  </si>
  <si>
    <t>H23232</t>
  </si>
  <si>
    <t>949128/016</t>
  </si>
  <si>
    <t>H23233</t>
  </si>
  <si>
    <t>949128/017</t>
  </si>
  <si>
    <t>H23234</t>
  </si>
  <si>
    <t>949128/018</t>
  </si>
  <si>
    <t>H23235</t>
  </si>
  <si>
    <t>949128/019</t>
  </si>
  <si>
    <t>H23236</t>
  </si>
  <si>
    <t>949128/020</t>
  </si>
  <si>
    <t>H23237</t>
  </si>
  <si>
    <t>949128/021</t>
  </si>
  <si>
    <t>H23238</t>
  </si>
  <si>
    <t>949128/022</t>
  </si>
  <si>
    <t>H23239</t>
  </si>
  <si>
    <t>949128/023</t>
  </si>
  <si>
    <t>H23240</t>
  </si>
  <si>
    <t>949128/024</t>
  </si>
  <si>
    <t>H23241</t>
  </si>
  <si>
    <t>949128/025</t>
  </si>
  <si>
    <t>H23242</t>
  </si>
  <si>
    <t>949128/026</t>
  </si>
  <si>
    <t>H23243</t>
  </si>
  <si>
    <t>949128/027</t>
  </si>
  <si>
    <t>H23217</t>
  </si>
  <si>
    <t>949128/028</t>
  </si>
  <si>
    <t>H2.5UT</t>
  </si>
  <si>
    <t>H23244</t>
  </si>
  <si>
    <t>949128/029</t>
  </si>
  <si>
    <t>H23245</t>
  </si>
  <si>
    <t>949128/030</t>
  </si>
  <si>
    <t>H23246</t>
  </si>
  <si>
    <t>949128/031</t>
  </si>
  <si>
    <t>H23249</t>
  </si>
  <si>
    <t>949128/032</t>
  </si>
  <si>
    <t>H23250</t>
  </si>
  <si>
    <t>949128/033</t>
  </si>
  <si>
    <t>H23251</t>
  </si>
  <si>
    <t>949128/034</t>
  </si>
  <si>
    <t>H23252</t>
  </si>
  <si>
    <t>949128/035</t>
  </si>
  <si>
    <t>H23253</t>
  </si>
  <si>
    <t>949128/036</t>
  </si>
  <si>
    <t>H23254</t>
  </si>
  <si>
    <t>949128/037</t>
  </si>
  <si>
    <t>H23247</t>
  </si>
  <si>
    <t>949128/038</t>
  </si>
  <si>
    <t>H23255</t>
  </si>
  <si>
    <t>949128/039</t>
  </si>
  <si>
    <t>H23256</t>
  </si>
  <si>
    <t>949128/040</t>
  </si>
  <si>
    <t>H23248</t>
  </si>
  <si>
    <t>949128/041</t>
  </si>
  <si>
    <t>D475</t>
  </si>
  <si>
    <t>H1.8XT</t>
  </si>
  <si>
    <t>H23272</t>
  </si>
  <si>
    <t>949129/001</t>
  </si>
  <si>
    <t>H23274</t>
  </si>
  <si>
    <t>949129/002</t>
  </si>
  <si>
    <t>H23275</t>
  </si>
  <si>
    <t>949129/003</t>
  </si>
  <si>
    <t>H23276</t>
  </si>
  <si>
    <t>949129/004</t>
  </si>
  <si>
    <t>H23277</t>
  </si>
  <si>
    <t>949129/005</t>
  </si>
  <si>
    <t>H23278</t>
  </si>
  <si>
    <t>949129/006</t>
  </si>
  <si>
    <t>H23279</t>
  </si>
  <si>
    <t>949129/007</t>
  </si>
  <si>
    <t>H23280</t>
  </si>
  <si>
    <t>949129/008</t>
  </si>
  <si>
    <t>H23281</t>
  </si>
  <si>
    <t>949129/009</t>
  </si>
  <si>
    <t>H23282</t>
  </si>
  <si>
    <t>949129/010</t>
  </si>
  <si>
    <t>H23283</t>
  </si>
  <si>
    <t>949129/011</t>
  </si>
  <si>
    <t>H23284</t>
  </si>
  <si>
    <t>949129/012</t>
  </si>
  <si>
    <t>H23285</t>
  </si>
  <si>
    <t>949129/013</t>
  </si>
  <si>
    <t>H23286</t>
  </si>
  <si>
    <t>949129/014</t>
  </si>
  <si>
    <t>H23287</t>
  </si>
  <si>
    <t>949129/015</t>
  </si>
  <si>
    <t>H23288</t>
  </si>
  <si>
    <t>949129/016</t>
  </si>
  <si>
    <t>H23289</t>
  </si>
  <si>
    <t>949129/017</t>
  </si>
  <si>
    <t>H23290</t>
  </si>
  <si>
    <t>949129/018</t>
  </si>
  <si>
    <t>H23291</t>
  </si>
  <si>
    <t>949129/019</t>
  </si>
  <si>
    <t>H23292</t>
  </si>
  <si>
    <t>949129/020</t>
  </si>
  <si>
    <t>H23293</t>
  </si>
  <si>
    <t>949129/021</t>
  </si>
  <si>
    <t>H23294</t>
  </si>
  <si>
    <t>949129/022</t>
  </si>
  <si>
    <t>H23295</t>
  </si>
  <si>
    <t>949129/023</t>
  </si>
  <si>
    <t>H23296</t>
  </si>
  <si>
    <t>949129/024</t>
  </si>
  <si>
    <t>H23297</t>
  </si>
  <si>
    <t>949129/025</t>
  </si>
  <si>
    <t>H23298</t>
  </si>
  <si>
    <t>949129/026</t>
  </si>
  <si>
    <t>H23299</t>
  </si>
  <si>
    <t>949129/027</t>
  </si>
  <si>
    <t>H23273</t>
  </si>
  <si>
    <t>949129/028</t>
  </si>
  <si>
    <t>H23300</t>
  </si>
  <si>
    <t>949129/029</t>
  </si>
  <si>
    <t>H23301</t>
  </si>
  <si>
    <t>949129/030</t>
  </si>
  <si>
    <t>H23257</t>
  </si>
  <si>
    <t>949129/031</t>
  </si>
  <si>
    <t>H23263</t>
  </si>
  <si>
    <t>949129/032</t>
  </si>
  <si>
    <t>H23265</t>
  </si>
  <si>
    <t>949129/033</t>
  </si>
  <si>
    <t>H23266</t>
  </si>
  <si>
    <t>949129/034</t>
  </si>
  <si>
    <t>H23268</t>
  </si>
  <si>
    <t>949129/035</t>
  </si>
  <si>
    <t>H23259</t>
  </si>
  <si>
    <t>949129/036</t>
  </si>
  <si>
    <t>H23270</t>
  </si>
  <si>
    <t>949129/037</t>
  </si>
  <si>
    <t>H23271</t>
  </si>
  <si>
    <t>949129/038</t>
  </si>
  <si>
    <t>H23261</t>
  </si>
  <si>
    <t>949129/039</t>
  </si>
  <si>
    <t>087565</t>
  </si>
  <si>
    <t>H23179</t>
  </si>
  <si>
    <t>949131/001</t>
  </si>
  <si>
    <t>H23181</t>
  </si>
  <si>
    <t>949131/002</t>
  </si>
  <si>
    <t>H23182</t>
  </si>
  <si>
    <t>949131/003</t>
  </si>
  <si>
    <t>H23183</t>
  </si>
  <si>
    <t>949131/004</t>
  </si>
  <si>
    <t>H23184</t>
  </si>
  <si>
    <t>949131/005</t>
  </si>
  <si>
    <t>H23185</t>
  </si>
  <si>
    <t>949131/006</t>
  </si>
  <si>
    <t>H23186</t>
  </si>
  <si>
    <t>949131/007</t>
  </si>
  <si>
    <t>H23187</t>
  </si>
  <si>
    <t>949131/008</t>
  </si>
  <si>
    <t>H23188</t>
  </si>
  <si>
    <t>949131/009</t>
  </si>
  <si>
    <t>H23189</t>
  </si>
  <si>
    <t>949131/010</t>
  </si>
  <si>
    <t>H23190</t>
  </si>
  <si>
    <t>949131/011</t>
  </si>
  <si>
    <t>H23191</t>
  </si>
  <si>
    <t>949131/012</t>
  </si>
  <si>
    <t>H23192</t>
  </si>
  <si>
    <t>949131/013</t>
  </si>
  <si>
    <t>H23193</t>
  </si>
  <si>
    <t>949131/014</t>
  </si>
  <si>
    <t>H23194</t>
  </si>
  <si>
    <t>949131/015</t>
  </si>
  <si>
    <t>H23195</t>
  </si>
  <si>
    <t>949131/016</t>
  </si>
  <si>
    <t>H23196</t>
  </si>
  <si>
    <t>949131/017</t>
  </si>
  <si>
    <t>H23197</t>
  </si>
  <si>
    <t>949131/018</t>
  </si>
  <si>
    <t>H23198</t>
  </si>
  <si>
    <t>949131/019</t>
  </si>
  <si>
    <t>H23199</t>
  </si>
  <si>
    <t>949131/020</t>
  </si>
  <si>
    <t>H23200</t>
  </si>
  <si>
    <t>949131/021</t>
  </si>
  <si>
    <t>H23201</t>
  </si>
  <si>
    <t>949131/022</t>
  </si>
  <si>
    <t>H23202</t>
  </si>
  <si>
    <t>949131/023</t>
  </si>
  <si>
    <t>H23204</t>
  </si>
  <si>
    <t>949131/024</t>
  </si>
  <si>
    <t>H23206</t>
  </si>
  <si>
    <t>949131/025</t>
  </si>
  <si>
    <t>H23208</t>
  </si>
  <si>
    <t>949131/026</t>
  </si>
  <si>
    <t>H23210</t>
  </si>
  <si>
    <t>949131/027</t>
  </si>
  <si>
    <t>H23180</t>
  </si>
  <si>
    <t>949131/028</t>
  </si>
  <si>
    <t>H23212</t>
  </si>
  <si>
    <t>949131/029</t>
  </si>
  <si>
    <t>H23214</t>
  </si>
  <si>
    <t>949131/030</t>
  </si>
  <si>
    <t>H23203</t>
  </si>
  <si>
    <t>949131/031</t>
  </si>
  <si>
    <t>H23209</t>
  </si>
  <si>
    <t>949131/032</t>
  </si>
  <si>
    <t>H23211</t>
  </si>
  <si>
    <t>949131/033</t>
  </si>
  <si>
    <t>H23205</t>
  </si>
  <si>
    <t>949131/034</t>
  </si>
  <si>
    <t>H23213</t>
  </si>
  <si>
    <t>949131/035</t>
  </si>
  <si>
    <t>H23215</t>
  </si>
  <si>
    <t>949131/036</t>
  </si>
  <si>
    <t>H23207</t>
  </si>
  <si>
    <t>949131/037</t>
  </si>
  <si>
    <t>H23302</t>
  </si>
  <si>
    <t>949132/001</t>
  </si>
  <si>
    <t>H23313</t>
  </si>
  <si>
    <t>949132/0010</t>
  </si>
  <si>
    <t>H23305</t>
  </si>
  <si>
    <t>949132/002</t>
  </si>
  <si>
    <t>H23306</t>
  </si>
  <si>
    <t>949132/003</t>
  </si>
  <si>
    <t>H23307</t>
  </si>
  <si>
    <t>949132/004</t>
  </si>
  <si>
    <t>H23308</t>
  </si>
  <si>
    <t>949132/005</t>
  </si>
  <si>
    <t>H23309</t>
  </si>
  <si>
    <t>949132/006</t>
  </si>
  <si>
    <t>H23310</t>
  </si>
  <si>
    <t>949132/007</t>
  </si>
  <si>
    <t>H23311</t>
  </si>
  <si>
    <t>949132/008</t>
  </si>
  <si>
    <t>H23312</t>
  </si>
  <si>
    <t>949132/009</t>
  </si>
  <si>
    <t>H23314</t>
  </si>
  <si>
    <t>949132/011</t>
  </si>
  <si>
    <t>H23315</t>
  </si>
  <si>
    <t>949132/012</t>
  </si>
  <si>
    <t>H23316</t>
  </si>
  <si>
    <t>949132/013</t>
  </si>
  <si>
    <t>H23317</t>
  </si>
  <si>
    <t>949132/014</t>
  </si>
  <si>
    <t>H23318</t>
  </si>
  <si>
    <t>949132/015</t>
  </si>
  <si>
    <t>H23319</t>
  </si>
  <si>
    <t>949132/016</t>
  </si>
  <si>
    <t>H23320</t>
  </si>
  <si>
    <t>949132/017</t>
  </si>
  <si>
    <t>H23321</t>
  </si>
  <si>
    <t>949132/018</t>
  </si>
  <si>
    <t>H23322</t>
  </si>
  <si>
    <t>949132/019</t>
  </si>
  <si>
    <t>H23323</t>
  </si>
  <si>
    <t>949132/020</t>
  </si>
  <si>
    <t>H23303</t>
  </si>
  <si>
    <t>949132/021</t>
  </si>
  <si>
    <t>H23324</t>
  </si>
  <si>
    <t>949132/022</t>
  </si>
  <si>
    <t>H23325</t>
  </si>
  <si>
    <t>949132/023</t>
  </si>
  <si>
    <t>H23326</t>
  </si>
  <si>
    <t>949132/024</t>
  </si>
  <si>
    <t>H23327</t>
  </si>
  <si>
    <t>949132/025</t>
  </si>
  <si>
    <t>H23328</t>
  </si>
  <si>
    <t>949132/026</t>
  </si>
  <si>
    <t>H23329</t>
  </si>
  <si>
    <t>949132/027</t>
  </si>
  <si>
    <t>H23330</t>
  </si>
  <si>
    <t>949132/028</t>
  </si>
  <si>
    <t>H23304</t>
  </si>
  <si>
    <t>949132/029</t>
  </si>
  <si>
    <t>H23331</t>
  </si>
  <si>
    <t>949132/030</t>
  </si>
  <si>
    <t>H23837</t>
  </si>
  <si>
    <t>949231/001</t>
  </si>
  <si>
    <t>H23838</t>
  </si>
  <si>
    <t>949231/002</t>
  </si>
  <si>
    <t>H23841</t>
  </si>
  <si>
    <t>949275/001</t>
  </si>
  <si>
    <t>GP30MX</t>
  </si>
  <si>
    <t>H23842</t>
  </si>
  <si>
    <t>949275/002</t>
  </si>
  <si>
    <t>H23843</t>
  </si>
  <si>
    <t>949275/003</t>
  </si>
  <si>
    <t>H23844</t>
  </si>
  <si>
    <t>949275/004</t>
  </si>
  <si>
    <t>H24140</t>
  </si>
  <si>
    <t>949457/001</t>
  </si>
  <si>
    <t>R007</t>
  </si>
  <si>
    <t>H16XD12</t>
  </si>
  <si>
    <t>PG</t>
  </si>
  <si>
    <t>H24141</t>
  </si>
  <si>
    <t>949457/002</t>
  </si>
  <si>
    <t>A921</t>
  </si>
  <si>
    <t>RS 45-31 CH</t>
  </si>
  <si>
    <t>082075</t>
  </si>
  <si>
    <t>PORTXGROUP (PNG) LTD</t>
  </si>
  <si>
    <t>H24142</t>
  </si>
  <si>
    <t>0255</t>
  </si>
  <si>
    <t>H24143</t>
  </si>
  <si>
    <t>0255A</t>
  </si>
  <si>
    <t>H24144</t>
  </si>
  <si>
    <t>0255B</t>
  </si>
  <si>
    <t>H24145</t>
  </si>
  <si>
    <t>0255C</t>
  </si>
  <si>
    <t>H24146</t>
  </si>
  <si>
    <t>0255D</t>
  </si>
  <si>
    <t>H24147</t>
  </si>
  <si>
    <t>0255E</t>
  </si>
  <si>
    <t>H24148</t>
  </si>
  <si>
    <t>0255F</t>
  </si>
  <si>
    <t>H24149</t>
  </si>
  <si>
    <t>0255G</t>
  </si>
  <si>
    <t>H24150</t>
  </si>
  <si>
    <t>0255H</t>
  </si>
  <si>
    <t>H24151</t>
  </si>
  <si>
    <t>0255I</t>
  </si>
  <si>
    <t>H24152</t>
  </si>
  <si>
    <t>949132/031</t>
  </si>
  <si>
    <t>NZ</t>
  </si>
  <si>
    <t>H24153</t>
  </si>
  <si>
    <t>949132/032</t>
  </si>
  <si>
    <t>080065</t>
  </si>
  <si>
    <t>SIME DARBY TRANSPORT (NZ)</t>
  </si>
  <si>
    <t>H25143</t>
  </si>
  <si>
    <t>8851</t>
  </si>
  <si>
    <t>087805</t>
  </si>
  <si>
    <t>ADAPT-A-LIFT GROUP(NSW)</t>
  </si>
  <si>
    <t>H25266</t>
  </si>
  <si>
    <t>949675/001</t>
  </si>
  <si>
    <t>K876</t>
  </si>
  <si>
    <t>GDP160EF</t>
  </si>
  <si>
    <t>H25267</t>
  </si>
  <si>
    <t>949675/002</t>
  </si>
  <si>
    <t>H25268</t>
  </si>
  <si>
    <t>949675/003</t>
  </si>
  <si>
    <t>H25269</t>
  </si>
  <si>
    <t>949675/004</t>
  </si>
  <si>
    <t>H25270</t>
  </si>
  <si>
    <t>949684/001</t>
  </si>
  <si>
    <t>H10XD6</t>
  </si>
  <si>
    <t>H25271</t>
  </si>
  <si>
    <t>949684/002</t>
  </si>
  <si>
    <t>H25272</t>
  </si>
  <si>
    <t>949684/003</t>
  </si>
  <si>
    <t>862065</t>
  </si>
  <si>
    <t>S.G EQUIPMENT LTD</t>
  </si>
  <si>
    <t>H25273</t>
  </si>
  <si>
    <t>A1072</t>
  </si>
  <si>
    <t>H25274</t>
  </si>
  <si>
    <t>E857</t>
  </si>
  <si>
    <t>MO25</t>
  </si>
  <si>
    <t>H25275</t>
  </si>
  <si>
    <t>A7S5</t>
  </si>
  <si>
    <t>ERP18UXT</t>
  </si>
  <si>
    <t>H25276</t>
  </si>
  <si>
    <t>ERP25UX</t>
  </si>
  <si>
    <t>H25277</t>
  </si>
  <si>
    <t>ERP30UX</t>
  </si>
  <si>
    <t>H25278</t>
  </si>
  <si>
    <t>A1073</t>
  </si>
  <si>
    <t>H25279</t>
  </si>
  <si>
    <t>A1074</t>
  </si>
  <si>
    <t>H25280</t>
  </si>
  <si>
    <t>A1075</t>
  </si>
  <si>
    <t>H25281</t>
  </si>
  <si>
    <t>A1076</t>
  </si>
  <si>
    <t>H25282</t>
  </si>
  <si>
    <t>A1077</t>
  </si>
  <si>
    <t>H25283</t>
  </si>
  <si>
    <t>A1078</t>
  </si>
  <si>
    <t>H25284</t>
  </si>
  <si>
    <t>A1080</t>
  </si>
  <si>
    <t>H25285</t>
  </si>
  <si>
    <t>A1081</t>
  </si>
  <si>
    <t>H25286</t>
  </si>
  <si>
    <t>A1083</t>
  </si>
  <si>
    <t>H25287</t>
  </si>
  <si>
    <t>A1085</t>
  </si>
  <si>
    <t>H25288</t>
  </si>
  <si>
    <t>A1087</t>
  </si>
  <si>
    <t>H25289</t>
  </si>
  <si>
    <t>A1088</t>
  </si>
  <si>
    <t>H25290</t>
  </si>
  <si>
    <t>A1089</t>
  </si>
  <si>
    <t>H25495</t>
  </si>
  <si>
    <t>A1090</t>
  </si>
  <si>
    <t>MO12C (SPED)</t>
  </si>
  <si>
    <t>H25496</t>
  </si>
  <si>
    <t>A1091</t>
  </si>
  <si>
    <t>H25497</t>
  </si>
  <si>
    <t>A1092</t>
  </si>
  <si>
    <t>H25498</t>
  </si>
  <si>
    <t>A1093</t>
  </si>
  <si>
    <t>087505</t>
  </si>
  <si>
    <t>H26563</t>
  </si>
  <si>
    <t>949753/002</t>
  </si>
  <si>
    <t>A961</t>
  </si>
  <si>
    <t>MR16 961</t>
  </si>
  <si>
    <t>H26564</t>
  </si>
  <si>
    <t>H26565</t>
  </si>
  <si>
    <t>949753/003</t>
  </si>
  <si>
    <t>H26566</t>
  </si>
  <si>
    <t>949753/004</t>
  </si>
  <si>
    <t>H26567</t>
  </si>
  <si>
    <t>949753/005</t>
  </si>
  <si>
    <t>H26568</t>
  </si>
  <si>
    <t>949753/006</t>
  </si>
  <si>
    <t>H26569</t>
  </si>
  <si>
    <t>949753/007</t>
  </si>
  <si>
    <t>H26570</t>
  </si>
  <si>
    <t>949753/008</t>
  </si>
  <si>
    <t>H26571</t>
  </si>
  <si>
    <t>949753/009</t>
  </si>
  <si>
    <t>H26572</t>
  </si>
  <si>
    <t>949753/010</t>
  </si>
  <si>
    <t>H26573</t>
  </si>
  <si>
    <t>949753/011</t>
  </si>
  <si>
    <t>H26574</t>
  </si>
  <si>
    <t>949753/012</t>
  </si>
  <si>
    <t>H26575</t>
  </si>
  <si>
    <t>949753/013</t>
  </si>
  <si>
    <t>H26576</t>
  </si>
  <si>
    <t>949753/014</t>
  </si>
  <si>
    <t>H26577</t>
  </si>
  <si>
    <t>949753/015</t>
  </si>
  <si>
    <t>H26593</t>
  </si>
  <si>
    <t>926110/001</t>
  </si>
  <si>
    <t>H4.5FT6</t>
  </si>
  <si>
    <t>H26594</t>
  </si>
  <si>
    <t>926110/002</t>
  </si>
  <si>
    <t>Cost Uplift</t>
  </si>
  <si>
    <t>Plant</t>
  </si>
  <si>
    <t>EUR to USD</t>
  </si>
  <si>
    <t>USA</t>
  </si>
  <si>
    <t>Greenville</t>
  </si>
  <si>
    <t>Berea</t>
  </si>
  <si>
    <t>EUR to AUD</t>
  </si>
  <si>
    <t>Ramos</t>
  </si>
  <si>
    <t>USD to AUD</t>
  </si>
  <si>
    <t>Netherlands</t>
  </si>
  <si>
    <t>Nijmegen</t>
  </si>
  <si>
    <t>AUD to USD</t>
  </si>
  <si>
    <t>Italy</t>
  </si>
  <si>
    <t>Masate</t>
  </si>
  <si>
    <t>Craigavon</t>
  </si>
  <si>
    <t>Ireland</t>
  </si>
  <si>
    <t>Oct</t>
  </si>
  <si>
    <t>June</t>
  </si>
  <si>
    <t>May</t>
  </si>
  <si>
    <t>NEW Q1  Cost Uplift</t>
  </si>
  <si>
    <t>New table- STF2 2021</t>
  </si>
  <si>
    <t>AU Port</t>
  </si>
  <si>
    <t>Irrelavant for CIF</t>
  </si>
  <si>
    <t>CNTRY</t>
  </si>
  <si>
    <t>MTyp</t>
  </si>
  <si>
    <t>Meta Sers</t>
  </si>
  <si>
    <t>ZFB3</t>
  </si>
  <si>
    <t>ZFB4</t>
  </si>
  <si>
    <t>ZFB5</t>
  </si>
  <si>
    <t>Total</t>
  </si>
  <si>
    <t>Variance by truck=&gt;invoiced by truck</t>
  </si>
  <si>
    <t>ZUNT</t>
  </si>
  <si>
    <t>001</t>
  </si>
  <si>
    <t>004</t>
  </si>
  <si>
    <t>005</t>
  </si>
  <si>
    <t>006</t>
  </si>
  <si>
    <t>007</t>
  </si>
  <si>
    <t>008</t>
  </si>
  <si>
    <t>010</t>
  </si>
  <si>
    <t>019</t>
  </si>
  <si>
    <t>024</t>
  </si>
  <si>
    <t>098</t>
  </si>
  <si>
    <t>099</t>
  </si>
  <si>
    <t>108</t>
  </si>
  <si>
    <t>114</t>
  </si>
  <si>
    <t>117</t>
  </si>
  <si>
    <t>118</t>
  </si>
  <si>
    <t>138</t>
  </si>
  <si>
    <t>160</t>
  </si>
  <si>
    <t>169</t>
  </si>
  <si>
    <t>171</t>
  </si>
  <si>
    <t>172</t>
  </si>
  <si>
    <t>173</t>
  </si>
  <si>
    <t>174</t>
  </si>
  <si>
    <t>177</t>
  </si>
  <si>
    <t>185</t>
  </si>
  <si>
    <t>187</t>
  </si>
  <si>
    <t>203</t>
  </si>
  <si>
    <t>210</t>
  </si>
  <si>
    <t>214</t>
  </si>
  <si>
    <t>215</t>
  </si>
  <si>
    <t>216</t>
  </si>
  <si>
    <t>217</t>
  </si>
  <si>
    <t>218</t>
  </si>
  <si>
    <t>219</t>
  </si>
  <si>
    <t>222</t>
  </si>
  <si>
    <t>224</t>
  </si>
  <si>
    <t>225</t>
  </si>
  <si>
    <t>226</t>
  </si>
  <si>
    <t>229</t>
  </si>
  <si>
    <t>230</t>
  </si>
  <si>
    <t>231</t>
  </si>
  <si>
    <t>232</t>
  </si>
  <si>
    <t>233</t>
  </si>
  <si>
    <t>234</t>
  </si>
  <si>
    <t>236</t>
  </si>
  <si>
    <t>238</t>
  </si>
  <si>
    <t>240</t>
  </si>
  <si>
    <t>241</t>
  </si>
  <si>
    <t>244</t>
  </si>
  <si>
    <t>245</t>
  </si>
  <si>
    <t>249</t>
  </si>
  <si>
    <t>253</t>
  </si>
  <si>
    <t>254</t>
  </si>
  <si>
    <t>257</t>
  </si>
  <si>
    <t>261</t>
  </si>
  <si>
    <t>262</t>
  </si>
  <si>
    <t>264</t>
  </si>
  <si>
    <t>265</t>
  </si>
  <si>
    <t>266</t>
  </si>
  <si>
    <t>267</t>
  </si>
  <si>
    <t>268</t>
  </si>
  <si>
    <t>269</t>
  </si>
  <si>
    <t>273</t>
  </si>
  <si>
    <t>274</t>
  </si>
  <si>
    <t>276</t>
  </si>
  <si>
    <t>279</t>
  </si>
  <si>
    <t>280</t>
  </si>
  <si>
    <t>281</t>
  </si>
  <si>
    <t>282</t>
  </si>
  <si>
    <t>283</t>
  </si>
  <si>
    <t>284</t>
  </si>
  <si>
    <t>285</t>
  </si>
  <si>
    <t>287</t>
  </si>
  <si>
    <t>288</t>
  </si>
  <si>
    <t>289</t>
  </si>
  <si>
    <t>290</t>
  </si>
  <si>
    <t>292</t>
  </si>
  <si>
    <t>295</t>
  </si>
  <si>
    <t>299</t>
  </si>
  <si>
    <t>366</t>
  </si>
  <si>
    <t>370</t>
  </si>
  <si>
    <t>372</t>
  </si>
  <si>
    <t>373</t>
  </si>
  <si>
    <t>374</t>
  </si>
  <si>
    <t>377</t>
  </si>
  <si>
    <t>378</t>
  </si>
  <si>
    <t>379</t>
  </si>
  <si>
    <t>396</t>
  </si>
  <si>
    <t>3B0</t>
  </si>
  <si>
    <t>3B1</t>
  </si>
  <si>
    <t>3B3</t>
  </si>
  <si>
    <t>3B4</t>
  </si>
  <si>
    <t>3B5</t>
  </si>
  <si>
    <t>3B6</t>
  </si>
  <si>
    <t>3B7</t>
  </si>
  <si>
    <t>3B8</t>
  </si>
  <si>
    <t>3C0</t>
  </si>
  <si>
    <t>3C1</t>
  </si>
  <si>
    <t>3C2</t>
  </si>
  <si>
    <t>3C3</t>
  </si>
  <si>
    <t>3C4</t>
  </si>
  <si>
    <t>3C5</t>
  </si>
  <si>
    <t>3C6</t>
  </si>
  <si>
    <t>3C7</t>
  </si>
  <si>
    <t>3C8</t>
  </si>
  <si>
    <t>3C9</t>
  </si>
  <si>
    <t>3D0</t>
  </si>
  <si>
    <t>3D1</t>
  </si>
  <si>
    <t>3D4</t>
  </si>
  <si>
    <t>402</t>
  </si>
  <si>
    <t>404</t>
  </si>
  <si>
    <t>406</t>
  </si>
  <si>
    <t>408</t>
  </si>
  <si>
    <t>411</t>
  </si>
  <si>
    <t>413</t>
  </si>
  <si>
    <t>416</t>
  </si>
  <si>
    <t>417</t>
  </si>
  <si>
    <t>418</t>
  </si>
  <si>
    <t>419</t>
  </si>
  <si>
    <t>428</t>
  </si>
  <si>
    <t>432</t>
  </si>
  <si>
    <t>433</t>
  </si>
  <si>
    <t>435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</si>
  <si>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</si>
  <si>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</si>
  <si>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</si>
  <si>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</si>
  <si>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</si>
  <si>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</si>
  <si>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</si>
  <si>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</si>
  <si>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</si>
  <si>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447</t>
  </si>
  <si>
    <t>448</t>
  </si>
  <si>
    <t>449</t>
  </si>
  <si>
    <t>450</t>
  </si>
  <si>
    <t>453</t>
  </si>
  <si>
    <t>454</t>
  </si>
  <si>
    <t>455</t>
  </si>
  <si>
    <t>456</t>
  </si>
  <si>
    <t>457</t>
  </si>
  <si>
    <t>460</t>
  </si>
  <si>
    <t>462</t>
  </si>
  <si>
    <t>463</t>
  </si>
  <si>
    <t>464</t>
  </si>
  <si>
    <t>466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</si>
  <si>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</si>
  <si>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</si>
  <si>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</si>
  <si>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</si>
  <si>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</si>
  <si>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</si>
  <si>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</si>
  <si>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</si>
  <si>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</si>
  <si>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485</t>
  </si>
  <si>
    <t>495</t>
  </si>
  <si>
    <t>497</t>
  </si>
  <si>
    <t>674</t>
  </si>
  <si>
    <t>6W9</t>
  </si>
  <si>
    <t>7R0</t>
  </si>
  <si>
    <t>7R1</t>
  </si>
  <si>
    <t>7R3</t>
  </si>
  <si>
    <t>7R5</t>
  </si>
  <si>
    <t>7R6</t>
  </si>
  <si>
    <t>7R7</t>
  </si>
  <si>
    <t>7R8</t>
  </si>
  <si>
    <t>7S0</t>
  </si>
  <si>
    <t>7S1</t>
  </si>
  <si>
    <t>7S2</t>
  </si>
  <si>
    <t>7S3</t>
  </si>
  <si>
    <t>7S4</t>
  </si>
  <si>
    <t>7S5</t>
  </si>
  <si>
    <t>7S6</t>
  </si>
  <si>
    <t>7T0</t>
  </si>
  <si>
    <t>7T1</t>
  </si>
  <si>
    <t>801</t>
  </si>
  <si>
    <t>802</t>
  </si>
  <si>
    <t>807</t>
  </si>
  <si>
    <t>809</t>
  </si>
  <si>
    <t>810</t>
  </si>
  <si>
    <t>812</t>
  </si>
  <si>
    <t>813</t>
  </si>
  <si>
    <t>814</t>
  </si>
  <si>
    <t>815</t>
  </si>
  <si>
    <t>818</t>
  </si>
  <si>
    <t>819</t>
  </si>
  <si>
    <t>820</t>
  </si>
  <si>
    <t>821</t>
  </si>
  <si>
    <t>826</t>
  </si>
  <si>
    <t>827</t>
  </si>
  <si>
    <t>829</t>
  </si>
  <si>
    <t>839</t>
  </si>
  <si>
    <t>841</t>
  </si>
  <si>
    <t>842</t>
  </si>
  <si>
    <t>843</t>
  </si>
  <si>
    <t>845</t>
  </si>
  <si>
    <t>846</t>
  </si>
  <si>
    <t>847</t>
  </si>
  <si>
    <t>849</t>
  </si>
  <si>
    <t>852</t>
  </si>
  <si>
    <t>853</t>
  </si>
  <si>
    <t>854</t>
  </si>
  <si>
    <t>855</t>
  </si>
  <si>
    <t>856</t>
  </si>
  <si>
    <t>857</t>
  </si>
  <si>
    <t>860</t>
  </si>
  <si>
    <t>861</t>
  </si>
  <si>
    <t>862</t>
  </si>
  <si>
    <t>865</t>
  </si>
  <si>
    <t>867</t>
  </si>
  <si>
    <t>868</t>
  </si>
  <si>
    <t>869</t>
  </si>
  <si>
    <t>871</t>
  </si>
  <si>
    <t>875</t>
  </si>
  <si>
    <t>876</t>
  </si>
  <si>
    <t>877</t>
  </si>
  <si>
    <t>878</t>
  </si>
  <si>
    <t>879</t>
  </si>
  <si>
    <t>881</t>
  </si>
  <si>
    <t>882</t>
  </si>
  <si>
    <t>883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</si>
  <si>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</si>
  <si>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</si>
  <si>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</si>
  <si>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</si>
  <si>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</si>
  <si>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</si>
  <si>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</si>
  <si>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</si>
  <si>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</si>
  <si>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</si>
  <si>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899</t>
  </si>
  <si>
    <t>900</t>
  </si>
  <si>
    <t>901</t>
  </si>
  <si>
    <t>902</t>
  </si>
  <si>
    <t>903</t>
  </si>
  <si>
    <t>905</t>
  </si>
  <si>
    <t>908</t>
  </si>
  <si>
    <t>909</t>
  </si>
  <si>
    <t>910</t>
  </si>
  <si>
    <t>915</t>
  </si>
  <si>
    <t>917</t>
  </si>
  <si>
    <t>920</t>
  </si>
  <si>
    <t>921</t>
  </si>
  <si>
    <t>925</t>
  </si>
  <si>
    <t>935</t>
  </si>
  <si>
    <t>938</t>
  </si>
  <si>
    <t>939</t>
  </si>
  <si>
    <t>943</t>
  </si>
  <si>
    <t>955</t>
  </si>
  <si>
    <t>956</t>
  </si>
  <si>
    <t>961</t>
  </si>
  <si>
    <t>966</t>
  </si>
  <si>
    <t>967</t>
  </si>
  <si>
    <t>968</t>
  </si>
  <si>
    <t>969</t>
  </si>
  <si>
    <t>970</t>
  </si>
  <si>
    <t>973</t>
  </si>
  <si>
    <t>974</t>
  </si>
  <si>
    <t>976</t>
  </si>
  <si>
    <t>978</t>
  </si>
  <si>
    <t>979</t>
  </si>
  <si>
    <t>985</t>
  </si>
  <si>
    <t>992</t>
  </si>
  <si>
    <t>Row Labels</t>
  </si>
  <si>
    <t>Class</t>
  </si>
  <si>
    <t>Hyster</t>
  </si>
  <si>
    <t>Yale</t>
  </si>
  <si>
    <t>Grand Total(2023)</t>
  </si>
  <si>
    <t>Grand Total(2022)</t>
  </si>
  <si>
    <t>I</t>
  </si>
  <si>
    <t>Class 1</t>
  </si>
  <si>
    <t>II</t>
  </si>
  <si>
    <t>Class 2</t>
  </si>
  <si>
    <t>III</t>
  </si>
  <si>
    <t>Class 3</t>
  </si>
  <si>
    <t>IV</t>
  </si>
  <si>
    <t>Class 4</t>
  </si>
  <si>
    <t>V</t>
  </si>
  <si>
    <t>Class 5 BT</t>
  </si>
  <si>
    <t>V-BT</t>
  </si>
  <si>
    <t>Class 5 NOT BT</t>
  </si>
  <si>
    <t>Brands=&gt;</t>
  </si>
  <si>
    <t>Hyster Series</t>
  </si>
  <si>
    <t>Yale Series</t>
  </si>
  <si>
    <t>&lt;=Brands</t>
  </si>
  <si>
    <t>M Series</t>
  </si>
  <si>
    <t>K160</t>
  </si>
  <si>
    <t>API</t>
  </si>
  <si>
    <t>A935</t>
  </si>
  <si>
    <t>A955</t>
  </si>
  <si>
    <t>K160/G807</t>
  </si>
  <si>
    <t>C219</t>
  </si>
  <si>
    <t>C883</t>
  </si>
  <si>
    <t>P006/H878</t>
  </si>
  <si>
    <t>Only from Berea US</t>
  </si>
  <si>
    <t>A268</t>
  </si>
  <si>
    <t>A968</t>
  </si>
  <si>
    <t>D299/D909</t>
  </si>
  <si>
    <t>A099</t>
  </si>
  <si>
    <t>A938</t>
  </si>
  <si>
    <t>A276</t>
  </si>
  <si>
    <t>A970</t>
  </si>
  <si>
    <t>A985</t>
  </si>
  <si>
    <t>A250</t>
  </si>
  <si>
    <t>A410</t>
  </si>
  <si>
    <t>250</t>
  </si>
  <si>
    <t>SN</t>
  </si>
  <si>
    <t>C881</t>
  </si>
  <si>
    <t>A920</t>
  </si>
  <si>
    <t>A901</t>
  </si>
  <si>
    <t>Maximal</t>
  </si>
  <si>
    <t>A3C5</t>
  </si>
  <si>
    <t>C265</t>
  </si>
  <si>
    <t>C295</t>
  </si>
  <si>
    <t>E264</t>
  </si>
  <si>
    <t>A244</t>
  </si>
  <si>
    <t>A284</t>
  </si>
  <si>
    <t>A373</t>
  </si>
  <si>
    <t>A372</t>
  </si>
  <si>
    <t>A282</t>
  </si>
  <si>
    <t>A283</t>
  </si>
  <si>
    <t>H118</t>
  </si>
  <si>
    <t>E826</t>
  </si>
  <si>
    <t>A185</t>
  </si>
  <si>
    <t>A474</t>
  </si>
  <si>
    <t>A169</t>
  </si>
  <si>
    <t>A497</t>
  </si>
  <si>
    <t>A432</t>
  </si>
  <si>
    <t>A942</t>
  </si>
  <si>
    <t>D435</t>
  </si>
  <si>
    <t>D849</t>
  </si>
  <si>
    <t>E444</t>
  </si>
  <si>
    <t>C457</t>
  </si>
  <si>
    <t>C862</t>
  </si>
  <si>
    <t>B460</t>
  </si>
  <si>
    <t>B865</t>
  </si>
  <si>
    <t>B463</t>
  </si>
  <si>
    <t>B464</t>
  </si>
  <si>
    <t>C900</t>
  </si>
  <si>
    <t>B234</t>
  </si>
  <si>
    <t>B891</t>
  </si>
  <si>
    <t>B495</t>
  </si>
  <si>
    <t>B895</t>
  </si>
  <si>
    <t>C453</t>
  </si>
  <si>
    <t>D820</t>
  </si>
  <si>
    <t>C455</t>
  </si>
  <si>
    <t>D821</t>
  </si>
  <si>
    <t>C454</t>
  </si>
  <si>
    <t>D819</t>
  </si>
  <si>
    <t>E439</t>
  </si>
  <si>
    <t>E843</t>
  </si>
  <si>
    <t>C449</t>
  </si>
  <si>
    <t>C854</t>
  </si>
  <si>
    <t>D852</t>
  </si>
  <si>
    <t>D442</t>
  </si>
  <si>
    <t>C847</t>
  </si>
  <si>
    <t>B447</t>
  </si>
  <si>
    <t>B860</t>
  </si>
  <si>
    <t>B231</t>
  </si>
  <si>
    <t>B897</t>
  </si>
  <si>
    <t>B229</t>
  </si>
  <si>
    <t>B894</t>
  </si>
  <si>
    <t>Ruyi</t>
  </si>
  <si>
    <t>A3D1</t>
  </si>
  <si>
    <t>A7T1</t>
  </si>
  <si>
    <t>A3B5</t>
  </si>
  <si>
    <t>A3B0</t>
  </si>
  <si>
    <t>A7R0</t>
  </si>
  <si>
    <t>A3B1</t>
  </si>
  <si>
    <t>A3C3</t>
  </si>
  <si>
    <t>A7S3</t>
  </si>
  <si>
    <t>A3B6</t>
  </si>
  <si>
    <t>A3B3</t>
  </si>
  <si>
    <t>A3B7</t>
  </si>
  <si>
    <t>A7R7</t>
  </si>
  <si>
    <t>A3C7</t>
  </si>
  <si>
    <t>A7S7</t>
  </si>
  <si>
    <t>A3C9</t>
  </si>
  <si>
    <t>A7S9</t>
  </si>
  <si>
    <t>A3C8</t>
  </si>
  <si>
    <t>A7S8</t>
  </si>
  <si>
    <t>D476</t>
  </si>
  <si>
    <t>D902</t>
  </si>
  <si>
    <t>C477</t>
  </si>
  <si>
    <t>C903</t>
  </si>
  <si>
    <t>A419</t>
  </si>
  <si>
    <t>A245</t>
  </si>
  <si>
    <t>E230</t>
  </si>
  <si>
    <t>E896</t>
  </si>
  <si>
    <t>C262</t>
  </si>
  <si>
    <t>C292</t>
  </si>
  <si>
    <t>C257</t>
  </si>
  <si>
    <t>C287</t>
  </si>
  <si>
    <t>Staxx</t>
  </si>
  <si>
    <t>BRD</t>
  </si>
  <si>
    <t>A489</t>
  </si>
  <si>
    <t>A989</t>
  </si>
  <si>
    <t>489</t>
  </si>
  <si>
    <t>H187</t>
  </si>
  <si>
    <t>C910</t>
  </si>
  <si>
    <t>J004</t>
  </si>
  <si>
    <t>G818</t>
  </si>
  <si>
    <t>H024</t>
  </si>
  <si>
    <t>G879</t>
  </si>
  <si>
    <t>B267</t>
  </si>
  <si>
    <t>B967</t>
  </si>
  <si>
    <t>P006</t>
  </si>
  <si>
    <t>H878</t>
  </si>
  <si>
    <t>D299</t>
  </si>
  <si>
    <t>D909</t>
  </si>
  <si>
    <t>G001</t>
  </si>
  <si>
    <t>D810</t>
  </si>
  <si>
    <t>P177</t>
  </si>
  <si>
    <t>D875</t>
  </si>
  <si>
    <t>K813</t>
  </si>
  <si>
    <t>E812</t>
  </si>
  <si>
    <t>A3D0</t>
  </si>
  <si>
    <t>P007</t>
  </si>
  <si>
    <t>J876</t>
  </si>
  <si>
    <t>N019</t>
  </si>
  <si>
    <t>J877</t>
  </si>
  <si>
    <t>C238</t>
  </si>
  <si>
    <t>B674</t>
  </si>
  <si>
    <t>D236</t>
  </si>
  <si>
    <t>N/A</t>
  </si>
  <si>
    <t>J008</t>
  </si>
  <si>
    <t>C917</t>
  </si>
  <si>
    <t>F214</t>
  </si>
  <si>
    <t>J117</t>
  </si>
  <si>
    <t>F222</t>
  </si>
  <si>
    <t>K117</t>
  </si>
  <si>
    <t>A404</t>
  </si>
  <si>
    <t>A3C0</t>
  </si>
  <si>
    <t>India</t>
  </si>
  <si>
    <t>C289</t>
  </si>
  <si>
    <t>A366</t>
  </si>
  <si>
    <t>410</t>
  </si>
  <si>
    <t>942</t>
  </si>
  <si>
    <t>7S7</t>
  </si>
  <si>
    <t>7S9</t>
  </si>
  <si>
    <t>7S8</t>
  </si>
  <si>
    <t>989</t>
  </si>
  <si>
    <t>A418</t>
  </si>
  <si>
    <t>A428</t>
  </si>
  <si>
    <t>D847</t>
  </si>
  <si>
    <t>Not Offer</t>
  </si>
  <si>
    <t>A375</t>
  </si>
  <si>
    <t>375</t>
  </si>
  <si>
    <t>R177</t>
  </si>
  <si>
    <t>E875</t>
  </si>
  <si>
    <t>B978</t>
  </si>
  <si>
    <t>B979</t>
  </si>
  <si>
    <t>A388</t>
  </si>
  <si>
    <t>388</t>
  </si>
  <si>
    <t>A988</t>
  </si>
  <si>
    <t>988</t>
  </si>
  <si>
    <t>A229</t>
  </si>
  <si>
    <t>A392</t>
  </si>
  <si>
    <t>392</t>
  </si>
  <si>
    <t>Hangcha</t>
  </si>
  <si>
    <t>A396</t>
  </si>
  <si>
    <t>A253</t>
  </si>
  <si>
    <t>A249</t>
  </si>
  <si>
    <t>A280</t>
  </si>
  <si>
    <t>A485</t>
  </si>
  <si>
    <t>A925</t>
  </si>
  <si>
    <t>B224</t>
  </si>
  <si>
    <t>B238</t>
  </si>
  <si>
    <t>B265</t>
  </si>
  <si>
    <t>B295</t>
  </si>
  <si>
    <t>C236</t>
  </si>
  <si>
    <t>C299</t>
  </si>
  <si>
    <t>C909</t>
  </si>
  <si>
    <t>D264</t>
  </si>
  <si>
    <t>D439</t>
  </si>
  <si>
    <t>D843</t>
  </si>
  <si>
    <t>D861</t>
  </si>
  <si>
    <t>E214</t>
  </si>
  <si>
    <t>E222</t>
  </si>
  <si>
    <t>E470</t>
  </si>
  <si>
    <t>E815</t>
  </si>
  <si>
    <t>Class 5 not BT</t>
  </si>
  <si>
    <t>F878</t>
  </si>
  <si>
    <t>F879</t>
  </si>
  <si>
    <t>G024</t>
  </si>
  <si>
    <t>H008</t>
  </si>
  <si>
    <t>H876</t>
  </si>
  <si>
    <t>H877</t>
  </si>
  <si>
    <t>L006</t>
  </si>
  <si>
    <t>L019</t>
  </si>
  <si>
    <t>N007</t>
  </si>
  <si>
    <t>A290</t>
  </si>
  <si>
    <t>A408</t>
  </si>
  <si>
    <t>A411</t>
  </si>
  <si>
    <t>A413</t>
  </si>
  <si>
    <t>A417</t>
  </si>
  <si>
    <t>A973</t>
  </si>
  <si>
    <t>C447</t>
  </si>
  <si>
    <t>C860</t>
  </si>
  <si>
    <t>A7T9</t>
  </si>
  <si>
    <t>A3D9</t>
  </si>
  <si>
    <t>7T9</t>
  </si>
  <si>
    <t>3D9</t>
  </si>
  <si>
    <t>B245</t>
  </si>
  <si>
    <t>A3B4</t>
  </si>
  <si>
    <t>A7S0</t>
  </si>
  <si>
    <t>A3B8</t>
  </si>
  <si>
    <t>AOP 2022</t>
  </si>
  <si>
    <t>AOP 2023</t>
  </si>
  <si>
    <t>US Plant</t>
  </si>
  <si>
    <t>USD to</t>
  </si>
  <si>
    <t xml:space="preserve">       1.4892 </t>
  </si>
  <si>
    <t>China Plant</t>
  </si>
  <si>
    <t>CNY to</t>
  </si>
  <si>
    <t xml:space="preserve">       0.1436 </t>
  </si>
  <si>
    <t xml:space="preserve">       0.2139 </t>
  </si>
  <si>
    <t>Europe Plant</t>
  </si>
  <si>
    <t>EUR to</t>
  </si>
  <si>
    <t>UK Plant</t>
  </si>
  <si>
    <t>GBP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</si>
</sst>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_-&quot;$&quot;* #,##0_-;\-&quot;$&quot;* #,##0_-;_-&quot;$&quot;* &quot;-&quot;??_-;_-@"/>
    <numFmt numFmtId="165" formatCode="_-[$$-409]* #,##0.00_ ;_-[$$-409]* \-#,##0.00\ ;_-[$$-409]* &quot;-&quot;??_ ;_-@_ "/>
    <numFmt numFmtId="166" formatCode="_-&quot;$&quot;* #,##0.00_-;\-&quot;$&quot;* #,##0.00_-;_-&quot;$&quot;* &quot;-&quot;??_-;_-@"/>
    <numFmt numFmtId="167" formatCode="0.0%"/>
    <numFmt numFmtId="168" formatCode="_-* #,##0.00_-;\-* #,##0.00_-;_-* &quot;-&quot;??_-;_-@"/>
    <numFmt numFmtId="169" formatCode="_-* #,##0_-;\-* #,##0_-;_-* &quot;-&quot;??_-;_-@"/>
    <numFmt numFmtId="170" formatCode="_-&quot;$&quot;* #,##0.000_-;\-&quot;$&quot;* #,##0.000_-;_-&quot;$&quot;* &quot;-&quot;??_-;_-@"/>
    <numFmt numFmtId="171" formatCode="0.0000"/>
  </numFmts>
  <fonts count="19">
    <font>
      <sz val="11.0"/>
      <color theme="1"/>
      <name val="Calibri"/>
      <scheme val="minor"/>
    </font>
    <font>
      <b/>
      <sz val="10.0"/>
      <color rgb="FFFF0000"/>
      <name val="Calibri"/>
    </font>
    <font/>
    <font>
      <sz val="10.0"/>
      <color theme="1"/>
      <name val="Calibri"/>
    </font>
    <font>
      <b/>
      <sz val="9.0"/>
      <color theme="1"/>
      <name val="Calibri"/>
    </font>
    <font>
      <b/>
      <i/>
      <sz val="9.0"/>
      <color theme="1"/>
      <name val="Calibri"/>
    </font>
    <font>
      <b/>
      <sz val="10.0"/>
      <color rgb="FF9C5700"/>
      <name val="Calibri"/>
    </font>
    <font>
      <b/>
      <sz val="9.0"/>
      <color rgb="FFFF0000"/>
      <name val="Calibri"/>
    </font>
    <font>
      <sz val="10.0"/>
      <color rgb="FFFF0000"/>
      <name val="Calibri"/>
    </font>
    <font>
      <b/>
      <sz val="10.0"/>
      <color theme="1"/>
      <name val="Calibri"/>
    </font>
    <font>
      <b/>
      <sz val="11.0"/>
      <color rgb="FFFF0000"/>
      <name val="Calibri"/>
    </font>
    <font>
      <sz val="11.0"/>
      <color rgb="FFFF0000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9C57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7030A0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99FF66"/>
        <bgColor rgb="FF99FF66"/>
      </patternFill>
    </fill>
    <fill>
      <patternFill patternType="solid">
        <fgColor rgb="FFFFEB9C"/>
        <bgColor rgb="FFFFEB9C"/>
      </patternFill>
    </fill>
    <fill>
      <patternFill patternType="solid">
        <fgColor rgb="FFDBE5F1"/>
        <bgColor rgb="FFDBE5F1"/>
      </patternFill>
    </fill>
    <fill>
      <patternFill patternType="solid">
        <fgColor rgb="FFE5B8B7"/>
        <bgColor rgb="FFE5B8B7"/>
      </patternFill>
    </fill>
    <fill>
      <patternFill patternType="solid">
        <fgColor rgb="FFFF0000"/>
        <bgColor rgb="FFFF0000"/>
      </patternFill>
    </fill>
    <fill>
      <patternFill patternType="solid">
        <fgColor rgb="FFEAF1DD"/>
        <bgColor rgb="FFEAF1DD"/>
      </patternFill>
    </fill>
    <fill>
      <patternFill patternType="solid">
        <fgColor rgb="FFFFE699"/>
        <bgColor rgb="FFFFE699"/>
      </patternFill>
    </fill>
    <fill>
      <patternFill patternType="solid">
        <fgColor rgb="FFFFC000"/>
        <bgColor rgb="FFFFC000"/>
      </patternFill>
    </fill>
    <fill>
      <patternFill patternType="solid">
        <fgColor rgb="FFDAEEF3"/>
        <bgColor rgb="FFDAEEF3"/>
      </patternFill>
    </fill>
    <fill>
      <patternFill patternType="solid">
        <fgColor rgb="FFB8CCE4"/>
        <bgColor rgb="FFB8CCE4"/>
      </patternFill>
    </fill>
    <fill>
      <patternFill patternType="solid">
        <fgColor rgb="FFE5DFEC"/>
        <bgColor rgb="FFE5DFEC"/>
      </patternFill>
    </fill>
    <fill>
      <patternFill patternType="solid">
        <fgColor rgb="FFDCE6F1"/>
        <bgColor rgb="FFDCE6F1"/>
      </patternFill>
    </fill>
  </fills>
  <borders count="40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top/>
      <bottom/>
    </border>
    <border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A6A6A6"/>
      </left>
      <right style="medium">
        <color rgb="FFA6A6A6"/>
      </right>
      <top style="medium">
        <color rgb="FFA6A6A6"/>
      </top>
      <bottom/>
    </border>
    <border>
      <left/>
      <right style="medium">
        <color rgb="FFA6A6A6"/>
      </right>
      <top style="medium">
        <color rgb="FFA6A6A6"/>
      </top>
      <bottom/>
    </border>
    <border>
      <left/>
      <right/>
      <top/>
      <bottom style="medium">
        <color rgb="FF95B3D7"/>
      </bottom>
    </border>
  </borders>
  <cellStyleXfs count="1">
    <xf borderId="0" fillId="0" fontId="0" numFmtId="0" applyAlignment="1" applyFont="1"/>
  </cellStyleXfs>
  <cellXfs count="136">
    <xf borderId="0" fillId="0" fontId="0" numFmtId="0" xfId="0" applyAlignment="1" applyFont="1">
      <alignment readingOrder="0" shrinkToFit="0" vertical="bottom" wrapText="0"/>
    </xf>
    <xf borderId="1" fillId="2" fontId="1" numFmtId="14" xfId="0" applyAlignment="1" applyBorder="1" applyFill="1" applyFont="1" applyNumberForma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1" numFmtId="14" xfId="0" applyAlignment="1" applyBorder="1" applyFont="1" applyNumberForma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3" numFmtId="164" xfId="0" applyAlignment="1" applyFont="1" applyNumberFormat="1">
      <alignment horizontal="left" vertical="center"/>
    </xf>
    <xf borderId="0" fillId="0" fontId="3" numFmtId="0" xfId="0" applyAlignment="1" applyFont="1">
      <alignment horizontal="center" vertical="center"/>
    </xf>
    <xf borderId="0" fillId="0" fontId="3" numFmtId="165" xfId="0" applyAlignment="1" applyFont="1" applyNumberFormat="1">
      <alignment horizontal="center" vertical="center"/>
    </xf>
    <xf borderId="7" fillId="3" fontId="4" numFmtId="0" xfId="0" applyAlignment="1" applyBorder="1" applyFill="1" applyFont="1">
      <alignment horizontal="center" vertical="center"/>
    </xf>
    <xf borderId="8" fillId="0" fontId="2" numFmtId="0" xfId="0" applyBorder="1" applyFont="1"/>
    <xf borderId="0" fillId="0" fontId="3" numFmtId="166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9" fillId="2" fontId="4" numFmtId="14" xfId="0" applyAlignment="1" applyBorder="1" applyFont="1" applyNumberFormat="1">
      <alignment horizontal="center" shrinkToFit="0" vertical="center" wrapText="1"/>
    </xf>
    <xf borderId="10" fillId="2" fontId="4" numFmtId="14" xfId="0" applyAlignment="1" applyBorder="1" applyFont="1" applyNumberFormat="1">
      <alignment horizontal="center" shrinkToFit="0" vertical="center" wrapText="1"/>
    </xf>
    <xf borderId="10" fillId="2" fontId="4" numFmtId="0" xfId="0" applyAlignment="1" applyBorder="1" applyFont="1">
      <alignment horizontal="center" shrinkToFit="0" vertical="center" wrapText="1"/>
    </xf>
    <xf borderId="11" fillId="2" fontId="4" numFmtId="0" xfId="0" applyAlignment="1" applyBorder="1" applyFont="1">
      <alignment horizontal="center" shrinkToFit="0" vertical="center" wrapText="1"/>
    </xf>
    <xf borderId="12" fillId="4" fontId="4" numFmtId="0" xfId="0" applyAlignment="1" applyBorder="1" applyFill="1" applyFont="1">
      <alignment horizontal="center" shrinkToFit="0" vertical="center" wrapText="1"/>
    </xf>
    <xf borderId="10" fillId="4" fontId="4" numFmtId="164" xfId="0" applyAlignment="1" applyBorder="1" applyFont="1" applyNumberFormat="1">
      <alignment horizontal="center" shrinkToFit="0" vertical="center" wrapText="1"/>
    </xf>
    <xf borderId="11" fillId="4" fontId="4" numFmtId="164" xfId="0" applyAlignment="1" applyBorder="1" applyFont="1" applyNumberFormat="1">
      <alignment horizontal="center" shrinkToFit="0" vertical="center" wrapText="1"/>
    </xf>
    <xf borderId="13" fillId="4" fontId="4" numFmtId="167" xfId="0" applyAlignment="1" applyBorder="1" applyFont="1" applyNumberFormat="1">
      <alignment horizontal="center" shrinkToFit="0" vertical="center" wrapText="1"/>
    </xf>
    <xf borderId="13" fillId="2" fontId="4" numFmtId="167" xfId="0" applyAlignment="1" applyBorder="1" applyFont="1" applyNumberFormat="1">
      <alignment horizontal="center" shrinkToFit="0" vertical="center" wrapText="1"/>
    </xf>
    <xf borderId="14" fillId="0" fontId="4" numFmtId="0" xfId="0" applyAlignment="1" applyBorder="1" applyFont="1">
      <alignment horizontal="left" shrinkToFit="0" vertical="center" wrapText="1"/>
    </xf>
    <xf borderId="10" fillId="5" fontId="4" numFmtId="0" xfId="0" applyAlignment="1" applyBorder="1" applyFill="1" applyFont="1">
      <alignment horizontal="left" shrinkToFit="0" vertical="center" wrapText="1"/>
    </xf>
    <xf borderId="10" fillId="6" fontId="4" numFmtId="0" xfId="0" applyAlignment="1" applyBorder="1" applyFill="1" applyFont="1">
      <alignment horizontal="left" shrinkToFit="0" vertical="center" wrapText="1"/>
    </xf>
    <xf borderId="14" fillId="0" fontId="4" numFmtId="164" xfId="0" applyAlignment="1" applyBorder="1" applyFont="1" applyNumberFormat="1">
      <alignment horizontal="left" shrinkToFit="0" vertical="center" wrapText="1"/>
    </xf>
    <xf borderId="14" fillId="0" fontId="5" numFmtId="0" xfId="0" applyAlignment="1" applyBorder="1" applyFont="1">
      <alignment horizontal="left" shrinkToFit="0" vertical="center" wrapText="1"/>
    </xf>
    <xf borderId="15" fillId="7" fontId="6" numFmtId="0" xfId="0" applyAlignment="1" applyBorder="1" applyFill="1" applyFont="1">
      <alignment horizontal="center" shrinkToFit="0" vertical="center" wrapText="1"/>
    </xf>
    <xf borderId="14" fillId="0" fontId="7" numFmtId="165" xfId="0" applyAlignment="1" applyBorder="1" applyFont="1" applyNumberFormat="1">
      <alignment horizontal="center" shrinkToFit="0" vertical="center" wrapText="1"/>
    </xf>
    <xf borderId="16" fillId="3" fontId="4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10" fillId="2" fontId="4" numFmtId="166" xfId="0" applyAlignment="1" applyBorder="1" applyFont="1" applyNumberFormat="1">
      <alignment horizontal="center" shrinkToFit="0" vertical="center" wrapText="1"/>
    </xf>
    <xf borderId="10" fillId="8" fontId="4" numFmtId="166" xfId="0" applyAlignment="1" applyBorder="1" applyFill="1" applyFont="1" applyNumberFormat="1">
      <alignment horizontal="center" shrinkToFit="0" vertical="center" wrapText="1"/>
    </xf>
    <xf borderId="14" fillId="0" fontId="4" numFmtId="10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7" fillId="2" fontId="3" numFmtId="14" xfId="0" applyAlignment="1" applyBorder="1" applyFont="1" applyNumberFormat="1">
      <alignment horizontal="left" vertical="center"/>
    </xf>
    <xf borderId="18" fillId="2" fontId="3" numFmtId="14" xfId="0" applyAlignment="1" applyBorder="1" applyFont="1" applyNumberFormat="1">
      <alignment horizontal="left" vertical="center"/>
    </xf>
    <xf borderId="18" fillId="2" fontId="3" numFmtId="0" xfId="0" applyAlignment="1" applyBorder="1" applyFont="1">
      <alignment horizontal="left" vertical="center"/>
    </xf>
    <xf borderId="18" fillId="2" fontId="3" numFmtId="164" xfId="0" applyAlignment="1" applyBorder="1" applyFont="1" applyNumberFormat="1">
      <alignment horizontal="left" vertical="center"/>
    </xf>
    <xf borderId="19" fillId="2" fontId="3" numFmtId="0" xfId="0" applyAlignment="1" applyBorder="1" applyFont="1">
      <alignment horizontal="left" vertical="center"/>
    </xf>
    <xf borderId="0" fillId="0" fontId="3" numFmtId="167" xfId="0" applyAlignment="1" applyFont="1" applyNumberFormat="1">
      <alignment vertical="center"/>
    </xf>
    <xf borderId="18" fillId="2" fontId="3" numFmtId="10" xfId="0" applyAlignment="1" applyBorder="1" applyFont="1" applyNumberFormat="1">
      <alignment horizontal="left" vertical="center"/>
    </xf>
    <xf borderId="0" fillId="0" fontId="3" numFmtId="10" xfId="0" applyAlignment="1" applyFont="1" applyNumberFormat="1">
      <alignment horizontal="left" vertical="center"/>
    </xf>
    <xf borderId="18" fillId="5" fontId="3" numFmtId="0" xfId="0" applyAlignment="1" applyBorder="1" applyFont="1">
      <alignment horizontal="left" vertical="center"/>
    </xf>
    <xf borderId="18" fillId="5" fontId="3" numFmtId="168" xfId="0" applyAlignment="1" applyBorder="1" applyFont="1" applyNumberFormat="1">
      <alignment horizontal="left" vertical="center"/>
    </xf>
    <xf borderId="18" fillId="6" fontId="3" numFmtId="169" xfId="0" applyAlignment="1" applyBorder="1" applyFont="1" applyNumberFormat="1">
      <alignment horizontal="left" vertical="center"/>
    </xf>
    <xf borderId="20" fillId="0" fontId="3" numFmtId="10" xfId="0" applyAlignment="1" applyBorder="1" applyFont="1" applyNumberFormat="1">
      <alignment horizontal="left" vertical="center"/>
    </xf>
    <xf borderId="0" fillId="0" fontId="3" numFmtId="166" xfId="0" applyAlignment="1" applyFont="1" applyNumberFormat="1">
      <alignment horizontal="right" vertical="center"/>
    </xf>
    <xf borderId="21" fillId="0" fontId="8" numFmtId="2" xfId="0" applyAlignment="1" applyBorder="1" applyFont="1" applyNumberFormat="1">
      <alignment horizontal="right" vertical="center"/>
    </xf>
    <xf borderId="18" fillId="4" fontId="3" numFmtId="166" xfId="0" applyAlignment="1" applyBorder="1" applyFont="1" applyNumberFormat="1">
      <alignment horizontal="left" vertical="center"/>
    </xf>
    <xf borderId="0" fillId="0" fontId="3" numFmtId="2" xfId="0" applyAlignment="1" applyFont="1" applyNumberFormat="1">
      <alignment horizontal="right" vertical="center"/>
    </xf>
    <xf borderId="18" fillId="9" fontId="3" numFmtId="10" xfId="0" applyAlignment="1" applyBorder="1" applyFill="1" applyFont="1" applyNumberFormat="1">
      <alignment horizontal="right" vertical="center"/>
    </xf>
    <xf borderId="0" fillId="0" fontId="3" numFmtId="165" xfId="0" applyAlignment="1" applyFont="1" applyNumberFormat="1">
      <alignment horizontal="left" vertical="center"/>
    </xf>
    <xf borderId="20" fillId="0" fontId="8" numFmtId="10" xfId="0" applyAlignment="1" applyBorder="1" applyFont="1" applyNumberFormat="1">
      <alignment horizontal="left" vertical="center"/>
    </xf>
    <xf borderId="18" fillId="2" fontId="8" numFmtId="0" xfId="0" applyAlignment="1" applyBorder="1" applyFont="1">
      <alignment horizontal="left" vertical="center"/>
    </xf>
    <xf borderId="21" fillId="0" fontId="3" numFmtId="2" xfId="0" applyAlignment="1" applyBorder="1" applyFont="1" applyNumberFormat="1">
      <alignment horizontal="right" vertical="center"/>
    </xf>
    <xf borderId="0" fillId="0" fontId="9" numFmtId="0" xfId="0" applyAlignment="1" applyFont="1">
      <alignment horizontal="left" vertical="center"/>
    </xf>
    <xf borderId="20" fillId="0" fontId="3" numFmtId="1" xfId="0" applyAlignment="1" applyBorder="1" applyFont="1" applyNumberFormat="1">
      <alignment horizontal="left" vertical="center"/>
    </xf>
    <xf borderId="0" fillId="0" fontId="3" numFmtId="165" xfId="0" applyAlignment="1" applyFont="1" applyNumberFormat="1">
      <alignment horizontal="right" vertical="center"/>
    </xf>
    <xf borderId="20" fillId="0" fontId="3" numFmtId="165" xfId="0" applyAlignment="1" applyBorder="1" applyFont="1" applyNumberFormat="1">
      <alignment horizontal="left" vertical="center"/>
    </xf>
    <xf borderId="20" fillId="0" fontId="8" numFmtId="1" xfId="0" applyAlignment="1" applyBorder="1" applyFont="1" applyNumberFormat="1">
      <alignment horizontal="left" vertical="center"/>
    </xf>
    <xf borderId="20" fillId="0" fontId="8" numFmtId="2" xfId="0" applyAlignment="1" applyBorder="1" applyFont="1" applyNumberFormat="1">
      <alignment horizontal="left" vertical="center"/>
    </xf>
    <xf borderId="20" fillId="0" fontId="3" numFmtId="0" xfId="0" applyAlignment="1" applyBorder="1" applyFont="1">
      <alignment horizontal="left" vertical="center"/>
    </xf>
    <xf borderId="20" fillId="0" fontId="3" numFmtId="10" xfId="0" applyAlignment="1" applyBorder="1" applyFont="1" applyNumberFormat="1">
      <alignment vertical="center"/>
    </xf>
    <xf borderId="18" fillId="10" fontId="8" numFmtId="14" xfId="0" applyAlignment="1" applyBorder="1" applyFill="1" applyFont="1" applyNumberFormat="1">
      <alignment horizontal="left" vertical="center"/>
    </xf>
    <xf borderId="18" fillId="2" fontId="3" numFmtId="167" xfId="0" applyAlignment="1" applyBorder="1" applyFont="1" applyNumberFormat="1">
      <alignment horizontal="left" vertical="center"/>
    </xf>
    <xf borderId="0" fillId="0" fontId="3" numFmtId="2" xfId="0" applyAlignment="1" applyFont="1" applyNumberFormat="1">
      <alignment horizontal="left" vertical="center"/>
    </xf>
    <xf borderId="0" fillId="0" fontId="3" numFmtId="0" xfId="0" applyAlignment="1" applyFont="1">
      <alignment horizontal="right" vertical="center"/>
    </xf>
    <xf borderId="0" fillId="0" fontId="3" numFmtId="10" xfId="0" applyAlignment="1" applyFont="1" applyNumberFormat="1">
      <alignment horizontal="right" vertical="center"/>
    </xf>
    <xf borderId="0" fillId="0" fontId="3" numFmtId="9" xfId="0" applyAlignment="1" applyFont="1" applyNumberFormat="1">
      <alignment horizontal="left" vertical="center"/>
    </xf>
    <xf borderId="0" fillId="0" fontId="3" numFmtId="170" xfId="0" applyAlignment="1" applyFont="1" applyNumberFormat="1">
      <alignment horizontal="left" vertical="center"/>
    </xf>
    <xf borderId="22" fillId="0" fontId="10" numFmtId="0" xfId="0" applyAlignment="1" applyBorder="1" applyFont="1">
      <alignment horizontal="center"/>
    </xf>
    <xf borderId="23" fillId="0" fontId="2" numFmtId="0" xfId="0" applyBorder="1" applyFont="1"/>
    <xf borderId="24" fillId="0" fontId="2" numFmtId="0" xfId="0" applyBorder="1" applyFont="1"/>
    <xf borderId="0" fillId="0" fontId="11" numFmtId="0" xfId="0" applyFont="1"/>
    <xf borderId="0" fillId="0" fontId="12" numFmtId="0" xfId="0" applyFont="1"/>
    <xf borderId="18" fillId="4" fontId="13" numFmtId="0" xfId="0" applyBorder="1" applyFont="1"/>
    <xf borderId="17" fillId="4" fontId="13" numFmtId="0" xfId="0" applyBorder="1" applyFont="1"/>
    <xf borderId="19" fillId="4" fontId="13" numFmtId="0" xfId="0" applyBorder="1" applyFont="1"/>
    <xf borderId="18" fillId="4" fontId="10" numFmtId="0" xfId="0" applyBorder="1" applyFont="1"/>
    <xf borderId="18" fillId="4" fontId="12" numFmtId="0" xfId="0" applyBorder="1" applyFont="1"/>
    <xf borderId="0" fillId="0" fontId="14" numFmtId="0" xfId="0" applyFont="1"/>
    <xf borderId="0" fillId="0" fontId="12" numFmtId="0" xfId="0" applyAlignment="1" applyFont="1">
      <alignment horizontal="left"/>
    </xf>
    <xf borderId="0" fillId="0" fontId="12" numFmtId="166" xfId="0" applyFont="1" applyNumberFormat="1"/>
    <xf borderId="0" fillId="0" fontId="15" numFmtId="0" xfId="0" applyFont="1"/>
    <xf borderId="25" fillId="0" fontId="12" numFmtId="0" xfId="0" applyBorder="1" applyFont="1"/>
    <xf borderId="26" fillId="0" fontId="12" numFmtId="0" xfId="0" applyBorder="1" applyFont="1"/>
    <xf borderId="18" fillId="4" fontId="9" numFmtId="0" xfId="0" applyAlignment="1" applyBorder="1" applyFont="1">
      <alignment horizontal="left" vertical="center"/>
    </xf>
    <xf borderId="27" fillId="0" fontId="9" numFmtId="0" xfId="0" applyAlignment="1" applyBorder="1" applyFont="1">
      <alignment horizontal="left" vertical="center"/>
    </xf>
    <xf borderId="14" fillId="0" fontId="9" numFmtId="0" xfId="0" applyAlignment="1" applyBorder="1" applyFont="1">
      <alignment horizontal="left" vertical="center"/>
    </xf>
    <xf borderId="28" fillId="0" fontId="9" numFmtId="0" xfId="0" applyAlignment="1" applyBorder="1" applyFont="1">
      <alignment horizontal="left" vertical="center"/>
    </xf>
    <xf borderId="29" fillId="0" fontId="9" numFmtId="0" xfId="0" applyAlignment="1" applyBorder="1" applyFont="1">
      <alignment horizontal="left" vertical="center"/>
    </xf>
    <xf borderId="0" fillId="0" fontId="12" numFmtId="0" xfId="0" applyAlignment="1" applyFont="1">
      <alignment vertical="center"/>
    </xf>
    <xf borderId="0" fillId="0" fontId="12" numFmtId="171" xfId="0" applyAlignment="1" applyFont="1" applyNumberFormat="1">
      <alignment vertical="center"/>
    </xf>
    <xf borderId="0" fillId="0" fontId="12" numFmtId="171" xfId="0" applyFont="1" applyNumberFormat="1"/>
    <xf borderId="30" fillId="0" fontId="3" numFmtId="0" xfId="0" applyAlignment="1" applyBorder="1" applyFont="1">
      <alignment horizontal="left" vertical="center"/>
    </xf>
    <xf borderId="29" fillId="0" fontId="3" numFmtId="0" xfId="0" applyAlignment="1" applyBorder="1" applyFont="1">
      <alignment horizontal="left" vertical="center"/>
    </xf>
    <xf borderId="31" fillId="0" fontId="3" numFmtId="9" xfId="0" applyAlignment="1" applyBorder="1" applyFont="1" applyNumberFormat="1">
      <alignment horizontal="left" vertical="center"/>
    </xf>
    <xf borderId="32" fillId="0" fontId="3" numFmtId="0" xfId="0" applyAlignment="1" applyBorder="1" applyFont="1">
      <alignment horizontal="left" vertical="center"/>
    </xf>
    <xf borderId="20" fillId="0" fontId="3" numFmtId="9" xfId="0" applyAlignment="1" applyBorder="1" applyFont="1" applyNumberFormat="1">
      <alignment horizontal="left" vertical="center"/>
    </xf>
    <xf borderId="33" fillId="0" fontId="3" numFmtId="0" xfId="0" applyAlignment="1" applyBorder="1" applyFont="1">
      <alignment horizontal="left" vertical="center"/>
    </xf>
    <xf borderId="34" fillId="0" fontId="9" numFmtId="0" xfId="0" applyAlignment="1" applyBorder="1" applyFont="1">
      <alignment horizontal="left" vertical="center"/>
    </xf>
    <xf borderId="35" fillId="0" fontId="3" numFmtId="0" xfId="0" applyAlignment="1" applyBorder="1" applyFont="1">
      <alignment horizontal="left" vertical="center"/>
    </xf>
    <xf borderId="36" fillId="0" fontId="3" numFmtId="0" xfId="0" applyAlignment="1" applyBorder="1" applyFont="1">
      <alignment horizontal="left" vertical="center"/>
    </xf>
    <xf borderId="35" fillId="0" fontId="3" numFmtId="9" xfId="0" applyAlignment="1" applyBorder="1" applyFont="1" applyNumberFormat="1">
      <alignment horizontal="left" vertical="center"/>
    </xf>
    <xf borderId="37" fillId="11" fontId="16" numFmtId="0" xfId="0" applyAlignment="1" applyBorder="1" applyFill="1" applyFont="1">
      <alignment horizontal="center" shrinkToFit="0" vertical="center" wrapText="1"/>
    </xf>
    <xf borderId="38" fillId="11" fontId="10" numFmtId="0" xfId="0" applyAlignment="1" applyBorder="1" applyFont="1">
      <alignment horizontal="center" shrinkToFit="0" vertical="center" wrapText="1"/>
    </xf>
    <xf borderId="38" fillId="12" fontId="10" numFmtId="0" xfId="0" applyAlignment="1" applyBorder="1" applyFill="1" applyFont="1">
      <alignment horizontal="center" shrinkToFit="0" vertical="center" wrapText="1"/>
    </xf>
    <xf borderId="21" fillId="11" fontId="17" numFmtId="0" xfId="0" applyAlignment="1" applyBorder="1" applyFont="1">
      <alignment horizontal="center" vertical="center"/>
    </xf>
    <xf borderId="21" fillId="11" fontId="11" numFmtId="10" xfId="0" applyAlignment="1" applyBorder="1" applyFont="1" applyNumberFormat="1">
      <alignment horizontal="center" vertical="center"/>
    </xf>
    <xf borderId="21" fillId="0" fontId="11" numFmtId="10" xfId="0" applyAlignment="1" applyBorder="1" applyFont="1" applyNumberFormat="1">
      <alignment horizontal="center" vertical="center"/>
    </xf>
    <xf borderId="0" fillId="0" fontId="12" numFmtId="0" xfId="0" applyAlignment="1" applyFont="1">
      <alignment horizontal="left" vertical="center"/>
    </xf>
    <xf borderId="18" fillId="13" fontId="12" numFmtId="0" xfId="0" applyAlignment="1" applyBorder="1" applyFill="1" applyFont="1">
      <alignment horizontal="left" vertical="center"/>
    </xf>
    <xf borderId="18" fillId="4" fontId="13" numFmtId="0" xfId="0" applyAlignment="1" applyBorder="1" applyFont="1">
      <alignment horizontal="left" vertical="center"/>
    </xf>
    <xf borderId="18" fillId="4" fontId="12" numFmtId="0" xfId="0" applyAlignment="1" applyBorder="1" applyFont="1">
      <alignment horizontal="left" vertical="center"/>
    </xf>
    <xf borderId="18" fillId="13" fontId="13" numFmtId="0" xfId="0" applyAlignment="1" applyBorder="1" applyFont="1">
      <alignment horizontal="left" vertical="center"/>
    </xf>
    <xf borderId="18" fillId="4" fontId="13" numFmtId="0" xfId="0" applyAlignment="1" applyBorder="1" applyFont="1">
      <alignment horizontal="left"/>
    </xf>
    <xf borderId="18" fillId="14" fontId="12" numFmtId="0" xfId="0" applyAlignment="1" applyBorder="1" applyFill="1" applyFont="1">
      <alignment horizontal="left" vertical="center"/>
    </xf>
    <xf borderId="18" fillId="15" fontId="12" numFmtId="0" xfId="0" applyAlignment="1" applyBorder="1" applyFill="1" applyFont="1">
      <alignment horizontal="right" vertical="center"/>
    </xf>
    <xf borderId="0" fillId="0" fontId="12" numFmtId="0" xfId="0" applyAlignment="1" applyFont="1">
      <alignment horizontal="right" vertical="center"/>
    </xf>
    <xf borderId="18" fillId="16" fontId="18" numFmtId="0" xfId="0" applyAlignment="1" applyBorder="1" applyFill="1" applyFont="1">
      <alignment horizontal="left" vertical="center"/>
    </xf>
    <xf borderId="18" fillId="9" fontId="12" numFmtId="0" xfId="0" applyAlignment="1" applyBorder="1" applyFont="1">
      <alignment horizontal="left"/>
    </xf>
    <xf quotePrefix="1" borderId="18" fillId="14" fontId="12" numFmtId="0" xfId="0" applyAlignment="1" applyBorder="1" applyFont="1">
      <alignment horizontal="left" vertical="center"/>
    </xf>
    <xf borderId="18" fillId="13" fontId="12" numFmtId="0" xfId="0" applyAlignment="1" applyBorder="1" applyFont="1">
      <alignment horizontal="left"/>
    </xf>
    <xf borderId="39" fillId="17" fontId="16" numFmtId="0" xfId="0" applyAlignment="1" applyBorder="1" applyFill="1" applyFont="1">
      <alignment vertical="center"/>
    </xf>
    <xf borderId="0" fillId="0" fontId="17" numFmtId="0" xfId="0" applyAlignment="1" applyFont="1">
      <alignment vertical="center"/>
    </xf>
    <xf borderId="0" fillId="0" fontId="17" numFmtId="10" xfId="0" applyAlignment="1" applyFont="1" applyNumberFormat="1">
      <alignment horizontal="right" vertical="center"/>
    </xf>
    <xf borderId="0" fillId="0" fontId="11" numFmtId="10" xfId="0" applyAlignment="1" applyFont="1" applyNumberFormat="1">
      <alignment horizontal="right" vertical="center"/>
    </xf>
    <xf borderId="0" fillId="0" fontId="13" numFmtId="0" xfId="0" applyFont="1"/>
    <xf borderId="0" fillId="0" fontId="13" numFmtId="0" xfId="0" applyAlignment="1" applyFont="1">
      <alignment vertical="center"/>
    </xf>
    <xf borderId="0" fillId="0" fontId="13" numFmtId="0" xfId="0" applyAlignment="1" applyFont="1">
      <alignment horizontal="center" vertical="center"/>
    </xf>
    <xf quotePrefix="1" borderId="0" fillId="0" fontId="12" numFmtId="0" xfId="0" applyFont="1"/>
  </cellXfs>
  <cellStyles count="1">
    <cellStyle xfId="0" name="Normal" builtinId="0"/>
  </cellStyles>
  <dxfs count="1"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5" width="10.43"/>
    <col customWidth="1" min="6" max="6" width="10.14"/>
    <col customWidth="1" min="7" max="7" width="23.71"/>
    <col customWidth="1" min="8" max="8" width="12.43"/>
    <col customWidth="1" min="9" max="9" width="10.43"/>
    <col customWidth="1" min="10" max="10" width="12.43"/>
    <col customWidth="1" min="11" max="11" width="10.0"/>
    <col customWidth="1" min="12" max="12" width="13.29"/>
    <col customWidth="1" min="13" max="14" width="9.0"/>
    <col customWidth="1" min="15" max="15" width="5.86"/>
    <col customWidth="1" min="16" max="16" width="9.57"/>
    <col customWidth="1" min="17" max="17" width="11.0"/>
    <col customWidth="1" min="18" max="18" width="8.57"/>
    <col customWidth="1" min="19" max="19" width="12.29"/>
    <col customWidth="1" hidden="1" min="20" max="20" width="11.0"/>
    <col customWidth="1" hidden="1" min="21" max="21" width="9.29"/>
    <col customWidth="1" hidden="1" min="22" max="22" width="9.43"/>
    <col customWidth="1" hidden="1" min="23" max="23" width="11.0"/>
    <col customWidth="1" hidden="1" min="24" max="24" width="8.86"/>
    <col customWidth="1" hidden="1" min="25" max="25" width="11.71"/>
    <col customWidth="1" hidden="1" min="26" max="26" width="1.57"/>
    <col customWidth="1" hidden="1" min="27" max="27" width="7.43"/>
    <col customWidth="1" hidden="1" min="28" max="28" width="11.0"/>
    <col customWidth="1" hidden="1" min="29" max="29" width="21.57"/>
    <col customWidth="1" hidden="1" min="30" max="30" width="6.86"/>
    <col customWidth="1" min="31" max="31" width="14.71"/>
    <col customWidth="1" min="32" max="32" width="12.29"/>
    <col customWidth="1" min="33" max="33" width="11.71"/>
    <col customWidth="1" min="34" max="35" width="10.86"/>
    <col customWidth="1" min="36" max="36" width="12.71"/>
    <col customWidth="1" min="37" max="37" width="13.14"/>
    <col customWidth="1" min="38" max="38" width="13.0"/>
    <col customWidth="1" hidden="1" min="39" max="39" width="11.71"/>
    <col customWidth="1" hidden="1" min="40" max="40" width="11.14"/>
    <col customWidth="1" hidden="1" min="41" max="41" width="11.86"/>
    <col customWidth="1" hidden="1" min="42" max="42" width="13.43"/>
    <col customWidth="1" min="43" max="43" width="14.57"/>
    <col customWidth="1" min="44" max="44" width="9.0"/>
    <col customWidth="1" min="45" max="45" width="18.0"/>
    <col customWidth="1" min="46" max="47" width="11.86"/>
    <col customWidth="1" min="48" max="48" width="11.43"/>
    <col customWidth="1" min="49" max="49" width="10.0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 t="s">
        <v>1</v>
      </c>
      <c r="P1" s="5"/>
      <c r="Q1" s="6"/>
      <c r="R1" s="7" t="s">
        <v>2</v>
      </c>
      <c r="S1" s="6"/>
      <c r="T1" s="8"/>
      <c r="U1" s="8"/>
      <c r="V1" s="8"/>
      <c r="W1" s="8"/>
      <c r="X1" s="8"/>
      <c r="Y1" s="9"/>
      <c r="Z1" s="8"/>
      <c r="AA1" s="8"/>
      <c r="AB1" s="8"/>
      <c r="AC1" s="8"/>
      <c r="AD1" s="8"/>
      <c r="AE1" s="10"/>
      <c r="AF1" s="11" t="s">
        <v>3</v>
      </c>
      <c r="AG1" s="11" t="s">
        <v>4</v>
      </c>
      <c r="AH1" s="12" t="s">
        <v>5</v>
      </c>
      <c r="AI1" s="13"/>
      <c r="AJ1" s="10"/>
      <c r="AK1" s="14"/>
      <c r="AL1" s="14" t="s">
        <v>6</v>
      </c>
      <c r="AM1" s="10"/>
      <c r="AN1" s="10"/>
      <c r="AO1" s="10"/>
      <c r="AP1" s="15"/>
      <c r="AQ1" s="16"/>
      <c r="AR1" s="15"/>
      <c r="AS1" s="10"/>
      <c r="AT1" s="10"/>
      <c r="AU1" s="10"/>
      <c r="AV1" s="10"/>
      <c r="AW1" s="10"/>
    </row>
    <row r="2" ht="12.75" customHeight="1">
      <c r="A2" s="17" t="s">
        <v>7</v>
      </c>
      <c r="B2" s="18"/>
      <c r="C2" s="18"/>
      <c r="D2" s="19" t="s">
        <v>8</v>
      </c>
      <c r="E2" s="19" t="s">
        <v>9</v>
      </c>
      <c r="F2" s="19" t="s">
        <v>10</v>
      </c>
      <c r="G2" s="19" t="s">
        <v>11</v>
      </c>
      <c r="H2" s="19" t="s">
        <v>12</v>
      </c>
      <c r="I2" s="19" t="s">
        <v>9</v>
      </c>
      <c r="J2" s="19"/>
      <c r="K2" s="19" t="s">
        <v>13</v>
      </c>
      <c r="L2" s="19" t="s">
        <v>14</v>
      </c>
      <c r="M2" s="19" t="s">
        <v>15</v>
      </c>
      <c r="N2" s="20" t="s">
        <v>16</v>
      </c>
      <c r="O2" s="21" t="s">
        <v>17</v>
      </c>
      <c r="P2" s="22" t="s">
        <v>18</v>
      </c>
      <c r="Q2" s="23" t="s">
        <v>19</v>
      </c>
      <c r="R2" s="24" t="s">
        <v>20</v>
      </c>
      <c r="S2" s="25" t="s">
        <v>21</v>
      </c>
      <c r="T2" s="26" t="s">
        <v>22</v>
      </c>
      <c r="U2" s="26" t="s">
        <v>23</v>
      </c>
      <c r="V2" s="27" t="s">
        <v>24</v>
      </c>
      <c r="W2" s="27" t="s">
        <v>25</v>
      </c>
      <c r="X2" s="28" t="s">
        <v>26</v>
      </c>
      <c r="Y2" s="29" t="s">
        <v>27</v>
      </c>
      <c r="Z2" s="26"/>
      <c r="AA2" s="26" t="s">
        <v>15</v>
      </c>
      <c r="AB2" s="30" t="s">
        <v>28</v>
      </c>
      <c r="AC2" s="26" t="s">
        <v>29</v>
      </c>
      <c r="AD2" s="26" t="s">
        <v>30</v>
      </c>
      <c r="AE2" s="31" t="s">
        <v>31</v>
      </c>
      <c r="AF2" s="32" t="s">
        <v>32</v>
      </c>
      <c r="AG2" s="32" t="s">
        <v>33</v>
      </c>
      <c r="AH2" s="33" t="s">
        <v>34</v>
      </c>
      <c r="AI2" s="33" t="s">
        <v>35</v>
      </c>
      <c r="AJ2" s="34" t="s">
        <v>36</v>
      </c>
      <c r="AK2" s="35" t="s">
        <v>37</v>
      </c>
      <c r="AL2" s="36" t="s">
        <v>38</v>
      </c>
      <c r="AM2" s="34" t="s">
        <v>39</v>
      </c>
      <c r="AN2" s="34" t="s">
        <v>40</v>
      </c>
      <c r="AO2" s="34" t="s">
        <v>41</v>
      </c>
      <c r="AP2" s="37" t="s">
        <v>42</v>
      </c>
      <c r="AQ2" s="34" t="s">
        <v>43</v>
      </c>
      <c r="AR2" s="37" t="s">
        <v>44</v>
      </c>
      <c r="AS2" s="22" t="s">
        <v>18</v>
      </c>
      <c r="AT2" s="23" t="s">
        <v>19</v>
      </c>
      <c r="AU2" s="38"/>
      <c r="AV2" s="38"/>
      <c r="AW2" s="38"/>
    </row>
    <row r="3" ht="12.75" customHeight="1">
      <c r="A3" s="39" t="str">
        <f>'Input - Bookings'!A3</f>
        <v>04-04</v>
      </c>
      <c r="B3" s="40" t="str">
        <f t="shared" ref="B3:B440" si="1">IF(C3="AIN","India",IF(C3="PAU","Australia",IF(C3="PNZ","Pacific",IF(C3="PPG","Pacific","Asia"))))</f>
        <v>Asia</v>
      </c>
      <c r="C3" s="40" t="str">
        <f t="shared" ref="C3:C440" si="2">D3&amp;E3</f>
        <v>APH</v>
      </c>
      <c r="D3" s="40" t="s">
        <v>45</v>
      </c>
      <c r="E3" s="40" t="str">
        <f>'Input - Bookings'!H3</f>
        <v>PH</v>
      </c>
      <c r="F3" s="41" t="str">
        <f>'Input - Bookings'!E3</f>
        <v>065</v>
      </c>
      <c r="G3" s="41" t="str">
        <f>'Input - Bookings'!G3</f>
        <v>HYSTER FORKLIFT</v>
      </c>
      <c r="H3" s="41" t="str">
        <f>'Input - Bookings'!I3</f>
        <v>H19905</v>
      </c>
      <c r="I3" s="40" t="str">
        <f t="shared" ref="I3:I440" si="3">E3</f>
        <v>PH</v>
      </c>
      <c r="J3" s="42" t="str">
        <f>VLOOKUP(H3,'Input - Bookings'!I3:P442,8,0)</f>
        <v>012805</v>
      </c>
      <c r="K3" s="41" t="str">
        <f>'Input - Bookings'!L3</f>
        <v>A3C4</v>
      </c>
      <c r="L3" s="41" t="str">
        <f>'Input - Bookings'!M3</f>
        <v>J3.0UT</v>
      </c>
      <c r="M3" s="41" t="str">
        <f>'Input - Bookings'!B3</f>
        <v>USD</v>
      </c>
      <c r="N3" s="43" t="str">
        <f t="array" ref="N3">IF(M3="USD",INDEX('AP Plants'!A:A,MATCH(K3,'AP Plants'!D:D,0)),INDEX('Australia Plants'!A:A,MATCH(K3,'Australia Plants'!D:D,0)))</f>
        <v>Maximal</v>
      </c>
      <c r="O3" s="10">
        <v>1.0</v>
      </c>
      <c r="P3" s="9">
        <v>18160.0</v>
      </c>
      <c r="Q3" s="9">
        <v>12962.6</v>
      </c>
      <c r="R3" s="44">
        <v>0.1861770554496167</v>
      </c>
      <c r="S3" s="45">
        <f t="shared" ref="S3:S440" si="4">1-Q3/P3</f>
        <v>0.2862004405</v>
      </c>
      <c r="T3" s="46">
        <f t="shared" ref="T3:T440" si="5">IFERROR(IF(OR(D3&amp;E3="PAU",D3&amp;E3="AIN"),VLOOKUP(D3&amp;E3&amp;K3,#REF!,8,0),VLOOKUP(D3&amp;K3,#REF!,8,0)),0)</f>
        <v>0</v>
      </c>
      <c r="U3" s="46">
        <f t="shared" ref="U3:U46" si="6">R3-T3</f>
        <v>0.1861770554</v>
      </c>
      <c r="V3" s="47" t="str">
        <f t="shared" ref="V3:V440" si="7">IF(U3&gt;=0%,"AOP",IF(U3&gt;=-2%,"GM",IF(U3&gt;=-6%,"MD","VP")))</f>
        <v>AOP</v>
      </c>
      <c r="W3" s="48">
        <f t="shared" ref="W3:W43" si="8">O3*Q3*(R3-T3)</f>
        <v>2413.338699</v>
      </c>
      <c r="X3" s="49">
        <f t="shared" ref="X3:X440" si="9">IF(M3="USD",W3,W3/$AB$6)</f>
        <v>2413.338699</v>
      </c>
      <c r="Y3" s="9">
        <f t="shared" ref="Y3:Y43" si="10">IF(M3="USD",Q3,Q3/$AB$6)</f>
        <v>12962.6</v>
      </c>
      <c r="Z3" s="8"/>
      <c r="AA3" s="8"/>
      <c r="AB3" s="8"/>
      <c r="AC3" s="8" t="str">
        <f t="shared" ref="AC3:AC440" si="11">D3&amp;E3&amp;H3&amp;L3</f>
        <v>APHH19905J3.0UT</v>
      </c>
      <c r="AD3" s="8" t="str">
        <f>IF(AC3='Input - Bookings'!Q34,"OK","Check")</f>
        <v>Check</v>
      </c>
      <c r="AE3" s="50"/>
      <c r="AF3" s="51"/>
      <c r="AG3" s="51"/>
      <c r="AH3" s="52"/>
      <c r="AI3" s="52"/>
      <c r="AJ3" s="8" t="str">
        <f t="array" ref="AJ3">XLOOKUP($K3,'AP Plants'!D:D,'AP Plants'!B:B)</f>
        <v>Class 1</v>
      </c>
      <c r="AK3" s="53"/>
      <c r="AL3" s="53"/>
      <c r="AM3" s="46">
        <v>0.015</v>
      </c>
      <c r="AN3" s="46">
        <f t="array" ref="AN3">XLOOKUP($AJ3,Warranty!B:B,Warranty!E:E)</f>
        <v>0.005</v>
      </c>
      <c r="AO3" s="8">
        <f>IF($M3="AUD",VLOOKUP(RIGHT('Wk - Margins'!$K3,3),'AU Freight'!C:G,5,0),0)</f>
        <v>0</v>
      </c>
      <c r="AP3" s="46">
        <f t="shared" ref="AP3:AP440" si="12">IF(AND($M3="AUD",$AJ3="Class 5 BT"),5%,0%)</f>
        <v>0</v>
      </c>
      <c r="AQ3" s="54">
        <f t="shared" ref="AQ3:AQ440" si="13">SUM(AK3:AL3)*(1+AM3+AN3+AP3)+AO3</f>
        <v>0</v>
      </c>
      <c r="AR3" s="55">
        <f t="shared" ref="AR3:AR440" si="14">1-AQ3/Q3</f>
        <v>1</v>
      </c>
      <c r="AS3" s="56">
        <f>IF(M3="AUD",P3*'Currency &amp; Conversion'!$L$7,P3)</f>
        <v>18160</v>
      </c>
      <c r="AT3" s="56">
        <f>IF(M3="AUD",Q3*'Currency &amp; Conversion'!$L$7,Q3)</f>
        <v>12962.6</v>
      </c>
      <c r="AU3" s="56"/>
      <c r="AV3" s="56"/>
      <c r="AW3" s="8"/>
    </row>
    <row r="4" ht="12.75" customHeight="1">
      <c r="A4" s="39" t="str">
        <f>'Input - Bookings'!A4</f>
        <v>04-05</v>
      </c>
      <c r="B4" s="40" t="str">
        <f t="shared" si="1"/>
        <v>India</v>
      </c>
      <c r="C4" s="40" t="str">
        <f t="shared" si="2"/>
        <v>AIN</v>
      </c>
      <c r="D4" s="40" t="str">
        <f>'Input - Bookings'!C4</f>
        <v>A</v>
      </c>
      <c r="E4" s="40" t="str">
        <f>'Input - Bookings'!H4</f>
        <v>IN</v>
      </c>
      <c r="F4" s="41" t="str">
        <f>'Input - Bookings'!E4</f>
        <v>067</v>
      </c>
      <c r="G4" s="41" t="str">
        <f>'Input - Bookings'!G4</f>
        <v>ELECTROMECH LIFT TRUCKS</v>
      </c>
      <c r="H4" s="41" t="str">
        <f>'Input - Bookings'!I4</f>
        <v>H19927</v>
      </c>
      <c r="I4" s="40" t="str">
        <f t="shared" si="3"/>
        <v>IN</v>
      </c>
      <c r="J4" s="42" t="str">
        <f>VLOOKUP(H4,'Input - Bookings'!I4:P443,8,0)</f>
        <v>880805</v>
      </c>
      <c r="K4" s="41" t="str">
        <f>'Input - Bookings'!L4</f>
        <v>D801</v>
      </c>
      <c r="L4" s="41" t="str">
        <f>'Input - Bookings'!M4</f>
        <v>OS030EF</v>
      </c>
      <c r="M4" s="41" t="str">
        <f>'Input - Bookings'!B4</f>
        <v>USD</v>
      </c>
      <c r="N4" s="43" t="str">
        <f t="array" ref="N4">IF(M4="USD",INDEX('AP Plants'!A:A,MATCH(K4,'AP Plants'!D:D,0)),INDEX('Australia Plants'!A:A,MATCH(K4,'Australia Plants'!D:D,0)))</f>
        <v>Greenville</v>
      </c>
      <c r="O4" s="10">
        <v>1.0</v>
      </c>
      <c r="P4" s="9">
        <v>31915.0</v>
      </c>
      <c r="Q4" s="9">
        <v>24258.5</v>
      </c>
      <c r="R4" s="44">
        <v>0.18618423897387248</v>
      </c>
      <c r="S4" s="45">
        <f t="shared" si="4"/>
        <v>0.239902867</v>
      </c>
      <c r="T4" s="46">
        <f t="shared" si="5"/>
        <v>0</v>
      </c>
      <c r="U4" s="46">
        <f t="shared" si="6"/>
        <v>0.186184239</v>
      </c>
      <c r="V4" s="47" t="str">
        <f t="shared" si="7"/>
        <v>AOP</v>
      </c>
      <c r="W4" s="48">
        <f t="shared" si="8"/>
        <v>4516.550361</v>
      </c>
      <c r="X4" s="49">
        <f t="shared" si="9"/>
        <v>4516.550361</v>
      </c>
      <c r="Y4" s="9">
        <f t="shared" si="10"/>
        <v>24258.5</v>
      </c>
      <c r="Z4" s="8"/>
      <c r="AA4" s="8"/>
      <c r="AB4" s="8"/>
      <c r="AC4" s="8" t="str">
        <f t="shared" si="11"/>
        <v>AINH19927OS030EF</v>
      </c>
      <c r="AD4" s="8" t="str">
        <f>IF(AC4='Input - Bookings'!Q35,"OK","Check")</f>
        <v>Check</v>
      </c>
      <c r="AE4" s="50"/>
      <c r="AF4" s="51">
        <v>0.0</v>
      </c>
      <c r="AG4" s="51">
        <v>0.0</v>
      </c>
      <c r="AH4" s="52">
        <v>18939.665412</v>
      </c>
      <c r="AI4" s="52"/>
      <c r="AJ4" s="8" t="str">
        <f t="array" ref="AJ4">XLOOKUP($K4,'AP Plants'!D:D,'AP Plants'!B:B)</f>
        <v>Class 2</v>
      </c>
      <c r="AK4" s="53"/>
      <c r="AL4" s="53">
        <f>(AH4*(1+VLOOKUP(N4,'Currency &amp; Conversion'!$F$13:$G$19,2,0))+((AF4+AG4)*90%))</f>
        <v>19166.9414</v>
      </c>
      <c r="AM4" s="46">
        <v>0.015</v>
      </c>
      <c r="AN4" s="46">
        <f t="array" ref="AN4">XLOOKUP($AJ4,Warranty!B:B,Warranty!E:E)</f>
        <v>0.015</v>
      </c>
      <c r="AO4" s="8">
        <f>IF($M4="AUD",VLOOKUP(RIGHT('Wk - Margins'!$K4,3),'AU Freight'!C:G,5,0),0)</f>
        <v>0</v>
      </c>
      <c r="AP4" s="46">
        <f t="shared" si="12"/>
        <v>0</v>
      </c>
      <c r="AQ4" s="54">
        <f t="shared" si="13"/>
        <v>19741.94964</v>
      </c>
      <c r="AR4" s="55">
        <f t="shared" si="14"/>
        <v>0.186184239</v>
      </c>
      <c r="AS4" s="56">
        <f>IF(M4="AUD",P4*'Currency &amp; Conversion'!$L$7,P4)</f>
        <v>31915</v>
      </c>
      <c r="AT4" s="56">
        <f>IF(M4="AUD",Q4*'Currency &amp; Conversion'!$L$7,Q4)</f>
        <v>24258.5</v>
      </c>
      <c r="AU4" s="56"/>
      <c r="AV4" s="56"/>
      <c r="AW4" s="8"/>
    </row>
    <row r="5" ht="12.75" customHeight="1">
      <c r="A5" s="39" t="str">
        <f>'Input - Bookings'!A5</f>
        <v>04-06</v>
      </c>
      <c r="B5" s="40" t="str">
        <f t="shared" si="1"/>
        <v>Asia</v>
      </c>
      <c r="C5" s="40" t="str">
        <f t="shared" si="2"/>
        <v>ATH</v>
      </c>
      <c r="D5" s="40" t="str">
        <f>'Input - Bookings'!C5</f>
        <v>A</v>
      </c>
      <c r="E5" s="40" t="str">
        <f>'Input - Bookings'!H5</f>
        <v>TH</v>
      </c>
      <c r="F5" s="41" t="str">
        <f>'Input - Bookings'!E5</f>
        <v>065</v>
      </c>
      <c r="G5" s="41" t="str">
        <f>'Input - Bookings'!G5</f>
        <v>DILOK AND SONS CO.,LTD.</v>
      </c>
      <c r="H5" s="41" t="str">
        <f>'Input - Bookings'!I5</f>
        <v>H20095</v>
      </c>
      <c r="I5" s="40" t="str">
        <f t="shared" si="3"/>
        <v>TH</v>
      </c>
      <c r="J5" s="42" t="str">
        <f>VLOOKUP(H5,'Input - Bookings'!I5:P444,8,0)</f>
        <v>006065</v>
      </c>
      <c r="K5" s="41" t="str">
        <f>'Input - Bookings'!L5</f>
        <v>D466</v>
      </c>
      <c r="L5" s="41" t="str">
        <f>'Input - Bookings'!M5</f>
        <v>H3.0XT</v>
      </c>
      <c r="M5" s="41" t="str">
        <f>'Input - Bookings'!B5</f>
        <v>USD</v>
      </c>
      <c r="N5" s="43" t="str">
        <f t="array" ref="N5">IF(M5="USD",INDEX('AP Plants'!A:A,MATCH(K5,'AP Plants'!D:D,0)),INDEX('Australia Plants'!A:A,MATCH(K5,'Australia Plants'!D:D,0)))</f>
        <v>SN</v>
      </c>
      <c r="O5" s="10">
        <v>1.0</v>
      </c>
      <c r="P5" s="9">
        <v>35030.0</v>
      </c>
      <c r="Q5" s="9">
        <v>21555.224999999995</v>
      </c>
      <c r="R5" s="44">
        <v>0.14529955669543426</v>
      </c>
      <c r="S5" s="45">
        <f t="shared" si="4"/>
        <v>0.3846638595</v>
      </c>
      <c r="T5" s="46">
        <f t="shared" si="5"/>
        <v>0</v>
      </c>
      <c r="U5" s="46">
        <f t="shared" si="6"/>
        <v>0.1452995567</v>
      </c>
      <c r="V5" s="47" t="str">
        <f t="shared" si="7"/>
        <v>AOP</v>
      </c>
      <c r="W5" s="48">
        <f t="shared" si="8"/>
        <v>3131.964637</v>
      </c>
      <c r="X5" s="49">
        <f t="shared" si="9"/>
        <v>3131.964637</v>
      </c>
      <c r="Y5" s="9">
        <f t="shared" si="10"/>
        <v>21555.225</v>
      </c>
      <c r="Z5" s="8"/>
      <c r="AA5" s="8"/>
      <c r="AB5" s="8"/>
      <c r="AC5" s="8" t="str">
        <f t="shared" si="11"/>
        <v>ATHH20095H3.0XT</v>
      </c>
      <c r="AD5" s="8" t="str">
        <f>IF(AC5='Input - Bookings'!Q13,"OK","Check")</f>
        <v>Check</v>
      </c>
      <c r="AE5" s="57"/>
      <c r="AF5" s="51"/>
      <c r="AG5" s="51"/>
      <c r="AH5" s="52"/>
      <c r="AI5" s="52"/>
      <c r="AJ5" s="8" t="str">
        <f t="array" ref="AJ5">XLOOKUP($K5,'AP Plants'!D:D,'AP Plants'!B:B)</f>
        <v>Class 5 NOT BT</v>
      </c>
      <c r="AK5" s="53"/>
      <c r="AL5" s="53"/>
      <c r="AM5" s="46">
        <v>0.015</v>
      </c>
      <c r="AN5" s="46">
        <f t="array" ref="AN5">XLOOKUP($AJ5,Warranty!B:B,Warranty!E:E)</f>
        <v>0.005</v>
      </c>
      <c r="AO5" s="8">
        <f>IF($M5="AUD",VLOOKUP(RIGHT('Wk - Margins'!$K5,3),'AU Freight'!C:G,5,0),0)</f>
        <v>0</v>
      </c>
      <c r="AP5" s="46">
        <f t="shared" si="12"/>
        <v>0</v>
      </c>
      <c r="AQ5" s="54">
        <f t="shared" si="13"/>
        <v>0</v>
      </c>
      <c r="AR5" s="55">
        <f t="shared" si="14"/>
        <v>1</v>
      </c>
      <c r="AS5" s="56">
        <f>IF(M5="AUD",P5*'Currency &amp; Conversion'!$L$7,P5)</f>
        <v>35030</v>
      </c>
      <c r="AT5" s="56">
        <f>IF(M5="AUD",Q5*'Currency &amp; Conversion'!$L$7,Q5)</f>
        <v>21555.225</v>
      </c>
      <c r="AU5" s="56"/>
      <c r="AV5" s="56"/>
      <c r="AW5" s="8"/>
    </row>
    <row r="6" ht="12.75" customHeight="1">
      <c r="A6" s="39" t="str">
        <f>'Input - Bookings'!A6</f>
        <v>04-06</v>
      </c>
      <c r="B6" s="40" t="str">
        <f t="shared" si="1"/>
        <v>Asia</v>
      </c>
      <c r="C6" s="40" t="str">
        <f t="shared" si="2"/>
        <v>ATH</v>
      </c>
      <c r="D6" s="40" t="str">
        <f>'Input - Bookings'!C6</f>
        <v>A</v>
      </c>
      <c r="E6" s="40" t="str">
        <f>'Input - Bookings'!H6</f>
        <v>TH</v>
      </c>
      <c r="F6" s="41" t="str">
        <f>'Input - Bookings'!E6</f>
        <v>065</v>
      </c>
      <c r="G6" s="41" t="str">
        <f>'Input - Bookings'!G6</f>
        <v>DILOK AND SONS CO.,LTD.</v>
      </c>
      <c r="H6" s="41" t="str">
        <f>'Input - Bookings'!I6</f>
        <v>H20121</v>
      </c>
      <c r="I6" s="40" t="str">
        <f t="shared" si="3"/>
        <v>TH</v>
      </c>
      <c r="J6" s="42" t="str">
        <f>VLOOKUP(H6,'Input - Bookings'!I6:P445,8,0)</f>
        <v>006065</v>
      </c>
      <c r="K6" s="41" t="str">
        <f>'Input - Bookings'!L6</f>
        <v>D466</v>
      </c>
      <c r="L6" s="41" t="str">
        <f>'Input - Bookings'!M6</f>
        <v>H3.0XT</v>
      </c>
      <c r="M6" s="41" t="str">
        <f>'Input - Bookings'!B6</f>
        <v>USD</v>
      </c>
      <c r="N6" s="43" t="str">
        <f t="array" ref="N6">IF(M6="USD",INDEX('AP Plants'!A:A,MATCH(K6,'AP Plants'!D:D,0)),INDEX('Australia Plants'!A:A,MATCH(K6,'Australia Plants'!D:D,0)))</f>
        <v>SN</v>
      </c>
      <c r="O6" s="10">
        <v>1.0</v>
      </c>
      <c r="P6" s="9">
        <v>32320.0</v>
      </c>
      <c r="Q6" s="9">
        <v>19914.91</v>
      </c>
      <c r="R6" s="44">
        <v>0.13144642191338463</v>
      </c>
      <c r="S6" s="45">
        <f t="shared" si="4"/>
        <v>0.383820854</v>
      </c>
      <c r="T6" s="46">
        <f t="shared" si="5"/>
        <v>0</v>
      </c>
      <c r="U6" s="46">
        <f t="shared" si="6"/>
        <v>0.1314464219</v>
      </c>
      <c r="V6" s="47" t="str">
        <f t="shared" si="7"/>
        <v>AOP</v>
      </c>
      <c r="W6" s="48">
        <f t="shared" si="8"/>
        <v>2617.743662</v>
      </c>
      <c r="X6" s="49">
        <f t="shared" si="9"/>
        <v>2617.743662</v>
      </c>
      <c r="Y6" s="9">
        <f t="shared" si="10"/>
        <v>19914.91</v>
      </c>
      <c r="Z6" s="8"/>
      <c r="AA6" s="8"/>
      <c r="AB6" s="8"/>
      <c r="AC6" s="8" t="str">
        <f t="shared" si="11"/>
        <v>ATHH20121H3.0XT</v>
      </c>
      <c r="AD6" s="8" t="str">
        <f>IF(AC6='Input - Bookings'!Q148,"OK","Check")</f>
        <v>Check</v>
      </c>
      <c r="AE6" s="57" t="s">
        <v>46</v>
      </c>
      <c r="AF6" s="51"/>
      <c r="AG6" s="51"/>
      <c r="AH6" s="52"/>
      <c r="AI6" s="52"/>
      <c r="AJ6" s="8" t="str">
        <f t="array" ref="AJ6">XLOOKUP($K6,'AP Plants'!D:D,'AP Plants'!B:B)</f>
        <v>Class 5 NOT BT</v>
      </c>
      <c r="AK6" s="53"/>
      <c r="AL6" s="53"/>
      <c r="AM6" s="46">
        <v>0.015</v>
      </c>
      <c r="AN6" s="46">
        <f t="array" ref="AN6">XLOOKUP($AJ6,Warranty!B:B,Warranty!E:E)</f>
        <v>0.005</v>
      </c>
      <c r="AO6" s="8">
        <f>IF($M6="AUD",VLOOKUP(RIGHT('Wk - Margins'!$K6,3),'AU Freight'!C:G,5,0),0)</f>
        <v>0</v>
      </c>
      <c r="AP6" s="46">
        <f t="shared" si="12"/>
        <v>0</v>
      </c>
      <c r="AQ6" s="54">
        <f t="shared" si="13"/>
        <v>0</v>
      </c>
      <c r="AR6" s="55">
        <f t="shared" si="14"/>
        <v>1</v>
      </c>
      <c r="AS6" s="56">
        <f>IF(M6="AUD",P6*'Currency &amp; Conversion'!$L$7,P6)</f>
        <v>32320</v>
      </c>
      <c r="AT6" s="56">
        <f>IF(M6="AUD",Q6*'Currency &amp; Conversion'!$L$7,Q6)</f>
        <v>19914.91</v>
      </c>
      <c r="AU6" s="56"/>
      <c r="AV6" s="56"/>
      <c r="AW6" s="8"/>
    </row>
    <row r="7" ht="12.75" customHeight="1">
      <c r="A7" s="39" t="str">
        <f>'Input - Bookings'!A7</f>
        <v>04-07</v>
      </c>
      <c r="B7" s="40" t="str">
        <f t="shared" si="1"/>
        <v>Asia</v>
      </c>
      <c r="C7" s="40" t="str">
        <f t="shared" si="2"/>
        <v>ATH</v>
      </c>
      <c r="D7" s="40" t="str">
        <f>'Input - Bookings'!C7</f>
        <v>A</v>
      </c>
      <c r="E7" s="40" t="str">
        <f>'Input - Bookings'!H7</f>
        <v>TH</v>
      </c>
      <c r="F7" s="41" t="str">
        <f>'Input - Bookings'!E7</f>
        <v>065</v>
      </c>
      <c r="G7" s="41" t="str">
        <f>'Input - Bookings'!G7</f>
        <v>DILOK AND SONS CO.,LTD.</v>
      </c>
      <c r="H7" s="41" t="str">
        <f>'Input - Bookings'!I7</f>
        <v>H20140</v>
      </c>
      <c r="I7" s="40" t="str">
        <f t="shared" si="3"/>
        <v>TH</v>
      </c>
      <c r="J7" s="42" t="str">
        <f>VLOOKUP(H7,'Input - Bookings'!I7:P446,8,0)</f>
        <v>006065</v>
      </c>
      <c r="K7" s="41" t="str">
        <f>'Input - Bookings'!L7</f>
        <v>B925</v>
      </c>
      <c r="L7" s="41" t="str">
        <f>'Input - Bookings'!M7</f>
        <v>R2.50EX  2</v>
      </c>
      <c r="M7" s="41" t="str">
        <f>'Input - Bookings'!B7</f>
        <v>USD</v>
      </c>
      <c r="N7" s="43" t="str">
        <f t="array" ref="N7">IF(M7="USD",INDEX('AP Plants'!A:A,MATCH(K7,'AP Plants'!D:D,0)),INDEX('Australia Plants'!A:A,MATCH(K7,'Australia Plants'!D:D,0)))</f>
        <v>SN</v>
      </c>
      <c r="O7" s="10">
        <v>1.0</v>
      </c>
      <c r="P7" s="9">
        <v>40410.0</v>
      </c>
      <c r="Q7" s="9">
        <v>24853.578</v>
      </c>
      <c r="R7" s="44">
        <v>0.20176886257453297</v>
      </c>
      <c r="S7" s="45">
        <f t="shared" si="4"/>
        <v>0.3849646622</v>
      </c>
      <c r="T7" s="46">
        <f t="shared" si="5"/>
        <v>0</v>
      </c>
      <c r="U7" s="46">
        <f t="shared" si="6"/>
        <v>0.2017688626</v>
      </c>
      <c r="V7" s="47" t="str">
        <f t="shared" si="7"/>
        <v>AOP</v>
      </c>
      <c r="W7" s="48">
        <f t="shared" si="8"/>
        <v>5014.678164</v>
      </c>
      <c r="X7" s="49">
        <f t="shared" si="9"/>
        <v>5014.678164</v>
      </c>
      <c r="Y7" s="9">
        <f t="shared" si="10"/>
        <v>24853.578</v>
      </c>
      <c r="Z7" s="8"/>
      <c r="AA7" s="8"/>
      <c r="AB7" s="8"/>
      <c r="AC7" s="8" t="str">
        <f t="shared" si="11"/>
        <v>ATHH20140R2.50EX  2</v>
      </c>
      <c r="AD7" s="8" t="str">
        <f>IF(AC7='Input - Bookings'!Q161,"OK","Check")</f>
        <v>Check</v>
      </c>
      <c r="AE7" s="57"/>
      <c r="AF7" s="51"/>
      <c r="AG7" s="51"/>
      <c r="AH7" s="52"/>
      <c r="AI7" s="52"/>
      <c r="AJ7" s="8" t="str">
        <f t="array" ref="AJ7">XLOOKUP($K7,'AP Plants'!D:D,'AP Plants'!B:B)</f>
        <v>Class 2</v>
      </c>
      <c r="AK7" s="53"/>
      <c r="AL7" s="53"/>
      <c r="AM7" s="46">
        <v>0.015</v>
      </c>
      <c r="AN7" s="46">
        <f t="array" ref="AN7">XLOOKUP($AJ7,Warranty!B:B,Warranty!E:E)</f>
        <v>0.015</v>
      </c>
      <c r="AO7" s="8">
        <f>IF($M7="AUD",VLOOKUP(RIGHT('Wk - Margins'!$K7,3),'AU Freight'!C:G,5,0),0)</f>
        <v>0</v>
      </c>
      <c r="AP7" s="46">
        <f t="shared" si="12"/>
        <v>0</v>
      </c>
      <c r="AQ7" s="54">
        <f t="shared" si="13"/>
        <v>0</v>
      </c>
      <c r="AR7" s="55">
        <f t="shared" si="14"/>
        <v>1</v>
      </c>
      <c r="AS7" s="56">
        <f>IF(M7="AUD",P7*'Currency &amp; Conversion'!$L$7,P7)</f>
        <v>40410</v>
      </c>
      <c r="AT7" s="56">
        <f>IF(M7="AUD",Q7*'Currency &amp; Conversion'!$L$7,Q7)</f>
        <v>24853.578</v>
      </c>
      <c r="AU7" s="56"/>
      <c r="AV7" s="56"/>
      <c r="AW7" s="8"/>
    </row>
    <row r="8" ht="12.75" customHeight="1">
      <c r="A8" s="39" t="str">
        <f>'Input - Bookings'!A8</f>
        <v>04-10</v>
      </c>
      <c r="B8" s="40" t="str">
        <f t="shared" si="1"/>
        <v>Asia</v>
      </c>
      <c r="C8" s="40" t="str">
        <f t="shared" si="2"/>
        <v>ATH</v>
      </c>
      <c r="D8" s="40" t="str">
        <f>'Input - Bookings'!C8</f>
        <v>A</v>
      </c>
      <c r="E8" s="40" t="str">
        <f>'Input - Bookings'!H8</f>
        <v>TH</v>
      </c>
      <c r="F8" s="41" t="str">
        <f>'Input - Bookings'!E8</f>
        <v>065</v>
      </c>
      <c r="G8" s="41" t="str">
        <f>'Input - Bookings'!G8</f>
        <v>DILOK AND SONS CO.,LTD.</v>
      </c>
      <c r="H8" s="41" t="str">
        <f>'Input - Bookings'!I8</f>
        <v>H20238</v>
      </c>
      <c r="I8" s="40" t="str">
        <f t="shared" si="3"/>
        <v>TH</v>
      </c>
      <c r="J8" s="42" t="str">
        <f>VLOOKUP(H8,'Input - Bookings'!I8:P447,8,0)</f>
        <v>001255</v>
      </c>
      <c r="K8" s="41" t="str">
        <f>'Input - Bookings'!L8</f>
        <v>A3C1</v>
      </c>
      <c r="L8" s="41" t="str">
        <f>'Input - Bookings'!M8</f>
        <v>H3.0UT</v>
      </c>
      <c r="M8" s="41" t="str">
        <f>'Input - Bookings'!B8</f>
        <v>USD</v>
      </c>
      <c r="N8" s="43" t="str">
        <f t="array" ref="N8">IF(M8="USD",INDEX('AP Plants'!A:A,MATCH(K8,'AP Plants'!D:D,0)),INDEX('Australia Plants'!A:A,MATCH(K8,'Australia Plants'!D:D,0)))</f>
        <v>Maximal</v>
      </c>
      <c r="O8" s="10">
        <v>1.0</v>
      </c>
      <c r="P8" s="9">
        <v>20105.0</v>
      </c>
      <c r="Q8" s="9">
        <v>13127.725</v>
      </c>
      <c r="R8" s="44">
        <v>0.20505860830243505</v>
      </c>
      <c r="S8" s="45">
        <f t="shared" si="4"/>
        <v>0.3470417807</v>
      </c>
      <c r="T8" s="46">
        <f t="shared" si="5"/>
        <v>0</v>
      </c>
      <c r="U8" s="46">
        <f t="shared" si="6"/>
        <v>0.2050586083</v>
      </c>
      <c r="V8" s="47" t="str">
        <f t="shared" si="7"/>
        <v>AOP</v>
      </c>
      <c r="W8" s="48">
        <f t="shared" si="8"/>
        <v>2691.953019</v>
      </c>
      <c r="X8" s="49">
        <f t="shared" si="9"/>
        <v>2691.953019</v>
      </c>
      <c r="Y8" s="9">
        <f t="shared" si="10"/>
        <v>13127.725</v>
      </c>
      <c r="Z8" s="8"/>
      <c r="AA8" s="8"/>
      <c r="AB8" s="8"/>
      <c r="AC8" s="8" t="str">
        <f t="shared" si="11"/>
        <v>ATHH20238H3.0UT</v>
      </c>
      <c r="AD8" s="8" t="str">
        <f>IF(AC8='Input - Bookings'!Q162,"OK","Check")</f>
        <v>Check</v>
      </c>
      <c r="AE8" s="50"/>
      <c r="AF8" s="51"/>
      <c r="AG8" s="51"/>
      <c r="AH8" s="52"/>
      <c r="AI8" s="52"/>
      <c r="AJ8" s="8" t="str">
        <f t="array" ref="AJ8">XLOOKUP($K8,'AP Plants'!D:D,'AP Plants'!B:B)</f>
        <v>Class 5 NOT BT</v>
      </c>
      <c r="AK8" s="53"/>
      <c r="AL8" s="53"/>
      <c r="AM8" s="46">
        <v>0.015</v>
      </c>
      <c r="AN8" s="46">
        <f t="array" ref="AN8">XLOOKUP($AJ8,Warranty!B:B,Warranty!E:E)</f>
        <v>0.005</v>
      </c>
      <c r="AO8" s="8">
        <f>IF($M8="AUD",VLOOKUP(RIGHT('Wk - Margins'!$K8,3),'AU Freight'!C:G,5,0),0)</f>
        <v>0</v>
      </c>
      <c r="AP8" s="46">
        <f t="shared" si="12"/>
        <v>0</v>
      </c>
      <c r="AQ8" s="54">
        <f t="shared" si="13"/>
        <v>0</v>
      </c>
      <c r="AR8" s="55">
        <f t="shared" si="14"/>
        <v>1</v>
      </c>
      <c r="AS8" s="56">
        <f>IF(M8="AUD",P8*'Currency &amp; Conversion'!$L$7,P8)</f>
        <v>20105</v>
      </c>
      <c r="AT8" s="56">
        <f>IF(M8="AUD",Q8*'Currency &amp; Conversion'!$L$7,Q8)</f>
        <v>13127.725</v>
      </c>
      <c r="AU8" s="56"/>
      <c r="AV8" s="56"/>
      <c r="AW8" s="8"/>
    </row>
    <row r="9" ht="12.75" customHeight="1">
      <c r="A9" s="39" t="str">
        <f>'Input - Bookings'!A9</f>
        <v>04-11</v>
      </c>
      <c r="B9" s="40" t="str">
        <f t="shared" si="1"/>
        <v>Asia</v>
      </c>
      <c r="C9" s="40" t="str">
        <f t="shared" si="2"/>
        <v>ATW</v>
      </c>
      <c r="D9" s="40" t="str">
        <f>'Input - Bookings'!C9</f>
        <v>A</v>
      </c>
      <c r="E9" s="40" t="str">
        <f>'Input - Bookings'!H9</f>
        <v>TW</v>
      </c>
      <c r="F9" s="41" t="str">
        <f>'Input - Bookings'!E9</f>
        <v>067</v>
      </c>
      <c r="G9" s="41" t="str">
        <f>'Input - Bookings'!G9</f>
        <v>TA YIH MATERIALS HANDLING</v>
      </c>
      <c r="H9" s="58" t="str">
        <f>'Input - Bookings'!I9</f>
        <v>H20536</v>
      </c>
      <c r="I9" s="40" t="str">
        <f t="shared" si="3"/>
        <v>TW</v>
      </c>
      <c r="J9" s="42" t="str">
        <f>VLOOKUP(H9,'Input - Bookings'!I9:P448,8,0)</f>
        <v>810265</v>
      </c>
      <c r="K9" s="41" t="str">
        <f>'Input - Bookings'!L9</f>
        <v>A3D4</v>
      </c>
      <c r="L9" s="41" t="str">
        <f>'Input - Bookings'!M9</f>
        <v>MPC15</v>
      </c>
      <c r="M9" s="41" t="str">
        <f>'Input - Bookings'!B9</f>
        <v>USD</v>
      </c>
      <c r="N9" s="43" t="str">
        <f t="array" ref="N9">IF(M9="USD",INDEX('AP Plants'!A:A,MATCH(K9,'AP Plants'!D:D,0)),INDEX('Australia Plants'!A:A,MATCH(K9,'Australia Plants'!D:D,0)))</f>
        <v>Staxx</v>
      </c>
      <c r="O9" s="10">
        <v>1.0</v>
      </c>
      <c r="P9" s="9">
        <v>1320.0</v>
      </c>
      <c r="Q9" s="9">
        <v>769.7</v>
      </c>
      <c r="R9" s="44">
        <v>0.15255944319130132</v>
      </c>
      <c r="S9" s="45">
        <f t="shared" si="4"/>
        <v>0.4168939394</v>
      </c>
      <c r="T9" s="46">
        <f t="shared" si="5"/>
        <v>0</v>
      </c>
      <c r="U9" s="46">
        <f t="shared" si="6"/>
        <v>0.1525594432</v>
      </c>
      <c r="V9" s="47" t="str">
        <f t="shared" si="7"/>
        <v>AOP</v>
      </c>
      <c r="W9" s="48">
        <f t="shared" si="8"/>
        <v>117.4250034</v>
      </c>
      <c r="X9" s="49">
        <f t="shared" si="9"/>
        <v>117.4250034</v>
      </c>
      <c r="Y9" s="9">
        <f t="shared" si="10"/>
        <v>769.7</v>
      </c>
      <c r="Z9" s="8"/>
      <c r="AA9" s="8"/>
      <c r="AB9" s="8"/>
      <c r="AC9" s="8" t="str">
        <f t="shared" si="11"/>
        <v>ATWH20536MPC15</v>
      </c>
      <c r="AD9" s="8" t="str">
        <f>IF(AC9='Input - Bookings'!Q163,"OK","Check")</f>
        <v>Check</v>
      </c>
      <c r="AE9" s="50"/>
      <c r="AF9" s="51"/>
      <c r="AG9" s="51"/>
      <c r="AH9" s="52"/>
      <c r="AI9" s="52"/>
      <c r="AJ9" s="8" t="str">
        <f t="array" ref="AJ9">XLOOKUP($K9,'AP Plants'!D:D,'AP Plants'!B:B)</f>
        <v>Class 3</v>
      </c>
      <c r="AK9" s="53"/>
      <c r="AL9" s="53"/>
      <c r="AM9" s="46">
        <v>0.015</v>
      </c>
      <c r="AN9" s="46">
        <f t="array" ref="AN9">XLOOKUP($AJ9,Warranty!B:B,Warranty!E:E)</f>
        <v>0.015</v>
      </c>
      <c r="AO9" s="8">
        <f>IF($M9="AUD",VLOOKUP(RIGHT('Wk - Margins'!$K9,3),'AU Freight'!C:G,5,0),0)</f>
        <v>0</v>
      </c>
      <c r="AP9" s="46">
        <f t="shared" si="12"/>
        <v>0</v>
      </c>
      <c r="AQ9" s="54">
        <f t="shared" si="13"/>
        <v>0</v>
      </c>
      <c r="AR9" s="55">
        <f t="shared" si="14"/>
        <v>1</v>
      </c>
      <c r="AS9" s="56">
        <f>IF(M9="AUD",P9*'Currency &amp; Conversion'!$L$7,P9)</f>
        <v>1320</v>
      </c>
      <c r="AT9" s="56">
        <f>IF(M9="AUD",Q9*'Currency &amp; Conversion'!$L$7,Q9)</f>
        <v>769.7</v>
      </c>
      <c r="AU9" s="56"/>
      <c r="AV9" s="56"/>
      <c r="AW9" s="8"/>
    </row>
    <row r="10" ht="12.75" customHeight="1">
      <c r="A10" s="39" t="str">
        <f>'Input - Bookings'!A10</f>
        <v>04-11</v>
      </c>
      <c r="B10" s="40" t="str">
        <f t="shared" si="1"/>
        <v>Asia</v>
      </c>
      <c r="C10" s="40" t="str">
        <f t="shared" si="2"/>
        <v>ATW</v>
      </c>
      <c r="D10" s="40" t="str">
        <f>'Input - Bookings'!C10</f>
        <v>A</v>
      </c>
      <c r="E10" s="40" t="str">
        <f>'Input - Bookings'!H10</f>
        <v>TW</v>
      </c>
      <c r="F10" s="41" t="str">
        <f>'Input - Bookings'!E10</f>
        <v>067</v>
      </c>
      <c r="G10" s="41" t="str">
        <f>'Input - Bookings'!G10</f>
        <v>TA YIH MATERIALS HANDLING</v>
      </c>
      <c r="H10" s="58" t="str">
        <f>'Input - Bookings'!I10</f>
        <v>H20537</v>
      </c>
      <c r="I10" s="40" t="str">
        <f t="shared" si="3"/>
        <v>TW</v>
      </c>
      <c r="J10" s="42" t="str">
        <f>VLOOKUP(H10,'Input - Bookings'!I10:P449,8,0)</f>
        <v>810265</v>
      </c>
      <c r="K10" s="41" t="str">
        <f>'Input - Bookings'!L10</f>
        <v>A3D4</v>
      </c>
      <c r="L10" s="41" t="str">
        <f>'Input - Bookings'!M10</f>
        <v>MPC15</v>
      </c>
      <c r="M10" s="41" t="str">
        <f>'Input - Bookings'!B10</f>
        <v>USD</v>
      </c>
      <c r="N10" s="43" t="str">
        <f t="array" ref="N10">IF(M10="USD",INDEX('AP Plants'!A:A,MATCH(K10,'AP Plants'!D:D,0)),INDEX('Australia Plants'!A:A,MATCH(K10,'Australia Plants'!D:D,0)))</f>
        <v>Staxx</v>
      </c>
      <c r="O10" s="10">
        <v>1.0</v>
      </c>
      <c r="P10" s="9">
        <v>1320.0</v>
      </c>
      <c r="Q10" s="9">
        <v>769.7</v>
      </c>
      <c r="R10" s="44">
        <v>0.15255944319130132</v>
      </c>
      <c r="S10" s="45">
        <f t="shared" si="4"/>
        <v>0.4168939394</v>
      </c>
      <c r="T10" s="46">
        <f t="shared" si="5"/>
        <v>0</v>
      </c>
      <c r="U10" s="46">
        <f t="shared" si="6"/>
        <v>0.1525594432</v>
      </c>
      <c r="V10" s="47" t="str">
        <f t="shared" si="7"/>
        <v>AOP</v>
      </c>
      <c r="W10" s="48">
        <f t="shared" si="8"/>
        <v>117.4250034</v>
      </c>
      <c r="X10" s="49">
        <f t="shared" si="9"/>
        <v>117.4250034</v>
      </c>
      <c r="Y10" s="9">
        <f t="shared" si="10"/>
        <v>769.7</v>
      </c>
      <c r="Z10" s="8"/>
      <c r="AA10" s="8"/>
      <c r="AB10" s="8"/>
      <c r="AC10" s="8" t="str">
        <f t="shared" si="11"/>
        <v>ATWH20537MPC15</v>
      </c>
      <c r="AD10" s="8" t="str">
        <f>IF(AC10='Input - Bookings'!Q291,"OK","Check")</f>
        <v>Check</v>
      </c>
      <c r="AE10" s="50"/>
      <c r="AF10" s="51"/>
      <c r="AG10" s="51"/>
      <c r="AH10" s="52"/>
      <c r="AI10" s="59"/>
      <c r="AJ10" s="8" t="str">
        <f t="array" ref="AJ10">XLOOKUP($K10,'AP Plants'!D:D,'AP Plants'!B:B)</f>
        <v>Class 3</v>
      </c>
      <c r="AK10" s="53"/>
      <c r="AL10" s="53"/>
      <c r="AM10" s="46">
        <v>0.015</v>
      </c>
      <c r="AN10" s="46">
        <f t="array" ref="AN10">XLOOKUP($AJ10,Warranty!B:B,Warranty!E:E)</f>
        <v>0.015</v>
      </c>
      <c r="AO10" s="8">
        <f>IF($M10="AUD",VLOOKUP(RIGHT('Wk - Margins'!$K10,3),'AU Freight'!C:G,5,0),0)</f>
        <v>0</v>
      </c>
      <c r="AP10" s="46">
        <f t="shared" si="12"/>
        <v>0</v>
      </c>
      <c r="AQ10" s="54">
        <f t="shared" si="13"/>
        <v>0</v>
      </c>
      <c r="AR10" s="55">
        <f t="shared" si="14"/>
        <v>1</v>
      </c>
      <c r="AS10" s="56">
        <f>IF(M10="AUD",P10*'Currency &amp; Conversion'!$L$7,P10)</f>
        <v>1320</v>
      </c>
      <c r="AT10" s="56">
        <f>IF(M10="AUD",Q10*'Currency &amp; Conversion'!$L$7,Q10)</f>
        <v>769.7</v>
      </c>
      <c r="AU10" s="56"/>
      <c r="AV10" s="56"/>
      <c r="AW10" s="8"/>
    </row>
    <row r="11" ht="12.75" customHeight="1">
      <c r="A11" s="39" t="str">
        <f>'Input - Bookings'!A11</f>
        <v>04-11</v>
      </c>
      <c r="B11" s="40" t="str">
        <f t="shared" si="1"/>
        <v>Asia</v>
      </c>
      <c r="C11" s="40" t="str">
        <f t="shared" si="2"/>
        <v>ATW</v>
      </c>
      <c r="D11" s="40" t="str">
        <f>'Input - Bookings'!C11</f>
        <v>A</v>
      </c>
      <c r="E11" s="40" t="str">
        <f>'Input - Bookings'!H11</f>
        <v>TW</v>
      </c>
      <c r="F11" s="41" t="str">
        <f>'Input - Bookings'!E11</f>
        <v>067</v>
      </c>
      <c r="G11" s="41" t="str">
        <f>'Input - Bookings'!G11</f>
        <v>TA YIH MATERIALS HANDLING</v>
      </c>
      <c r="H11" s="58" t="str">
        <f>'Input - Bookings'!I11</f>
        <v>H20538</v>
      </c>
      <c r="I11" s="40" t="str">
        <f t="shared" si="3"/>
        <v>TW</v>
      </c>
      <c r="J11" s="42" t="str">
        <f>VLOOKUP(H11,'Input - Bookings'!I11:P450,8,0)</f>
        <v>810265</v>
      </c>
      <c r="K11" s="41" t="str">
        <f>'Input - Bookings'!L11</f>
        <v>A3D4</v>
      </c>
      <c r="L11" s="41" t="str">
        <f>'Input - Bookings'!M11</f>
        <v>MPC15</v>
      </c>
      <c r="M11" s="41" t="str">
        <f>'Input - Bookings'!B11</f>
        <v>USD</v>
      </c>
      <c r="N11" s="43" t="str">
        <f t="array" ref="N11">IF(M11="USD",INDEX('AP Plants'!A:A,MATCH(K11,'AP Plants'!D:D,0)),INDEX('Australia Plants'!A:A,MATCH(K11,'Australia Plants'!D:D,0)))</f>
        <v>Staxx</v>
      </c>
      <c r="O11" s="10">
        <v>1.0</v>
      </c>
      <c r="P11" s="9">
        <v>1320.0</v>
      </c>
      <c r="Q11" s="9">
        <v>769.7</v>
      </c>
      <c r="R11" s="44">
        <v>0.15255944319130132</v>
      </c>
      <c r="S11" s="45">
        <f t="shared" si="4"/>
        <v>0.4168939394</v>
      </c>
      <c r="T11" s="46">
        <f t="shared" si="5"/>
        <v>0</v>
      </c>
      <c r="U11" s="46">
        <f t="shared" si="6"/>
        <v>0.1525594432</v>
      </c>
      <c r="V11" s="47" t="str">
        <f t="shared" si="7"/>
        <v>AOP</v>
      </c>
      <c r="W11" s="48">
        <f t="shared" si="8"/>
        <v>117.4250034</v>
      </c>
      <c r="X11" s="49">
        <f t="shared" si="9"/>
        <v>117.4250034</v>
      </c>
      <c r="Y11" s="9">
        <f t="shared" si="10"/>
        <v>769.7</v>
      </c>
      <c r="Z11" s="8"/>
      <c r="AA11" s="8"/>
      <c r="AB11" s="8"/>
      <c r="AC11" s="8" t="str">
        <f t="shared" si="11"/>
        <v>ATWH20538MPC15</v>
      </c>
      <c r="AD11" s="8" t="str">
        <f>IF(AC11='Input - Bookings'!Q292,"OK","Check")</f>
        <v>Check</v>
      </c>
      <c r="AE11" s="50"/>
      <c r="AF11" s="51"/>
      <c r="AG11" s="51"/>
      <c r="AH11" s="52"/>
      <c r="AI11" s="59"/>
      <c r="AJ11" s="8" t="str">
        <f t="array" ref="AJ11">XLOOKUP($K11,'AP Plants'!D:D,'AP Plants'!B:B)</f>
        <v>Class 3</v>
      </c>
      <c r="AK11" s="53"/>
      <c r="AL11" s="53"/>
      <c r="AM11" s="46">
        <v>0.015</v>
      </c>
      <c r="AN11" s="46">
        <f t="array" ref="AN11">XLOOKUP($AJ11,Warranty!B:B,Warranty!E:E)</f>
        <v>0.015</v>
      </c>
      <c r="AO11" s="8">
        <f>IF($M11="AUD",VLOOKUP(RIGHT('Wk - Margins'!$K11,3),'AU Freight'!C:G,5,0),0)</f>
        <v>0</v>
      </c>
      <c r="AP11" s="46">
        <f t="shared" si="12"/>
        <v>0</v>
      </c>
      <c r="AQ11" s="54">
        <f t="shared" si="13"/>
        <v>0</v>
      </c>
      <c r="AR11" s="55">
        <f t="shared" si="14"/>
        <v>1</v>
      </c>
      <c r="AS11" s="56">
        <f>IF(M11="AUD",P11*'Currency &amp; Conversion'!$L$7,P11)</f>
        <v>1320</v>
      </c>
      <c r="AT11" s="56">
        <f>IF(M11="AUD",Q11*'Currency &amp; Conversion'!$L$7,Q11)</f>
        <v>769.7</v>
      </c>
      <c r="AU11" s="56"/>
      <c r="AV11" s="56"/>
      <c r="AW11" s="8"/>
    </row>
    <row r="12" ht="12.75" customHeight="1">
      <c r="A12" s="39" t="str">
        <f>'Input - Bookings'!A12</f>
        <v>04-11</v>
      </c>
      <c r="B12" s="40" t="str">
        <f t="shared" si="1"/>
        <v>Asia</v>
      </c>
      <c r="C12" s="40" t="str">
        <f t="shared" si="2"/>
        <v>ATW</v>
      </c>
      <c r="D12" s="40" t="str">
        <f>'Input - Bookings'!C12</f>
        <v>A</v>
      </c>
      <c r="E12" s="40" t="str">
        <f>'Input - Bookings'!H12</f>
        <v>TW</v>
      </c>
      <c r="F12" s="41" t="str">
        <f>'Input - Bookings'!E12</f>
        <v>067</v>
      </c>
      <c r="G12" s="41" t="str">
        <f>'Input - Bookings'!G12</f>
        <v>TA YIH MATERIALS HANDLING</v>
      </c>
      <c r="H12" s="58" t="str">
        <f>'Input - Bookings'!I12</f>
        <v>H20539</v>
      </c>
      <c r="I12" s="40" t="str">
        <f t="shared" si="3"/>
        <v>TW</v>
      </c>
      <c r="J12" s="42" t="str">
        <f>VLOOKUP(H12,'Input - Bookings'!I12:P451,8,0)</f>
        <v>810265</v>
      </c>
      <c r="K12" s="41" t="str">
        <f>'Input - Bookings'!L12</f>
        <v>A3D4</v>
      </c>
      <c r="L12" s="41" t="str">
        <f>'Input - Bookings'!M12</f>
        <v>MPC15</v>
      </c>
      <c r="M12" s="41" t="str">
        <f>'Input - Bookings'!B12</f>
        <v>USD</v>
      </c>
      <c r="N12" s="43" t="str">
        <f t="array" ref="N12">IF(M12="USD",INDEX('AP Plants'!A:A,MATCH(K12,'AP Plants'!D:D,0)),INDEX('Australia Plants'!A:A,MATCH(K12,'Australia Plants'!D:D,0)))</f>
        <v>Staxx</v>
      </c>
      <c r="O12" s="10">
        <v>1.0</v>
      </c>
      <c r="P12" s="9">
        <v>1320.0</v>
      </c>
      <c r="Q12" s="9">
        <v>769.7</v>
      </c>
      <c r="R12" s="44">
        <v>0.15255944319130132</v>
      </c>
      <c r="S12" s="45">
        <f t="shared" si="4"/>
        <v>0.4168939394</v>
      </c>
      <c r="T12" s="46">
        <f t="shared" si="5"/>
        <v>0</v>
      </c>
      <c r="U12" s="46">
        <f t="shared" si="6"/>
        <v>0.1525594432</v>
      </c>
      <c r="V12" s="47" t="str">
        <f t="shared" si="7"/>
        <v>AOP</v>
      </c>
      <c r="W12" s="48">
        <f t="shared" si="8"/>
        <v>117.4250034</v>
      </c>
      <c r="X12" s="49">
        <f t="shared" si="9"/>
        <v>117.4250034</v>
      </c>
      <c r="Y12" s="9">
        <f t="shared" si="10"/>
        <v>769.7</v>
      </c>
      <c r="Z12" s="8"/>
      <c r="AA12" s="8"/>
      <c r="AB12" s="8"/>
      <c r="AC12" s="8" t="str">
        <f t="shared" si="11"/>
        <v>ATWH20539MPC15</v>
      </c>
      <c r="AD12" s="8" t="str">
        <f>IF(AC12='Input - Bookings'!Q294,"OK","Check")</f>
        <v>Check</v>
      </c>
      <c r="AE12" s="50"/>
      <c r="AF12" s="51"/>
      <c r="AG12" s="51"/>
      <c r="AH12" s="52"/>
      <c r="AI12" s="59"/>
      <c r="AJ12" s="8" t="str">
        <f t="array" ref="AJ12">XLOOKUP($K12,'AP Plants'!D:D,'AP Plants'!B:B)</f>
        <v>Class 3</v>
      </c>
      <c r="AK12" s="53"/>
      <c r="AL12" s="53"/>
      <c r="AM12" s="46">
        <v>0.015</v>
      </c>
      <c r="AN12" s="46">
        <f t="array" ref="AN12">XLOOKUP($AJ12,Warranty!B:B,Warranty!E:E)</f>
        <v>0.015</v>
      </c>
      <c r="AO12" s="8">
        <f>IF($M12="AUD",VLOOKUP(RIGHT('Wk - Margins'!$K12,3),'AU Freight'!C:G,5,0),0)</f>
        <v>0</v>
      </c>
      <c r="AP12" s="46">
        <f t="shared" si="12"/>
        <v>0</v>
      </c>
      <c r="AQ12" s="54">
        <f t="shared" si="13"/>
        <v>0</v>
      </c>
      <c r="AR12" s="55">
        <f t="shared" si="14"/>
        <v>1</v>
      </c>
      <c r="AS12" s="56">
        <f>IF(M12="AUD",P12*'Currency &amp; Conversion'!$L$7,P12)</f>
        <v>1320</v>
      </c>
      <c r="AT12" s="56">
        <f>IF(M12="AUD",Q12*'Currency &amp; Conversion'!$L$7,Q12)</f>
        <v>769.7</v>
      </c>
      <c r="AU12" s="56"/>
      <c r="AV12" s="56"/>
      <c r="AW12" s="8"/>
    </row>
    <row r="13" ht="12.75" customHeight="1">
      <c r="A13" s="39" t="str">
        <f>'Input - Bookings'!A13</f>
        <v>04-11</v>
      </c>
      <c r="B13" s="40" t="str">
        <f t="shared" si="1"/>
        <v>Asia</v>
      </c>
      <c r="C13" s="40" t="str">
        <f t="shared" si="2"/>
        <v>ATW</v>
      </c>
      <c r="D13" s="40" t="str">
        <f>'Input - Bookings'!C13</f>
        <v>A</v>
      </c>
      <c r="E13" s="40" t="str">
        <f>'Input - Bookings'!H13</f>
        <v>TW</v>
      </c>
      <c r="F13" s="41" t="str">
        <f>'Input - Bookings'!E13</f>
        <v>067</v>
      </c>
      <c r="G13" s="41" t="str">
        <f>'Input - Bookings'!G13</f>
        <v>TA YIH MATERIALS HANDLING</v>
      </c>
      <c r="H13" s="58" t="str">
        <f>'Input - Bookings'!I13</f>
        <v>H20540</v>
      </c>
      <c r="I13" s="40" t="str">
        <f t="shared" si="3"/>
        <v>TW</v>
      </c>
      <c r="J13" s="42" t="str">
        <f>VLOOKUP(H13,'Input - Bookings'!I13:P452,8,0)</f>
        <v>810265</v>
      </c>
      <c r="K13" s="41" t="str">
        <f>'Input - Bookings'!L13</f>
        <v>A3D4</v>
      </c>
      <c r="L13" s="41" t="str">
        <f>'Input - Bookings'!M13</f>
        <v>MPC15</v>
      </c>
      <c r="M13" s="41" t="str">
        <f>'Input - Bookings'!B13</f>
        <v>USD</v>
      </c>
      <c r="N13" s="43" t="str">
        <f t="array" ref="N13">IF(M13="USD",INDEX('AP Plants'!A:A,MATCH(K13,'AP Plants'!D:D,0)),INDEX('Australia Plants'!A:A,MATCH(K13,'Australia Plants'!D:D,0)))</f>
        <v>Staxx</v>
      </c>
      <c r="O13" s="10">
        <v>1.0</v>
      </c>
      <c r="P13" s="9">
        <v>1320.0</v>
      </c>
      <c r="Q13" s="9">
        <v>769.7</v>
      </c>
      <c r="R13" s="44">
        <v>0.15255944319130132</v>
      </c>
      <c r="S13" s="45">
        <f t="shared" si="4"/>
        <v>0.4168939394</v>
      </c>
      <c r="T13" s="46">
        <f t="shared" si="5"/>
        <v>0</v>
      </c>
      <c r="U13" s="46">
        <f t="shared" si="6"/>
        <v>0.1525594432</v>
      </c>
      <c r="V13" s="47" t="str">
        <f t="shared" si="7"/>
        <v>AOP</v>
      </c>
      <c r="W13" s="48">
        <f t="shared" si="8"/>
        <v>117.4250034</v>
      </c>
      <c r="X13" s="49">
        <f t="shared" si="9"/>
        <v>117.4250034</v>
      </c>
      <c r="Y13" s="9">
        <f t="shared" si="10"/>
        <v>769.7</v>
      </c>
      <c r="Z13" s="8"/>
      <c r="AA13" s="8" t="s">
        <v>47</v>
      </c>
      <c r="AB13" s="8">
        <v>103.08043354249857</v>
      </c>
      <c r="AC13" s="8" t="str">
        <f t="shared" si="11"/>
        <v>ATWH20540MPC15</v>
      </c>
      <c r="AD13" s="8" t="str">
        <f>IF(AC13='Input - Bookings'!Q3,"OK","Check")</f>
        <v>Check</v>
      </c>
      <c r="AE13" s="50"/>
      <c r="AF13" s="51"/>
      <c r="AG13" s="51"/>
      <c r="AH13" s="52"/>
      <c r="AI13" s="59"/>
      <c r="AJ13" s="8" t="str">
        <f t="array" ref="AJ13">XLOOKUP($K13,'AP Plants'!D:D,'AP Plants'!B:B)</f>
        <v>Class 3</v>
      </c>
      <c r="AK13" s="53"/>
      <c r="AL13" s="53"/>
      <c r="AM13" s="46">
        <v>0.015</v>
      </c>
      <c r="AN13" s="46">
        <f t="array" ref="AN13">XLOOKUP($AJ13,Warranty!B:B,Warranty!E:E)</f>
        <v>0.015</v>
      </c>
      <c r="AO13" s="8">
        <f>IF($M13="AUD",VLOOKUP(RIGHT('Wk - Margins'!$K13,3),'AU Freight'!C:G,5,0),0)</f>
        <v>0</v>
      </c>
      <c r="AP13" s="46">
        <f t="shared" si="12"/>
        <v>0</v>
      </c>
      <c r="AQ13" s="54">
        <f t="shared" si="13"/>
        <v>0</v>
      </c>
      <c r="AR13" s="55">
        <f t="shared" si="14"/>
        <v>1</v>
      </c>
      <c r="AS13" s="56">
        <f>IF(M13="AUD",P13*'Currency &amp; Conversion'!$L$7,P13)</f>
        <v>1320</v>
      </c>
      <c r="AT13" s="56">
        <f>IF(M13="AUD",Q13*'Currency &amp; Conversion'!$L$7,Q13)</f>
        <v>769.7</v>
      </c>
      <c r="AU13" s="56"/>
      <c r="AV13" s="56"/>
      <c r="AW13" s="8"/>
    </row>
    <row r="14" ht="12.75" customHeight="1">
      <c r="A14" s="39" t="str">
        <f>'Input - Bookings'!A14</f>
        <v>04-11</v>
      </c>
      <c r="B14" s="40" t="str">
        <f t="shared" si="1"/>
        <v>Asia</v>
      </c>
      <c r="C14" s="40" t="str">
        <f t="shared" si="2"/>
        <v>ATW</v>
      </c>
      <c r="D14" s="40" t="str">
        <f>'Input - Bookings'!C14</f>
        <v>A</v>
      </c>
      <c r="E14" s="40" t="str">
        <f>'Input - Bookings'!H14</f>
        <v>TW</v>
      </c>
      <c r="F14" s="41" t="str">
        <f>'Input - Bookings'!E14</f>
        <v>067</v>
      </c>
      <c r="G14" s="41" t="str">
        <f>'Input - Bookings'!G14</f>
        <v>TA YIH MATERIALS HANDLING</v>
      </c>
      <c r="H14" s="58" t="str">
        <f>'Input - Bookings'!I14</f>
        <v>H20541</v>
      </c>
      <c r="I14" s="40" t="str">
        <f t="shared" si="3"/>
        <v>TW</v>
      </c>
      <c r="J14" s="42" t="str">
        <f>VLOOKUP(H14,'Input - Bookings'!I14:P453,8,0)</f>
        <v>810265</v>
      </c>
      <c r="K14" s="41" t="str">
        <f>'Input - Bookings'!L14</f>
        <v>A3D4</v>
      </c>
      <c r="L14" s="41" t="str">
        <f>'Input - Bookings'!M14</f>
        <v>MPC15</v>
      </c>
      <c r="M14" s="41" t="str">
        <f>'Input - Bookings'!B14</f>
        <v>USD</v>
      </c>
      <c r="N14" s="43" t="str">
        <f t="array" ref="N14">IF(M14="USD",INDEX('AP Plants'!A:A,MATCH(K14,'AP Plants'!D:D,0)),INDEX('Australia Plants'!A:A,MATCH(K14,'Australia Plants'!D:D,0)))</f>
        <v>Staxx</v>
      </c>
      <c r="O14" s="10">
        <v>1.0</v>
      </c>
      <c r="P14" s="9">
        <v>1320.0</v>
      </c>
      <c r="Q14" s="9">
        <v>769.7</v>
      </c>
      <c r="R14" s="44">
        <v>0.15255944319130132</v>
      </c>
      <c r="S14" s="45">
        <f t="shared" si="4"/>
        <v>0.4168939394</v>
      </c>
      <c r="T14" s="46">
        <f t="shared" si="5"/>
        <v>0</v>
      </c>
      <c r="U14" s="46">
        <f t="shared" si="6"/>
        <v>0.1525594432</v>
      </c>
      <c r="V14" s="47" t="str">
        <f t="shared" si="7"/>
        <v>AOP</v>
      </c>
      <c r="W14" s="48">
        <f t="shared" si="8"/>
        <v>117.4250034</v>
      </c>
      <c r="X14" s="49">
        <f t="shared" si="9"/>
        <v>117.4250034</v>
      </c>
      <c r="Y14" s="9">
        <f t="shared" si="10"/>
        <v>769.7</v>
      </c>
      <c r="Z14" s="8"/>
      <c r="AA14" s="8"/>
      <c r="AB14" s="8"/>
      <c r="AC14" s="8" t="str">
        <f t="shared" si="11"/>
        <v>ATWH20541MPC15</v>
      </c>
      <c r="AD14" s="8" t="str">
        <f>IF(AC14='Input - Bookings'!Q28,"OK","Check")</f>
        <v>Check</v>
      </c>
      <c r="AE14" s="50"/>
      <c r="AF14" s="51"/>
      <c r="AG14" s="51"/>
      <c r="AH14" s="52"/>
      <c r="AI14" s="59"/>
      <c r="AJ14" s="8" t="str">
        <f t="array" ref="AJ14">XLOOKUP($K14,'AP Plants'!D:D,'AP Plants'!B:B)</f>
        <v>Class 3</v>
      </c>
      <c r="AK14" s="53"/>
      <c r="AL14" s="53"/>
      <c r="AM14" s="46">
        <v>0.015</v>
      </c>
      <c r="AN14" s="46">
        <f t="array" ref="AN14">XLOOKUP($AJ14,Warranty!B:B,Warranty!E:E)</f>
        <v>0.015</v>
      </c>
      <c r="AO14" s="8">
        <f>IF($M14="AUD",VLOOKUP(RIGHT('Wk - Margins'!$K14,3),'AU Freight'!C:G,5,0),0)</f>
        <v>0</v>
      </c>
      <c r="AP14" s="46">
        <f t="shared" si="12"/>
        <v>0</v>
      </c>
      <c r="AQ14" s="54">
        <f t="shared" si="13"/>
        <v>0</v>
      </c>
      <c r="AR14" s="55">
        <f t="shared" si="14"/>
        <v>1</v>
      </c>
      <c r="AS14" s="56">
        <f>IF(M14="AUD",P14*'Currency &amp; Conversion'!$L$7,P14)</f>
        <v>1320</v>
      </c>
      <c r="AT14" s="56">
        <f>IF(M14="AUD",Q14*'Currency &amp; Conversion'!$L$7,Q14)</f>
        <v>769.7</v>
      </c>
      <c r="AU14" s="56"/>
      <c r="AV14" s="56"/>
      <c r="AW14" s="8"/>
    </row>
    <row r="15" ht="12.75" customHeight="1">
      <c r="A15" s="39" t="str">
        <f>'Input - Bookings'!A15</f>
        <v>04-11</v>
      </c>
      <c r="B15" s="40" t="str">
        <f t="shared" si="1"/>
        <v>Asia</v>
      </c>
      <c r="C15" s="40" t="str">
        <f t="shared" si="2"/>
        <v>ATW</v>
      </c>
      <c r="D15" s="40" t="str">
        <f>'Input - Bookings'!C15</f>
        <v>A</v>
      </c>
      <c r="E15" s="40" t="str">
        <f>'Input - Bookings'!H15</f>
        <v>TW</v>
      </c>
      <c r="F15" s="41" t="str">
        <f>'Input - Bookings'!E15</f>
        <v>067</v>
      </c>
      <c r="G15" s="41" t="str">
        <f>'Input - Bookings'!G15</f>
        <v>TA YIH MATERIALS HANDLING</v>
      </c>
      <c r="H15" s="58" t="str">
        <f>'Input - Bookings'!I15</f>
        <v>H20542</v>
      </c>
      <c r="I15" s="40" t="str">
        <f t="shared" si="3"/>
        <v>TW</v>
      </c>
      <c r="J15" s="42" t="str">
        <f>VLOOKUP(H15,'Input - Bookings'!I15:P454,8,0)</f>
        <v>810265</v>
      </c>
      <c r="K15" s="41" t="str">
        <f>'Input - Bookings'!L15</f>
        <v>A3D4</v>
      </c>
      <c r="L15" s="41" t="str">
        <f>'Input - Bookings'!M15</f>
        <v>MPC15</v>
      </c>
      <c r="M15" s="41" t="str">
        <f>'Input - Bookings'!B15</f>
        <v>USD</v>
      </c>
      <c r="N15" s="43" t="str">
        <f t="array" ref="N15">IF(M15="USD",INDEX('AP Plants'!A:A,MATCH(K15,'AP Plants'!D:D,0)),INDEX('Australia Plants'!A:A,MATCH(K15,'Australia Plants'!D:D,0)))</f>
        <v>Staxx</v>
      </c>
      <c r="O15" s="10">
        <v>1.0</v>
      </c>
      <c r="P15" s="9">
        <v>1320.0</v>
      </c>
      <c r="Q15" s="9">
        <v>769.7</v>
      </c>
      <c r="R15" s="44">
        <v>0.15255944319130132</v>
      </c>
      <c r="S15" s="45">
        <f t="shared" si="4"/>
        <v>0.4168939394</v>
      </c>
      <c r="T15" s="46">
        <f t="shared" si="5"/>
        <v>0</v>
      </c>
      <c r="U15" s="46">
        <f t="shared" si="6"/>
        <v>0.1525594432</v>
      </c>
      <c r="V15" s="47" t="str">
        <f t="shared" si="7"/>
        <v>AOP</v>
      </c>
      <c r="W15" s="48">
        <f t="shared" si="8"/>
        <v>117.4250034</v>
      </c>
      <c r="X15" s="49">
        <f t="shared" si="9"/>
        <v>117.4250034</v>
      </c>
      <c r="Y15" s="9">
        <f t="shared" si="10"/>
        <v>769.7</v>
      </c>
      <c r="Z15" s="8"/>
      <c r="AA15" s="8" t="s">
        <v>48</v>
      </c>
      <c r="AB15" s="8">
        <v>0.732646076114416</v>
      </c>
      <c r="AC15" s="8" t="str">
        <f t="shared" si="11"/>
        <v>ATWH20542MPC15</v>
      </c>
      <c r="AD15" s="8" t="str">
        <f>IF(AC15='Input - Bookings'!Q5,"OK","Check")</f>
        <v>Check</v>
      </c>
      <c r="AE15" s="50"/>
      <c r="AF15" s="51"/>
      <c r="AG15" s="51"/>
      <c r="AH15" s="52"/>
      <c r="AI15" s="59"/>
      <c r="AJ15" s="8" t="str">
        <f t="array" ref="AJ15">XLOOKUP($K15,'AP Plants'!D:D,'AP Plants'!B:B)</f>
        <v>Class 3</v>
      </c>
      <c r="AK15" s="53"/>
      <c r="AL15" s="53"/>
      <c r="AM15" s="46">
        <v>0.015</v>
      </c>
      <c r="AN15" s="46">
        <f t="array" ref="AN15">XLOOKUP($AJ15,Warranty!B:B,Warranty!E:E)</f>
        <v>0.015</v>
      </c>
      <c r="AO15" s="8">
        <f>IF($M15="AUD",VLOOKUP(RIGHT('Wk - Margins'!$K15,3),'AU Freight'!C:G,5,0),0)</f>
        <v>0</v>
      </c>
      <c r="AP15" s="46">
        <f t="shared" si="12"/>
        <v>0</v>
      </c>
      <c r="AQ15" s="54">
        <f t="shared" si="13"/>
        <v>0</v>
      </c>
      <c r="AR15" s="55">
        <f t="shared" si="14"/>
        <v>1</v>
      </c>
      <c r="AS15" s="56">
        <f>IF(M15="AUD",P15*'Currency &amp; Conversion'!$L$7,P15)</f>
        <v>1320</v>
      </c>
      <c r="AT15" s="56">
        <f>IF(M15="AUD",Q15*'Currency &amp; Conversion'!$L$7,Q15)</f>
        <v>769.7</v>
      </c>
      <c r="AU15" s="56"/>
      <c r="AV15" s="56"/>
      <c r="AW15" s="8"/>
    </row>
    <row r="16" ht="12.75" customHeight="1">
      <c r="A16" s="39" t="str">
        <f>'Input - Bookings'!A16</f>
        <v>04-11</v>
      </c>
      <c r="B16" s="40" t="str">
        <f t="shared" si="1"/>
        <v>Asia</v>
      </c>
      <c r="C16" s="40" t="str">
        <f t="shared" si="2"/>
        <v>ATW</v>
      </c>
      <c r="D16" s="40" t="str">
        <f>'Input - Bookings'!C16</f>
        <v>A</v>
      </c>
      <c r="E16" s="40" t="str">
        <f>'Input - Bookings'!H16</f>
        <v>TW</v>
      </c>
      <c r="F16" s="41" t="str">
        <f>'Input - Bookings'!E16</f>
        <v>067</v>
      </c>
      <c r="G16" s="41" t="str">
        <f>'Input - Bookings'!G16</f>
        <v>TA YIH MATERIALS HANDLING</v>
      </c>
      <c r="H16" s="58" t="str">
        <f>'Input - Bookings'!I16</f>
        <v>H20543</v>
      </c>
      <c r="I16" s="40" t="str">
        <f t="shared" si="3"/>
        <v>TW</v>
      </c>
      <c r="J16" s="42" t="str">
        <f>VLOOKUP(H16,'Input - Bookings'!I16:P455,8,0)</f>
        <v>810265</v>
      </c>
      <c r="K16" s="41" t="str">
        <f>'Input - Bookings'!L16</f>
        <v>A3D4</v>
      </c>
      <c r="L16" s="41" t="str">
        <f>'Input - Bookings'!M16</f>
        <v>MPC15</v>
      </c>
      <c r="M16" s="41" t="str">
        <f>'Input - Bookings'!B16</f>
        <v>USD</v>
      </c>
      <c r="N16" s="43" t="str">
        <f t="array" ref="N16">IF(M16="USD",INDEX('AP Plants'!A:A,MATCH(K16,'AP Plants'!D:D,0)),INDEX('Australia Plants'!A:A,MATCH(K16,'Australia Plants'!D:D,0)))</f>
        <v>Staxx</v>
      </c>
      <c r="O16" s="10">
        <v>1.0</v>
      </c>
      <c r="P16" s="9">
        <v>1320.0</v>
      </c>
      <c r="Q16" s="9">
        <v>769.7</v>
      </c>
      <c r="R16" s="44">
        <v>0.15255944319130132</v>
      </c>
      <c r="S16" s="45">
        <f t="shared" si="4"/>
        <v>0.4168939394</v>
      </c>
      <c r="T16" s="46">
        <f t="shared" si="5"/>
        <v>0</v>
      </c>
      <c r="U16" s="46">
        <f t="shared" si="6"/>
        <v>0.1525594432</v>
      </c>
      <c r="V16" s="47" t="str">
        <f t="shared" si="7"/>
        <v>AOP</v>
      </c>
      <c r="W16" s="48">
        <f t="shared" si="8"/>
        <v>117.4250034</v>
      </c>
      <c r="X16" s="49">
        <f t="shared" si="9"/>
        <v>117.4250034</v>
      </c>
      <c r="Y16" s="9">
        <f t="shared" si="10"/>
        <v>769.7</v>
      </c>
      <c r="Z16" s="8"/>
      <c r="AA16" s="60" t="s">
        <v>49</v>
      </c>
      <c r="AB16" s="60">
        <v>1.2954119468665959</v>
      </c>
      <c r="AC16" s="8" t="str">
        <f t="shared" si="11"/>
        <v>ATWH20543MPC15</v>
      </c>
      <c r="AD16" s="8" t="str">
        <f>IF(AC16='Input - Bookings'!Q6,"OK","Check")</f>
        <v>Check</v>
      </c>
      <c r="AE16" s="50"/>
      <c r="AF16" s="51"/>
      <c r="AG16" s="51"/>
      <c r="AH16" s="52"/>
      <c r="AI16" s="59"/>
      <c r="AJ16" s="8" t="str">
        <f t="array" ref="AJ16">XLOOKUP($K16,'AP Plants'!D:D,'AP Plants'!B:B)</f>
        <v>Class 3</v>
      </c>
      <c r="AK16" s="53"/>
      <c r="AL16" s="53"/>
      <c r="AM16" s="46">
        <v>0.015</v>
      </c>
      <c r="AN16" s="46">
        <f t="array" ref="AN16">XLOOKUP($AJ16,Warranty!B:B,Warranty!E:E)</f>
        <v>0.015</v>
      </c>
      <c r="AO16" s="8">
        <f>IF($M16="AUD",VLOOKUP(RIGHT('Wk - Margins'!$K16,3),'AU Freight'!C:G,5,0),0)</f>
        <v>0</v>
      </c>
      <c r="AP16" s="46">
        <f t="shared" si="12"/>
        <v>0</v>
      </c>
      <c r="AQ16" s="54">
        <f t="shared" si="13"/>
        <v>0</v>
      </c>
      <c r="AR16" s="55">
        <f t="shared" si="14"/>
        <v>1</v>
      </c>
      <c r="AS16" s="56">
        <f>IF(M16="AUD",P16*'Currency &amp; Conversion'!$L$7,P16)</f>
        <v>1320</v>
      </c>
      <c r="AT16" s="56">
        <f>IF(M16="AUD",Q16*'Currency &amp; Conversion'!$L$7,Q16)</f>
        <v>769.7</v>
      </c>
      <c r="AU16" s="56"/>
      <c r="AV16" s="56"/>
      <c r="AW16" s="8"/>
    </row>
    <row r="17" ht="12.75" customHeight="1">
      <c r="A17" s="39" t="str">
        <f>'Input - Bookings'!A17</f>
        <v>04-11</v>
      </c>
      <c r="B17" s="40" t="str">
        <f t="shared" si="1"/>
        <v>Asia</v>
      </c>
      <c r="C17" s="40" t="str">
        <f t="shared" si="2"/>
        <v>ATW</v>
      </c>
      <c r="D17" s="40" t="str">
        <f>'Input - Bookings'!C17</f>
        <v>A</v>
      </c>
      <c r="E17" s="40" t="str">
        <f>'Input - Bookings'!H17</f>
        <v>TW</v>
      </c>
      <c r="F17" s="41" t="str">
        <f>'Input - Bookings'!E17</f>
        <v>067</v>
      </c>
      <c r="G17" s="41" t="str">
        <f>'Input - Bookings'!G17</f>
        <v>TA YIH MATERIALS HANDLING</v>
      </c>
      <c r="H17" s="58" t="str">
        <f>'Input - Bookings'!I17</f>
        <v>H20544</v>
      </c>
      <c r="I17" s="40" t="str">
        <f t="shared" si="3"/>
        <v>TW</v>
      </c>
      <c r="J17" s="42" t="str">
        <f>VLOOKUP(H17,'Input - Bookings'!I17:P456,8,0)</f>
        <v>810265</v>
      </c>
      <c r="K17" s="41" t="str">
        <f>'Input - Bookings'!L17</f>
        <v>A3D4</v>
      </c>
      <c r="L17" s="41" t="str">
        <f>'Input - Bookings'!M17</f>
        <v>MPC15</v>
      </c>
      <c r="M17" s="41" t="str">
        <f>'Input - Bookings'!B17</f>
        <v>USD</v>
      </c>
      <c r="N17" s="43" t="str">
        <f t="array" ref="N17">IF(M17="USD",INDEX('AP Plants'!A:A,MATCH(K17,'AP Plants'!D:D,0)),INDEX('Australia Plants'!A:A,MATCH(K17,'Australia Plants'!D:D,0)))</f>
        <v>Staxx</v>
      </c>
      <c r="O17" s="10">
        <v>1.0</v>
      </c>
      <c r="P17" s="9">
        <v>1320.0</v>
      </c>
      <c r="Q17" s="9">
        <v>769.7</v>
      </c>
      <c r="R17" s="44">
        <v>0.15255944319130132</v>
      </c>
      <c r="S17" s="45">
        <f t="shared" si="4"/>
        <v>0.4168939394</v>
      </c>
      <c r="T17" s="46">
        <f t="shared" si="5"/>
        <v>0</v>
      </c>
      <c r="U17" s="46">
        <f t="shared" si="6"/>
        <v>0.1525594432</v>
      </c>
      <c r="V17" s="47" t="str">
        <f t="shared" si="7"/>
        <v>AOP</v>
      </c>
      <c r="W17" s="48">
        <f t="shared" si="8"/>
        <v>117.4250034</v>
      </c>
      <c r="X17" s="49">
        <f t="shared" si="9"/>
        <v>117.4250034</v>
      </c>
      <c r="Y17" s="9">
        <f t="shared" si="10"/>
        <v>769.7</v>
      </c>
      <c r="Z17" s="8"/>
      <c r="AA17" s="60" t="s">
        <v>34</v>
      </c>
      <c r="AB17" s="60">
        <v>1.0</v>
      </c>
      <c r="AC17" s="8" t="str">
        <f t="shared" si="11"/>
        <v>ATWH20544MPC15</v>
      </c>
      <c r="AD17" s="8" t="str">
        <f>IF(AC17='Input - Bookings'!Q7,"OK","Check")</f>
        <v>Check</v>
      </c>
      <c r="AE17" s="50"/>
      <c r="AF17" s="51"/>
      <c r="AG17" s="51"/>
      <c r="AH17" s="52"/>
      <c r="AI17" s="59"/>
      <c r="AJ17" s="8" t="str">
        <f t="array" ref="AJ17">XLOOKUP($K17,'AP Plants'!D:D,'AP Plants'!B:B)</f>
        <v>Class 3</v>
      </c>
      <c r="AK17" s="53"/>
      <c r="AL17" s="53"/>
      <c r="AM17" s="46">
        <v>0.015</v>
      </c>
      <c r="AN17" s="46">
        <f t="array" ref="AN17">XLOOKUP($AJ17,Warranty!B:B,Warranty!E:E)</f>
        <v>0.015</v>
      </c>
      <c r="AO17" s="8">
        <f>IF($M17="AUD",VLOOKUP(RIGHT('Wk - Margins'!$K17,3),'AU Freight'!C:G,5,0),0)</f>
        <v>0</v>
      </c>
      <c r="AP17" s="46">
        <f t="shared" si="12"/>
        <v>0</v>
      </c>
      <c r="AQ17" s="54">
        <f t="shared" si="13"/>
        <v>0</v>
      </c>
      <c r="AR17" s="55">
        <f t="shared" si="14"/>
        <v>1</v>
      </c>
      <c r="AS17" s="56">
        <f>IF(M17="AUD",P17*'Currency &amp; Conversion'!$L$7,P17)</f>
        <v>1320</v>
      </c>
      <c r="AT17" s="56">
        <f>IF(M17="AUD",Q17*'Currency &amp; Conversion'!$L$7,Q17)</f>
        <v>769.7</v>
      </c>
      <c r="AU17" s="56"/>
      <c r="AV17" s="56"/>
      <c r="AW17" s="8"/>
    </row>
    <row r="18" ht="12.75" customHeight="1">
      <c r="A18" s="39" t="str">
        <f>'Input - Bookings'!A18</f>
        <v>04-11</v>
      </c>
      <c r="B18" s="40" t="str">
        <f t="shared" si="1"/>
        <v>Asia</v>
      </c>
      <c r="C18" s="40" t="str">
        <f t="shared" si="2"/>
        <v>ATW</v>
      </c>
      <c r="D18" s="40" t="str">
        <f>'Input - Bookings'!C18</f>
        <v>A</v>
      </c>
      <c r="E18" s="40" t="str">
        <f>'Input - Bookings'!H18</f>
        <v>TW</v>
      </c>
      <c r="F18" s="41" t="str">
        <f>'Input - Bookings'!E18</f>
        <v>067</v>
      </c>
      <c r="G18" s="41" t="str">
        <f>'Input - Bookings'!G18</f>
        <v>TA YIH MATERIALS HANDLING</v>
      </c>
      <c r="H18" s="58" t="str">
        <f>'Input - Bookings'!I18</f>
        <v>H20545</v>
      </c>
      <c r="I18" s="40" t="str">
        <f t="shared" si="3"/>
        <v>TW</v>
      </c>
      <c r="J18" s="42" t="str">
        <f>VLOOKUP(H18,'Input - Bookings'!I18:P457,8,0)</f>
        <v>810265</v>
      </c>
      <c r="K18" s="41" t="str">
        <f>'Input - Bookings'!L18</f>
        <v>A3D4</v>
      </c>
      <c r="L18" s="41" t="str">
        <f>'Input - Bookings'!M18</f>
        <v>MPC15</v>
      </c>
      <c r="M18" s="41" t="str">
        <f>'Input - Bookings'!B18</f>
        <v>USD</v>
      </c>
      <c r="N18" s="43" t="str">
        <f t="array" ref="N18">IF(M18="USD",INDEX('AP Plants'!A:A,MATCH(K18,'AP Plants'!D:D,0)),INDEX('Australia Plants'!A:A,MATCH(K18,'Australia Plants'!D:D,0)))</f>
        <v>Staxx</v>
      </c>
      <c r="O18" s="10">
        <v>1.0</v>
      </c>
      <c r="P18" s="9">
        <v>1320.0</v>
      </c>
      <c r="Q18" s="9">
        <v>769.7</v>
      </c>
      <c r="R18" s="44">
        <v>0.15255944319130132</v>
      </c>
      <c r="S18" s="45">
        <f t="shared" si="4"/>
        <v>0.4168939394</v>
      </c>
      <c r="T18" s="46">
        <f t="shared" si="5"/>
        <v>0</v>
      </c>
      <c r="U18" s="46">
        <f t="shared" si="6"/>
        <v>0.1525594432</v>
      </c>
      <c r="V18" s="47" t="str">
        <f t="shared" si="7"/>
        <v>AOP</v>
      </c>
      <c r="W18" s="48">
        <f t="shared" si="8"/>
        <v>117.4250034</v>
      </c>
      <c r="X18" s="49">
        <f t="shared" si="9"/>
        <v>117.4250034</v>
      </c>
      <c r="Y18" s="9">
        <f t="shared" si="10"/>
        <v>769.7</v>
      </c>
      <c r="Z18" s="8"/>
      <c r="AA18" s="8" t="s">
        <v>50</v>
      </c>
      <c r="AB18" s="8">
        <v>6.537771982723495</v>
      </c>
      <c r="AC18" s="8" t="str">
        <f t="shared" si="11"/>
        <v>ATWH20545MPC15</v>
      </c>
      <c r="AD18" s="8" t="str">
        <f>IF(AC18='Input - Bookings'!Q8,"OK","Check")</f>
        <v>Check</v>
      </c>
      <c r="AE18" s="50"/>
      <c r="AF18" s="51"/>
      <c r="AG18" s="51"/>
      <c r="AH18" s="52"/>
      <c r="AI18" s="59"/>
      <c r="AJ18" s="8" t="str">
        <f t="array" ref="AJ18">XLOOKUP($K18,'AP Plants'!D:D,'AP Plants'!B:B)</f>
        <v>Class 3</v>
      </c>
      <c r="AK18" s="53"/>
      <c r="AL18" s="53"/>
      <c r="AM18" s="46">
        <v>0.015</v>
      </c>
      <c r="AN18" s="46">
        <f t="array" ref="AN18">XLOOKUP($AJ18,Warranty!B:B,Warranty!E:E)</f>
        <v>0.015</v>
      </c>
      <c r="AO18" s="8">
        <f>IF($M18="AUD",VLOOKUP(RIGHT('Wk - Margins'!$K18,3),'AU Freight'!C:G,5,0),0)</f>
        <v>0</v>
      </c>
      <c r="AP18" s="46">
        <f t="shared" si="12"/>
        <v>0</v>
      </c>
      <c r="AQ18" s="54">
        <f t="shared" si="13"/>
        <v>0</v>
      </c>
      <c r="AR18" s="55">
        <f t="shared" si="14"/>
        <v>1</v>
      </c>
      <c r="AS18" s="56">
        <f>IF(M18="AUD",P18*'Currency &amp; Conversion'!$L$7,P18)</f>
        <v>1320</v>
      </c>
      <c r="AT18" s="56">
        <f>IF(M18="AUD",Q18*'Currency &amp; Conversion'!$L$7,Q18)</f>
        <v>769.7</v>
      </c>
      <c r="AU18" s="56"/>
      <c r="AV18" s="56"/>
      <c r="AW18" s="8"/>
    </row>
    <row r="19" ht="12.75" customHeight="1">
      <c r="A19" s="39" t="str">
        <f>'Input - Bookings'!A19</f>
        <v>04-11</v>
      </c>
      <c r="B19" s="40" t="str">
        <f t="shared" si="1"/>
        <v>Asia</v>
      </c>
      <c r="C19" s="40" t="str">
        <f t="shared" si="2"/>
        <v>ATW</v>
      </c>
      <c r="D19" s="40" t="str">
        <f>'Input - Bookings'!C19</f>
        <v>A</v>
      </c>
      <c r="E19" s="40" t="str">
        <f>'Input - Bookings'!H19</f>
        <v>TW</v>
      </c>
      <c r="F19" s="41" t="str">
        <f>'Input - Bookings'!E19</f>
        <v>067</v>
      </c>
      <c r="G19" s="41" t="str">
        <f>'Input - Bookings'!G19</f>
        <v>TA YIH MATERIALS HANDLING</v>
      </c>
      <c r="H19" s="58" t="str">
        <f>'Input - Bookings'!I19</f>
        <v>H20546</v>
      </c>
      <c r="I19" s="40" t="str">
        <f t="shared" si="3"/>
        <v>TW</v>
      </c>
      <c r="J19" s="42" t="str">
        <f>VLOOKUP(H19,'Input - Bookings'!I19:P458,8,0)</f>
        <v>810265</v>
      </c>
      <c r="K19" s="41" t="str">
        <f>'Input - Bookings'!L19</f>
        <v>A3D4</v>
      </c>
      <c r="L19" s="41" t="str">
        <f>'Input - Bookings'!M19</f>
        <v>MPC15</v>
      </c>
      <c r="M19" s="41" t="str">
        <f>'Input - Bookings'!B19</f>
        <v>USD</v>
      </c>
      <c r="N19" s="43" t="str">
        <f t="array" ref="N19">IF(M19="USD",INDEX('AP Plants'!A:A,MATCH(K19,'AP Plants'!D:D,0)),INDEX('Australia Plants'!A:A,MATCH(K19,'Australia Plants'!D:D,0)))</f>
        <v>Staxx</v>
      </c>
      <c r="O19" s="10">
        <v>1.0</v>
      </c>
      <c r="P19" s="9">
        <v>1320.0</v>
      </c>
      <c r="Q19" s="9">
        <v>769.7</v>
      </c>
      <c r="R19" s="44">
        <v>0.15255944319130132</v>
      </c>
      <c r="S19" s="45">
        <f t="shared" si="4"/>
        <v>0.4168939394</v>
      </c>
      <c r="T19" s="46">
        <f t="shared" si="5"/>
        <v>0</v>
      </c>
      <c r="U19" s="46">
        <f t="shared" si="6"/>
        <v>0.1525594432</v>
      </c>
      <c r="V19" s="47" t="str">
        <f t="shared" si="7"/>
        <v>AOP</v>
      </c>
      <c r="W19" s="48">
        <f t="shared" si="8"/>
        <v>117.4250034</v>
      </c>
      <c r="X19" s="49">
        <f t="shared" si="9"/>
        <v>117.4250034</v>
      </c>
      <c r="Y19" s="9">
        <f t="shared" si="10"/>
        <v>769.7</v>
      </c>
      <c r="Z19" s="8"/>
      <c r="AA19" s="8"/>
      <c r="AB19" s="8"/>
      <c r="AC19" s="8" t="str">
        <f t="shared" si="11"/>
        <v>ATWH20546MPC15</v>
      </c>
      <c r="AD19" s="8" t="str">
        <f>IF(AC19='Input - Bookings'!Q9,"OK","Check")</f>
        <v>Check</v>
      </c>
      <c r="AE19" s="50"/>
      <c r="AF19" s="51"/>
      <c r="AG19" s="51"/>
      <c r="AH19" s="52"/>
      <c r="AI19" s="59"/>
      <c r="AJ19" s="8" t="str">
        <f t="array" ref="AJ19">XLOOKUP($K19,'AP Plants'!D:D,'AP Plants'!B:B)</f>
        <v>Class 3</v>
      </c>
      <c r="AK19" s="53"/>
      <c r="AL19" s="53"/>
      <c r="AM19" s="46">
        <v>0.015</v>
      </c>
      <c r="AN19" s="46">
        <f t="array" ref="AN19">XLOOKUP($AJ19,Warranty!B:B,Warranty!E:E)</f>
        <v>0.015</v>
      </c>
      <c r="AO19" s="8">
        <f>IF($M19="AUD",VLOOKUP(RIGHT('Wk - Margins'!$K19,3),'AU Freight'!C:G,5,0),0)</f>
        <v>0</v>
      </c>
      <c r="AP19" s="46">
        <f t="shared" si="12"/>
        <v>0</v>
      </c>
      <c r="AQ19" s="54">
        <f t="shared" si="13"/>
        <v>0</v>
      </c>
      <c r="AR19" s="55">
        <f t="shared" si="14"/>
        <v>1</v>
      </c>
      <c r="AS19" s="56">
        <f>IF(M19="AUD",P19*'Currency &amp; Conversion'!$L$7,P19)</f>
        <v>1320</v>
      </c>
      <c r="AT19" s="56">
        <f>IF(M19="AUD",Q19*'Currency &amp; Conversion'!$L$7,Q19)</f>
        <v>769.7</v>
      </c>
      <c r="AU19" s="56"/>
      <c r="AV19" s="56"/>
      <c r="AW19" s="8"/>
    </row>
    <row r="20" ht="12.75" customHeight="1">
      <c r="A20" s="39" t="str">
        <f>'Input - Bookings'!A20</f>
        <v>04-11</v>
      </c>
      <c r="B20" s="40" t="str">
        <f t="shared" si="1"/>
        <v>Asia</v>
      </c>
      <c r="C20" s="40" t="str">
        <f t="shared" si="2"/>
        <v>ATW</v>
      </c>
      <c r="D20" s="40" t="str">
        <f>'Input - Bookings'!C20</f>
        <v>A</v>
      </c>
      <c r="E20" s="40" t="str">
        <f>'Input - Bookings'!H20</f>
        <v>TW</v>
      </c>
      <c r="F20" s="41" t="str">
        <f>'Input - Bookings'!E20</f>
        <v>067</v>
      </c>
      <c r="G20" s="41" t="str">
        <f>'Input - Bookings'!G20</f>
        <v>TA YIH MATERIALS HANDLING</v>
      </c>
      <c r="H20" s="58" t="str">
        <f>'Input - Bookings'!I20</f>
        <v>H20547</v>
      </c>
      <c r="I20" s="40" t="str">
        <f t="shared" si="3"/>
        <v>TW</v>
      </c>
      <c r="J20" s="42" t="str">
        <f>VLOOKUP(H20,'Input - Bookings'!I20:P459,8,0)</f>
        <v>810265</v>
      </c>
      <c r="K20" s="41" t="str">
        <f>'Input - Bookings'!L20</f>
        <v>A3D4</v>
      </c>
      <c r="L20" s="41" t="str">
        <f>'Input - Bookings'!M20</f>
        <v>MPC15</v>
      </c>
      <c r="M20" s="41" t="str">
        <f>'Input - Bookings'!B20</f>
        <v>USD</v>
      </c>
      <c r="N20" s="43" t="str">
        <f t="array" ref="N20">IF(M20="USD",INDEX('AP Plants'!A:A,MATCH(K20,'AP Plants'!D:D,0)),INDEX('Australia Plants'!A:A,MATCH(K20,'Australia Plants'!D:D,0)))</f>
        <v>Staxx</v>
      </c>
      <c r="O20" s="10">
        <v>1.0</v>
      </c>
      <c r="P20" s="9">
        <v>1320.0</v>
      </c>
      <c r="Q20" s="9">
        <v>769.7</v>
      </c>
      <c r="R20" s="44">
        <v>0.15255944319130132</v>
      </c>
      <c r="S20" s="45">
        <f t="shared" si="4"/>
        <v>0.4168939394</v>
      </c>
      <c r="T20" s="46">
        <f t="shared" si="5"/>
        <v>0</v>
      </c>
      <c r="U20" s="46">
        <f t="shared" si="6"/>
        <v>0.1525594432</v>
      </c>
      <c r="V20" s="47" t="str">
        <f t="shared" si="7"/>
        <v>AOP</v>
      </c>
      <c r="W20" s="48">
        <f t="shared" si="8"/>
        <v>117.4250034</v>
      </c>
      <c r="X20" s="49">
        <f t="shared" si="9"/>
        <v>117.4250034</v>
      </c>
      <c r="Y20" s="9">
        <f t="shared" si="10"/>
        <v>769.7</v>
      </c>
      <c r="Z20" s="8"/>
      <c r="AA20" s="8"/>
      <c r="AB20" s="8"/>
      <c r="AC20" s="8" t="str">
        <f t="shared" si="11"/>
        <v>ATWH20547MPC15</v>
      </c>
      <c r="AD20" s="8" t="str">
        <f>IF(AC20='Input - Bookings'!Q10,"OK","Check")</f>
        <v>Check</v>
      </c>
      <c r="AE20" s="50"/>
      <c r="AF20" s="51"/>
      <c r="AG20" s="51"/>
      <c r="AH20" s="52"/>
      <c r="AI20" s="59"/>
      <c r="AJ20" s="8" t="str">
        <f t="array" ref="AJ20">XLOOKUP($K20,'AP Plants'!D:D,'AP Plants'!B:B)</f>
        <v>Class 3</v>
      </c>
      <c r="AK20" s="53"/>
      <c r="AL20" s="53"/>
      <c r="AM20" s="46">
        <v>0.015</v>
      </c>
      <c r="AN20" s="46">
        <f t="array" ref="AN20">XLOOKUP($AJ20,Warranty!B:B,Warranty!E:E)</f>
        <v>0.015</v>
      </c>
      <c r="AO20" s="8">
        <f>IF($M20="AUD",VLOOKUP(RIGHT('Wk - Margins'!$K20,3),'AU Freight'!C:G,5,0),0)</f>
        <v>0</v>
      </c>
      <c r="AP20" s="46">
        <f t="shared" si="12"/>
        <v>0</v>
      </c>
      <c r="AQ20" s="54">
        <f t="shared" si="13"/>
        <v>0</v>
      </c>
      <c r="AR20" s="55">
        <f t="shared" si="14"/>
        <v>1</v>
      </c>
      <c r="AS20" s="56">
        <f>IF(M20="AUD",P20*'Currency &amp; Conversion'!$L$7,P20)</f>
        <v>1320</v>
      </c>
      <c r="AT20" s="56">
        <f>IF(M20="AUD",Q20*'Currency &amp; Conversion'!$L$7,Q20)</f>
        <v>769.7</v>
      </c>
      <c r="AU20" s="56"/>
      <c r="AV20" s="56"/>
      <c r="AW20" s="8"/>
    </row>
    <row r="21" ht="12.75" customHeight="1">
      <c r="A21" s="39" t="str">
        <f>'Input - Bookings'!A21</f>
        <v>04-11</v>
      </c>
      <c r="B21" s="40" t="str">
        <f t="shared" si="1"/>
        <v>Asia</v>
      </c>
      <c r="C21" s="40" t="str">
        <f t="shared" si="2"/>
        <v>ATW</v>
      </c>
      <c r="D21" s="40" t="str">
        <f>'Input - Bookings'!C21</f>
        <v>A</v>
      </c>
      <c r="E21" s="40" t="str">
        <f>'Input - Bookings'!H21</f>
        <v>TW</v>
      </c>
      <c r="F21" s="41" t="str">
        <f>'Input - Bookings'!E21</f>
        <v>067</v>
      </c>
      <c r="G21" s="41" t="str">
        <f>'Input - Bookings'!G21</f>
        <v>TA YIH MATERIALS HANDLING</v>
      </c>
      <c r="H21" s="58" t="str">
        <f>'Input - Bookings'!I21</f>
        <v>H20548</v>
      </c>
      <c r="I21" s="40" t="str">
        <f t="shared" si="3"/>
        <v>TW</v>
      </c>
      <c r="J21" s="42" t="str">
        <f>VLOOKUP(H21,'Input - Bookings'!I21:P460,8,0)</f>
        <v>810265</v>
      </c>
      <c r="K21" s="41" t="str">
        <f>'Input - Bookings'!L21</f>
        <v>A3D4</v>
      </c>
      <c r="L21" s="41" t="str">
        <f>'Input - Bookings'!M21</f>
        <v>MPC15</v>
      </c>
      <c r="M21" s="41" t="str">
        <f>'Input - Bookings'!B21</f>
        <v>USD</v>
      </c>
      <c r="N21" s="43" t="str">
        <f t="array" ref="N21">IF(M21="USD",INDEX('AP Plants'!A:A,MATCH(K21,'AP Plants'!D:D,0)),INDEX('Australia Plants'!A:A,MATCH(K21,'Australia Plants'!D:D,0)))</f>
        <v>Staxx</v>
      </c>
      <c r="O21" s="10">
        <v>1.0</v>
      </c>
      <c r="P21" s="9">
        <v>1320.0</v>
      </c>
      <c r="Q21" s="9">
        <v>769.7</v>
      </c>
      <c r="R21" s="44">
        <v>0.15255944319130132</v>
      </c>
      <c r="S21" s="45">
        <f t="shared" si="4"/>
        <v>0.4168939394</v>
      </c>
      <c r="T21" s="46">
        <f t="shared" si="5"/>
        <v>0</v>
      </c>
      <c r="U21" s="46">
        <f t="shared" si="6"/>
        <v>0.1525594432</v>
      </c>
      <c r="V21" s="47" t="str">
        <f t="shared" si="7"/>
        <v>AOP</v>
      </c>
      <c r="W21" s="48">
        <f t="shared" si="8"/>
        <v>117.4250034</v>
      </c>
      <c r="X21" s="49">
        <f t="shared" si="9"/>
        <v>117.4250034</v>
      </c>
      <c r="Y21" s="9">
        <f t="shared" si="10"/>
        <v>769.7</v>
      </c>
      <c r="Z21" s="8"/>
      <c r="AA21" s="8"/>
      <c r="AB21" s="8"/>
      <c r="AC21" s="8" t="str">
        <f t="shared" si="11"/>
        <v>ATWH20548MPC15</v>
      </c>
      <c r="AD21" s="8" t="str">
        <f>IF(AC21='Input - Bookings'!Q11,"OK","Check")</f>
        <v>Check</v>
      </c>
      <c r="AE21" s="50"/>
      <c r="AF21" s="51"/>
      <c r="AG21" s="51"/>
      <c r="AH21" s="52"/>
      <c r="AI21" s="59"/>
      <c r="AJ21" s="8" t="str">
        <f t="array" ref="AJ21">XLOOKUP($K21,'AP Plants'!D:D,'AP Plants'!B:B)</f>
        <v>Class 3</v>
      </c>
      <c r="AK21" s="53"/>
      <c r="AL21" s="53"/>
      <c r="AM21" s="46">
        <v>0.015</v>
      </c>
      <c r="AN21" s="46">
        <f t="array" ref="AN21">XLOOKUP($AJ21,Warranty!B:B,Warranty!E:E)</f>
        <v>0.015</v>
      </c>
      <c r="AO21" s="8">
        <f>IF($M21="AUD",VLOOKUP(RIGHT('Wk - Margins'!$K21,3),'AU Freight'!C:G,5,0),0)</f>
        <v>0</v>
      </c>
      <c r="AP21" s="46">
        <f t="shared" si="12"/>
        <v>0</v>
      </c>
      <c r="AQ21" s="54">
        <f t="shared" si="13"/>
        <v>0</v>
      </c>
      <c r="AR21" s="55">
        <f t="shared" si="14"/>
        <v>1</v>
      </c>
      <c r="AS21" s="56">
        <f>IF(M21="AUD",P21*'Currency &amp; Conversion'!$L$7,P21)</f>
        <v>1320</v>
      </c>
      <c r="AT21" s="56">
        <f>IF(M21="AUD",Q21*'Currency &amp; Conversion'!$L$7,Q21)</f>
        <v>769.7</v>
      </c>
      <c r="AU21" s="56"/>
      <c r="AV21" s="56"/>
      <c r="AW21" s="8"/>
    </row>
    <row r="22" ht="12.75" customHeight="1">
      <c r="A22" s="39" t="str">
        <f>'Input - Bookings'!A22</f>
        <v>04-11</v>
      </c>
      <c r="B22" s="40" t="str">
        <f t="shared" si="1"/>
        <v>Asia</v>
      </c>
      <c r="C22" s="40" t="str">
        <f t="shared" si="2"/>
        <v>ATW</v>
      </c>
      <c r="D22" s="40" t="str">
        <f>'Input - Bookings'!C22</f>
        <v>A</v>
      </c>
      <c r="E22" s="40" t="str">
        <f>'Input - Bookings'!H22</f>
        <v>TW</v>
      </c>
      <c r="F22" s="41" t="str">
        <f>'Input - Bookings'!E22</f>
        <v>067</v>
      </c>
      <c r="G22" s="41" t="str">
        <f>'Input - Bookings'!G22</f>
        <v>TA YIH MATERIALS HANDLING</v>
      </c>
      <c r="H22" s="58" t="str">
        <f>'Input - Bookings'!I22</f>
        <v>H20549</v>
      </c>
      <c r="I22" s="40" t="str">
        <f t="shared" si="3"/>
        <v>TW</v>
      </c>
      <c r="J22" s="42" t="str">
        <f>VLOOKUP(H22,'Input - Bookings'!I22:P461,8,0)</f>
        <v>810265</v>
      </c>
      <c r="K22" s="41" t="str">
        <f>'Input - Bookings'!L22</f>
        <v>A3D4</v>
      </c>
      <c r="L22" s="41" t="str">
        <f>'Input - Bookings'!M22</f>
        <v>MPC15</v>
      </c>
      <c r="M22" s="41" t="str">
        <f>'Input - Bookings'!B22</f>
        <v>USD</v>
      </c>
      <c r="N22" s="43" t="str">
        <f t="array" ref="N22">IF(M22="USD",INDEX('AP Plants'!A:A,MATCH(K22,'AP Plants'!D:D,0)),INDEX('Australia Plants'!A:A,MATCH(K22,'Australia Plants'!D:D,0)))</f>
        <v>Staxx</v>
      </c>
      <c r="O22" s="10">
        <v>1.0</v>
      </c>
      <c r="P22" s="9">
        <v>1320.0</v>
      </c>
      <c r="Q22" s="9">
        <v>769.7</v>
      </c>
      <c r="R22" s="44">
        <v>0.15255944319130132</v>
      </c>
      <c r="S22" s="45">
        <f t="shared" si="4"/>
        <v>0.4168939394</v>
      </c>
      <c r="T22" s="46">
        <f t="shared" si="5"/>
        <v>0</v>
      </c>
      <c r="U22" s="46">
        <f t="shared" si="6"/>
        <v>0.1525594432</v>
      </c>
      <c r="V22" s="47" t="str">
        <f t="shared" si="7"/>
        <v>AOP</v>
      </c>
      <c r="W22" s="48">
        <f t="shared" si="8"/>
        <v>117.4250034</v>
      </c>
      <c r="X22" s="49">
        <f t="shared" si="9"/>
        <v>117.4250034</v>
      </c>
      <c r="Y22" s="9">
        <f t="shared" si="10"/>
        <v>769.7</v>
      </c>
      <c r="Z22" s="8"/>
      <c r="AA22" s="8"/>
      <c r="AB22" s="8"/>
      <c r="AC22" s="8" t="str">
        <f t="shared" si="11"/>
        <v>ATWH20549MPC15</v>
      </c>
      <c r="AD22" s="8" t="str">
        <f>IF(AC22='Input - Bookings'!Q12,"OK","Check")</f>
        <v>Check</v>
      </c>
      <c r="AE22" s="50"/>
      <c r="AF22" s="51"/>
      <c r="AG22" s="51"/>
      <c r="AH22" s="52"/>
      <c r="AI22" s="59"/>
      <c r="AJ22" s="8" t="str">
        <f t="array" ref="AJ22">XLOOKUP($K22,'AP Plants'!D:D,'AP Plants'!B:B)</f>
        <v>Class 3</v>
      </c>
      <c r="AK22" s="53"/>
      <c r="AL22" s="53"/>
      <c r="AM22" s="46">
        <v>0.015</v>
      </c>
      <c r="AN22" s="46">
        <f t="array" ref="AN22">XLOOKUP($AJ22,Warranty!B:B,Warranty!E:E)</f>
        <v>0.015</v>
      </c>
      <c r="AO22" s="8">
        <f>IF($M22="AUD",VLOOKUP(RIGHT('Wk - Margins'!$K22,3),'AU Freight'!C:G,5,0),0)</f>
        <v>0</v>
      </c>
      <c r="AP22" s="46">
        <f t="shared" si="12"/>
        <v>0</v>
      </c>
      <c r="AQ22" s="54">
        <f t="shared" si="13"/>
        <v>0</v>
      </c>
      <c r="AR22" s="55">
        <f t="shared" si="14"/>
        <v>1</v>
      </c>
      <c r="AS22" s="56">
        <f>IF(M22="AUD",P22*'Currency &amp; Conversion'!$L$7,P22)</f>
        <v>1320</v>
      </c>
      <c r="AT22" s="56">
        <f>IF(M22="AUD",Q22*'Currency &amp; Conversion'!$L$7,Q22)</f>
        <v>769.7</v>
      </c>
      <c r="AU22" s="56"/>
      <c r="AV22" s="56"/>
      <c r="AW22" s="8"/>
    </row>
    <row r="23" ht="12.75" customHeight="1">
      <c r="A23" s="39" t="str">
        <f>'Input - Bookings'!A23</f>
        <v>04-11</v>
      </c>
      <c r="B23" s="40" t="str">
        <f t="shared" si="1"/>
        <v>Asia</v>
      </c>
      <c r="C23" s="40" t="str">
        <f t="shared" si="2"/>
        <v>ATW</v>
      </c>
      <c r="D23" s="40" t="str">
        <f>'Input - Bookings'!C23</f>
        <v>A</v>
      </c>
      <c r="E23" s="40" t="str">
        <f>'Input - Bookings'!H23</f>
        <v>TW</v>
      </c>
      <c r="F23" s="41" t="str">
        <f>'Input - Bookings'!E23</f>
        <v>067</v>
      </c>
      <c r="G23" s="41" t="str">
        <f>'Input - Bookings'!G23</f>
        <v>TA YIH MATERIALS HANDLING</v>
      </c>
      <c r="H23" s="58" t="str">
        <f>'Input - Bookings'!I23</f>
        <v>H20550</v>
      </c>
      <c r="I23" s="40" t="str">
        <f t="shared" si="3"/>
        <v>TW</v>
      </c>
      <c r="J23" s="42" t="str">
        <f>VLOOKUP(H23,'Input - Bookings'!I23:P462,8,0)</f>
        <v>810265</v>
      </c>
      <c r="K23" s="41" t="str">
        <f>'Input - Bookings'!L23</f>
        <v>A3D4</v>
      </c>
      <c r="L23" s="41" t="str">
        <f>'Input - Bookings'!M23</f>
        <v>MPC15</v>
      </c>
      <c r="M23" s="41" t="str">
        <f>'Input - Bookings'!B23</f>
        <v>USD</v>
      </c>
      <c r="N23" s="43" t="str">
        <f t="array" ref="N23">IF(M23="USD",INDEX('AP Plants'!A:A,MATCH(K23,'AP Plants'!D:D,0)),INDEX('Australia Plants'!A:A,MATCH(K23,'Australia Plants'!D:D,0)))</f>
        <v>Staxx</v>
      </c>
      <c r="O23" s="10">
        <v>1.0</v>
      </c>
      <c r="P23" s="9">
        <v>1320.0</v>
      </c>
      <c r="Q23" s="9">
        <v>769.7</v>
      </c>
      <c r="R23" s="44">
        <v>0.15255944319130132</v>
      </c>
      <c r="S23" s="45">
        <f t="shared" si="4"/>
        <v>0.4168939394</v>
      </c>
      <c r="T23" s="46">
        <f t="shared" si="5"/>
        <v>0</v>
      </c>
      <c r="U23" s="46">
        <f t="shared" si="6"/>
        <v>0.1525594432</v>
      </c>
      <c r="V23" s="47" t="str">
        <f t="shared" si="7"/>
        <v>AOP</v>
      </c>
      <c r="W23" s="48">
        <f t="shared" si="8"/>
        <v>117.4250034</v>
      </c>
      <c r="X23" s="49">
        <f t="shared" si="9"/>
        <v>117.4250034</v>
      </c>
      <c r="Y23" s="9">
        <f t="shared" si="10"/>
        <v>769.7</v>
      </c>
      <c r="Z23" s="8"/>
      <c r="AA23" s="8"/>
      <c r="AB23" s="8"/>
      <c r="AC23" s="8" t="str">
        <f t="shared" si="11"/>
        <v>ATWH20550MPC15</v>
      </c>
      <c r="AD23" s="8" t="str">
        <f>IF(AC23='Input - Bookings'!Q29,"OK","Check")</f>
        <v>Check</v>
      </c>
      <c r="AE23" s="50"/>
      <c r="AF23" s="51"/>
      <c r="AG23" s="51"/>
      <c r="AH23" s="52"/>
      <c r="AI23" s="59"/>
      <c r="AJ23" s="8" t="str">
        <f t="array" ref="AJ23">XLOOKUP($K23,'AP Plants'!D:D,'AP Plants'!B:B)</f>
        <v>Class 3</v>
      </c>
      <c r="AK23" s="53"/>
      <c r="AL23" s="53"/>
      <c r="AM23" s="46">
        <v>0.015</v>
      </c>
      <c r="AN23" s="46">
        <f t="array" ref="AN23">XLOOKUP($AJ23,Warranty!B:B,Warranty!E:E)</f>
        <v>0.015</v>
      </c>
      <c r="AO23" s="8">
        <f>IF($M23="AUD",VLOOKUP(RIGHT('Wk - Margins'!$K23,3),'AU Freight'!C:G,5,0),0)</f>
        <v>0</v>
      </c>
      <c r="AP23" s="46">
        <f t="shared" si="12"/>
        <v>0</v>
      </c>
      <c r="AQ23" s="54">
        <f t="shared" si="13"/>
        <v>0</v>
      </c>
      <c r="AR23" s="55">
        <f t="shared" si="14"/>
        <v>1</v>
      </c>
      <c r="AS23" s="56">
        <f>IF(M23="AUD",P23*'Currency &amp; Conversion'!$L$7,P23)</f>
        <v>1320</v>
      </c>
      <c r="AT23" s="56">
        <f>IF(M23="AUD",Q23*'Currency &amp; Conversion'!$L$7,Q23)</f>
        <v>769.7</v>
      </c>
      <c r="AU23" s="56"/>
      <c r="AV23" s="56"/>
      <c r="AW23" s="8"/>
    </row>
    <row r="24" ht="12.75" customHeight="1">
      <c r="A24" s="39" t="str">
        <f>'Input - Bookings'!A24</f>
        <v>04-11</v>
      </c>
      <c r="B24" s="40" t="str">
        <f t="shared" si="1"/>
        <v>Asia</v>
      </c>
      <c r="C24" s="40" t="str">
        <f t="shared" si="2"/>
        <v>ATW</v>
      </c>
      <c r="D24" s="40" t="str">
        <f>'Input - Bookings'!C24</f>
        <v>A</v>
      </c>
      <c r="E24" s="40" t="str">
        <f>'Input - Bookings'!H24</f>
        <v>TW</v>
      </c>
      <c r="F24" s="41" t="str">
        <f>'Input - Bookings'!E24</f>
        <v>067</v>
      </c>
      <c r="G24" s="41" t="str">
        <f>'Input - Bookings'!G24</f>
        <v>TA YIH MATERIALS HANDLING</v>
      </c>
      <c r="H24" s="58" t="str">
        <f>'Input - Bookings'!I24</f>
        <v>H20551</v>
      </c>
      <c r="I24" s="40" t="str">
        <f t="shared" si="3"/>
        <v>TW</v>
      </c>
      <c r="J24" s="42" t="str">
        <f>VLOOKUP(H24,'Input - Bookings'!I24:P463,8,0)</f>
        <v>810265</v>
      </c>
      <c r="K24" s="41" t="str">
        <f>'Input - Bookings'!L24</f>
        <v>A3D4</v>
      </c>
      <c r="L24" s="41" t="str">
        <f>'Input - Bookings'!M24</f>
        <v>MPC15</v>
      </c>
      <c r="M24" s="41" t="str">
        <f>'Input - Bookings'!B24</f>
        <v>USD</v>
      </c>
      <c r="N24" s="43" t="str">
        <f t="array" ref="N24">IF(M24="USD",INDEX('AP Plants'!A:A,MATCH(K24,'AP Plants'!D:D,0)),INDEX('Australia Plants'!A:A,MATCH(K24,'Australia Plants'!D:D,0)))</f>
        <v>Staxx</v>
      </c>
      <c r="O24" s="10">
        <v>1.0</v>
      </c>
      <c r="P24" s="9">
        <v>1320.0</v>
      </c>
      <c r="Q24" s="9">
        <v>769.7</v>
      </c>
      <c r="R24" s="44">
        <v>0.15255944319130132</v>
      </c>
      <c r="S24" s="45">
        <f t="shared" si="4"/>
        <v>0.4168939394</v>
      </c>
      <c r="T24" s="46">
        <f t="shared" si="5"/>
        <v>0</v>
      </c>
      <c r="U24" s="46">
        <f t="shared" si="6"/>
        <v>0.1525594432</v>
      </c>
      <c r="V24" s="47" t="str">
        <f t="shared" si="7"/>
        <v>AOP</v>
      </c>
      <c r="W24" s="48">
        <f t="shared" si="8"/>
        <v>117.4250034</v>
      </c>
      <c r="X24" s="49">
        <f t="shared" si="9"/>
        <v>117.4250034</v>
      </c>
      <c r="Y24" s="9">
        <f t="shared" si="10"/>
        <v>769.7</v>
      </c>
      <c r="Z24" s="8"/>
      <c r="AA24" s="8"/>
      <c r="AB24" s="8"/>
      <c r="AC24" s="8" t="str">
        <f t="shared" si="11"/>
        <v>ATWH20551MPC15</v>
      </c>
      <c r="AD24" s="8" t="str">
        <f>IF(AC24='Input - Bookings'!Q14,"OK","Check")</f>
        <v>Check</v>
      </c>
      <c r="AE24" s="50"/>
      <c r="AF24" s="51"/>
      <c r="AG24" s="51"/>
      <c r="AH24" s="52"/>
      <c r="AI24" s="59"/>
      <c r="AJ24" s="8" t="str">
        <f t="array" ref="AJ24">XLOOKUP($K24,'AP Plants'!D:D,'AP Plants'!B:B)</f>
        <v>Class 3</v>
      </c>
      <c r="AK24" s="53"/>
      <c r="AL24" s="53"/>
      <c r="AM24" s="46">
        <v>0.015</v>
      </c>
      <c r="AN24" s="46">
        <f t="array" ref="AN24">XLOOKUP($AJ24,Warranty!B:B,Warranty!E:E)</f>
        <v>0.015</v>
      </c>
      <c r="AO24" s="8">
        <f>IF($M24="AUD",VLOOKUP(RIGHT('Wk - Margins'!$K24,3),'AU Freight'!C:G,5,0),0)</f>
        <v>0</v>
      </c>
      <c r="AP24" s="46">
        <f t="shared" si="12"/>
        <v>0</v>
      </c>
      <c r="AQ24" s="54">
        <f t="shared" si="13"/>
        <v>0</v>
      </c>
      <c r="AR24" s="55">
        <f t="shared" si="14"/>
        <v>1</v>
      </c>
      <c r="AS24" s="56">
        <f>IF(M24="AUD",P24*'Currency &amp; Conversion'!$L$7,P24)</f>
        <v>1320</v>
      </c>
      <c r="AT24" s="56">
        <f>IF(M24="AUD",Q24*'Currency &amp; Conversion'!$L$7,Q24)</f>
        <v>769.7</v>
      </c>
      <c r="AU24" s="56"/>
      <c r="AV24" s="56"/>
      <c r="AW24" s="8"/>
    </row>
    <row r="25" ht="12.75" customHeight="1">
      <c r="A25" s="39" t="str">
        <f>'Input - Bookings'!A25</f>
        <v>04-11</v>
      </c>
      <c r="B25" s="40" t="str">
        <f t="shared" si="1"/>
        <v>Asia</v>
      </c>
      <c r="C25" s="40" t="str">
        <f t="shared" si="2"/>
        <v>ATW</v>
      </c>
      <c r="D25" s="40" t="str">
        <f>'Input - Bookings'!C25</f>
        <v>A</v>
      </c>
      <c r="E25" s="40" t="str">
        <f>'Input - Bookings'!H25</f>
        <v>TW</v>
      </c>
      <c r="F25" s="41" t="str">
        <f>'Input - Bookings'!E25</f>
        <v>067</v>
      </c>
      <c r="G25" s="41" t="str">
        <f>'Input - Bookings'!G25</f>
        <v>TA YIH MATERIALS HANDLING</v>
      </c>
      <c r="H25" s="58" t="str">
        <f>'Input - Bookings'!I25</f>
        <v>H20552</v>
      </c>
      <c r="I25" s="40" t="str">
        <f t="shared" si="3"/>
        <v>TW</v>
      </c>
      <c r="J25" s="42" t="str">
        <f>VLOOKUP(H25,'Input - Bookings'!I25:P464,8,0)</f>
        <v>810265</v>
      </c>
      <c r="K25" s="41" t="str">
        <f>'Input - Bookings'!L25</f>
        <v>A3D4</v>
      </c>
      <c r="L25" s="41" t="str">
        <f>'Input - Bookings'!M25</f>
        <v>MPC15</v>
      </c>
      <c r="M25" s="41" t="str">
        <f>'Input - Bookings'!B25</f>
        <v>USD</v>
      </c>
      <c r="N25" s="43" t="str">
        <f t="array" ref="N25">IF(M25="USD",INDEX('AP Plants'!A:A,MATCH(K25,'AP Plants'!D:D,0)),INDEX('Australia Plants'!A:A,MATCH(K25,'Australia Plants'!D:D,0)))</f>
        <v>Staxx</v>
      </c>
      <c r="O25" s="10">
        <v>1.0</v>
      </c>
      <c r="P25" s="9">
        <v>1320.0</v>
      </c>
      <c r="Q25" s="9">
        <v>769.7</v>
      </c>
      <c r="R25" s="44">
        <v>0.15255944319130132</v>
      </c>
      <c r="S25" s="45">
        <f t="shared" si="4"/>
        <v>0.4168939394</v>
      </c>
      <c r="T25" s="46">
        <f t="shared" si="5"/>
        <v>0</v>
      </c>
      <c r="U25" s="46">
        <f t="shared" si="6"/>
        <v>0.1525594432</v>
      </c>
      <c r="V25" s="47" t="str">
        <f t="shared" si="7"/>
        <v>AOP</v>
      </c>
      <c r="W25" s="48">
        <f t="shared" si="8"/>
        <v>117.4250034</v>
      </c>
      <c r="X25" s="49">
        <f t="shared" si="9"/>
        <v>117.4250034</v>
      </c>
      <c r="Y25" s="9">
        <f t="shared" si="10"/>
        <v>769.7</v>
      </c>
      <c r="Z25" s="8"/>
      <c r="AA25" s="8"/>
      <c r="AB25" s="8"/>
      <c r="AC25" s="8" t="str">
        <f t="shared" si="11"/>
        <v>ATWH20552MPC15</v>
      </c>
      <c r="AD25" s="8" t="str">
        <f>IF(AC25='Input - Bookings'!Q15,"OK","Check")</f>
        <v>Check</v>
      </c>
      <c r="AE25" s="50"/>
      <c r="AF25" s="51"/>
      <c r="AG25" s="51"/>
      <c r="AH25" s="52"/>
      <c r="AI25" s="59"/>
      <c r="AJ25" s="8" t="str">
        <f t="array" ref="AJ25">XLOOKUP($K25,'AP Plants'!D:D,'AP Plants'!B:B)</f>
        <v>Class 3</v>
      </c>
      <c r="AK25" s="53"/>
      <c r="AL25" s="53"/>
      <c r="AM25" s="46">
        <v>0.015</v>
      </c>
      <c r="AN25" s="46">
        <f t="array" ref="AN25">XLOOKUP($AJ25,Warranty!B:B,Warranty!E:E)</f>
        <v>0.015</v>
      </c>
      <c r="AO25" s="8">
        <f>IF($M25="AUD",VLOOKUP(RIGHT('Wk - Margins'!$K25,3),'AU Freight'!C:G,5,0),0)</f>
        <v>0</v>
      </c>
      <c r="AP25" s="46">
        <f t="shared" si="12"/>
        <v>0</v>
      </c>
      <c r="AQ25" s="54">
        <f t="shared" si="13"/>
        <v>0</v>
      </c>
      <c r="AR25" s="55">
        <f t="shared" si="14"/>
        <v>1</v>
      </c>
      <c r="AS25" s="56">
        <f>IF(M25="AUD",P25*'Currency &amp; Conversion'!$L$7,P25)</f>
        <v>1320</v>
      </c>
      <c r="AT25" s="56">
        <f>IF(M25="AUD",Q25*'Currency &amp; Conversion'!$L$7,Q25)</f>
        <v>769.7</v>
      </c>
      <c r="AU25" s="56"/>
      <c r="AV25" s="56"/>
      <c r="AW25" s="8"/>
    </row>
    <row r="26" ht="12.75" customHeight="1">
      <c r="A26" s="39" t="str">
        <f>'Input - Bookings'!A26</f>
        <v>04-11</v>
      </c>
      <c r="B26" s="40" t="str">
        <f t="shared" si="1"/>
        <v>Asia</v>
      </c>
      <c r="C26" s="40" t="str">
        <f t="shared" si="2"/>
        <v>ATW</v>
      </c>
      <c r="D26" s="40" t="str">
        <f>'Input - Bookings'!C26</f>
        <v>A</v>
      </c>
      <c r="E26" s="40" t="str">
        <f>'Input - Bookings'!H26</f>
        <v>TW</v>
      </c>
      <c r="F26" s="41" t="str">
        <f>'Input - Bookings'!E26</f>
        <v>067</v>
      </c>
      <c r="G26" s="41" t="str">
        <f>'Input - Bookings'!G26</f>
        <v>TA YIH MATERIALS HANDLING</v>
      </c>
      <c r="H26" s="58" t="str">
        <f>'Input - Bookings'!I26</f>
        <v>H20553</v>
      </c>
      <c r="I26" s="40" t="str">
        <f t="shared" si="3"/>
        <v>TW</v>
      </c>
      <c r="J26" s="42" t="str">
        <f>VLOOKUP(H26,'Input - Bookings'!I26:P465,8,0)</f>
        <v>810265</v>
      </c>
      <c r="K26" s="41" t="str">
        <f>'Input - Bookings'!L26</f>
        <v>A3D4</v>
      </c>
      <c r="L26" s="41" t="str">
        <f>'Input - Bookings'!M26</f>
        <v>MPC15</v>
      </c>
      <c r="M26" s="41" t="str">
        <f>'Input - Bookings'!B26</f>
        <v>USD</v>
      </c>
      <c r="N26" s="43" t="str">
        <f t="array" ref="N26">IF(M26="USD",INDEX('AP Plants'!A:A,MATCH(K26,'AP Plants'!D:D,0)),INDEX('Australia Plants'!A:A,MATCH(K26,'Australia Plants'!D:D,0)))</f>
        <v>Staxx</v>
      </c>
      <c r="O26" s="10">
        <v>1.0</v>
      </c>
      <c r="P26" s="9">
        <v>1320.0</v>
      </c>
      <c r="Q26" s="9">
        <v>769.7</v>
      </c>
      <c r="R26" s="44">
        <v>0.15255944319130132</v>
      </c>
      <c r="S26" s="45">
        <f t="shared" si="4"/>
        <v>0.4168939394</v>
      </c>
      <c r="T26" s="46">
        <f t="shared" si="5"/>
        <v>0</v>
      </c>
      <c r="U26" s="46">
        <f t="shared" si="6"/>
        <v>0.1525594432</v>
      </c>
      <c r="V26" s="47" t="str">
        <f t="shared" si="7"/>
        <v>AOP</v>
      </c>
      <c r="W26" s="48">
        <f t="shared" si="8"/>
        <v>117.4250034</v>
      </c>
      <c r="X26" s="49">
        <f t="shared" si="9"/>
        <v>117.4250034</v>
      </c>
      <c r="Y26" s="9">
        <f t="shared" si="10"/>
        <v>769.7</v>
      </c>
      <c r="Z26" s="8"/>
      <c r="AA26" s="8"/>
      <c r="AB26" s="8"/>
      <c r="AC26" s="8" t="str">
        <f t="shared" si="11"/>
        <v>ATWH20553MPC15</v>
      </c>
      <c r="AD26" s="8" t="str">
        <f>IF(AC26='Input - Bookings'!Q16,"OK","Check")</f>
        <v>Check</v>
      </c>
      <c r="AE26" s="50"/>
      <c r="AF26" s="51"/>
      <c r="AG26" s="51"/>
      <c r="AH26" s="52"/>
      <c r="AI26" s="59"/>
      <c r="AJ26" s="8" t="str">
        <f t="array" ref="AJ26">XLOOKUP($K26,'AP Plants'!D:D,'AP Plants'!B:B)</f>
        <v>Class 3</v>
      </c>
      <c r="AK26" s="53"/>
      <c r="AL26" s="53"/>
      <c r="AM26" s="46">
        <v>0.015</v>
      </c>
      <c r="AN26" s="46">
        <f t="array" ref="AN26">XLOOKUP($AJ26,Warranty!B:B,Warranty!E:E)</f>
        <v>0.015</v>
      </c>
      <c r="AO26" s="8">
        <f>IF($M26="AUD",VLOOKUP(RIGHT('Wk - Margins'!$K26,3),'AU Freight'!C:G,5,0),0)</f>
        <v>0</v>
      </c>
      <c r="AP26" s="46">
        <f t="shared" si="12"/>
        <v>0</v>
      </c>
      <c r="AQ26" s="54">
        <f t="shared" si="13"/>
        <v>0</v>
      </c>
      <c r="AR26" s="55">
        <f t="shared" si="14"/>
        <v>1</v>
      </c>
      <c r="AS26" s="56">
        <f>IF(M26="AUD",P26*'Currency &amp; Conversion'!$L$7,P26)</f>
        <v>1320</v>
      </c>
      <c r="AT26" s="56">
        <f>IF(M26="AUD",Q26*'Currency &amp; Conversion'!$L$7,Q26)</f>
        <v>769.7</v>
      </c>
      <c r="AU26" s="56"/>
      <c r="AV26" s="56"/>
      <c r="AW26" s="8"/>
    </row>
    <row r="27" ht="12.75" customHeight="1">
      <c r="A27" s="39" t="str">
        <f>'Input - Bookings'!A27</f>
        <v>04-11</v>
      </c>
      <c r="B27" s="40" t="str">
        <f t="shared" si="1"/>
        <v>Asia</v>
      </c>
      <c r="C27" s="40" t="str">
        <f t="shared" si="2"/>
        <v>ATW</v>
      </c>
      <c r="D27" s="40" t="str">
        <f>'Input - Bookings'!C27</f>
        <v>A</v>
      </c>
      <c r="E27" s="40" t="str">
        <f>'Input - Bookings'!H27</f>
        <v>TW</v>
      </c>
      <c r="F27" s="41" t="str">
        <f>'Input - Bookings'!E27</f>
        <v>067</v>
      </c>
      <c r="G27" s="41" t="str">
        <f>'Input - Bookings'!G27</f>
        <v>TA YIH MATERIALS HANDLING</v>
      </c>
      <c r="H27" s="58" t="str">
        <f>'Input - Bookings'!I27</f>
        <v>H20554</v>
      </c>
      <c r="I27" s="40" t="str">
        <f t="shared" si="3"/>
        <v>TW</v>
      </c>
      <c r="J27" s="42" t="str">
        <f>VLOOKUP(H27,'Input - Bookings'!I27:P466,8,0)</f>
        <v>810265</v>
      </c>
      <c r="K27" s="41" t="str">
        <f>'Input - Bookings'!L27</f>
        <v>A3D4</v>
      </c>
      <c r="L27" s="41" t="str">
        <f>'Input - Bookings'!M27</f>
        <v>MPC15</v>
      </c>
      <c r="M27" s="41" t="str">
        <f>'Input - Bookings'!B27</f>
        <v>USD</v>
      </c>
      <c r="N27" s="43" t="str">
        <f t="array" ref="N27">IF(M27="USD",INDEX('AP Plants'!A:A,MATCH(K27,'AP Plants'!D:D,0)),INDEX('Australia Plants'!A:A,MATCH(K27,'Australia Plants'!D:D,0)))</f>
        <v>Staxx</v>
      </c>
      <c r="O27" s="10">
        <v>1.0</v>
      </c>
      <c r="P27" s="9">
        <v>1320.0</v>
      </c>
      <c r="Q27" s="9">
        <v>769.7</v>
      </c>
      <c r="R27" s="44">
        <v>0.15255944319130132</v>
      </c>
      <c r="S27" s="45">
        <f t="shared" si="4"/>
        <v>0.4168939394</v>
      </c>
      <c r="T27" s="46">
        <f t="shared" si="5"/>
        <v>0</v>
      </c>
      <c r="U27" s="46">
        <f t="shared" si="6"/>
        <v>0.1525594432</v>
      </c>
      <c r="V27" s="47" t="str">
        <f t="shared" si="7"/>
        <v>AOP</v>
      </c>
      <c r="W27" s="48">
        <f t="shared" si="8"/>
        <v>117.4250034</v>
      </c>
      <c r="X27" s="49">
        <f t="shared" si="9"/>
        <v>117.4250034</v>
      </c>
      <c r="Y27" s="9">
        <f t="shared" si="10"/>
        <v>769.7</v>
      </c>
      <c r="Z27" s="8"/>
      <c r="AA27" s="8"/>
      <c r="AB27" s="8"/>
      <c r="AC27" s="8" t="str">
        <f t="shared" si="11"/>
        <v>ATWH20554MPC15</v>
      </c>
      <c r="AD27" s="8" t="str">
        <f>IF(AC27='Input - Bookings'!Q17,"OK","Check")</f>
        <v>Check</v>
      </c>
      <c r="AE27" s="50"/>
      <c r="AF27" s="51"/>
      <c r="AG27" s="51"/>
      <c r="AH27" s="52"/>
      <c r="AI27" s="52"/>
      <c r="AJ27" s="8" t="str">
        <f t="array" ref="AJ27">XLOOKUP($K27,'AP Plants'!D:D,'AP Plants'!B:B)</f>
        <v>Class 3</v>
      </c>
      <c r="AK27" s="53"/>
      <c r="AL27" s="53"/>
      <c r="AM27" s="46">
        <v>0.015</v>
      </c>
      <c r="AN27" s="46">
        <f t="array" ref="AN27">XLOOKUP($AJ27,Warranty!B:B,Warranty!E:E)</f>
        <v>0.015</v>
      </c>
      <c r="AO27" s="8">
        <f>IF($M27="AUD",VLOOKUP(RIGHT('Wk - Margins'!$K27,3),'AU Freight'!C:G,5,0),0)</f>
        <v>0</v>
      </c>
      <c r="AP27" s="46">
        <f t="shared" si="12"/>
        <v>0</v>
      </c>
      <c r="AQ27" s="54">
        <f t="shared" si="13"/>
        <v>0</v>
      </c>
      <c r="AR27" s="55">
        <f t="shared" si="14"/>
        <v>1</v>
      </c>
      <c r="AS27" s="56">
        <f>IF(M27="AUD",P27*'Currency &amp; Conversion'!$L$7,P27)</f>
        <v>1320</v>
      </c>
      <c r="AT27" s="56">
        <f>IF(M27="AUD",Q27*'Currency &amp; Conversion'!$L$7,Q27)</f>
        <v>769.7</v>
      </c>
      <c r="AU27" s="56"/>
      <c r="AV27" s="56"/>
      <c r="AW27" s="8"/>
    </row>
    <row r="28" ht="12.75" customHeight="1">
      <c r="A28" s="39" t="str">
        <f>'Input - Bookings'!A28</f>
        <v>04-11</v>
      </c>
      <c r="B28" s="40" t="str">
        <f t="shared" si="1"/>
        <v>Asia</v>
      </c>
      <c r="C28" s="40" t="str">
        <f t="shared" si="2"/>
        <v>ATW</v>
      </c>
      <c r="D28" s="40" t="str">
        <f>'Input - Bookings'!C28</f>
        <v>A</v>
      </c>
      <c r="E28" s="40" t="str">
        <f>'Input - Bookings'!H28</f>
        <v>TW</v>
      </c>
      <c r="F28" s="41" t="str">
        <f>'Input - Bookings'!E28</f>
        <v>067</v>
      </c>
      <c r="G28" s="41" t="str">
        <f>'Input - Bookings'!G28</f>
        <v>TA YIH MATERIALS HANDLING</v>
      </c>
      <c r="H28" s="58" t="str">
        <f>'Input - Bookings'!I28</f>
        <v>H20555</v>
      </c>
      <c r="I28" s="40" t="str">
        <f t="shared" si="3"/>
        <v>TW</v>
      </c>
      <c r="J28" s="42" t="str">
        <f>VLOOKUP(H28,'Input - Bookings'!I28:P467,8,0)</f>
        <v>810265</v>
      </c>
      <c r="K28" s="41" t="str">
        <f>'Input - Bookings'!L28</f>
        <v>A3D4</v>
      </c>
      <c r="L28" s="41" t="str">
        <f>'Input - Bookings'!M28</f>
        <v>MPC15</v>
      </c>
      <c r="M28" s="41" t="str">
        <f>'Input - Bookings'!B28</f>
        <v>USD</v>
      </c>
      <c r="N28" s="43" t="str">
        <f t="array" ref="N28">IF(M28="USD",INDEX('AP Plants'!A:A,MATCH(K28,'AP Plants'!D:D,0)),INDEX('Australia Plants'!A:A,MATCH(K28,'Australia Plants'!D:D,0)))</f>
        <v>Staxx</v>
      </c>
      <c r="O28" s="10">
        <v>1.0</v>
      </c>
      <c r="P28" s="9">
        <v>1320.0</v>
      </c>
      <c r="Q28" s="9">
        <v>769.7</v>
      </c>
      <c r="R28" s="44">
        <v>0.15255944319130132</v>
      </c>
      <c r="S28" s="45">
        <f t="shared" si="4"/>
        <v>0.4168939394</v>
      </c>
      <c r="T28" s="46">
        <f t="shared" si="5"/>
        <v>0</v>
      </c>
      <c r="U28" s="46">
        <f t="shared" si="6"/>
        <v>0.1525594432</v>
      </c>
      <c r="V28" s="47" t="str">
        <f t="shared" si="7"/>
        <v>AOP</v>
      </c>
      <c r="W28" s="48">
        <f t="shared" si="8"/>
        <v>117.4250034</v>
      </c>
      <c r="X28" s="49">
        <f t="shared" si="9"/>
        <v>117.4250034</v>
      </c>
      <c r="Y28" s="9">
        <f t="shared" si="10"/>
        <v>769.7</v>
      </c>
      <c r="Z28" s="8"/>
      <c r="AA28" s="8"/>
      <c r="AB28" s="8"/>
      <c r="AC28" s="8" t="str">
        <f t="shared" si="11"/>
        <v>ATWH20555MPC15</v>
      </c>
      <c r="AD28" s="8" t="str">
        <f>IF(AC28='Input - Bookings'!Q18,"OK","Check")</f>
        <v>Check</v>
      </c>
      <c r="AE28" s="50"/>
      <c r="AF28" s="51"/>
      <c r="AG28" s="51"/>
      <c r="AH28" s="52"/>
      <c r="AI28" s="52"/>
      <c r="AJ28" s="8" t="str">
        <f t="array" ref="AJ28">XLOOKUP($K28,'AP Plants'!D:D,'AP Plants'!B:B)</f>
        <v>Class 3</v>
      </c>
      <c r="AK28" s="53"/>
      <c r="AL28" s="53"/>
      <c r="AM28" s="46">
        <v>0.015</v>
      </c>
      <c r="AN28" s="46">
        <f t="array" ref="AN28">XLOOKUP($AJ28,Warranty!B:B,Warranty!E:E)</f>
        <v>0.015</v>
      </c>
      <c r="AO28" s="8">
        <f>IF($M28="AUD",VLOOKUP(RIGHT('Wk - Margins'!$K28,3),'AU Freight'!C:G,5,0),0)</f>
        <v>0</v>
      </c>
      <c r="AP28" s="46">
        <f t="shared" si="12"/>
        <v>0</v>
      </c>
      <c r="AQ28" s="54">
        <f t="shared" si="13"/>
        <v>0</v>
      </c>
      <c r="AR28" s="55">
        <f t="shared" si="14"/>
        <v>1</v>
      </c>
      <c r="AS28" s="56">
        <f>IF(M28="AUD",P28*'Currency &amp; Conversion'!$L$7,P28)</f>
        <v>1320</v>
      </c>
      <c r="AT28" s="56">
        <f>IF(M28="AUD",Q28*'Currency &amp; Conversion'!$L$7,Q28)</f>
        <v>769.7</v>
      </c>
      <c r="AU28" s="56"/>
      <c r="AV28" s="56"/>
      <c r="AW28" s="8"/>
    </row>
    <row r="29" ht="12.75" customHeight="1">
      <c r="A29" s="39" t="str">
        <f>'Input - Bookings'!A29</f>
        <v>04-11</v>
      </c>
      <c r="B29" s="40" t="str">
        <f t="shared" si="1"/>
        <v>Asia</v>
      </c>
      <c r="C29" s="40" t="str">
        <f t="shared" si="2"/>
        <v>ATW</v>
      </c>
      <c r="D29" s="40" t="str">
        <f>'Input - Bookings'!C29</f>
        <v>A</v>
      </c>
      <c r="E29" s="40" t="str">
        <f>'Input - Bookings'!H29</f>
        <v>TW</v>
      </c>
      <c r="F29" s="41" t="str">
        <f>'Input - Bookings'!E29</f>
        <v>067</v>
      </c>
      <c r="G29" s="41" t="str">
        <f>'Input - Bookings'!G29</f>
        <v>TA YIH MATERIALS HANDLING</v>
      </c>
      <c r="H29" s="58" t="str">
        <f>'Input - Bookings'!I29</f>
        <v>H20556</v>
      </c>
      <c r="I29" s="40" t="str">
        <f t="shared" si="3"/>
        <v>TW</v>
      </c>
      <c r="J29" s="42" t="str">
        <f>VLOOKUP(H29,'Input - Bookings'!I29:P468,8,0)</f>
        <v>810265</v>
      </c>
      <c r="K29" s="41" t="str">
        <f>'Input - Bookings'!L29</f>
        <v>A3D4</v>
      </c>
      <c r="L29" s="41" t="str">
        <f>'Input - Bookings'!M29</f>
        <v>MPC15</v>
      </c>
      <c r="M29" s="41" t="str">
        <f>'Input - Bookings'!B29</f>
        <v>USD</v>
      </c>
      <c r="N29" s="43" t="str">
        <f t="array" ref="N29">IF(M29="USD",INDEX('AP Plants'!A:A,MATCH(K29,'AP Plants'!D:D,0)),INDEX('Australia Plants'!A:A,MATCH(K29,'Australia Plants'!D:D,0)))</f>
        <v>Staxx</v>
      </c>
      <c r="O29" s="10">
        <v>1.0</v>
      </c>
      <c r="P29" s="9">
        <v>1320.0</v>
      </c>
      <c r="Q29" s="9">
        <v>769.7</v>
      </c>
      <c r="R29" s="44">
        <v>0.15255944319130132</v>
      </c>
      <c r="S29" s="45">
        <f t="shared" si="4"/>
        <v>0.4168939394</v>
      </c>
      <c r="T29" s="46">
        <f t="shared" si="5"/>
        <v>0</v>
      </c>
      <c r="U29" s="46">
        <f t="shared" si="6"/>
        <v>0.1525594432</v>
      </c>
      <c r="V29" s="47" t="str">
        <f t="shared" si="7"/>
        <v>AOP</v>
      </c>
      <c r="W29" s="48">
        <f t="shared" si="8"/>
        <v>117.4250034</v>
      </c>
      <c r="X29" s="49">
        <f t="shared" si="9"/>
        <v>117.4250034</v>
      </c>
      <c r="Y29" s="9">
        <f t="shared" si="10"/>
        <v>769.7</v>
      </c>
      <c r="Z29" s="8"/>
      <c r="AA29" s="8"/>
      <c r="AB29" s="8"/>
      <c r="AC29" s="8" t="str">
        <f t="shared" si="11"/>
        <v>ATWH20556MPC15</v>
      </c>
      <c r="AD29" s="8" t="str">
        <f>IF(AC29='Input - Bookings'!Q19,"OK","Check")</f>
        <v>Check</v>
      </c>
      <c r="AE29" s="50"/>
      <c r="AF29" s="51"/>
      <c r="AG29" s="51"/>
      <c r="AH29" s="52"/>
      <c r="AI29" s="59"/>
      <c r="AJ29" s="8" t="str">
        <f t="array" ref="AJ29">XLOOKUP($K29,'AP Plants'!D:D,'AP Plants'!B:B)</f>
        <v>Class 3</v>
      </c>
      <c r="AK29" s="53"/>
      <c r="AL29" s="53"/>
      <c r="AM29" s="46">
        <v>0.015</v>
      </c>
      <c r="AN29" s="46">
        <f t="array" ref="AN29">XLOOKUP($AJ29,Warranty!B:B,Warranty!E:E)</f>
        <v>0.015</v>
      </c>
      <c r="AO29" s="8">
        <f>IF($M29="AUD",VLOOKUP(RIGHT('Wk - Margins'!$K29,3),'AU Freight'!C:G,5,0),0)</f>
        <v>0</v>
      </c>
      <c r="AP29" s="46">
        <f t="shared" si="12"/>
        <v>0</v>
      </c>
      <c r="AQ29" s="54">
        <f t="shared" si="13"/>
        <v>0</v>
      </c>
      <c r="AR29" s="55">
        <f t="shared" si="14"/>
        <v>1</v>
      </c>
      <c r="AS29" s="56">
        <f>IF(M29="AUD",P29*'Currency &amp; Conversion'!$L$7,P29)</f>
        <v>1320</v>
      </c>
      <c r="AT29" s="56">
        <f>IF(M29="AUD",Q29*'Currency &amp; Conversion'!$L$7,Q29)</f>
        <v>769.7</v>
      </c>
      <c r="AU29" s="56"/>
      <c r="AV29" s="56"/>
      <c r="AW29" s="8"/>
    </row>
    <row r="30" ht="12.75" customHeight="1">
      <c r="A30" s="39" t="str">
        <f>'Input - Bookings'!A30</f>
        <v>04-11</v>
      </c>
      <c r="B30" s="40" t="str">
        <f t="shared" si="1"/>
        <v>Asia</v>
      </c>
      <c r="C30" s="40" t="str">
        <f t="shared" si="2"/>
        <v>ATW</v>
      </c>
      <c r="D30" s="40" t="str">
        <f>'Input - Bookings'!C30</f>
        <v>A</v>
      </c>
      <c r="E30" s="40" t="str">
        <f>'Input - Bookings'!H30</f>
        <v>TW</v>
      </c>
      <c r="F30" s="41" t="str">
        <f>'Input - Bookings'!E30</f>
        <v>067</v>
      </c>
      <c r="G30" s="41" t="str">
        <f>'Input - Bookings'!G30</f>
        <v>TA YIH MATERIALS HANDLING</v>
      </c>
      <c r="H30" s="58" t="str">
        <f>'Input - Bookings'!I30</f>
        <v>H20557</v>
      </c>
      <c r="I30" s="40" t="str">
        <f t="shared" si="3"/>
        <v>TW</v>
      </c>
      <c r="J30" s="42" t="str">
        <f>VLOOKUP(H30,'Input - Bookings'!I30:P469,8,0)</f>
        <v>810265</v>
      </c>
      <c r="K30" s="41" t="str">
        <f>'Input - Bookings'!L30</f>
        <v>A3D4</v>
      </c>
      <c r="L30" s="41" t="str">
        <f>'Input - Bookings'!M30</f>
        <v>MPC15</v>
      </c>
      <c r="M30" s="41" t="str">
        <f>'Input - Bookings'!B30</f>
        <v>USD</v>
      </c>
      <c r="N30" s="43" t="str">
        <f t="array" ref="N30">IF(M30="USD",INDEX('AP Plants'!A:A,MATCH(K30,'AP Plants'!D:D,0)),INDEX('Australia Plants'!A:A,MATCH(K30,'Australia Plants'!D:D,0)))</f>
        <v>Staxx</v>
      </c>
      <c r="O30" s="10">
        <v>1.0</v>
      </c>
      <c r="P30" s="9">
        <v>1320.0</v>
      </c>
      <c r="Q30" s="9">
        <v>769.7</v>
      </c>
      <c r="R30" s="44">
        <v>0.15255944319130132</v>
      </c>
      <c r="S30" s="45">
        <f t="shared" si="4"/>
        <v>0.4168939394</v>
      </c>
      <c r="T30" s="46">
        <f t="shared" si="5"/>
        <v>0</v>
      </c>
      <c r="U30" s="46">
        <f t="shared" si="6"/>
        <v>0.1525594432</v>
      </c>
      <c r="V30" s="47" t="str">
        <f t="shared" si="7"/>
        <v>AOP</v>
      </c>
      <c r="W30" s="48">
        <f t="shared" si="8"/>
        <v>117.4250034</v>
      </c>
      <c r="X30" s="49">
        <f t="shared" si="9"/>
        <v>117.4250034</v>
      </c>
      <c r="Y30" s="9">
        <f t="shared" si="10"/>
        <v>769.7</v>
      </c>
      <c r="Z30" s="8"/>
      <c r="AA30" s="8"/>
      <c r="AB30" s="8"/>
      <c r="AC30" s="8" t="str">
        <f t="shared" si="11"/>
        <v>ATWH20557MPC15</v>
      </c>
      <c r="AD30" s="8" t="str">
        <f>IF(AC30='Input - Bookings'!Q20,"OK","Check")</f>
        <v>Check</v>
      </c>
      <c r="AE30" s="50"/>
      <c r="AF30" s="51"/>
      <c r="AG30" s="51"/>
      <c r="AH30" s="52"/>
      <c r="AI30" s="59"/>
      <c r="AJ30" s="8" t="str">
        <f t="array" ref="AJ30">XLOOKUP($K30,'AP Plants'!D:D,'AP Plants'!B:B)</f>
        <v>Class 3</v>
      </c>
      <c r="AK30" s="53"/>
      <c r="AL30" s="53"/>
      <c r="AM30" s="46">
        <v>0.015</v>
      </c>
      <c r="AN30" s="46">
        <f t="array" ref="AN30">XLOOKUP($AJ30,Warranty!B:B,Warranty!E:E)</f>
        <v>0.015</v>
      </c>
      <c r="AO30" s="8">
        <f>IF($M30="AUD",VLOOKUP(RIGHT('Wk - Margins'!$K30,3),'AU Freight'!C:G,5,0),0)</f>
        <v>0</v>
      </c>
      <c r="AP30" s="46">
        <f t="shared" si="12"/>
        <v>0</v>
      </c>
      <c r="AQ30" s="54">
        <f t="shared" si="13"/>
        <v>0</v>
      </c>
      <c r="AR30" s="55">
        <f t="shared" si="14"/>
        <v>1</v>
      </c>
      <c r="AS30" s="56">
        <f>IF(M30="AUD",P30*'Currency &amp; Conversion'!$L$7,P30)</f>
        <v>1320</v>
      </c>
      <c r="AT30" s="56">
        <f>IF(M30="AUD",Q30*'Currency &amp; Conversion'!$L$7,Q30)</f>
        <v>769.7</v>
      </c>
      <c r="AU30" s="56"/>
      <c r="AV30" s="56"/>
      <c r="AW30" s="8"/>
    </row>
    <row r="31" ht="12.75" customHeight="1">
      <c r="A31" s="39" t="str">
        <f>'Input - Bookings'!A31</f>
        <v>04-11</v>
      </c>
      <c r="B31" s="40" t="str">
        <f t="shared" si="1"/>
        <v>Asia</v>
      </c>
      <c r="C31" s="40" t="str">
        <f t="shared" si="2"/>
        <v>ATW</v>
      </c>
      <c r="D31" s="40" t="str">
        <f>'Input - Bookings'!C31</f>
        <v>A</v>
      </c>
      <c r="E31" s="40" t="str">
        <f>'Input - Bookings'!H31</f>
        <v>TW</v>
      </c>
      <c r="F31" s="41" t="str">
        <f>'Input - Bookings'!E31</f>
        <v>067</v>
      </c>
      <c r="G31" s="41" t="str">
        <f>'Input - Bookings'!G31</f>
        <v>TA YIH MATERIALS HANDLING</v>
      </c>
      <c r="H31" s="58" t="str">
        <f>'Input - Bookings'!I31</f>
        <v>H20558</v>
      </c>
      <c r="I31" s="40" t="str">
        <f t="shared" si="3"/>
        <v>TW</v>
      </c>
      <c r="J31" s="42" t="str">
        <f>VLOOKUP(H31,'Input - Bookings'!I31:P470,8,0)</f>
        <v>810265</v>
      </c>
      <c r="K31" s="41" t="str">
        <f>'Input - Bookings'!L31</f>
        <v>A3D4</v>
      </c>
      <c r="L31" s="41" t="str">
        <f>'Input - Bookings'!M31</f>
        <v>MPC15</v>
      </c>
      <c r="M31" s="41" t="str">
        <f>'Input - Bookings'!B31</f>
        <v>USD</v>
      </c>
      <c r="N31" s="43" t="str">
        <f t="array" ref="N31">IF(M31="USD",INDEX('AP Plants'!A:A,MATCH(K31,'AP Plants'!D:D,0)),INDEX('Australia Plants'!A:A,MATCH(K31,'Australia Plants'!D:D,0)))</f>
        <v>Staxx</v>
      </c>
      <c r="O31" s="10">
        <v>1.0</v>
      </c>
      <c r="P31" s="9">
        <v>1320.0</v>
      </c>
      <c r="Q31" s="9">
        <v>769.7</v>
      </c>
      <c r="R31" s="44">
        <v>0.15255944319130132</v>
      </c>
      <c r="S31" s="45">
        <f t="shared" si="4"/>
        <v>0.4168939394</v>
      </c>
      <c r="T31" s="46">
        <f t="shared" si="5"/>
        <v>0</v>
      </c>
      <c r="U31" s="46">
        <f t="shared" si="6"/>
        <v>0.1525594432</v>
      </c>
      <c r="V31" s="47" t="str">
        <f t="shared" si="7"/>
        <v>AOP</v>
      </c>
      <c r="W31" s="48">
        <f t="shared" si="8"/>
        <v>117.4250034</v>
      </c>
      <c r="X31" s="49">
        <f t="shared" si="9"/>
        <v>117.4250034</v>
      </c>
      <c r="Y31" s="9">
        <f t="shared" si="10"/>
        <v>769.7</v>
      </c>
      <c r="Z31" s="8"/>
      <c r="AA31" s="8"/>
      <c r="AB31" s="8"/>
      <c r="AC31" s="8" t="str">
        <f t="shared" si="11"/>
        <v>ATWH20558MPC15</v>
      </c>
      <c r="AD31" s="8" t="str">
        <f>IF(AC31='Input - Bookings'!Q21,"OK","Check")</f>
        <v>Check</v>
      </c>
      <c r="AE31" s="50"/>
      <c r="AF31" s="51"/>
      <c r="AG31" s="51"/>
      <c r="AH31" s="52"/>
      <c r="AI31" s="59"/>
      <c r="AJ31" s="8" t="str">
        <f t="array" ref="AJ31">XLOOKUP($K31,'AP Plants'!D:D,'AP Plants'!B:B)</f>
        <v>Class 3</v>
      </c>
      <c r="AK31" s="53"/>
      <c r="AL31" s="53"/>
      <c r="AM31" s="46">
        <v>0.015</v>
      </c>
      <c r="AN31" s="46">
        <f t="array" ref="AN31">XLOOKUP($AJ31,Warranty!B:B,Warranty!E:E)</f>
        <v>0.015</v>
      </c>
      <c r="AO31" s="8">
        <f>IF($M31="AUD",VLOOKUP(RIGHT('Wk - Margins'!$K31,3),'AU Freight'!C:G,5,0),0)</f>
        <v>0</v>
      </c>
      <c r="AP31" s="46">
        <f t="shared" si="12"/>
        <v>0</v>
      </c>
      <c r="AQ31" s="54">
        <f t="shared" si="13"/>
        <v>0</v>
      </c>
      <c r="AR31" s="55">
        <f t="shared" si="14"/>
        <v>1</v>
      </c>
      <c r="AS31" s="56">
        <f>IF(M31="AUD",P31*'Currency &amp; Conversion'!$L$7,P31)</f>
        <v>1320</v>
      </c>
      <c r="AT31" s="56">
        <f>IF(M31="AUD",Q31*'Currency &amp; Conversion'!$L$7,Q31)</f>
        <v>769.7</v>
      </c>
      <c r="AU31" s="56"/>
      <c r="AV31" s="56"/>
      <c r="AW31" s="8"/>
    </row>
    <row r="32" ht="12.75" customHeight="1">
      <c r="A32" s="39" t="str">
        <f>'Input - Bookings'!A32</f>
        <v>04-11</v>
      </c>
      <c r="B32" s="40" t="str">
        <f t="shared" si="1"/>
        <v>Asia</v>
      </c>
      <c r="C32" s="40" t="str">
        <f t="shared" si="2"/>
        <v>ATW</v>
      </c>
      <c r="D32" s="40" t="str">
        <f>'Input - Bookings'!C32</f>
        <v>A</v>
      </c>
      <c r="E32" s="40" t="str">
        <f>'Input - Bookings'!H32</f>
        <v>TW</v>
      </c>
      <c r="F32" s="41" t="str">
        <f>'Input - Bookings'!E32</f>
        <v>067</v>
      </c>
      <c r="G32" s="41" t="str">
        <f>'Input - Bookings'!G32</f>
        <v>TA YIH MATERIALS HANDLING</v>
      </c>
      <c r="H32" s="58" t="str">
        <f>'Input - Bookings'!I32</f>
        <v>H20559</v>
      </c>
      <c r="I32" s="40" t="str">
        <f t="shared" si="3"/>
        <v>TW</v>
      </c>
      <c r="J32" s="42" t="str">
        <f>VLOOKUP(H32,'Input - Bookings'!I32:P471,8,0)</f>
        <v>810265</v>
      </c>
      <c r="K32" s="41" t="str">
        <f>'Input - Bookings'!L32</f>
        <v>A3D4</v>
      </c>
      <c r="L32" s="41" t="str">
        <f>'Input - Bookings'!M32</f>
        <v>MPC15</v>
      </c>
      <c r="M32" s="41" t="str">
        <f>'Input - Bookings'!B32</f>
        <v>USD</v>
      </c>
      <c r="N32" s="43" t="str">
        <f t="array" ref="N32">IF(M32="USD",INDEX('AP Plants'!A:A,MATCH(K32,'AP Plants'!D:D,0)),INDEX('Australia Plants'!A:A,MATCH(K32,'Australia Plants'!D:D,0)))</f>
        <v>Staxx</v>
      </c>
      <c r="O32" s="10">
        <v>1.0</v>
      </c>
      <c r="P32" s="9">
        <v>1320.0</v>
      </c>
      <c r="Q32" s="9">
        <v>769.7</v>
      </c>
      <c r="R32" s="44">
        <v>0.15255944319130132</v>
      </c>
      <c r="S32" s="45">
        <f t="shared" si="4"/>
        <v>0.4168939394</v>
      </c>
      <c r="T32" s="46">
        <f t="shared" si="5"/>
        <v>0</v>
      </c>
      <c r="U32" s="46">
        <f t="shared" si="6"/>
        <v>0.1525594432</v>
      </c>
      <c r="V32" s="47" t="str">
        <f t="shared" si="7"/>
        <v>AOP</v>
      </c>
      <c r="W32" s="48">
        <f t="shared" si="8"/>
        <v>117.4250034</v>
      </c>
      <c r="X32" s="49">
        <f t="shared" si="9"/>
        <v>117.4250034</v>
      </c>
      <c r="Y32" s="9">
        <f t="shared" si="10"/>
        <v>769.7</v>
      </c>
      <c r="Z32" s="8"/>
      <c r="AA32" s="8"/>
      <c r="AB32" s="8"/>
      <c r="AC32" s="8" t="str">
        <f t="shared" si="11"/>
        <v>ATWH20559MPC15</v>
      </c>
      <c r="AD32" s="8" t="str">
        <f>IF(AC32='Input - Bookings'!Q22,"OK","Check")</f>
        <v>Check</v>
      </c>
      <c r="AE32" s="50"/>
      <c r="AF32" s="51"/>
      <c r="AG32" s="51"/>
      <c r="AH32" s="52"/>
      <c r="AI32" s="52"/>
      <c r="AJ32" s="8" t="str">
        <f t="array" ref="AJ32">XLOOKUP($K32,'AP Plants'!D:D,'AP Plants'!B:B)</f>
        <v>Class 3</v>
      </c>
      <c r="AK32" s="53"/>
      <c r="AL32" s="53"/>
      <c r="AM32" s="46">
        <v>0.015</v>
      </c>
      <c r="AN32" s="46">
        <f t="array" ref="AN32">XLOOKUP($AJ32,Warranty!B:B,Warranty!E:E)</f>
        <v>0.015</v>
      </c>
      <c r="AO32" s="8">
        <f>IF($M32="AUD",VLOOKUP(RIGHT('Wk - Margins'!$K32,3),'AU Freight'!C:G,5,0),0)</f>
        <v>0</v>
      </c>
      <c r="AP32" s="46">
        <f t="shared" si="12"/>
        <v>0</v>
      </c>
      <c r="AQ32" s="54">
        <f t="shared" si="13"/>
        <v>0</v>
      </c>
      <c r="AR32" s="55">
        <f t="shared" si="14"/>
        <v>1</v>
      </c>
      <c r="AS32" s="56">
        <f>IF(M32="AUD",P32*'Currency &amp; Conversion'!$L$7,P32)</f>
        <v>1320</v>
      </c>
      <c r="AT32" s="56">
        <f>IF(M32="AUD",Q32*'Currency &amp; Conversion'!$L$7,Q32)</f>
        <v>769.7</v>
      </c>
      <c r="AU32" s="56"/>
      <c r="AV32" s="56"/>
      <c r="AW32" s="8"/>
    </row>
    <row r="33" ht="12.75" customHeight="1">
      <c r="A33" s="39" t="str">
        <f>'Input - Bookings'!A33</f>
        <v>04-11</v>
      </c>
      <c r="B33" s="40" t="str">
        <f t="shared" si="1"/>
        <v>Asia</v>
      </c>
      <c r="C33" s="40" t="str">
        <f t="shared" si="2"/>
        <v>ATW</v>
      </c>
      <c r="D33" s="40" t="str">
        <f>'Input - Bookings'!C33</f>
        <v>A</v>
      </c>
      <c r="E33" s="40" t="str">
        <f>'Input - Bookings'!H33</f>
        <v>TW</v>
      </c>
      <c r="F33" s="41" t="str">
        <f>'Input - Bookings'!E33</f>
        <v>067</v>
      </c>
      <c r="G33" s="41" t="str">
        <f>'Input - Bookings'!G33</f>
        <v>TA YIH MATERIALS HANDLING</v>
      </c>
      <c r="H33" s="58" t="str">
        <f>'Input - Bookings'!I33</f>
        <v>H20560</v>
      </c>
      <c r="I33" s="40" t="str">
        <f t="shared" si="3"/>
        <v>TW</v>
      </c>
      <c r="J33" s="42" t="str">
        <f>VLOOKUP(H33,'Input - Bookings'!I33:P472,8,0)</f>
        <v>810265</v>
      </c>
      <c r="K33" s="41" t="str">
        <f>'Input - Bookings'!L33</f>
        <v>A3D4</v>
      </c>
      <c r="L33" s="41" t="str">
        <f>'Input - Bookings'!M33</f>
        <v>MPC15</v>
      </c>
      <c r="M33" s="41" t="str">
        <f>'Input - Bookings'!B33</f>
        <v>USD</v>
      </c>
      <c r="N33" s="43" t="str">
        <f t="array" ref="N33">IF(M33="USD",INDEX('AP Plants'!A:A,MATCH(K33,'AP Plants'!D:D,0)),INDEX('Australia Plants'!A:A,MATCH(K33,'Australia Plants'!D:D,0)))</f>
        <v>Staxx</v>
      </c>
      <c r="O33" s="10">
        <v>1.0</v>
      </c>
      <c r="P33" s="9">
        <v>1320.0</v>
      </c>
      <c r="Q33" s="9">
        <v>769.7</v>
      </c>
      <c r="R33" s="44">
        <v>0.15255944319130132</v>
      </c>
      <c r="S33" s="45">
        <f t="shared" si="4"/>
        <v>0.4168939394</v>
      </c>
      <c r="T33" s="46">
        <f t="shared" si="5"/>
        <v>0</v>
      </c>
      <c r="U33" s="46">
        <f t="shared" si="6"/>
        <v>0.1525594432</v>
      </c>
      <c r="V33" s="47" t="str">
        <f t="shared" si="7"/>
        <v>AOP</v>
      </c>
      <c r="W33" s="48">
        <f t="shared" si="8"/>
        <v>117.4250034</v>
      </c>
      <c r="X33" s="49">
        <f t="shared" si="9"/>
        <v>117.4250034</v>
      </c>
      <c r="Y33" s="9">
        <f t="shared" si="10"/>
        <v>769.7</v>
      </c>
      <c r="Z33" s="8"/>
      <c r="AA33" s="8"/>
      <c r="AB33" s="8"/>
      <c r="AC33" s="8" t="str">
        <f t="shared" si="11"/>
        <v>ATWH20560MPC15</v>
      </c>
      <c r="AD33" s="8" t="str">
        <f>IF(AC33='Input - Bookings'!Q23,"OK","Check")</f>
        <v>Check</v>
      </c>
      <c r="AE33" s="50"/>
      <c r="AF33" s="51"/>
      <c r="AG33" s="51"/>
      <c r="AH33" s="52"/>
      <c r="AI33" s="59"/>
      <c r="AJ33" s="8" t="str">
        <f t="array" ref="AJ33">XLOOKUP($K33,'AP Plants'!D:D,'AP Plants'!B:B)</f>
        <v>Class 3</v>
      </c>
      <c r="AK33" s="53"/>
      <c r="AL33" s="53"/>
      <c r="AM33" s="46">
        <v>0.015</v>
      </c>
      <c r="AN33" s="46">
        <f t="array" ref="AN33">XLOOKUP($AJ33,Warranty!B:B,Warranty!E:E)</f>
        <v>0.015</v>
      </c>
      <c r="AO33" s="8">
        <f>IF($M33="AUD",VLOOKUP(RIGHT('Wk - Margins'!$K33,3),'AU Freight'!C:G,5,0),0)</f>
        <v>0</v>
      </c>
      <c r="AP33" s="46">
        <f t="shared" si="12"/>
        <v>0</v>
      </c>
      <c r="AQ33" s="54">
        <f t="shared" si="13"/>
        <v>0</v>
      </c>
      <c r="AR33" s="55">
        <f t="shared" si="14"/>
        <v>1</v>
      </c>
      <c r="AS33" s="56">
        <f>IF(M33="AUD",P33*'Currency &amp; Conversion'!$L$7,P33)</f>
        <v>1320</v>
      </c>
      <c r="AT33" s="56">
        <f>IF(M33="AUD",Q33*'Currency &amp; Conversion'!$L$7,Q33)</f>
        <v>769.7</v>
      </c>
      <c r="AU33" s="56"/>
      <c r="AV33" s="56"/>
      <c r="AW33" s="8"/>
    </row>
    <row r="34" ht="12.75" customHeight="1">
      <c r="A34" s="39" t="str">
        <f>'Input - Bookings'!A34</f>
        <v>04-11</v>
      </c>
      <c r="B34" s="40" t="str">
        <f t="shared" si="1"/>
        <v>Asia</v>
      </c>
      <c r="C34" s="40" t="str">
        <f t="shared" si="2"/>
        <v>ATW</v>
      </c>
      <c r="D34" s="40" t="str">
        <f>'Input - Bookings'!C34</f>
        <v>A</v>
      </c>
      <c r="E34" s="40" t="str">
        <f>'Input - Bookings'!H34</f>
        <v>TW</v>
      </c>
      <c r="F34" s="41" t="str">
        <f>'Input - Bookings'!E34</f>
        <v>067</v>
      </c>
      <c r="G34" s="41" t="str">
        <f>'Input - Bookings'!G34</f>
        <v>TA YIH MATERIALS HANDLING</v>
      </c>
      <c r="H34" s="58" t="str">
        <f>'Input - Bookings'!I34</f>
        <v>H20561</v>
      </c>
      <c r="I34" s="40" t="str">
        <f t="shared" si="3"/>
        <v>TW</v>
      </c>
      <c r="J34" s="42" t="str">
        <f>VLOOKUP(H34,'Input - Bookings'!I34:P473,8,0)</f>
        <v>810265</v>
      </c>
      <c r="K34" s="41" t="str">
        <f>'Input - Bookings'!L34</f>
        <v>A3D4</v>
      </c>
      <c r="L34" s="41" t="str">
        <f>'Input - Bookings'!M34</f>
        <v>MPC15</v>
      </c>
      <c r="M34" s="41" t="str">
        <f>'Input - Bookings'!B34</f>
        <v>USD</v>
      </c>
      <c r="N34" s="43" t="str">
        <f t="array" ref="N34">IF(M34="USD",INDEX('AP Plants'!A:A,MATCH(K34,'AP Plants'!D:D,0)),INDEX('Australia Plants'!A:A,MATCH(K34,'Australia Plants'!D:D,0)))</f>
        <v>Staxx</v>
      </c>
      <c r="O34" s="10">
        <v>1.0</v>
      </c>
      <c r="P34" s="9">
        <v>1320.0</v>
      </c>
      <c r="Q34" s="9">
        <v>769.7</v>
      </c>
      <c r="R34" s="44">
        <v>0.15255944319130132</v>
      </c>
      <c r="S34" s="45">
        <f t="shared" si="4"/>
        <v>0.4168939394</v>
      </c>
      <c r="T34" s="46">
        <f t="shared" si="5"/>
        <v>0</v>
      </c>
      <c r="U34" s="46">
        <f t="shared" si="6"/>
        <v>0.1525594432</v>
      </c>
      <c r="V34" s="47" t="str">
        <f t="shared" si="7"/>
        <v>AOP</v>
      </c>
      <c r="W34" s="48">
        <f t="shared" si="8"/>
        <v>117.4250034</v>
      </c>
      <c r="X34" s="49">
        <f t="shared" si="9"/>
        <v>117.4250034</v>
      </c>
      <c r="Y34" s="9">
        <f t="shared" si="10"/>
        <v>769.7</v>
      </c>
      <c r="Z34" s="8"/>
      <c r="AA34" s="8"/>
      <c r="AB34" s="8"/>
      <c r="AC34" s="8" t="str">
        <f t="shared" si="11"/>
        <v>ATWH20561MPC15</v>
      </c>
      <c r="AD34" s="8" t="str">
        <f>IF(AC34='Input - Bookings'!Q24,"OK","Check")</f>
        <v>Check</v>
      </c>
      <c r="AE34" s="50"/>
      <c r="AF34" s="51"/>
      <c r="AG34" s="51"/>
      <c r="AH34" s="52"/>
      <c r="AI34" s="59"/>
      <c r="AJ34" s="8" t="str">
        <f t="array" ref="AJ34">XLOOKUP($K34,'AP Plants'!D:D,'AP Plants'!B:B)</f>
        <v>Class 3</v>
      </c>
      <c r="AK34" s="53"/>
      <c r="AL34" s="53"/>
      <c r="AM34" s="46">
        <v>0.015</v>
      </c>
      <c r="AN34" s="46">
        <f t="array" ref="AN34">XLOOKUP($AJ34,Warranty!B:B,Warranty!E:E)</f>
        <v>0.015</v>
      </c>
      <c r="AO34" s="8">
        <f>IF($M34="AUD",VLOOKUP(RIGHT('Wk - Margins'!$K34,3),'AU Freight'!C:G,5,0),0)</f>
        <v>0</v>
      </c>
      <c r="AP34" s="46">
        <f t="shared" si="12"/>
        <v>0</v>
      </c>
      <c r="AQ34" s="54">
        <f t="shared" si="13"/>
        <v>0</v>
      </c>
      <c r="AR34" s="55">
        <f t="shared" si="14"/>
        <v>1</v>
      </c>
      <c r="AS34" s="56">
        <f>IF(M34="AUD",P34*'Currency &amp; Conversion'!$L$7,P34)</f>
        <v>1320</v>
      </c>
      <c r="AT34" s="56">
        <f>IF(M34="AUD",Q34*'Currency &amp; Conversion'!$L$7,Q34)</f>
        <v>769.7</v>
      </c>
      <c r="AU34" s="56"/>
      <c r="AV34" s="56"/>
      <c r="AW34" s="8"/>
    </row>
    <row r="35" ht="12.75" customHeight="1">
      <c r="A35" s="39" t="str">
        <f>'Input - Bookings'!A35</f>
        <v>04-11</v>
      </c>
      <c r="B35" s="40" t="str">
        <f t="shared" si="1"/>
        <v>Asia</v>
      </c>
      <c r="C35" s="40" t="str">
        <f t="shared" si="2"/>
        <v>ATW</v>
      </c>
      <c r="D35" s="40" t="str">
        <f>'Input - Bookings'!C35</f>
        <v>A</v>
      </c>
      <c r="E35" s="40" t="str">
        <f>'Input - Bookings'!H35</f>
        <v>TW</v>
      </c>
      <c r="F35" s="41" t="str">
        <f>'Input - Bookings'!E35</f>
        <v>067</v>
      </c>
      <c r="G35" s="41" t="str">
        <f>'Input - Bookings'!G35</f>
        <v>TA YIH MATERIALS HANDLING</v>
      </c>
      <c r="H35" s="58" t="str">
        <f>'Input - Bookings'!I35</f>
        <v>H20562</v>
      </c>
      <c r="I35" s="40" t="str">
        <f t="shared" si="3"/>
        <v>TW</v>
      </c>
      <c r="J35" s="42" t="str">
        <f>VLOOKUP(H35,'Input - Bookings'!I35:P474,8,0)</f>
        <v>810265</v>
      </c>
      <c r="K35" s="41" t="str">
        <f>'Input - Bookings'!L35</f>
        <v>A3D4</v>
      </c>
      <c r="L35" s="41" t="str">
        <f>'Input - Bookings'!M35</f>
        <v>MPC15</v>
      </c>
      <c r="M35" s="41" t="str">
        <f>'Input - Bookings'!B35</f>
        <v>USD</v>
      </c>
      <c r="N35" s="43" t="str">
        <f t="array" ref="N35">IF(M35="USD",INDEX('AP Plants'!A:A,MATCH(K35,'AP Plants'!D:D,0)),INDEX('Australia Plants'!A:A,MATCH(K35,'Australia Plants'!D:D,0)))</f>
        <v>Staxx</v>
      </c>
      <c r="O35" s="10">
        <v>1.0</v>
      </c>
      <c r="P35" s="9">
        <v>1320.0</v>
      </c>
      <c r="Q35" s="9">
        <v>769.7</v>
      </c>
      <c r="R35" s="44">
        <v>0.15255944319130132</v>
      </c>
      <c r="S35" s="45">
        <f t="shared" si="4"/>
        <v>0.4168939394</v>
      </c>
      <c r="T35" s="46">
        <f t="shared" si="5"/>
        <v>0</v>
      </c>
      <c r="U35" s="46">
        <f t="shared" si="6"/>
        <v>0.1525594432</v>
      </c>
      <c r="V35" s="47" t="str">
        <f t="shared" si="7"/>
        <v>AOP</v>
      </c>
      <c r="W35" s="48">
        <f t="shared" si="8"/>
        <v>117.4250034</v>
      </c>
      <c r="X35" s="49">
        <f t="shared" si="9"/>
        <v>117.4250034</v>
      </c>
      <c r="Y35" s="9">
        <f t="shared" si="10"/>
        <v>769.7</v>
      </c>
      <c r="Z35" s="8"/>
      <c r="AA35" s="8"/>
      <c r="AB35" s="8"/>
      <c r="AC35" s="8" t="str">
        <f t="shared" si="11"/>
        <v>ATWH20562MPC15</v>
      </c>
      <c r="AD35" s="8" t="str">
        <f>IF(AC35='Input - Bookings'!Q25,"OK","Check")</f>
        <v>Check</v>
      </c>
      <c r="AE35" s="50"/>
      <c r="AF35" s="51"/>
      <c r="AG35" s="51"/>
      <c r="AH35" s="52"/>
      <c r="AI35" s="59"/>
      <c r="AJ35" s="8" t="str">
        <f t="array" ref="AJ35">XLOOKUP($K35,'AP Plants'!D:D,'AP Plants'!B:B)</f>
        <v>Class 3</v>
      </c>
      <c r="AK35" s="53"/>
      <c r="AL35" s="53"/>
      <c r="AM35" s="46">
        <v>0.015</v>
      </c>
      <c r="AN35" s="46">
        <f t="array" ref="AN35">XLOOKUP($AJ35,Warranty!B:B,Warranty!E:E)</f>
        <v>0.015</v>
      </c>
      <c r="AO35" s="8">
        <f>IF($M35="AUD",VLOOKUP(RIGHT('Wk - Margins'!$K35,3),'AU Freight'!C:G,5,0),0)</f>
        <v>0</v>
      </c>
      <c r="AP35" s="46">
        <f t="shared" si="12"/>
        <v>0</v>
      </c>
      <c r="AQ35" s="54">
        <f t="shared" si="13"/>
        <v>0</v>
      </c>
      <c r="AR35" s="55">
        <f t="shared" si="14"/>
        <v>1</v>
      </c>
      <c r="AS35" s="56">
        <f>IF(M35="AUD",P35*'Currency &amp; Conversion'!$L$7,P35)</f>
        <v>1320</v>
      </c>
      <c r="AT35" s="56">
        <f>IF(M35="AUD",Q35*'Currency &amp; Conversion'!$L$7,Q35)</f>
        <v>769.7</v>
      </c>
      <c r="AU35" s="56"/>
      <c r="AV35" s="56"/>
      <c r="AW35" s="8"/>
    </row>
    <row r="36" ht="12.75" customHeight="1">
      <c r="A36" s="39" t="str">
        <f>'Input - Bookings'!A36</f>
        <v>04-11</v>
      </c>
      <c r="B36" s="40" t="str">
        <f t="shared" si="1"/>
        <v>Asia</v>
      </c>
      <c r="C36" s="40" t="str">
        <f t="shared" si="2"/>
        <v>ATW</v>
      </c>
      <c r="D36" s="40" t="str">
        <f>'Input - Bookings'!C36</f>
        <v>A</v>
      </c>
      <c r="E36" s="40" t="str">
        <f>'Input - Bookings'!H36</f>
        <v>TW</v>
      </c>
      <c r="F36" s="41" t="str">
        <f>'Input - Bookings'!E36</f>
        <v>067</v>
      </c>
      <c r="G36" s="41" t="str">
        <f>'Input - Bookings'!G36</f>
        <v>TA YIH MATERIALS HANDLING</v>
      </c>
      <c r="H36" s="58" t="str">
        <f>'Input - Bookings'!I36</f>
        <v>H20563</v>
      </c>
      <c r="I36" s="40" t="str">
        <f t="shared" si="3"/>
        <v>TW</v>
      </c>
      <c r="J36" s="42" t="str">
        <f>VLOOKUP(H36,'Input - Bookings'!I36:P475,8,0)</f>
        <v>810265</v>
      </c>
      <c r="K36" s="41" t="str">
        <f>'Input - Bookings'!L36</f>
        <v>A3D4</v>
      </c>
      <c r="L36" s="41" t="str">
        <f>'Input - Bookings'!M36</f>
        <v>MPC15</v>
      </c>
      <c r="M36" s="41" t="str">
        <f>'Input - Bookings'!B36</f>
        <v>USD</v>
      </c>
      <c r="N36" s="43" t="str">
        <f t="array" ref="N36">IF(M36="USD",INDEX('AP Plants'!A:A,MATCH(K36,'AP Plants'!D:D,0)),INDEX('Australia Plants'!A:A,MATCH(K36,'Australia Plants'!D:D,0)))</f>
        <v>Staxx</v>
      </c>
      <c r="O36" s="10">
        <v>1.0</v>
      </c>
      <c r="P36" s="9">
        <v>1320.0</v>
      </c>
      <c r="Q36" s="9">
        <v>769.7</v>
      </c>
      <c r="R36" s="44">
        <v>0.15255944319130132</v>
      </c>
      <c r="S36" s="45">
        <f t="shared" si="4"/>
        <v>0.4168939394</v>
      </c>
      <c r="T36" s="46">
        <f t="shared" si="5"/>
        <v>0</v>
      </c>
      <c r="U36" s="46">
        <f t="shared" si="6"/>
        <v>0.1525594432</v>
      </c>
      <c r="V36" s="47" t="str">
        <f t="shared" si="7"/>
        <v>AOP</v>
      </c>
      <c r="W36" s="48">
        <f t="shared" si="8"/>
        <v>117.4250034</v>
      </c>
      <c r="X36" s="49">
        <f t="shared" si="9"/>
        <v>117.4250034</v>
      </c>
      <c r="Y36" s="9">
        <f t="shared" si="10"/>
        <v>769.7</v>
      </c>
      <c r="Z36" s="8"/>
      <c r="AA36" s="8"/>
      <c r="AB36" s="8"/>
      <c r="AC36" s="8" t="str">
        <f t="shared" si="11"/>
        <v>ATWH20563MPC15</v>
      </c>
      <c r="AD36" s="8" t="str">
        <f>IF(AC36='Input - Bookings'!Q30,"OK","Check")</f>
        <v>Check</v>
      </c>
      <c r="AE36" s="50"/>
      <c r="AF36" s="51"/>
      <c r="AG36" s="51"/>
      <c r="AH36" s="52"/>
      <c r="AI36" s="52"/>
      <c r="AJ36" s="8" t="str">
        <f t="array" ref="AJ36">XLOOKUP($K36,'AP Plants'!D:D,'AP Plants'!B:B)</f>
        <v>Class 3</v>
      </c>
      <c r="AK36" s="53"/>
      <c r="AL36" s="53"/>
      <c r="AM36" s="46">
        <v>0.015</v>
      </c>
      <c r="AN36" s="46">
        <f t="array" ref="AN36">XLOOKUP($AJ36,Warranty!B:B,Warranty!E:E)</f>
        <v>0.015</v>
      </c>
      <c r="AO36" s="8">
        <f>IF($M36="AUD",VLOOKUP(RIGHT('Wk - Margins'!$K36,3),'AU Freight'!C:G,5,0),0)</f>
        <v>0</v>
      </c>
      <c r="AP36" s="46">
        <f t="shared" si="12"/>
        <v>0</v>
      </c>
      <c r="AQ36" s="54">
        <f t="shared" si="13"/>
        <v>0</v>
      </c>
      <c r="AR36" s="55">
        <f t="shared" si="14"/>
        <v>1</v>
      </c>
      <c r="AS36" s="56">
        <f>IF(M36="AUD",P36*'Currency &amp; Conversion'!$L$7,P36)</f>
        <v>1320</v>
      </c>
      <c r="AT36" s="56">
        <f>IF(M36="AUD",Q36*'Currency &amp; Conversion'!$L$7,Q36)</f>
        <v>769.7</v>
      </c>
      <c r="AU36" s="56"/>
      <c r="AV36" s="56"/>
      <c r="AW36" s="8"/>
    </row>
    <row r="37" ht="12.75" customHeight="1">
      <c r="A37" s="39" t="str">
        <f>'Input - Bookings'!A37</f>
        <v>04-11</v>
      </c>
      <c r="B37" s="40" t="str">
        <f t="shared" si="1"/>
        <v>Asia</v>
      </c>
      <c r="C37" s="40" t="str">
        <f t="shared" si="2"/>
        <v>ATW</v>
      </c>
      <c r="D37" s="40" t="str">
        <f>'Input - Bookings'!C37</f>
        <v>A</v>
      </c>
      <c r="E37" s="40" t="str">
        <f>'Input - Bookings'!H37</f>
        <v>TW</v>
      </c>
      <c r="F37" s="41" t="str">
        <f>'Input - Bookings'!E37</f>
        <v>067</v>
      </c>
      <c r="G37" s="41" t="str">
        <f>'Input - Bookings'!G37</f>
        <v>TA YIH MATERIALS HANDLING</v>
      </c>
      <c r="H37" s="58" t="str">
        <f>'Input - Bookings'!I37</f>
        <v>H20564</v>
      </c>
      <c r="I37" s="40" t="str">
        <f t="shared" si="3"/>
        <v>TW</v>
      </c>
      <c r="J37" s="42" t="str">
        <f>VLOOKUP(H37,'Input - Bookings'!I37:P476,8,0)</f>
        <v>810265</v>
      </c>
      <c r="K37" s="41" t="str">
        <f>'Input - Bookings'!L37</f>
        <v>A3D4</v>
      </c>
      <c r="L37" s="41" t="str">
        <f>'Input - Bookings'!M37</f>
        <v>MPC15</v>
      </c>
      <c r="M37" s="41" t="str">
        <f>'Input - Bookings'!B37</f>
        <v>USD</v>
      </c>
      <c r="N37" s="43" t="str">
        <f t="array" ref="N37">IF(M37="USD",INDEX('AP Plants'!A:A,MATCH(K37,'AP Plants'!D:D,0)),INDEX('Australia Plants'!A:A,MATCH(K37,'Australia Plants'!D:D,0)))</f>
        <v>Staxx</v>
      </c>
      <c r="O37" s="10">
        <v>1.0</v>
      </c>
      <c r="P37" s="9">
        <v>1320.0</v>
      </c>
      <c r="Q37" s="9">
        <v>769.7</v>
      </c>
      <c r="R37" s="44">
        <v>0.15255944319130132</v>
      </c>
      <c r="S37" s="45">
        <f t="shared" si="4"/>
        <v>0.4168939394</v>
      </c>
      <c r="T37" s="46">
        <f t="shared" si="5"/>
        <v>0</v>
      </c>
      <c r="U37" s="46">
        <f t="shared" si="6"/>
        <v>0.1525594432</v>
      </c>
      <c r="V37" s="47" t="str">
        <f t="shared" si="7"/>
        <v>AOP</v>
      </c>
      <c r="W37" s="48">
        <f t="shared" si="8"/>
        <v>117.4250034</v>
      </c>
      <c r="X37" s="49">
        <f t="shared" si="9"/>
        <v>117.4250034</v>
      </c>
      <c r="Y37" s="9">
        <f t="shared" si="10"/>
        <v>769.7</v>
      </c>
      <c r="Z37" s="8"/>
      <c r="AA37" s="8"/>
      <c r="AB37" s="8"/>
      <c r="AC37" s="8" t="str">
        <f t="shared" si="11"/>
        <v>ATWH20564MPC15</v>
      </c>
      <c r="AD37" s="8" t="str">
        <f>IF(AC37='Input - Bookings'!Q47,"OK","Check")</f>
        <v>Check</v>
      </c>
      <c r="AE37" s="50"/>
      <c r="AF37" s="51"/>
      <c r="AG37" s="51"/>
      <c r="AH37" s="52"/>
      <c r="AI37" s="52"/>
      <c r="AJ37" s="8" t="str">
        <f t="array" ref="AJ37">XLOOKUP($K37,'AP Plants'!D:D,'AP Plants'!B:B)</f>
        <v>Class 3</v>
      </c>
      <c r="AK37" s="53"/>
      <c r="AL37" s="53"/>
      <c r="AM37" s="46">
        <v>0.015</v>
      </c>
      <c r="AN37" s="46">
        <f t="array" ref="AN37">XLOOKUP($AJ37,Warranty!B:B,Warranty!E:E)</f>
        <v>0.015</v>
      </c>
      <c r="AO37" s="8">
        <f>IF($M37="AUD",VLOOKUP(RIGHT('Wk - Margins'!$K37,3),'AU Freight'!C:G,5,0),0)</f>
        <v>0</v>
      </c>
      <c r="AP37" s="46">
        <f t="shared" si="12"/>
        <v>0</v>
      </c>
      <c r="AQ37" s="54">
        <f t="shared" si="13"/>
        <v>0</v>
      </c>
      <c r="AR37" s="55">
        <f t="shared" si="14"/>
        <v>1</v>
      </c>
      <c r="AS37" s="56">
        <f>IF(M37="AUD",P37*'Currency &amp; Conversion'!$L$7,P37)</f>
        <v>1320</v>
      </c>
      <c r="AT37" s="56">
        <f>IF(M37="AUD",Q37*'Currency &amp; Conversion'!$L$7,Q37)</f>
        <v>769.7</v>
      </c>
      <c r="AU37" s="56"/>
      <c r="AV37" s="56"/>
      <c r="AW37" s="8"/>
    </row>
    <row r="38" ht="12.75" customHeight="1">
      <c r="A38" s="39" t="str">
        <f>'Input - Bookings'!A38</f>
        <v>04-11</v>
      </c>
      <c r="B38" s="40" t="str">
        <f t="shared" si="1"/>
        <v>Asia</v>
      </c>
      <c r="C38" s="40" t="str">
        <f t="shared" si="2"/>
        <v>ATW</v>
      </c>
      <c r="D38" s="40" t="str">
        <f>'Input - Bookings'!C38</f>
        <v>A</v>
      </c>
      <c r="E38" s="40" t="str">
        <f>'Input - Bookings'!H38</f>
        <v>TW</v>
      </c>
      <c r="F38" s="41" t="str">
        <f>'Input - Bookings'!E38</f>
        <v>067</v>
      </c>
      <c r="G38" s="41" t="str">
        <f>'Input - Bookings'!G38</f>
        <v>TA YIH MATERIALS HANDLING</v>
      </c>
      <c r="H38" s="58" t="str">
        <f>'Input - Bookings'!I38</f>
        <v>H20565</v>
      </c>
      <c r="I38" s="40" t="str">
        <f t="shared" si="3"/>
        <v>TW</v>
      </c>
      <c r="J38" s="42" t="str">
        <f>VLOOKUP(H38,'Input - Bookings'!I38:P477,8,0)</f>
        <v>810265</v>
      </c>
      <c r="K38" s="41" t="str">
        <f>'Input - Bookings'!L38</f>
        <v>A3D4</v>
      </c>
      <c r="L38" s="41" t="str">
        <f>'Input - Bookings'!M38</f>
        <v>MPC15</v>
      </c>
      <c r="M38" s="41" t="str">
        <f>'Input - Bookings'!B38</f>
        <v>USD</v>
      </c>
      <c r="N38" s="43" t="str">
        <f t="array" ref="N38">IF(M38="USD",INDEX('AP Plants'!A:A,MATCH(K38,'AP Plants'!D:D,0)),INDEX('Australia Plants'!A:A,MATCH(K38,'Australia Plants'!D:D,0)))</f>
        <v>Staxx</v>
      </c>
      <c r="O38" s="10">
        <v>1.0</v>
      </c>
      <c r="P38" s="9">
        <v>1320.0</v>
      </c>
      <c r="Q38" s="9">
        <v>769.7</v>
      </c>
      <c r="R38" s="44">
        <v>0.15255944319130132</v>
      </c>
      <c r="S38" s="45">
        <f t="shared" si="4"/>
        <v>0.4168939394</v>
      </c>
      <c r="T38" s="46">
        <f t="shared" si="5"/>
        <v>0</v>
      </c>
      <c r="U38" s="46">
        <f t="shared" si="6"/>
        <v>0.1525594432</v>
      </c>
      <c r="V38" s="47" t="str">
        <f t="shared" si="7"/>
        <v>AOP</v>
      </c>
      <c r="W38" s="48">
        <f t="shared" si="8"/>
        <v>117.4250034</v>
      </c>
      <c r="X38" s="49">
        <f t="shared" si="9"/>
        <v>117.4250034</v>
      </c>
      <c r="Y38" s="9">
        <f t="shared" si="10"/>
        <v>769.7</v>
      </c>
      <c r="Z38" s="8"/>
      <c r="AA38" s="8"/>
      <c r="AB38" s="8"/>
      <c r="AC38" s="8" t="str">
        <f t="shared" si="11"/>
        <v>ATWH20565MPC15</v>
      </c>
      <c r="AD38" s="8" t="str">
        <f>IF(AC38='Input - Bookings'!Q48,"OK","Check")</f>
        <v>Check</v>
      </c>
      <c r="AE38" s="50"/>
      <c r="AF38" s="51"/>
      <c r="AG38" s="51"/>
      <c r="AH38" s="52"/>
      <c r="AI38" s="52"/>
      <c r="AJ38" s="8" t="str">
        <f t="array" ref="AJ38">XLOOKUP($K38,'AP Plants'!D:D,'AP Plants'!B:B)</f>
        <v>Class 3</v>
      </c>
      <c r="AK38" s="53"/>
      <c r="AL38" s="53"/>
      <c r="AM38" s="46">
        <v>0.015</v>
      </c>
      <c r="AN38" s="46">
        <f t="array" ref="AN38">XLOOKUP($AJ38,Warranty!B:B,Warranty!E:E)</f>
        <v>0.015</v>
      </c>
      <c r="AO38" s="8">
        <f>IF($M38="AUD",VLOOKUP(RIGHT('Wk - Margins'!$K38,3),'AU Freight'!C:G,5,0),0)</f>
        <v>0</v>
      </c>
      <c r="AP38" s="46">
        <f t="shared" si="12"/>
        <v>0</v>
      </c>
      <c r="AQ38" s="54">
        <f t="shared" si="13"/>
        <v>0</v>
      </c>
      <c r="AR38" s="55">
        <f t="shared" si="14"/>
        <v>1</v>
      </c>
      <c r="AS38" s="56">
        <f>IF(M38="AUD",P38*'Currency &amp; Conversion'!$L$7,P38)</f>
        <v>1320</v>
      </c>
      <c r="AT38" s="56">
        <f>IF(M38="AUD",Q38*'Currency &amp; Conversion'!$L$7,Q38)</f>
        <v>769.7</v>
      </c>
      <c r="AU38" s="56"/>
      <c r="AV38" s="56"/>
      <c r="AW38" s="8"/>
    </row>
    <row r="39" ht="12.75" customHeight="1">
      <c r="A39" s="39" t="str">
        <f>'Input - Bookings'!A39</f>
        <v>04-11</v>
      </c>
      <c r="B39" s="40" t="str">
        <f t="shared" si="1"/>
        <v>Asia</v>
      </c>
      <c r="C39" s="40" t="str">
        <f t="shared" si="2"/>
        <v>ATW</v>
      </c>
      <c r="D39" s="40" t="str">
        <f>'Input - Bookings'!C39</f>
        <v>A</v>
      </c>
      <c r="E39" s="40" t="str">
        <f>'Input - Bookings'!H39</f>
        <v>TW</v>
      </c>
      <c r="F39" s="41" t="str">
        <f>'Input - Bookings'!E39</f>
        <v>067</v>
      </c>
      <c r="G39" s="41" t="str">
        <f>'Input - Bookings'!G39</f>
        <v>TA YIH MATERIALS HANDLING</v>
      </c>
      <c r="H39" s="58" t="str">
        <f>'Input - Bookings'!I39</f>
        <v>H20505</v>
      </c>
      <c r="I39" s="40" t="str">
        <f t="shared" si="3"/>
        <v>TW</v>
      </c>
      <c r="J39" s="42" t="str">
        <f>VLOOKUP(H39,'Input - Bookings'!I39:P478,8,0)</f>
        <v>810265</v>
      </c>
      <c r="K39" s="41" t="str">
        <f>'Input - Bookings'!L39</f>
        <v>A3D4</v>
      </c>
      <c r="L39" s="41" t="str">
        <f>'Input - Bookings'!M39</f>
        <v>MPC15</v>
      </c>
      <c r="M39" s="41" t="str">
        <f>'Input - Bookings'!B39</f>
        <v>USD</v>
      </c>
      <c r="N39" s="43" t="str">
        <f t="array" ref="N39">IF(M39="USD",INDEX('AP Plants'!A:A,MATCH(K39,'AP Plants'!D:D,0)),INDEX('Australia Plants'!A:A,MATCH(K39,'Australia Plants'!D:D,0)))</f>
        <v>Staxx</v>
      </c>
      <c r="O39" s="10">
        <v>1.0</v>
      </c>
      <c r="P39" s="9">
        <v>1320.0</v>
      </c>
      <c r="Q39" s="9">
        <v>769.7</v>
      </c>
      <c r="R39" s="44">
        <v>0.15255944319130132</v>
      </c>
      <c r="S39" s="45">
        <f t="shared" si="4"/>
        <v>0.4168939394</v>
      </c>
      <c r="T39" s="46">
        <f t="shared" si="5"/>
        <v>0</v>
      </c>
      <c r="U39" s="46">
        <f t="shared" si="6"/>
        <v>0.1525594432</v>
      </c>
      <c r="V39" s="47" t="str">
        <f t="shared" si="7"/>
        <v>AOP</v>
      </c>
      <c r="W39" s="48">
        <f t="shared" si="8"/>
        <v>117.4250034</v>
      </c>
      <c r="X39" s="49">
        <f t="shared" si="9"/>
        <v>117.4250034</v>
      </c>
      <c r="Y39" s="9">
        <f t="shared" si="10"/>
        <v>769.7</v>
      </c>
      <c r="Z39" s="8"/>
      <c r="AA39" s="8"/>
      <c r="AB39" s="8"/>
      <c r="AC39" s="8" t="str">
        <f t="shared" si="11"/>
        <v>ATWH20505MPC15</v>
      </c>
      <c r="AD39" s="8" t="str">
        <f>IF(AC39='Input - Bookings'!Q50,"OK","Check")</f>
        <v>Check</v>
      </c>
      <c r="AE39" s="50"/>
      <c r="AF39" s="51"/>
      <c r="AG39" s="51"/>
      <c r="AH39" s="52"/>
      <c r="AI39" s="52"/>
      <c r="AJ39" s="8" t="str">
        <f t="array" ref="AJ39">XLOOKUP($K39,'AP Plants'!D:D,'AP Plants'!B:B)</f>
        <v>Class 3</v>
      </c>
      <c r="AK39" s="53"/>
      <c r="AL39" s="53"/>
      <c r="AM39" s="46">
        <v>0.015</v>
      </c>
      <c r="AN39" s="46">
        <f t="array" ref="AN39">XLOOKUP($AJ39,Warranty!B:B,Warranty!E:E)</f>
        <v>0.015</v>
      </c>
      <c r="AO39" s="8">
        <f>IF($M39="AUD",VLOOKUP(RIGHT('Wk - Margins'!$K39,3),'AU Freight'!C:G,5,0),0)</f>
        <v>0</v>
      </c>
      <c r="AP39" s="46">
        <f t="shared" si="12"/>
        <v>0</v>
      </c>
      <c r="AQ39" s="54">
        <f t="shared" si="13"/>
        <v>0</v>
      </c>
      <c r="AR39" s="55">
        <f t="shared" si="14"/>
        <v>1</v>
      </c>
      <c r="AS39" s="56">
        <f>IF(M39="AUD",P39*'Currency &amp; Conversion'!$L$7,P39)</f>
        <v>1320</v>
      </c>
      <c r="AT39" s="56">
        <f>IF(M39="AUD",Q39*'Currency &amp; Conversion'!$L$7,Q39)</f>
        <v>769.7</v>
      </c>
      <c r="AU39" s="56"/>
      <c r="AV39" s="56"/>
      <c r="AW39" s="8"/>
    </row>
    <row r="40" ht="12.75" customHeight="1">
      <c r="A40" s="39" t="str">
        <f>'Input - Bookings'!A40</f>
        <v>04-11</v>
      </c>
      <c r="B40" s="40" t="str">
        <f t="shared" si="1"/>
        <v>Asia</v>
      </c>
      <c r="C40" s="40" t="str">
        <f t="shared" si="2"/>
        <v>ATW</v>
      </c>
      <c r="D40" s="40" t="str">
        <f>'Input - Bookings'!C40</f>
        <v>A</v>
      </c>
      <c r="E40" s="40" t="str">
        <f>'Input - Bookings'!H40</f>
        <v>TW</v>
      </c>
      <c r="F40" s="41" t="str">
        <f>'Input - Bookings'!E40</f>
        <v>067</v>
      </c>
      <c r="G40" s="41" t="str">
        <f>'Input - Bookings'!G40</f>
        <v>TA YIH MATERIALS HANDLING</v>
      </c>
      <c r="H40" s="58" t="str">
        <f>'Input - Bookings'!I40</f>
        <v>H20506</v>
      </c>
      <c r="I40" s="40" t="str">
        <f t="shared" si="3"/>
        <v>TW</v>
      </c>
      <c r="J40" s="42" t="str">
        <f>VLOOKUP(H40,'Input - Bookings'!I40:P479,8,0)</f>
        <v>810265</v>
      </c>
      <c r="K40" s="41" t="str">
        <f>'Input - Bookings'!L40</f>
        <v>A3D4</v>
      </c>
      <c r="L40" s="41" t="str">
        <f>'Input - Bookings'!M40</f>
        <v>MPC15</v>
      </c>
      <c r="M40" s="41" t="str">
        <f>'Input - Bookings'!B40</f>
        <v>USD</v>
      </c>
      <c r="N40" s="43" t="str">
        <f t="array" ref="N40">IF(M40="USD",INDEX('AP Plants'!A:A,MATCH(K40,'AP Plants'!D:D,0)),INDEX('Australia Plants'!A:A,MATCH(K40,'Australia Plants'!D:D,0)))</f>
        <v>Staxx</v>
      </c>
      <c r="O40" s="10">
        <v>1.0</v>
      </c>
      <c r="P40" s="9">
        <v>1320.0</v>
      </c>
      <c r="Q40" s="9">
        <v>769.7</v>
      </c>
      <c r="R40" s="44">
        <v>0.15255944319130132</v>
      </c>
      <c r="S40" s="45">
        <f t="shared" si="4"/>
        <v>0.4168939394</v>
      </c>
      <c r="T40" s="46">
        <f t="shared" si="5"/>
        <v>0</v>
      </c>
      <c r="U40" s="46">
        <f t="shared" si="6"/>
        <v>0.1525594432</v>
      </c>
      <c r="V40" s="47" t="str">
        <f t="shared" si="7"/>
        <v>AOP</v>
      </c>
      <c r="W40" s="48">
        <f t="shared" si="8"/>
        <v>117.4250034</v>
      </c>
      <c r="X40" s="49">
        <f t="shared" si="9"/>
        <v>117.4250034</v>
      </c>
      <c r="Y40" s="9">
        <f t="shared" si="10"/>
        <v>769.7</v>
      </c>
      <c r="Z40" s="8"/>
      <c r="AA40" s="8"/>
      <c r="AB40" s="8"/>
      <c r="AC40" s="8" t="str">
        <f t="shared" si="11"/>
        <v>ATWH20506MPC15</v>
      </c>
      <c r="AD40" s="8" t="str">
        <f>IF(AC40='Input - Bookings'!Q52,"OK","Check")</f>
        <v>Check</v>
      </c>
      <c r="AE40" s="50"/>
      <c r="AF40" s="51"/>
      <c r="AG40" s="51"/>
      <c r="AH40" s="52"/>
      <c r="AI40" s="52"/>
      <c r="AJ40" s="8" t="str">
        <f t="array" ref="AJ40">XLOOKUP($K40,'AP Plants'!D:D,'AP Plants'!B:B)</f>
        <v>Class 3</v>
      </c>
      <c r="AK40" s="53"/>
      <c r="AL40" s="53"/>
      <c r="AM40" s="46">
        <v>0.015</v>
      </c>
      <c r="AN40" s="46">
        <f t="array" ref="AN40">XLOOKUP($AJ40,Warranty!B:B,Warranty!E:E)</f>
        <v>0.015</v>
      </c>
      <c r="AO40" s="8">
        <f>IF($M40="AUD",VLOOKUP(RIGHT('Wk - Margins'!$K40,3),'AU Freight'!C:G,5,0),0)</f>
        <v>0</v>
      </c>
      <c r="AP40" s="46">
        <f t="shared" si="12"/>
        <v>0</v>
      </c>
      <c r="AQ40" s="54">
        <f t="shared" si="13"/>
        <v>0</v>
      </c>
      <c r="AR40" s="55">
        <f t="shared" si="14"/>
        <v>1</v>
      </c>
      <c r="AS40" s="56">
        <f>IF(M40="AUD",P40*'Currency &amp; Conversion'!$L$7,P40)</f>
        <v>1320</v>
      </c>
      <c r="AT40" s="56">
        <f>IF(M40="AUD",Q40*'Currency &amp; Conversion'!$L$7,Q40)</f>
        <v>769.7</v>
      </c>
      <c r="AU40" s="56"/>
      <c r="AV40" s="56"/>
      <c r="AW40" s="8"/>
    </row>
    <row r="41" ht="12.75" customHeight="1">
      <c r="A41" s="39" t="str">
        <f>'Input - Bookings'!A41</f>
        <v>04-11</v>
      </c>
      <c r="B41" s="40" t="str">
        <f t="shared" si="1"/>
        <v>Asia</v>
      </c>
      <c r="C41" s="40" t="str">
        <f t="shared" si="2"/>
        <v>ATW</v>
      </c>
      <c r="D41" s="40" t="str">
        <f>'Input - Bookings'!C41</f>
        <v>A</v>
      </c>
      <c r="E41" s="40" t="str">
        <f>'Input - Bookings'!H41</f>
        <v>TW</v>
      </c>
      <c r="F41" s="41" t="str">
        <f>'Input - Bookings'!E41</f>
        <v>067</v>
      </c>
      <c r="G41" s="41" t="str">
        <f>'Input - Bookings'!G41</f>
        <v>TA YIH MATERIALS HANDLING</v>
      </c>
      <c r="H41" s="58" t="str">
        <f>'Input - Bookings'!I41</f>
        <v>H20507</v>
      </c>
      <c r="I41" s="40" t="str">
        <f t="shared" si="3"/>
        <v>TW</v>
      </c>
      <c r="J41" s="42" t="str">
        <f>VLOOKUP(H41,'Input - Bookings'!I41:P480,8,0)</f>
        <v>810265</v>
      </c>
      <c r="K41" s="41" t="str">
        <f>'Input - Bookings'!L41</f>
        <v>A3D4</v>
      </c>
      <c r="L41" s="41" t="str">
        <f>'Input - Bookings'!M41</f>
        <v>MPC15</v>
      </c>
      <c r="M41" s="41" t="str">
        <f>'Input - Bookings'!B41</f>
        <v>USD</v>
      </c>
      <c r="N41" s="43" t="str">
        <f t="array" ref="N41">IF(M41="USD",INDEX('AP Plants'!A:A,MATCH(K41,'AP Plants'!D:D,0)),INDEX('Australia Plants'!A:A,MATCH(K41,'Australia Plants'!D:D,0)))</f>
        <v>Staxx</v>
      </c>
      <c r="O41" s="10">
        <v>1.0</v>
      </c>
      <c r="P41" s="9">
        <v>1320.0</v>
      </c>
      <c r="Q41" s="9">
        <v>769.7</v>
      </c>
      <c r="R41" s="44">
        <v>0.15255944319130132</v>
      </c>
      <c r="S41" s="45">
        <f t="shared" si="4"/>
        <v>0.4168939394</v>
      </c>
      <c r="T41" s="46">
        <f t="shared" si="5"/>
        <v>0</v>
      </c>
      <c r="U41" s="46">
        <f t="shared" si="6"/>
        <v>0.1525594432</v>
      </c>
      <c r="V41" s="47" t="str">
        <f t="shared" si="7"/>
        <v>AOP</v>
      </c>
      <c r="W41" s="48">
        <f t="shared" si="8"/>
        <v>117.4250034</v>
      </c>
      <c r="X41" s="49">
        <f t="shared" si="9"/>
        <v>117.4250034</v>
      </c>
      <c r="Y41" s="9">
        <f t="shared" si="10"/>
        <v>769.7</v>
      </c>
      <c r="Z41" s="8"/>
      <c r="AA41" s="8"/>
      <c r="AB41" s="8"/>
      <c r="AC41" s="8" t="str">
        <f t="shared" si="11"/>
        <v>ATWH20507MPC15</v>
      </c>
      <c r="AD41" s="8" t="str">
        <f>IF(AC41='Input - Bookings'!Q53,"OK","Check")</f>
        <v>Check</v>
      </c>
      <c r="AE41" s="50"/>
      <c r="AF41" s="51"/>
      <c r="AG41" s="51"/>
      <c r="AH41" s="52"/>
      <c r="AI41" s="52"/>
      <c r="AJ41" s="8" t="str">
        <f t="array" ref="AJ41">XLOOKUP($K41,'AP Plants'!D:D,'AP Plants'!B:B)</f>
        <v>Class 3</v>
      </c>
      <c r="AK41" s="53"/>
      <c r="AL41" s="53"/>
      <c r="AM41" s="46">
        <v>0.015</v>
      </c>
      <c r="AN41" s="46">
        <f t="array" ref="AN41">XLOOKUP($AJ41,Warranty!B:B,Warranty!E:E)</f>
        <v>0.015</v>
      </c>
      <c r="AO41" s="8">
        <f>IF($M41="AUD",VLOOKUP(RIGHT('Wk - Margins'!$K41,3),'AU Freight'!C:G,5,0),0)</f>
        <v>0</v>
      </c>
      <c r="AP41" s="46">
        <f t="shared" si="12"/>
        <v>0</v>
      </c>
      <c r="AQ41" s="54">
        <f t="shared" si="13"/>
        <v>0</v>
      </c>
      <c r="AR41" s="55">
        <f t="shared" si="14"/>
        <v>1</v>
      </c>
      <c r="AS41" s="56">
        <f>IF(M41="AUD",P41*'Currency &amp; Conversion'!$L$7,P41)</f>
        <v>1320</v>
      </c>
      <c r="AT41" s="56">
        <f>IF(M41="AUD",Q41*'Currency &amp; Conversion'!$L$7,Q41)</f>
        <v>769.7</v>
      </c>
      <c r="AU41" s="56"/>
      <c r="AV41" s="56"/>
      <c r="AW41" s="8"/>
    </row>
    <row r="42" ht="12.75" customHeight="1">
      <c r="A42" s="39" t="str">
        <f>'Input - Bookings'!A42</f>
        <v>04-11</v>
      </c>
      <c r="B42" s="40" t="str">
        <f t="shared" si="1"/>
        <v>Asia</v>
      </c>
      <c r="C42" s="40" t="str">
        <f t="shared" si="2"/>
        <v>ATW</v>
      </c>
      <c r="D42" s="40" t="str">
        <f>'Input - Bookings'!C42</f>
        <v>A</v>
      </c>
      <c r="E42" s="40" t="str">
        <f>'Input - Bookings'!H42</f>
        <v>TW</v>
      </c>
      <c r="F42" s="41" t="str">
        <f>'Input - Bookings'!E42</f>
        <v>067</v>
      </c>
      <c r="G42" s="41" t="str">
        <f>'Input - Bookings'!G42</f>
        <v>TA YIH MATERIALS HANDLING</v>
      </c>
      <c r="H42" s="58" t="str">
        <f>'Input - Bookings'!I42</f>
        <v>H20508</v>
      </c>
      <c r="I42" s="40" t="str">
        <f t="shared" si="3"/>
        <v>TW</v>
      </c>
      <c r="J42" s="42" t="str">
        <f>VLOOKUP(H42,'Input - Bookings'!I42:P481,8,0)</f>
        <v>810265</v>
      </c>
      <c r="K42" s="41" t="str">
        <f>'Input - Bookings'!L42</f>
        <v>A3D4</v>
      </c>
      <c r="L42" s="41" t="str">
        <f>'Input - Bookings'!M42</f>
        <v>MPC15</v>
      </c>
      <c r="M42" s="41" t="str">
        <f>'Input - Bookings'!B42</f>
        <v>USD</v>
      </c>
      <c r="N42" s="43" t="str">
        <f t="array" ref="N42">IF(M42="USD",INDEX('AP Plants'!A:A,MATCH(K42,'AP Plants'!D:D,0)),INDEX('Australia Plants'!A:A,MATCH(K42,'Australia Plants'!D:D,0)))</f>
        <v>Staxx</v>
      </c>
      <c r="O42" s="10">
        <v>1.0</v>
      </c>
      <c r="P42" s="9">
        <v>1320.0</v>
      </c>
      <c r="Q42" s="9">
        <v>769.7</v>
      </c>
      <c r="R42" s="44">
        <v>0.15255944319130132</v>
      </c>
      <c r="S42" s="45">
        <f t="shared" si="4"/>
        <v>0.4168939394</v>
      </c>
      <c r="T42" s="46">
        <f t="shared" si="5"/>
        <v>0</v>
      </c>
      <c r="U42" s="46">
        <f t="shared" si="6"/>
        <v>0.1525594432</v>
      </c>
      <c r="V42" s="47" t="str">
        <f t="shared" si="7"/>
        <v>AOP</v>
      </c>
      <c r="W42" s="48">
        <f t="shared" si="8"/>
        <v>117.4250034</v>
      </c>
      <c r="X42" s="49">
        <f t="shared" si="9"/>
        <v>117.4250034</v>
      </c>
      <c r="Y42" s="9">
        <f t="shared" si="10"/>
        <v>769.7</v>
      </c>
      <c r="Z42" s="8"/>
      <c r="AA42" s="8"/>
      <c r="AB42" s="8"/>
      <c r="AC42" s="8" t="str">
        <f t="shared" si="11"/>
        <v>ATWH20508MPC15</v>
      </c>
      <c r="AD42" s="8" t="str">
        <f>IF(AC42='Input - Bookings'!Q57,"OK","Check")</f>
        <v>Check</v>
      </c>
      <c r="AE42" s="50"/>
      <c r="AF42" s="51"/>
      <c r="AG42" s="51"/>
      <c r="AH42" s="52"/>
      <c r="AI42" s="52"/>
      <c r="AJ42" s="8" t="str">
        <f t="array" ref="AJ42">XLOOKUP($K42,'AP Plants'!D:D,'AP Plants'!B:B)</f>
        <v>Class 3</v>
      </c>
      <c r="AK42" s="53"/>
      <c r="AL42" s="53"/>
      <c r="AM42" s="46">
        <v>0.015</v>
      </c>
      <c r="AN42" s="46">
        <f t="array" ref="AN42">XLOOKUP($AJ42,Warranty!B:B,Warranty!E:E)</f>
        <v>0.015</v>
      </c>
      <c r="AO42" s="8">
        <f>IF($M42="AUD",VLOOKUP(RIGHT('Wk - Margins'!$K42,3),'AU Freight'!C:G,5,0),0)</f>
        <v>0</v>
      </c>
      <c r="AP42" s="46">
        <f t="shared" si="12"/>
        <v>0</v>
      </c>
      <c r="AQ42" s="54">
        <f t="shared" si="13"/>
        <v>0</v>
      </c>
      <c r="AR42" s="55">
        <f t="shared" si="14"/>
        <v>1</v>
      </c>
      <c r="AS42" s="56">
        <f>IF(M42="AUD",P42*'Currency &amp; Conversion'!$L$7,P42)</f>
        <v>1320</v>
      </c>
      <c r="AT42" s="56">
        <f>IF(M42="AUD",Q42*'Currency &amp; Conversion'!$L$7,Q42)</f>
        <v>769.7</v>
      </c>
      <c r="AU42" s="56"/>
      <c r="AV42" s="56"/>
      <c r="AW42" s="8"/>
    </row>
    <row r="43" ht="12.75" customHeight="1">
      <c r="A43" s="39" t="str">
        <f>'Input - Bookings'!A43</f>
        <v>04-11</v>
      </c>
      <c r="B43" s="40" t="str">
        <f t="shared" si="1"/>
        <v>Asia</v>
      </c>
      <c r="C43" s="40" t="str">
        <f t="shared" si="2"/>
        <v>ATW</v>
      </c>
      <c r="D43" s="40" t="str">
        <f>'Input - Bookings'!C43</f>
        <v>A</v>
      </c>
      <c r="E43" s="40" t="str">
        <f>'Input - Bookings'!H43</f>
        <v>TW</v>
      </c>
      <c r="F43" s="41" t="str">
        <f>'Input - Bookings'!E43</f>
        <v>067</v>
      </c>
      <c r="G43" s="41" t="str">
        <f>'Input - Bookings'!G43</f>
        <v>TA YIH MATERIALS HANDLING</v>
      </c>
      <c r="H43" s="58" t="str">
        <f>'Input - Bookings'!I43</f>
        <v>H20509</v>
      </c>
      <c r="I43" s="40" t="str">
        <f t="shared" si="3"/>
        <v>TW</v>
      </c>
      <c r="J43" s="42" t="str">
        <f>VLOOKUP(H43,'Input - Bookings'!I43:P482,8,0)</f>
        <v>810265</v>
      </c>
      <c r="K43" s="41" t="str">
        <f>'Input - Bookings'!L43</f>
        <v>A3D4</v>
      </c>
      <c r="L43" s="41" t="str">
        <f>'Input - Bookings'!M43</f>
        <v>MPC15</v>
      </c>
      <c r="M43" s="41" t="str">
        <f>'Input - Bookings'!B43</f>
        <v>USD</v>
      </c>
      <c r="N43" s="43" t="str">
        <f t="array" ref="N43">IF(M43="USD",INDEX('AP Plants'!A:A,MATCH(K43,'AP Plants'!D:D,0)),INDEX('Australia Plants'!A:A,MATCH(K43,'Australia Plants'!D:D,0)))</f>
        <v>Staxx</v>
      </c>
      <c r="O43" s="10">
        <v>1.0</v>
      </c>
      <c r="P43" s="9">
        <v>1320.0</v>
      </c>
      <c r="Q43" s="9">
        <v>769.7</v>
      </c>
      <c r="R43" s="44">
        <v>0.15255944319130132</v>
      </c>
      <c r="S43" s="45">
        <f t="shared" si="4"/>
        <v>0.4168939394</v>
      </c>
      <c r="T43" s="46">
        <f t="shared" si="5"/>
        <v>0</v>
      </c>
      <c r="U43" s="46">
        <f t="shared" si="6"/>
        <v>0.1525594432</v>
      </c>
      <c r="V43" s="47" t="str">
        <f t="shared" si="7"/>
        <v>AOP</v>
      </c>
      <c r="W43" s="48">
        <f t="shared" si="8"/>
        <v>117.4250034</v>
      </c>
      <c r="X43" s="49">
        <f t="shared" si="9"/>
        <v>117.4250034</v>
      </c>
      <c r="Y43" s="9">
        <f t="shared" si="10"/>
        <v>769.7</v>
      </c>
      <c r="Z43" s="8"/>
      <c r="AA43" s="8"/>
      <c r="AB43" s="8"/>
      <c r="AC43" s="8" t="str">
        <f t="shared" si="11"/>
        <v>ATWH20509MPC15</v>
      </c>
      <c r="AD43" s="8" t="str">
        <f>IF(AC43='Input - Bookings'!Q60,"OK","Check")</f>
        <v>Check</v>
      </c>
      <c r="AE43" s="50"/>
      <c r="AF43" s="51"/>
      <c r="AG43" s="51"/>
      <c r="AH43" s="52"/>
      <c r="AI43" s="52"/>
      <c r="AJ43" s="8" t="str">
        <f t="array" ref="AJ43">XLOOKUP($K43,'AP Plants'!D:D,'AP Plants'!B:B)</f>
        <v>Class 3</v>
      </c>
      <c r="AK43" s="53"/>
      <c r="AL43" s="53"/>
      <c r="AM43" s="46">
        <v>0.015</v>
      </c>
      <c r="AN43" s="46">
        <f t="array" ref="AN43">XLOOKUP($AJ43,Warranty!B:B,Warranty!E:E)</f>
        <v>0.015</v>
      </c>
      <c r="AO43" s="8">
        <f>IF($M43="AUD",VLOOKUP(RIGHT('Wk - Margins'!$K43,3),'AU Freight'!C:G,5,0),0)</f>
        <v>0</v>
      </c>
      <c r="AP43" s="46">
        <f t="shared" si="12"/>
        <v>0</v>
      </c>
      <c r="AQ43" s="54">
        <f t="shared" si="13"/>
        <v>0</v>
      </c>
      <c r="AR43" s="55">
        <f t="shared" si="14"/>
        <v>1</v>
      </c>
      <c r="AS43" s="56">
        <f>IF(M43="AUD",P43*'Currency &amp; Conversion'!$L$7,P43)</f>
        <v>1320</v>
      </c>
      <c r="AT43" s="56">
        <f>IF(M43="AUD",Q43*'Currency &amp; Conversion'!$L$7,Q43)</f>
        <v>769.7</v>
      </c>
      <c r="AU43" s="56"/>
      <c r="AV43" s="56"/>
      <c r="AW43" s="8"/>
    </row>
    <row r="44" ht="12.75" customHeight="1">
      <c r="A44" s="39" t="str">
        <f>'Input - Bookings'!A44</f>
        <v>04-11</v>
      </c>
      <c r="B44" s="40" t="str">
        <f t="shared" si="1"/>
        <v>Asia</v>
      </c>
      <c r="C44" s="40" t="str">
        <f t="shared" si="2"/>
        <v>ATW</v>
      </c>
      <c r="D44" s="40" t="str">
        <f>'Input - Bookings'!C44</f>
        <v>A</v>
      </c>
      <c r="E44" s="40" t="str">
        <f>'Input - Bookings'!H44</f>
        <v>TW</v>
      </c>
      <c r="F44" s="41" t="str">
        <f>'Input - Bookings'!E44</f>
        <v>067</v>
      </c>
      <c r="G44" s="41" t="str">
        <f>'Input - Bookings'!G44</f>
        <v>TA YIH MATERIALS HANDLING</v>
      </c>
      <c r="H44" s="58" t="str">
        <f>'Input - Bookings'!I44</f>
        <v>H20510</v>
      </c>
      <c r="I44" s="40" t="str">
        <f t="shared" si="3"/>
        <v>TW</v>
      </c>
      <c r="J44" s="42" t="str">
        <f>VLOOKUP(H44,'Input - Bookings'!I44:P483,8,0)</f>
        <v>810265</v>
      </c>
      <c r="K44" s="41" t="str">
        <f>'Input - Bookings'!L44</f>
        <v>A3D4</v>
      </c>
      <c r="L44" s="41" t="str">
        <f>'Input - Bookings'!M44</f>
        <v>MPC15</v>
      </c>
      <c r="M44" s="41" t="str">
        <f>'Input - Bookings'!B44</f>
        <v>USD</v>
      </c>
      <c r="N44" s="43" t="str">
        <f t="array" ref="N44">IF(M44="USD",INDEX('AP Plants'!A:A,MATCH(K44,'AP Plants'!D:D,0)),INDEX('Australia Plants'!A:A,MATCH(K44,'Australia Plants'!D:D,0)))</f>
        <v>Staxx</v>
      </c>
      <c r="O44" s="10">
        <v>1.0</v>
      </c>
      <c r="P44" s="9">
        <v>1320.0</v>
      </c>
      <c r="Q44" s="9">
        <v>769.7</v>
      </c>
      <c r="R44" s="44">
        <v>0.15255944319130132</v>
      </c>
      <c r="S44" s="45">
        <f t="shared" si="4"/>
        <v>0.4168939394</v>
      </c>
      <c r="T44" s="46">
        <f t="shared" si="5"/>
        <v>0</v>
      </c>
      <c r="U44" s="46">
        <f t="shared" si="6"/>
        <v>0.1525594432</v>
      </c>
      <c r="V44" s="47" t="str">
        <f t="shared" si="7"/>
        <v>AOP</v>
      </c>
      <c r="W44" s="48">
        <f t="shared" ref="W44:W46" si="15">O44*Q43*(R44-T44)</f>
        <v>117.4250034</v>
      </c>
      <c r="X44" s="49">
        <f t="shared" si="9"/>
        <v>117.4250034</v>
      </c>
      <c r="Y44" s="9">
        <f t="shared" ref="Y44:Y47" si="16">IF(M44="USD",Q43,Q43/$AB$6)</f>
        <v>769.7</v>
      </c>
      <c r="Z44" s="8"/>
      <c r="AA44" s="8"/>
      <c r="AB44" s="8"/>
      <c r="AC44" s="8" t="str">
        <f t="shared" si="11"/>
        <v>ATWH20510MPC15</v>
      </c>
      <c r="AD44" s="8" t="str">
        <f>IF(AC44='Input - Bookings'!Q36,"OK","Check")</f>
        <v>Check</v>
      </c>
      <c r="AE44" s="50"/>
      <c r="AF44" s="51"/>
      <c r="AG44" s="51"/>
      <c r="AH44" s="52"/>
      <c r="AI44" s="52"/>
      <c r="AJ44" s="8" t="str">
        <f t="array" ref="AJ44">XLOOKUP($K44,'AP Plants'!D:D,'AP Plants'!B:B)</f>
        <v>Class 3</v>
      </c>
      <c r="AK44" s="53"/>
      <c r="AL44" s="53"/>
      <c r="AM44" s="46">
        <v>0.015</v>
      </c>
      <c r="AN44" s="46">
        <f t="array" ref="AN44">XLOOKUP($AJ44,Warranty!B:B,Warranty!E:E)</f>
        <v>0.015</v>
      </c>
      <c r="AO44" s="8">
        <f>IF($M44="AUD",VLOOKUP(RIGHT('Wk - Margins'!$K44,3),'AU Freight'!C:G,5,0),0)</f>
        <v>0</v>
      </c>
      <c r="AP44" s="46">
        <f t="shared" si="12"/>
        <v>0</v>
      </c>
      <c r="AQ44" s="54">
        <f t="shared" si="13"/>
        <v>0</v>
      </c>
      <c r="AR44" s="55">
        <f t="shared" si="14"/>
        <v>1</v>
      </c>
      <c r="AS44" s="56">
        <f>IF(M44="AUD",P44*'Currency &amp; Conversion'!$L$7,P44)</f>
        <v>1320</v>
      </c>
      <c r="AT44" s="56">
        <f>IF(M44="AUD",Q44*'Currency &amp; Conversion'!$L$7,Q44)</f>
        <v>769.7</v>
      </c>
      <c r="AU44" s="56"/>
      <c r="AV44" s="56"/>
      <c r="AW44" s="8"/>
    </row>
    <row r="45" ht="12.75" customHeight="1">
      <c r="A45" s="39" t="str">
        <f>'Input - Bookings'!A45</f>
        <v>04-11</v>
      </c>
      <c r="B45" s="40" t="str">
        <f t="shared" si="1"/>
        <v>Asia</v>
      </c>
      <c r="C45" s="40" t="str">
        <f t="shared" si="2"/>
        <v>ATW</v>
      </c>
      <c r="D45" s="40" t="str">
        <f>'Input - Bookings'!C45</f>
        <v>A</v>
      </c>
      <c r="E45" s="40" t="str">
        <f>'Input - Bookings'!H45</f>
        <v>TW</v>
      </c>
      <c r="F45" s="41" t="str">
        <f>'Input - Bookings'!E45</f>
        <v>067</v>
      </c>
      <c r="G45" s="41" t="str">
        <f>'Input - Bookings'!G45</f>
        <v>TA YIH MATERIALS HANDLING</v>
      </c>
      <c r="H45" s="58" t="str">
        <f>'Input - Bookings'!I45</f>
        <v>H20511</v>
      </c>
      <c r="I45" s="40" t="str">
        <f t="shared" si="3"/>
        <v>TW</v>
      </c>
      <c r="J45" s="42" t="str">
        <f>VLOOKUP(H45,'Input - Bookings'!I45:P484,8,0)</f>
        <v>810265</v>
      </c>
      <c r="K45" s="41" t="str">
        <f>'Input - Bookings'!L45</f>
        <v>A3D4</v>
      </c>
      <c r="L45" s="41" t="str">
        <f>'Input - Bookings'!M45</f>
        <v>MPC15</v>
      </c>
      <c r="M45" s="41" t="str">
        <f>'Input - Bookings'!B45</f>
        <v>USD</v>
      </c>
      <c r="N45" s="43" t="str">
        <f t="array" ref="N45">IF(M45="USD",INDEX('AP Plants'!A:A,MATCH(K45,'AP Plants'!D:D,0)),INDEX('Australia Plants'!A:A,MATCH(K45,'Australia Plants'!D:D,0)))</f>
        <v>Staxx</v>
      </c>
      <c r="O45" s="10">
        <v>1.0</v>
      </c>
      <c r="P45" s="9">
        <v>1320.0</v>
      </c>
      <c r="Q45" s="9">
        <v>769.7</v>
      </c>
      <c r="R45" s="44">
        <v>0.15255944319130132</v>
      </c>
      <c r="S45" s="45">
        <f t="shared" si="4"/>
        <v>0.4168939394</v>
      </c>
      <c r="T45" s="46">
        <f t="shared" si="5"/>
        <v>0</v>
      </c>
      <c r="U45" s="46">
        <f t="shared" si="6"/>
        <v>0.1525594432</v>
      </c>
      <c r="V45" s="47" t="str">
        <f t="shared" si="7"/>
        <v>AOP</v>
      </c>
      <c r="W45" s="48">
        <f t="shared" si="15"/>
        <v>117.4250034</v>
      </c>
      <c r="X45" s="49">
        <f t="shared" si="9"/>
        <v>117.4250034</v>
      </c>
      <c r="Y45" s="9">
        <f t="shared" si="16"/>
        <v>769.7</v>
      </c>
      <c r="Z45" s="8"/>
      <c r="AA45" s="8" t="s">
        <v>51</v>
      </c>
      <c r="AB45" s="8">
        <v>0.8149295085975062</v>
      </c>
      <c r="AC45" s="8" t="str">
        <f t="shared" si="11"/>
        <v>ATWH20511MPC15</v>
      </c>
      <c r="AD45" s="8" t="str">
        <f>IF(AC45='Input - Bookings'!Q4,"OK","Check")</f>
        <v>Check</v>
      </c>
      <c r="AE45" s="50"/>
      <c r="AF45" s="51"/>
      <c r="AG45" s="51"/>
      <c r="AH45" s="52"/>
      <c r="AI45" s="52"/>
      <c r="AJ45" s="8" t="str">
        <f t="array" ref="AJ45">XLOOKUP($K45,'AP Plants'!D:D,'AP Plants'!B:B)</f>
        <v>Class 3</v>
      </c>
      <c r="AK45" s="53"/>
      <c r="AL45" s="53"/>
      <c r="AM45" s="46">
        <v>0.015</v>
      </c>
      <c r="AN45" s="46">
        <f t="array" ref="AN45">XLOOKUP($AJ45,Warranty!B:B,Warranty!E:E)</f>
        <v>0.015</v>
      </c>
      <c r="AO45" s="8">
        <f>IF($M45="AUD",VLOOKUP(RIGHT('Wk - Margins'!$K45,3),'AU Freight'!C:G,5,0),0)</f>
        <v>0</v>
      </c>
      <c r="AP45" s="46">
        <f t="shared" si="12"/>
        <v>0</v>
      </c>
      <c r="AQ45" s="54">
        <f t="shared" si="13"/>
        <v>0</v>
      </c>
      <c r="AR45" s="55">
        <f t="shared" si="14"/>
        <v>1</v>
      </c>
      <c r="AS45" s="56">
        <f>IF(M45="AUD",P45*'Currency &amp; Conversion'!$L$7,P45)</f>
        <v>1320</v>
      </c>
      <c r="AT45" s="56">
        <f>IF(M45="AUD",Q45*'Currency &amp; Conversion'!$L$7,Q45)</f>
        <v>769.7</v>
      </c>
      <c r="AU45" s="56"/>
      <c r="AV45" s="56"/>
      <c r="AW45" s="8"/>
    </row>
    <row r="46" ht="12.75" customHeight="1">
      <c r="A46" s="39" t="str">
        <f>'Input - Bookings'!A46</f>
        <v>04-11</v>
      </c>
      <c r="B46" s="40" t="str">
        <f t="shared" si="1"/>
        <v>Asia</v>
      </c>
      <c r="C46" s="40" t="str">
        <f t="shared" si="2"/>
        <v>ATW</v>
      </c>
      <c r="D46" s="40" t="str">
        <f>'Input - Bookings'!C46</f>
        <v>A</v>
      </c>
      <c r="E46" s="40" t="str">
        <f>'Input - Bookings'!H46</f>
        <v>TW</v>
      </c>
      <c r="F46" s="41" t="str">
        <f>'Input - Bookings'!E46</f>
        <v>067</v>
      </c>
      <c r="G46" s="41" t="str">
        <f>'Input - Bookings'!G46</f>
        <v>TA YIH MATERIALS HANDLING</v>
      </c>
      <c r="H46" s="58" t="str">
        <f>'Input - Bookings'!I46</f>
        <v>H20512</v>
      </c>
      <c r="I46" s="40" t="str">
        <f t="shared" si="3"/>
        <v>TW</v>
      </c>
      <c r="J46" s="42" t="str">
        <f>VLOOKUP(H46,'Input - Bookings'!I46:P485,8,0)</f>
        <v>810265</v>
      </c>
      <c r="K46" s="41" t="str">
        <f>'Input - Bookings'!L46</f>
        <v>A3D4</v>
      </c>
      <c r="L46" s="41" t="str">
        <f>'Input - Bookings'!M46</f>
        <v>MPC15</v>
      </c>
      <c r="M46" s="41" t="str">
        <f>'Input - Bookings'!B46</f>
        <v>USD</v>
      </c>
      <c r="N46" s="43" t="str">
        <f t="array" ref="N46">IF(M46="USD",INDEX('AP Plants'!A:A,MATCH(K46,'AP Plants'!D:D,0)),INDEX('Australia Plants'!A:A,MATCH(K46,'Australia Plants'!D:D,0)))</f>
        <v>Staxx</v>
      </c>
      <c r="O46" s="10">
        <v>1.0</v>
      </c>
      <c r="P46" s="9">
        <v>1320.0</v>
      </c>
      <c r="Q46" s="9">
        <v>769.7</v>
      </c>
      <c r="R46" s="44">
        <v>0.15255944319130132</v>
      </c>
      <c r="S46" s="45">
        <f t="shared" si="4"/>
        <v>0.4168939394</v>
      </c>
      <c r="T46" s="46">
        <f t="shared" si="5"/>
        <v>0</v>
      </c>
      <c r="U46" s="46">
        <f t="shared" si="6"/>
        <v>0.1525594432</v>
      </c>
      <c r="V46" s="47" t="str">
        <f t="shared" si="7"/>
        <v>AOP</v>
      </c>
      <c r="W46" s="48">
        <f t="shared" si="15"/>
        <v>117.4250034</v>
      </c>
      <c r="X46" s="49">
        <f t="shared" si="9"/>
        <v>117.4250034</v>
      </c>
      <c r="Y46" s="9">
        <f t="shared" si="16"/>
        <v>769.7</v>
      </c>
      <c r="Z46" s="8"/>
      <c r="AA46" s="8"/>
      <c r="AB46" s="8"/>
      <c r="AC46" s="8" t="str">
        <f t="shared" si="11"/>
        <v>ATWH20512MPC15</v>
      </c>
      <c r="AD46" s="8" t="str">
        <f>IF(AC46='Input - Bookings'!Q38,"OK","Check")</f>
        <v>Check</v>
      </c>
      <c r="AE46" s="50"/>
      <c r="AF46" s="51"/>
      <c r="AG46" s="51"/>
      <c r="AH46" s="52"/>
      <c r="AI46" s="52"/>
      <c r="AJ46" s="8" t="str">
        <f t="array" ref="AJ46">XLOOKUP($K46,'AP Plants'!D:D,'AP Plants'!B:B)</f>
        <v>Class 3</v>
      </c>
      <c r="AK46" s="53"/>
      <c r="AL46" s="53"/>
      <c r="AM46" s="46">
        <v>0.015</v>
      </c>
      <c r="AN46" s="46">
        <f t="array" ref="AN46">XLOOKUP($AJ46,Warranty!B:B,Warranty!E:E)</f>
        <v>0.015</v>
      </c>
      <c r="AO46" s="8">
        <f>IF($M46="AUD",VLOOKUP(RIGHT('Wk - Margins'!$K46,3),'AU Freight'!C:G,5,0),0)</f>
        <v>0</v>
      </c>
      <c r="AP46" s="46">
        <f t="shared" si="12"/>
        <v>0</v>
      </c>
      <c r="AQ46" s="54">
        <f t="shared" si="13"/>
        <v>0</v>
      </c>
      <c r="AR46" s="55">
        <f t="shared" si="14"/>
        <v>1</v>
      </c>
      <c r="AS46" s="56">
        <f>IF(M46="AUD",P46*'Currency &amp; Conversion'!$L$7,P46)</f>
        <v>1320</v>
      </c>
      <c r="AT46" s="56">
        <f>IF(M46="AUD",Q46*'Currency &amp; Conversion'!$L$7,Q46)</f>
        <v>769.7</v>
      </c>
      <c r="AU46" s="56"/>
      <c r="AV46" s="56"/>
      <c r="AW46" s="8"/>
    </row>
    <row r="47" ht="12.75" customHeight="1">
      <c r="A47" s="39" t="str">
        <f>'Input - Bookings'!A47</f>
        <v>04-11</v>
      </c>
      <c r="B47" s="40" t="str">
        <f t="shared" si="1"/>
        <v>Asia</v>
      </c>
      <c r="C47" s="40" t="str">
        <f t="shared" si="2"/>
        <v>ATW</v>
      </c>
      <c r="D47" s="40" t="str">
        <f>'Input - Bookings'!C47</f>
        <v>A</v>
      </c>
      <c r="E47" s="40" t="str">
        <f>'Input - Bookings'!H47</f>
        <v>TW</v>
      </c>
      <c r="F47" s="41" t="str">
        <f>'Input - Bookings'!E47</f>
        <v>067</v>
      </c>
      <c r="G47" s="41" t="str">
        <f>'Input - Bookings'!G47</f>
        <v>TA YIH MATERIALS HANDLING</v>
      </c>
      <c r="H47" s="58" t="str">
        <f>'Input - Bookings'!I47</f>
        <v>H20513</v>
      </c>
      <c r="I47" s="40" t="str">
        <f t="shared" si="3"/>
        <v>TW</v>
      </c>
      <c r="J47" s="42" t="str">
        <f>VLOOKUP(H47,'Input - Bookings'!I47:P486,8,0)</f>
        <v>810265</v>
      </c>
      <c r="K47" s="41" t="str">
        <f>'Input - Bookings'!L47</f>
        <v>A3D4</v>
      </c>
      <c r="L47" s="41" t="str">
        <f>'Input - Bookings'!M47</f>
        <v>MPC15</v>
      </c>
      <c r="M47" s="41" t="str">
        <f>'Input - Bookings'!B47</f>
        <v>USD</v>
      </c>
      <c r="N47" s="43" t="str">
        <f t="array" ref="N47">IF(M47="USD",INDEX('AP Plants'!A:A,MATCH(K47,'AP Plants'!D:D,0)),INDEX('Australia Plants'!A:A,MATCH(K47,'Australia Plants'!D:D,0)))</f>
        <v>Staxx</v>
      </c>
      <c r="O47" s="10">
        <v>1.0</v>
      </c>
      <c r="P47" s="9">
        <v>1320.0</v>
      </c>
      <c r="Q47" s="9">
        <v>769.7</v>
      </c>
      <c r="R47" s="44">
        <v>0.15255944319130132</v>
      </c>
      <c r="S47" s="45">
        <f t="shared" si="4"/>
        <v>0.4168939394</v>
      </c>
      <c r="T47" s="46">
        <f t="shared" si="5"/>
        <v>0</v>
      </c>
      <c r="U47" s="46" t="str">
        <f t="shared" ref="U47:U51" si="17">#REF!-T47</f>
        <v>#REF!</v>
      </c>
      <c r="V47" s="47" t="str">
        <f t="shared" si="7"/>
        <v>#REF!</v>
      </c>
      <c r="W47" s="48" t="str">
        <f>O47*Q46*(#REF!-T47)</f>
        <v>#REF!</v>
      </c>
      <c r="X47" s="49" t="str">
        <f t="shared" si="9"/>
        <v>#REF!</v>
      </c>
      <c r="Y47" s="9">
        <f t="shared" si="16"/>
        <v>769.7</v>
      </c>
      <c r="Z47" s="8"/>
      <c r="AA47" s="8"/>
      <c r="AB47" s="8"/>
      <c r="AC47" s="8" t="str">
        <f t="shared" si="11"/>
        <v>ATWH20513MPC15</v>
      </c>
      <c r="AD47" s="8" t="str">
        <f>IF(AC47='Input - Bookings'!Q39,"OK","Check")</f>
        <v>Check</v>
      </c>
      <c r="AE47" s="50"/>
      <c r="AF47" s="51"/>
      <c r="AG47" s="51"/>
      <c r="AH47" s="52"/>
      <c r="AI47" s="52"/>
      <c r="AJ47" s="8" t="str">
        <f t="array" ref="AJ47">XLOOKUP($K47,'AP Plants'!D:D,'AP Plants'!B:B)</f>
        <v>Class 3</v>
      </c>
      <c r="AK47" s="53"/>
      <c r="AL47" s="53"/>
      <c r="AM47" s="46">
        <v>0.015</v>
      </c>
      <c r="AN47" s="46">
        <f t="array" ref="AN47">XLOOKUP($AJ47,Warranty!B:B,Warranty!E:E)</f>
        <v>0.015</v>
      </c>
      <c r="AO47" s="8">
        <f>IF($M47="AUD",VLOOKUP(RIGHT('Wk - Margins'!$K47,3),'AU Freight'!C:G,5,0),0)</f>
        <v>0</v>
      </c>
      <c r="AP47" s="46">
        <f t="shared" si="12"/>
        <v>0</v>
      </c>
      <c r="AQ47" s="54">
        <f t="shared" si="13"/>
        <v>0</v>
      </c>
      <c r="AR47" s="55">
        <f t="shared" si="14"/>
        <v>1</v>
      </c>
      <c r="AS47" s="56">
        <f>IF(M47="AUD",P47*'Currency &amp; Conversion'!$L$7,P47)</f>
        <v>1320</v>
      </c>
      <c r="AT47" s="56">
        <f>IF(M47="AUD",Q47*'Currency &amp; Conversion'!$L$7,Q47)</f>
        <v>769.7</v>
      </c>
      <c r="AU47" s="56"/>
      <c r="AV47" s="56"/>
      <c r="AW47" s="8"/>
    </row>
    <row r="48" ht="12.75" customHeight="1">
      <c r="A48" s="39" t="str">
        <f>'Input - Bookings'!A48</f>
        <v>04-11</v>
      </c>
      <c r="B48" s="40" t="str">
        <f t="shared" si="1"/>
        <v>Asia</v>
      </c>
      <c r="C48" s="40" t="str">
        <f t="shared" si="2"/>
        <v>ATW</v>
      </c>
      <c r="D48" s="40" t="str">
        <f>'Input - Bookings'!C48</f>
        <v>A</v>
      </c>
      <c r="E48" s="40" t="str">
        <f>'Input - Bookings'!H48</f>
        <v>TW</v>
      </c>
      <c r="F48" s="41" t="str">
        <f>'Input - Bookings'!E48</f>
        <v>067</v>
      </c>
      <c r="G48" s="41" t="str">
        <f>'Input - Bookings'!G48</f>
        <v>TA YIH MATERIALS HANDLING</v>
      </c>
      <c r="H48" s="58" t="str">
        <f>'Input - Bookings'!I48</f>
        <v>H20514</v>
      </c>
      <c r="I48" s="40" t="str">
        <f t="shared" si="3"/>
        <v>TW</v>
      </c>
      <c r="J48" s="42" t="str">
        <f>VLOOKUP(H48,'Input - Bookings'!I48:P487,8,0)</f>
        <v>810265</v>
      </c>
      <c r="K48" s="41" t="str">
        <f>'Input - Bookings'!L48</f>
        <v>A3D4</v>
      </c>
      <c r="L48" s="41" t="str">
        <f>'Input - Bookings'!M48</f>
        <v>MPC15</v>
      </c>
      <c r="M48" s="41" t="str">
        <f>'Input - Bookings'!B48</f>
        <v>USD</v>
      </c>
      <c r="N48" s="43" t="str">
        <f t="array" ref="N48">IF(M48="USD",INDEX('AP Plants'!A:A,MATCH(K48,'AP Plants'!D:D,0)),INDEX('Australia Plants'!A:A,MATCH(K48,'Australia Plants'!D:D,0)))</f>
        <v>Staxx</v>
      </c>
      <c r="O48" s="10">
        <v>1.0</v>
      </c>
      <c r="P48" s="9">
        <v>1320.0</v>
      </c>
      <c r="Q48" s="9">
        <v>769.7</v>
      </c>
      <c r="R48" s="44">
        <v>0.15255944319130132</v>
      </c>
      <c r="S48" s="45">
        <f t="shared" si="4"/>
        <v>0.4168939394</v>
      </c>
      <c r="T48" s="46">
        <f t="shared" si="5"/>
        <v>0</v>
      </c>
      <c r="U48" s="46" t="str">
        <f t="shared" si="17"/>
        <v>#REF!</v>
      </c>
      <c r="V48" s="47" t="str">
        <f t="shared" si="7"/>
        <v>#REF!</v>
      </c>
      <c r="W48" s="48" t="str">
        <f t="shared" ref="W48:W51" si="18">O48*#REF!*(#REF!-T48)</f>
        <v>#REF!</v>
      </c>
      <c r="X48" s="49" t="str">
        <f t="shared" si="9"/>
        <v>#REF!</v>
      </c>
      <c r="Y48" s="9" t="str">
        <f t="shared" ref="Y48:Y52" si="19">IF(M48="USD",#REF!,#REF!/$AB$6)</f>
        <v>#REF!</v>
      </c>
      <c r="Z48" s="8"/>
      <c r="AA48" s="8"/>
      <c r="AB48" s="8"/>
      <c r="AC48" s="8" t="str">
        <f t="shared" si="11"/>
        <v>ATWH20514MPC15</v>
      </c>
      <c r="AD48" s="8" t="str">
        <f>IF(AC48='Input - Bookings'!Q40,"OK","Check")</f>
        <v>Check</v>
      </c>
      <c r="AE48" s="50"/>
      <c r="AF48" s="51"/>
      <c r="AG48" s="51"/>
      <c r="AH48" s="52"/>
      <c r="AI48" s="59"/>
      <c r="AJ48" s="8" t="str">
        <f t="array" ref="AJ48">XLOOKUP($K48,'AP Plants'!D:D,'AP Plants'!B:B)</f>
        <v>Class 3</v>
      </c>
      <c r="AK48" s="53"/>
      <c r="AL48" s="53"/>
      <c r="AM48" s="46">
        <v>0.015</v>
      </c>
      <c r="AN48" s="46">
        <f t="array" ref="AN48">XLOOKUP($AJ48,Warranty!B:B,Warranty!E:E)</f>
        <v>0.015</v>
      </c>
      <c r="AO48" s="8">
        <f>IF($M48="AUD",VLOOKUP(RIGHT('Wk - Margins'!$K48,3),'AU Freight'!C:G,5,0),0)</f>
        <v>0</v>
      </c>
      <c r="AP48" s="46">
        <f t="shared" si="12"/>
        <v>0</v>
      </c>
      <c r="AQ48" s="54">
        <f t="shared" si="13"/>
        <v>0</v>
      </c>
      <c r="AR48" s="55">
        <f t="shared" si="14"/>
        <v>1</v>
      </c>
      <c r="AS48" s="56">
        <f>IF(M48="AUD",P48*'Currency &amp; Conversion'!$L$7,P48)</f>
        <v>1320</v>
      </c>
      <c r="AT48" s="56">
        <f>IF(M48="AUD",Q48*'Currency &amp; Conversion'!$L$7,Q48)</f>
        <v>769.7</v>
      </c>
      <c r="AU48" s="56"/>
      <c r="AV48" s="56"/>
      <c r="AW48" s="8"/>
    </row>
    <row r="49" ht="12.75" customHeight="1">
      <c r="A49" s="39" t="str">
        <f>'Input - Bookings'!A49</f>
        <v>04-11</v>
      </c>
      <c r="B49" s="40" t="str">
        <f t="shared" si="1"/>
        <v>Asia</v>
      </c>
      <c r="C49" s="40" t="str">
        <f t="shared" si="2"/>
        <v>ATW</v>
      </c>
      <c r="D49" s="40" t="str">
        <f>'Input - Bookings'!C49</f>
        <v>A</v>
      </c>
      <c r="E49" s="40" t="str">
        <f>'Input - Bookings'!H49</f>
        <v>TW</v>
      </c>
      <c r="F49" s="41" t="str">
        <f>'Input - Bookings'!E49</f>
        <v>067</v>
      </c>
      <c r="G49" s="41" t="str">
        <f>'Input - Bookings'!G49</f>
        <v>TA YIH MATERIALS HANDLING</v>
      </c>
      <c r="H49" s="58" t="str">
        <f>'Input - Bookings'!I49</f>
        <v>H20515</v>
      </c>
      <c r="I49" s="40" t="str">
        <f t="shared" si="3"/>
        <v>TW</v>
      </c>
      <c r="J49" s="42" t="str">
        <f>VLOOKUP(H49,'Input - Bookings'!I49:P488,8,0)</f>
        <v>810265</v>
      </c>
      <c r="K49" s="41" t="str">
        <f>'Input - Bookings'!L49</f>
        <v>A3D4</v>
      </c>
      <c r="L49" s="41" t="str">
        <f>'Input - Bookings'!M49</f>
        <v>MPC15</v>
      </c>
      <c r="M49" s="41" t="str">
        <f>'Input - Bookings'!B49</f>
        <v>USD</v>
      </c>
      <c r="N49" s="43" t="str">
        <f t="array" ref="N49">IF(M49="USD",INDEX('AP Plants'!A:A,MATCH(K49,'AP Plants'!D:D,0)),INDEX('Australia Plants'!A:A,MATCH(K49,'Australia Plants'!D:D,0)))</f>
        <v>Staxx</v>
      </c>
      <c r="O49" s="10">
        <v>1.0</v>
      </c>
      <c r="P49" s="9">
        <v>1320.0</v>
      </c>
      <c r="Q49" s="9">
        <v>769.7</v>
      </c>
      <c r="R49" s="44">
        <v>0.15255944319130132</v>
      </c>
      <c r="S49" s="45">
        <f t="shared" si="4"/>
        <v>0.4168939394</v>
      </c>
      <c r="T49" s="46">
        <f t="shared" si="5"/>
        <v>0</v>
      </c>
      <c r="U49" s="46" t="str">
        <f t="shared" si="17"/>
        <v>#REF!</v>
      </c>
      <c r="V49" s="47" t="str">
        <f t="shared" si="7"/>
        <v>#REF!</v>
      </c>
      <c r="W49" s="48" t="str">
        <f t="shared" si="18"/>
        <v>#REF!</v>
      </c>
      <c r="X49" s="49" t="str">
        <f t="shared" si="9"/>
        <v>#REF!</v>
      </c>
      <c r="Y49" s="9" t="str">
        <f t="shared" si="19"/>
        <v>#REF!</v>
      </c>
      <c r="Z49" s="8"/>
      <c r="AA49" s="8"/>
      <c r="AB49" s="8"/>
      <c r="AC49" s="8" t="str">
        <f t="shared" si="11"/>
        <v>ATWH20515MPC15</v>
      </c>
      <c r="AD49" s="8" t="str">
        <f>IF(AC49='Input - Bookings'!Q41,"OK","Check")</f>
        <v>Check</v>
      </c>
      <c r="AE49" s="50"/>
      <c r="AF49" s="51"/>
      <c r="AG49" s="51"/>
      <c r="AH49" s="52"/>
      <c r="AI49" s="52"/>
      <c r="AJ49" s="8" t="str">
        <f t="array" ref="AJ49">XLOOKUP($K49,'AP Plants'!D:D,'AP Plants'!B:B)</f>
        <v>Class 3</v>
      </c>
      <c r="AK49" s="53"/>
      <c r="AL49" s="53"/>
      <c r="AM49" s="46">
        <v>0.015</v>
      </c>
      <c r="AN49" s="46">
        <f t="array" ref="AN49">XLOOKUP($AJ49,Warranty!B:B,Warranty!E:E)</f>
        <v>0.015</v>
      </c>
      <c r="AO49" s="8">
        <f>IF($M49="AUD",VLOOKUP(RIGHT('Wk - Margins'!$K49,3),'AU Freight'!C:G,5,0),0)</f>
        <v>0</v>
      </c>
      <c r="AP49" s="46">
        <f t="shared" si="12"/>
        <v>0</v>
      </c>
      <c r="AQ49" s="54">
        <f t="shared" si="13"/>
        <v>0</v>
      </c>
      <c r="AR49" s="55">
        <f t="shared" si="14"/>
        <v>1</v>
      </c>
      <c r="AS49" s="56">
        <f>IF(M49="AUD",P49*'Currency &amp; Conversion'!$L$7,P49)</f>
        <v>1320</v>
      </c>
      <c r="AT49" s="56">
        <f>IF(M49="AUD",Q49*'Currency &amp; Conversion'!$L$7,Q49)</f>
        <v>769.7</v>
      </c>
      <c r="AU49" s="56"/>
      <c r="AV49" s="56"/>
      <c r="AW49" s="8"/>
    </row>
    <row r="50" ht="12.75" customHeight="1">
      <c r="A50" s="39" t="str">
        <f>'Input - Bookings'!A50</f>
        <v>04-11</v>
      </c>
      <c r="B50" s="40" t="str">
        <f t="shared" si="1"/>
        <v>Asia</v>
      </c>
      <c r="C50" s="40" t="str">
        <f t="shared" si="2"/>
        <v>ATW</v>
      </c>
      <c r="D50" s="40" t="str">
        <f>'Input - Bookings'!C50</f>
        <v>A</v>
      </c>
      <c r="E50" s="40" t="str">
        <f>'Input - Bookings'!H50</f>
        <v>TW</v>
      </c>
      <c r="F50" s="41" t="str">
        <f>'Input - Bookings'!E50</f>
        <v>067</v>
      </c>
      <c r="G50" s="41" t="str">
        <f>'Input - Bookings'!G50</f>
        <v>TA YIH MATERIALS HANDLING</v>
      </c>
      <c r="H50" s="58" t="str">
        <f>'Input - Bookings'!I50</f>
        <v>H20516</v>
      </c>
      <c r="I50" s="40" t="str">
        <f t="shared" si="3"/>
        <v>TW</v>
      </c>
      <c r="J50" s="42" t="str">
        <f>VLOOKUP(H50,'Input - Bookings'!I50:P489,8,0)</f>
        <v>810265</v>
      </c>
      <c r="K50" s="41" t="str">
        <f>'Input - Bookings'!L50</f>
        <v>A3D4</v>
      </c>
      <c r="L50" s="41" t="str">
        <f>'Input - Bookings'!M50</f>
        <v>MPC15</v>
      </c>
      <c r="M50" s="41" t="str">
        <f>'Input - Bookings'!B50</f>
        <v>USD</v>
      </c>
      <c r="N50" s="43" t="str">
        <f t="array" ref="N50">IF(M50="USD",INDEX('AP Plants'!A:A,MATCH(K50,'AP Plants'!D:D,0)),INDEX('Australia Plants'!A:A,MATCH(K50,'Australia Plants'!D:D,0)))</f>
        <v>Staxx</v>
      </c>
      <c r="O50" s="10">
        <v>1.0</v>
      </c>
      <c r="P50" s="9">
        <v>1320.0</v>
      </c>
      <c r="Q50" s="9">
        <v>769.7</v>
      </c>
      <c r="R50" s="44">
        <v>0.15255944319130132</v>
      </c>
      <c r="S50" s="45">
        <f t="shared" si="4"/>
        <v>0.4168939394</v>
      </c>
      <c r="T50" s="46">
        <f t="shared" si="5"/>
        <v>0</v>
      </c>
      <c r="U50" s="46" t="str">
        <f t="shared" si="17"/>
        <v>#REF!</v>
      </c>
      <c r="V50" s="47" t="str">
        <f t="shared" si="7"/>
        <v>#REF!</v>
      </c>
      <c r="W50" s="48" t="str">
        <f t="shared" si="18"/>
        <v>#REF!</v>
      </c>
      <c r="X50" s="49" t="str">
        <f t="shared" si="9"/>
        <v>#REF!</v>
      </c>
      <c r="Y50" s="9" t="str">
        <f t="shared" si="19"/>
        <v>#REF!</v>
      </c>
      <c r="Z50" s="8"/>
      <c r="AA50" s="8"/>
      <c r="AB50" s="8"/>
      <c r="AC50" s="8" t="str">
        <f t="shared" si="11"/>
        <v>ATWH20516MPC15</v>
      </c>
      <c r="AD50" s="8" t="str">
        <f>IF(AC50='Input - Bookings'!Q42,"OK","Check")</f>
        <v>Check</v>
      </c>
      <c r="AE50" s="50"/>
      <c r="AF50" s="51"/>
      <c r="AG50" s="51"/>
      <c r="AH50" s="52"/>
      <c r="AI50" s="52"/>
      <c r="AJ50" s="8" t="str">
        <f t="array" ref="AJ50">XLOOKUP($K50,'AP Plants'!D:D,'AP Plants'!B:B)</f>
        <v>Class 3</v>
      </c>
      <c r="AK50" s="53"/>
      <c r="AL50" s="53"/>
      <c r="AM50" s="46">
        <v>0.015</v>
      </c>
      <c r="AN50" s="46">
        <f t="array" ref="AN50">XLOOKUP($AJ50,Warranty!B:B,Warranty!E:E)</f>
        <v>0.015</v>
      </c>
      <c r="AO50" s="8">
        <f>IF($M50="AUD",VLOOKUP(RIGHT('Wk - Margins'!$K50,3),'AU Freight'!C:G,5,0),0)</f>
        <v>0</v>
      </c>
      <c r="AP50" s="46">
        <f t="shared" si="12"/>
        <v>0</v>
      </c>
      <c r="AQ50" s="54">
        <f t="shared" si="13"/>
        <v>0</v>
      </c>
      <c r="AR50" s="55">
        <f t="shared" si="14"/>
        <v>1</v>
      </c>
      <c r="AS50" s="56">
        <f>IF(M50="AUD",P50*'Currency &amp; Conversion'!$L$7,P50)</f>
        <v>1320</v>
      </c>
      <c r="AT50" s="56">
        <f>IF(M50="AUD",Q50*'Currency &amp; Conversion'!$L$7,Q50)</f>
        <v>769.7</v>
      </c>
      <c r="AU50" s="56"/>
      <c r="AV50" s="56"/>
      <c r="AW50" s="8"/>
    </row>
    <row r="51" ht="12.75" customHeight="1">
      <c r="A51" s="39" t="str">
        <f>'Input - Bookings'!A51</f>
        <v>04-11</v>
      </c>
      <c r="B51" s="40" t="str">
        <f t="shared" si="1"/>
        <v>Asia</v>
      </c>
      <c r="C51" s="40" t="str">
        <f t="shared" si="2"/>
        <v>ATW</v>
      </c>
      <c r="D51" s="40" t="str">
        <f>'Input - Bookings'!C51</f>
        <v>A</v>
      </c>
      <c r="E51" s="40" t="str">
        <f>'Input - Bookings'!H51</f>
        <v>TW</v>
      </c>
      <c r="F51" s="41" t="str">
        <f>'Input - Bookings'!E51</f>
        <v>067</v>
      </c>
      <c r="G51" s="41" t="str">
        <f>'Input - Bookings'!G51</f>
        <v>TA YIH MATERIALS HANDLING</v>
      </c>
      <c r="H51" s="58" t="str">
        <f>'Input - Bookings'!I51</f>
        <v>H20517</v>
      </c>
      <c r="I51" s="40" t="str">
        <f t="shared" si="3"/>
        <v>TW</v>
      </c>
      <c r="J51" s="42" t="str">
        <f>VLOOKUP(H51,'Input - Bookings'!I51:P490,8,0)</f>
        <v>810265</v>
      </c>
      <c r="K51" s="41" t="str">
        <f>'Input - Bookings'!L51</f>
        <v>A3D4</v>
      </c>
      <c r="L51" s="41" t="str">
        <f>'Input - Bookings'!M51</f>
        <v>MPC15</v>
      </c>
      <c r="M51" s="41" t="str">
        <f>'Input - Bookings'!B51</f>
        <v>USD</v>
      </c>
      <c r="N51" s="43" t="str">
        <f t="array" ref="N51">IF(M51="USD",INDEX('AP Plants'!A:A,MATCH(K51,'AP Plants'!D:D,0)),INDEX('Australia Plants'!A:A,MATCH(K51,'Australia Plants'!D:D,0)))</f>
        <v>Staxx</v>
      </c>
      <c r="O51" s="10">
        <v>1.0</v>
      </c>
      <c r="P51" s="9">
        <v>1320.0</v>
      </c>
      <c r="Q51" s="9">
        <v>769.7</v>
      </c>
      <c r="R51" s="44">
        <v>0.15255944319130132</v>
      </c>
      <c r="S51" s="45">
        <f t="shared" si="4"/>
        <v>0.4168939394</v>
      </c>
      <c r="T51" s="46">
        <f t="shared" si="5"/>
        <v>0</v>
      </c>
      <c r="U51" s="46" t="str">
        <f t="shared" si="17"/>
        <v>#REF!</v>
      </c>
      <c r="V51" s="47" t="str">
        <f t="shared" si="7"/>
        <v>#REF!</v>
      </c>
      <c r="W51" s="48" t="str">
        <f t="shared" si="18"/>
        <v>#REF!</v>
      </c>
      <c r="X51" s="49" t="str">
        <f t="shared" si="9"/>
        <v>#REF!</v>
      </c>
      <c r="Y51" s="9" t="str">
        <f t="shared" si="19"/>
        <v>#REF!</v>
      </c>
      <c r="Z51" s="8"/>
      <c r="AA51" s="8"/>
      <c r="AB51" s="8"/>
      <c r="AC51" s="8" t="str">
        <f t="shared" si="11"/>
        <v>ATWH20517MPC15</v>
      </c>
      <c r="AD51" s="8" t="str">
        <f>IF(AC51='Input - Bookings'!Q43,"OK","Check")</f>
        <v>Check</v>
      </c>
      <c r="AE51" s="50"/>
      <c r="AF51" s="51"/>
      <c r="AG51" s="51"/>
      <c r="AH51" s="52"/>
      <c r="AI51" s="59"/>
      <c r="AJ51" s="8" t="str">
        <f t="array" ref="AJ51">XLOOKUP($K51,'AP Plants'!D:D,'AP Plants'!B:B)</f>
        <v>Class 3</v>
      </c>
      <c r="AK51" s="53"/>
      <c r="AL51" s="53"/>
      <c r="AM51" s="46">
        <v>0.015</v>
      </c>
      <c r="AN51" s="46">
        <f t="array" ref="AN51">XLOOKUP($AJ51,Warranty!B:B,Warranty!E:E)</f>
        <v>0.015</v>
      </c>
      <c r="AO51" s="8">
        <f>IF($M51="AUD",VLOOKUP(RIGHT('Wk - Margins'!$K51,3),'AU Freight'!C:G,5,0),0)</f>
        <v>0</v>
      </c>
      <c r="AP51" s="46">
        <f t="shared" si="12"/>
        <v>0</v>
      </c>
      <c r="AQ51" s="54">
        <f t="shared" si="13"/>
        <v>0</v>
      </c>
      <c r="AR51" s="55">
        <f t="shared" si="14"/>
        <v>1</v>
      </c>
      <c r="AS51" s="56">
        <f>IF(M51="AUD",P51*'Currency &amp; Conversion'!$L$7,P51)</f>
        <v>1320</v>
      </c>
      <c r="AT51" s="56">
        <f>IF(M51="AUD",Q51*'Currency &amp; Conversion'!$L$7,Q51)</f>
        <v>769.7</v>
      </c>
      <c r="AU51" s="56"/>
      <c r="AV51" s="56"/>
      <c r="AW51" s="8"/>
    </row>
    <row r="52" ht="12.75" customHeight="1">
      <c r="A52" s="39" t="str">
        <f>'Input - Bookings'!A52</f>
        <v>04-11</v>
      </c>
      <c r="B52" s="40" t="str">
        <f t="shared" si="1"/>
        <v>Asia</v>
      </c>
      <c r="C52" s="40" t="str">
        <f t="shared" si="2"/>
        <v>ATW</v>
      </c>
      <c r="D52" s="40" t="str">
        <f>'Input - Bookings'!C52</f>
        <v>A</v>
      </c>
      <c r="E52" s="40" t="str">
        <f>'Input - Bookings'!H52</f>
        <v>TW</v>
      </c>
      <c r="F52" s="41" t="str">
        <f>'Input - Bookings'!E52</f>
        <v>067</v>
      </c>
      <c r="G52" s="41" t="str">
        <f>'Input - Bookings'!G52</f>
        <v>TA YIH MATERIALS HANDLING</v>
      </c>
      <c r="H52" s="58" t="str">
        <f>'Input - Bookings'!I52</f>
        <v>H20518</v>
      </c>
      <c r="I52" s="40" t="str">
        <f t="shared" si="3"/>
        <v>TW</v>
      </c>
      <c r="J52" s="42" t="str">
        <f>VLOOKUP(H52,'Input - Bookings'!I52:P491,8,0)</f>
        <v>810265</v>
      </c>
      <c r="K52" s="41" t="str">
        <f>'Input - Bookings'!L52</f>
        <v>A3D4</v>
      </c>
      <c r="L52" s="41" t="str">
        <f>'Input - Bookings'!M52</f>
        <v>MPC15</v>
      </c>
      <c r="M52" s="41" t="str">
        <f>'Input - Bookings'!B52</f>
        <v>USD</v>
      </c>
      <c r="N52" s="43" t="str">
        <f t="array" ref="N52">IF(M52="USD",INDEX('AP Plants'!A:A,MATCH(K52,'AP Plants'!D:D,0)),INDEX('Australia Plants'!A:A,MATCH(K52,'Australia Plants'!D:D,0)))</f>
        <v>Staxx</v>
      </c>
      <c r="O52" s="10">
        <v>1.0</v>
      </c>
      <c r="P52" s="9">
        <v>1320.0</v>
      </c>
      <c r="Q52" s="9">
        <v>769.7</v>
      </c>
      <c r="R52" s="44">
        <v>0.15255944319130132</v>
      </c>
      <c r="S52" s="45">
        <f t="shared" si="4"/>
        <v>0.4168939394</v>
      </c>
      <c r="T52" s="46">
        <f t="shared" si="5"/>
        <v>0</v>
      </c>
      <c r="U52" s="46">
        <f t="shared" ref="U52:U440" si="20">R52-T52</f>
        <v>0.1525594432</v>
      </c>
      <c r="V52" s="47" t="str">
        <f t="shared" si="7"/>
        <v>AOP</v>
      </c>
      <c r="W52" s="48" t="str">
        <f>O52*#REF!*(R52-T52)</f>
        <v>#REF!</v>
      </c>
      <c r="X52" s="49" t="str">
        <f t="shared" si="9"/>
        <v>#REF!</v>
      </c>
      <c r="Y52" s="9" t="str">
        <f t="shared" si="19"/>
        <v>#REF!</v>
      </c>
      <c r="Z52" s="8"/>
      <c r="AA52" s="8"/>
      <c r="AB52" s="8"/>
      <c r="AC52" s="8" t="str">
        <f t="shared" si="11"/>
        <v>ATWH20518MPC15</v>
      </c>
      <c r="AD52" s="8" t="str">
        <f>IF(AC52='Input - Bookings'!Q45,"OK","Check")</f>
        <v>Check</v>
      </c>
      <c r="AE52" s="50"/>
      <c r="AF52" s="51"/>
      <c r="AG52" s="51"/>
      <c r="AH52" s="52"/>
      <c r="AI52" s="59"/>
      <c r="AJ52" s="8" t="str">
        <f t="array" ref="AJ52">XLOOKUP($K52,'AP Plants'!D:D,'AP Plants'!B:B)</f>
        <v>Class 3</v>
      </c>
      <c r="AK52" s="53"/>
      <c r="AL52" s="53"/>
      <c r="AM52" s="46">
        <v>0.015</v>
      </c>
      <c r="AN52" s="46">
        <f t="array" ref="AN52">XLOOKUP($AJ52,Warranty!B:B,Warranty!E:E)</f>
        <v>0.015</v>
      </c>
      <c r="AO52" s="8">
        <f>IF($M52="AUD",VLOOKUP(RIGHT('Wk - Margins'!$K52,3),'AU Freight'!C:G,5,0),0)</f>
        <v>0</v>
      </c>
      <c r="AP52" s="46">
        <f t="shared" si="12"/>
        <v>0</v>
      </c>
      <c r="AQ52" s="54">
        <f t="shared" si="13"/>
        <v>0</v>
      </c>
      <c r="AR52" s="55">
        <f t="shared" si="14"/>
        <v>1</v>
      </c>
      <c r="AS52" s="56">
        <f>IF(M52="AUD",P52*'Currency &amp; Conversion'!$L$7,P52)</f>
        <v>1320</v>
      </c>
      <c r="AT52" s="56">
        <f>IF(M52="AUD",Q52*'Currency &amp; Conversion'!$L$7,Q52)</f>
        <v>769.7</v>
      </c>
      <c r="AU52" s="56"/>
      <c r="AV52" s="56"/>
      <c r="AW52" s="8"/>
    </row>
    <row r="53" ht="13.5" customHeight="1">
      <c r="A53" s="39" t="str">
        <f>'Input - Bookings'!A53</f>
        <v>04-11</v>
      </c>
      <c r="B53" s="40" t="str">
        <f t="shared" si="1"/>
        <v>Asia</v>
      </c>
      <c r="C53" s="40" t="str">
        <f t="shared" si="2"/>
        <v>ATW</v>
      </c>
      <c r="D53" s="40" t="str">
        <f>'Input - Bookings'!C53</f>
        <v>A</v>
      </c>
      <c r="E53" s="40" t="str">
        <f>'Input - Bookings'!H53</f>
        <v>TW</v>
      </c>
      <c r="F53" s="41" t="str">
        <f>'Input - Bookings'!E53</f>
        <v>067</v>
      </c>
      <c r="G53" s="41" t="str">
        <f>'Input - Bookings'!G53</f>
        <v>TA YIH MATERIALS HANDLING</v>
      </c>
      <c r="H53" s="58" t="str">
        <f>'Input - Bookings'!I53</f>
        <v>H20519</v>
      </c>
      <c r="I53" s="40" t="str">
        <f t="shared" si="3"/>
        <v>TW</v>
      </c>
      <c r="J53" s="42" t="str">
        <f>VLOOKUP(H53,'Input - Bookings'!I53:P492,8,0)</f>
        <v>810265</v>
      </c>
      <c r="K53" s="41" t="str">
        <f>'Input - Bookings'!L53</f>
        <v>A3D4</v>
      </c>
      <c r="L53" s="41" t="str">
        <f>'Input - Bookings'!M53</f>
        <v>MPC15</v>
      </c>
      <c r="M53" s="41" t="str">
        <f>'Input - Bookings'!B53</f>
        <v>USD</v>
      </c>
      <c r="N53" s="43" t="str">
        <f t="array" ref="N53">IF(M53="USD",INDEX('AP Plants'!A:A,MATCH(K53,'AP Plants'!D:D,0)),INDEX('Australia Plants'!A:A,MATCH(K53,'Australia Plants'!D:D,0)))</f>
        <v>Staxx</v>
      </c>
      <c r="O53" s="10">
        <v>1.0</v>
      </c>
      <c r="P53" s="9">
        <v>1320.0</v>
      </c>
      <c r="Q53" s="9">
        <v>769.7</v>
      </c>
      <c r="R53" s="44">
        <v>0.15255944319130132</v>
      </c>
      <c r="S53" s="45">
        <f t="shared" si="4"/>
        <v>0.4168939394</v>
      </c>
      <c r="T53" s="46">
        <f t="shared" si="5"/>
        <v>0</v>
      </c>
      <c r="U53" s="46">
        <f t="shared" si="20"/>
        <v>0.1525594432</v>
      </c>
      <c r="V53" s="47" t="str">
        <f t="shared" si="7"/>
        <v>AOP</v>
      </c>
      <c r="W53" s="48">
        <f>O53*Q52*(R53-T53)</f>
        <v>117.4250034</v>
      </c>
      <c r="X53" s="49">
        <f t="shared" si="9"/>
        <v>117.4250034</v>
      </c>
      <c r="Y53" s="9">
        <f>IF(M53="USD",Q52,Q52/$AB$6)</f>
        <v>769.7</v>
      </c>
      <c r="Z53" s="8"/>
      <c r="AA53" s="8"/>
      <c r="AB53" s="8"/>
      <c r="AC53" s="8" t="str">
        <f t="shared" si="11"/>
        <v>ATWH20519MPC15</v>
      </c>
      <c r="AD53" s="8" t="str">
        <f>IF(AC53='Input - Bookings'!Q26,"OK","Check")</f>
        <v>Check</v>
      </c>
      <c r="AE53" s="50"/>
      <c r="AF53" s="51"/>
      <c r="AG53" s="51"/>
      <c r="AH53" s="52"/>
      <c r="AI53" s="59"/>
      <c r="AJ53" s="8" t="str">
        <f t="array" ref="AJ53">XLOOKUP($K53,'AP Plants'!D:D,'AP Plants'!B:B)</f>
        <v>Class 3</v>
      </c>
      <c r="AK53" s="53"/>
      <c r="AL53" s="53"/>
      <c r="AM53" s="46">
        <v>0.015</v>
      </c>
      <c r="AN53" s="46">
        <f t="array" ref="AN53">XLOOKUP($AJ53,Warranty!B:B,Warranty!E:E)</f>
        <v>0.015</v>
      </c>
      <c r="AO53" s="8">
        <f>IF($M53="AUD",VLOOKUP(RIGHT('Wk - Margins'!$K53,3),'AU Freight'!C:G,5,0),0)</f>
        <v>0</v>
      </c>
      <c r="AP53" s="46">
        <f t="shared" si="12"/>
        <v>0</v>
      </c>
      <c r="AQ53" s="54">
        <f t="shared" si="13"/>
        <v>0</v>
      </c>
      <c r="AR53" s="55">
        <f t="shared" si="14"/>
        <v>1</v>
      </c>
      <c r="AS53" s="56">
        <f>IF(M53="AUD",P53*'Currency &amp; Conversion'!$L$7,P53)</f>
        <v>1320</v>
      </c>
      <c r="AT53" s="56">
        <f>IF(M53="AUD",Q53*'Currency &amp; Conversion'!$L$7,Q53)</f>
        <v>769.7</v>
      </c>
      <c r="AU53" s="56"/>
      <c r="AV53" s="56"/>
      <c r="AW53" s="8"/>
    </row>
    <row r="54" ht="12.75" customHeight="1">
      <c r="A54" s="39" t="str">
        <f>'Input - Bookings'!A54</f>
        <v>04-11</v>
      </c>
      <c r="B54" s="40" t="str">
        <f t="shared" si="1"/>
        <v>Asia</v>
      </c>
      <c r="C54" s="40" t="str">
        <f t="shared" si="2"/>
        <v>ATW</v>
      </c>
      <c r="D54" s="40" t="str">
        <f>'Input - Bookings'!C54</f>
        <v>A</v>
      </c>
      <c r="E54" s="40" t="str">
        <f>'Input - Bookings'!H54</f>
        <v>TW</v>
      </c>
      <c r="F54" s="41" t="str">
        <f>'Input - Bookings'!E54</f>
        <v>067</v>
      </c>
      <c r="G54" s="41" t="str">
        <f>'Input - Bookings'!G54</f>
        <v>TA YIH MATERIALS HANDLING</v>
      </c>
      <c r="H54" s="58" t="str">
        <f>'Input - Bookings'!I54</f>
        <v>H20520</v>
      </c>
      <c r="I54" s="40" t="str">
        <f t="shared" si="3"/>
        <v>TW</v>
      </c>
      <c r="J54" s="42" t="str">
        <f>VLOOKUP(H54,'Input - Bookings'!I54:P493,8,0)</f>
        <v>810265</v>
      </c>
      <c r="K54" s="41" t="str">
        <f>'Input - Bookings'!L54</f>
        <v>A3D4</v>
      </c>
      <c r="L54" s="41" t="str">
        <f>'Input - Bookings'!M54</f>
        <v>MPC15</v>
      </c>
      <c r="M54" s="41" t="str">
        <f>'Input - Bookings'!B54</f>
        <v>USD</v>
      </c>
      <c r="N54" s="43" t="str">
        <f t="array" ref="N54">IF(M54="USD",INDEX('AP Plants'!A:A,MATCH(K54,'AP Plants'!D:D,0)),INDEX('Australia Plants'!A:A,MATCH(K54,'Australia Plants'!D:D,0)))</f>
        <v>Staxx</v>
      </c>
      <c r="O54" s="10">
        <v>1.0</v>
      </c>
      <c r="P54" s="9">
        <v>1320.0</v>
      </c>
      <c r="Q54" s="9">
        <v>769.7</v>
      </c>
      <c r="R54" s="44">
        <v>0.15255944319130132</v>
      </c>
      <c r="S54" s="45">
        <f t="shared" si="4"/>
        <v>0.4168939394</v>
      </c>
      <c r="T54" s="46">
        <f t="shared" si="5"/>
        <v>0</v>
      </c>
      <c r="U54" s="46">
        <f t="shared" si="20"/>
        <v>0.1525594432</v>
      </c>
      <c r="V54" s="47" t="str">
        <f t="shared" si="7"/>
        <v>AOP</v>
      </c>
      <c r="W54" s="48">
        <f t="shared" ref="W54:W57" si="21">O54*Q54*(R54-T54)</f>
        <v>117.4250034</v>
      </c>
      <c r="X54" s="49">
        <f t="shared" si="9"/>
        <v>117.4250034</v>
      </c>
      <c r="Y54" s="9">
        <f t="shared" ref="Y54:Y57" si="22">IF(M54="USD",Q54,Q54/$AB$6)</f>
        <v>769.7</v>
      </c>
      <c r="Z54" s="8"/>
      <c r="AA54" s="8"/>
      <c r="AB54" s="8"/>
      <c r="AC54" s="8" t="str">
        <f t="shared" si="11"/>
        <v>ATWH20520MPC15</v>
      </c>
      <c r="AD54" s="8" t="str">
        <f>IF(AC54='Input - Bookings'!Q27,"OK","Check")</f>
        <v>Check</v>
      </c>
      <c r="AE54" s="50"/>
      <c r="AF54" s="51"/>
      <c r="AG54" s="51"/>
      <c r="AH54" s="52"/>
      <c r="AI54" s="59"/>
      <c r="AJ54" s="8" t="str">
        <f t="array" ref="AJ54">XLOOKUP($K54,'AP Plants'!D:D,'AP Plants'!B:B)</f>
        <v>Class 3</v>
      </c>
      <c r="AK54" s="53"/>
      <c r="AL54" s="53"/>
      <c r="AM54" s="46">
        <v>0.015</v>
      </c>
      <c r="AN54" s="46">
        <f t="array" ref="AN54">XLOOKUP($AJ54,Warranty!B:B,Warranty!E:E)</f>
        <v>0.015</v>
      </c>
      <c r="AO54" s="8">
        <f>IF($M54="AUD",VLOOKUP(RIGHT('Wk - Margins'!$K54,3),'AU Freight'!C:G,5,0),0)</f>
        <v>0</v>
      </c>
      <c r="AP54" s="46">
        <f t="shared" si="12"/>
        <v>0</v>
      </c>
      <c r="AQ54" s="54">
        <f t="shared" si="13"/>
        <v>0</v>
      </c>
      <c r="AR54" s="55">
        <f t="shared" si="14"/>
        <v>1</v>
      </c>
      <c r="AS54" s="56">
        <f>IF(M54="AUD",P54*'Currency &amp; Conversion'!$L$7,P54)</f>
        <v>1320</v>
      </c>
      <c r="AT54" s="56">
        <f>IF(M54="AUD",Q54*'Currency &amp; Conversion'!$L$7,Q54)</f>
        <v>769.7</v>
      </c>
      <c r="AU54" s="56"/>
      <c r="AV54" s="56"/>
      <c r="AW54" s="8"/>
    </row>
    <row r="55" ht="12.75" customHeight="1">
      <c r="A55" s="39" t="str">
        <f>'Input - Bookings'!A55</f>
        <v>04-11</v>
      </c>
      <c r="B55" s="40" t="str">
        <f t="shared" si="1"/>
        <v>Asia</v>
      </c>
      <c r="C55" s="40" t="str">
        <f t="shared" si="2"/>
        <v>ATW</v>
      </c>
      <c r="D55" s="40" t="str">
        <f>'Input - Bookings'!C55</f>
        <v>A</v>
      </c>
      <c r="E55" s="40" t="str">
        <f>'Input - Bookings'!H55</f>
        <v>TW</v>
      </c>
      <c r="F55" s="41" t="str">
        <f>'Input - Bookings'!E55</f>
        <v>067</v>
      </c>
      <c r="G55" s="41" t="str">
        <f>'Input - Bookings'!G55</f>
        <v>TA YIH MATERIALS HANDLING</v>
      </c>
      <c r="H55" s="58" t="str">
        <f>'Input - Bookings'!I55</f>
        <v>H20521</v>
      </c>
      <c r="I55" s="40" t="str">
        <f t="shared" si="3"/>
        <v>TW</v>
      </c>
      <c r="J55" s="42" t="str">
        <f>VLOOKUP(H55,'Input - Bookings'!I55:P494,8,0)</f>
        <v>810265</v>
      </c>
      <c r="K55" s="41" t="str">
        <f>'Input - Bookings'!L55</f>
        <v>A3D4</v>
      </c>
      <c r="L55" s="41" t="str">
        <f>'Input - Bookings'!M55</f>
        <v>MPC15</v>
      </c>
      <c r="M55" s="41" t="str">
        <f>'Input - Bookings'!B55</f>
        <v>USD</v>
      </c>
      <c r="N55" s="43" t="str">
        <f t="array" ref="N55">IF(M55="USD",INDEX('AP Plants'!A:A,MATCH(K55,'AP Plants'!D:D,0)),INDEX('Australia Plants'!A:A,MATCH(K55,'Australia Plants'!D:D,0)))</f>
        <v>Staxx</v>
      </c>
      <c r="O55" s="10">
        <v>1.0</v>
      </c>
      <c r="P55" s="9">
        <v>1320.0</v>
      </c>
      <c r="Q55" s="9">
        <v>769.7</v>
      </c>
      <c r="R55" s="44">
        <v>0.15255944319130132</v>
      </c>
      <c r="S55" s="45">
        <f t="shared" si="4"/>
        <v>0.4168939394</v>
      </c>
      <c r="T55" s="46">
        <f t="shared" si="5"/>
        <v>0</v>
      </c>
      <c r="U55" s="46">
        <f t="shared" si="20"/>
        <v>0.1525594432</v>
      </c>
      <c r="V55" s="47" t="str">
        <f t="shared" si="7"/>
        <v>AOP</v>
      </c>
      <c r="W55" s="48">
        <f t="shared" si="21"/>
        <v>117.4250034</v>
      </c>
      <c r="X55" s="49">
        <f t="shared" si="9"/>
        <v>117.4250034</v>
      </c>
      <c r="Y55" s="9">
        <f t="shared" si="22"/>
        <v>769.7</v>
      </c>
      <c r="Z55" s="8"/>
      <c r="AA55" s="8"/>
      <c r="AB55" s="8"/>
      <c r="AC55" s="8" t="str">
        <f t="shared" si="11"/>
        <v>ATWH20521MPC15</v>
      </c>
      <c r="AD55" s="8" t="str">
        <f>IF(AC55='Input - Bookings'!Q31,"OK","Check")</f>
        <v>Check</v>
      </c>
      <c r="AE55" s="50"/>
      <c r="AF55" s="51"/>
      <c r="AG55" s="51"/>
      <c r="AH55" s="52"/>
      <c r="AI55" s="59"/>
      <c r="AJ55" s="8" t="str">
        <f t="array" ref="AJ55">XLOOKUP($K55,'AP Plants'!D:D,'AP Plants'!B:B)</f>
        <v>Class 3</v>
      </c>
      <c r="AK55" s="53"/>
      <c r="AL55" s="53"/>
      <c r="AM55" s="46">
        <v>0.015</v>
      </c>
      <c r="AN55" s="46">
        <f t="array" ref="AN55">XLOOKUP($AJ55,Warranty!B:B,Warranty!E:E)</f>
        <v>0.015</v>
      </c>
      <c r="AO55" s="8">
        <f>IF($M55="AUD",VLOOKUP(RIGHT('Wk - Margins'!$K55,3),'AU Freight'!C:G,5,0),0)</f>
        <v>0</v>
      </c>
      <c r="AP55" s="46">
        <f t="shared" si="12"/>
        <v>0</v>
      </c>
      <c r="AQ55" s="54">
        <f t="shared" si="13"/>
        <v>0</v>
      </c>
      <c r="AR55" s="55">
        <f t="shared" si="14"/>
        <v>1</v>
      </c>
      <c r="AS55" s="56">
        <f>IF(M55="AUD",P55*'Currency &amp; Conversion'!$L$7,P55)</f>
        <v>1320</v>
      </c>
      <c r="AT55" s="56">
        <f>IF(M55="AUD",Q55*'Currency &amp; Conversion'!$L$7,Q55)</f>
        <v>769.7</v>
      </c>
      <c r="AU55" s="56"/>
      <c r="AV55" s="56"/>
      <c r="AW55" s="8"/>
    </row>
    <row r="56" ht="12.75" customHeight="1">
      <c r="A56" s="39" t="str">
        <f>'Input - Bookings'!A56</f>
        <v>04-11</v>
      </c>
      <c r="B56" s="40" t="str">
        <f t="shared" si="1"/>
        <v>Asia</v>
      </c>
      <c r="C56" s="40" t="str">
        <f t="shared" si="2"/>
        <v>ATW</v>
      </c>
      <c r="D56" s="40" t="str">
        <f>'Input - Bookings'!C56</f>
        <v>A</v>
      </c>
      <c r="E56" s="40" t="str">
        <f>'Input - Bookings'!H56</f>
        <v>TW</v>
      </c>
      <c r="F56" s="41" t="str">
        <f>'Input - Bookings'!E56</f>
        <v>067</v>
      </c>
      <c r="G56" s="41" t="str">
        <f>'Input - Bookings'!G56</f>
        <v>TA YIH MATERIALS HANDLING</v>
      </c>
      <c r="H56" s="58" t="str">
        <f>'Input - Bookings'!I56</f>
        <v>H20522</v>
      </c>
      <c r="I56" s="40" t="str">
        <f t="shared" si="3"/>
        <v>TW</v>
      </c>
      <c r="J56" s="42" t="str">
        <f>VLOOKUP(H56,'Input - Bookings'!I56:P495,8,0)</f>
        <v>810265</v>
      </c>
      <c r="K56" s="41" t="str">
        <f>'Input - Bookings'!L56</f>
        <v>A3D4</v>
      </c>
      <c r="L56" s="41" t="str">
        <f>'Input - Bookings'!M56</f>
        <v>MPC15</v>
      </c>
      <c r="M56" s="41" t="str">
        <f>'Input - Bookings'!B56</f>
        <v>USD</v>
      </c>
      <c r="N56" s="43" t="str">
        <f t="array" ref="N56">IF(M56="USD",INDEX('AP Plants'!A:A,MATCH(K56,'AP Plants'!D:D,0)),INDEX('Australia Plants'!A:A,MATCH(K56,'Australia Plants'!D:D,0)))</f>
        <v>Staxx</v>
      </c>
      <c r="O56" s="10">
        <v>1.0</v>
      </c>
      <c r="P56" s="9">
        <v>1320.0</v>
      </c>
      <c r="Q56" s="9">
        <v>769.7</v>
      </c>
      <c r="R56" s="44">
        <v>0.15255944319130132</v>
      </c>
      <c r="S56" s="45">
        <f t="shared" si="4"/>
        <v>0.4168939394</v>
      </c>
      <c r="T56" s="46">
        <f t="shared" si="5"/>
        <v>0</v>
      </c>
      <c r="U56" s="46">
        <f t="shared" si="20"/>
        <v>0.1525594432</v>
      </c>
      <c r="V56" s="47" t="str">
        <f t="shared" si="7"/>
        <v>AOP</v>
      </c>
      <c r="W56" s="48">
        <f t="shared" si="21"/>
        <v>117.4250034</v>
      </c>
      <c r="X56" s="49">
        <f t="shared" si="9"/>
        <v>117.4250034</v>
      </c>
      <c r="Y56" s="9">
        <f t="shared" si="22"/>
        <v>769.7</v>
      </c>
      <c r="Z56" s="8"/>
      <c r="AA56" s="8"/>
      <c r="AB56" s="8"/>
      <c r="AC56" s="8" t="str">
        <f t="shared" si="11"/>
        <v>ATWH20522MPC15</v>
      </c>
      <c r="AD56" s="8" t="str">
        <f>IF(AC56='Input - Bookings'!Q32,"OK","Check")</f>
        <v>Check</v>
      </c>
      <c r="AE56" s="50"/>
      <c r="AF56" s="51"/>
      <c r="AG56" s="51"/>
      <c r="AH56" s="52"/>
      <c r="AI56" s="52"/>
      <c r="AJ56" s="8" t="str">
        <f t="array" ref="AJ56">XLOOKUP($K56,'AP Plants'!D:D,'AP Plants'!B:B)</f>
        <v>Class 3</v>
      </c>
      <c r="AK56" s="53"/>
      <c r="AL56" s="53"/>
      <c r="AM56" s="46">
        <v>0.015</v>
      </c>
      <c r="AN56" s="46">
        <f t="array" ref="AN56">XLOOKUP($AJ56,Warranty!B:B,Warranty!E:E)</f>
        <v>0.015</v>
      </c>
      <c r="AO56" s="8">
        <f>IF($M56="AUD",VLOOKUP(RIGHT('Wk - Margins'!$K56,3),'AU Freight'!C:G,5,0),0)</f>
        <v>0</v>
      </c>
      <c r="AP56" s="46">
        <f t="shared" si="12"/>
        <v>0</v>
      </c>
      <c r="AQ56" s="54">
        <f t="shared" si="13"/>
        <v>0</v>
      </c>
      <c r="AR56" s="55">
        <f t="shared" si="14"/>
        <v>1</v>
      </c>
      <c r="AS56" s="56">
        <f>IF(M56="AUD",P56*'Currency &amp; Conversion'!$L$7,P56)</f>
        <v>1320</v>
      </c>
      <c r="AT56" s="56">
        <f>IF(M56="AUD",Q56*'Currency &amp; Conversion'!$L$7,Q56)</f>
        <v>769.7</v>
      </c>
      <c r="AU56" s="56"/>
      <c r="AV56" s="56"/>
      <c r="AW56" s="8"/>
    </row>
    <row r="57" ht="12.75" customHeight="1">
      <c r="A57" s="39" t="str">
        <f>'Input - Bookings'!A57</f>
        <v>04-11</v>
      </c>
      <c r="B57" s="40" t="str">
        <f t="shared" si="1"/>
        <v>Asia</v>
      </c>
      <c r="C57" s="40" t="str">
        <f t="shared" si="2"/>
        <v>ATW</v>
      </c>
      <c r="D57" s="40" t="str">
        <f>'Input - Bookings'!C57</f>
        <v>A</v>
      </c>
      <c r="E57" s="40" t="str">
        <f>'Input - Bookings'!H57</f>
        <v>TW</v>
      </c>
      <c r="F57" s="41" t="str">
        <f>'Input - Bookings'!E57</f>
        <v>067</v>
      </c>
      <c r="G57" s="41" t="str">
        <f>'Input - Bookings'!G57</f>
        <v>TA YIH MATERIALS HANDLING</v>
      </c>
      <c r="H57" s="58" t="str">
        <f>'Input - Bookings'!I57</f>
        <v>H20523</v>
      </c>
      <c r="I57" s="40" t="str">
        <f t="shared" si="3"/>
        <v>TW</v>
      </c>
      <c r="J57" s="42" t="str">
        <f>VLOOKUP(H57,'Input - Bookings'!I57:P496,8,0)</f>
        <v>810265</v>
      </c>
      <c r="K57" s="41" t="str">
        <f>'Input - Bookings'!L57</f>
        <v>A3D4</v>
      </c>
      <c r="L57" s="41" t="str">
        <f>'Input - Bookings'!M57</f>
        <v>MPC15</v>
      </c>
      <c r="M57" s="41" t="str">
        <f>'Input - Bookings'!B57</f>
        <v>USD</v>
      </c>
      <c r="N57" s="43" t="str">
        <f t="array" ref="N57">IF(M57="USD",INDEX('AP Plants'!A:A,MATCH(K57,'AP Plants'!D:D,0)),INDEX('Australia Plants'!A:A,MATCH(K57,'Australia Plants'!D:D,0)))</f>
        <v>Staxx</v>
      </c>
      <c r="O57" s="10">
        <v>1.0</v>
      </c>
      <c r="P57" s="9">
        <v>1320.0</v>
      </c>
      <c r="Q57" s="9">
        <v>769.7</v>
      </c>
      <c r="R57" s="44">
        <v>0.15255944319130132</v>
      </c>
      <c r="S57" s="45">
        <f t="shared" si="4"/>
        <v>0.4168939394</v>
      </c>
      <c r="T57" s="46">
        <f t="shared" si="5"/>
        <v>0</v>
      </c>
      <c r="U57" s="46">
        <f t="shared" si="20"/>
        <v>0.1525594432</v>
      </c>
      <c r="V57" s="47" t="str">
        <f t="shared" si="7"/>
        <v>AOP</v>
      </c>
      <c r="W57" s="48">
        <f t="shared" si="21"/>
        <v>117.4250034</v>
      </c>
      <c r="X57" s="49">
        <f t="shared" si="9"/>
        <v>117.4250034</v>
      </c>
      <c r="Y57" s="9">
        <f t="shared" si="22"/>
        <v>769.7</v>
      </c>
      <c r="Z57" s="8"/>
      <c r="AA57" s="8"/>
      <c r="AB57" s="8"/>
      <c r="AC57" s="8" t="str">
        <f t="shared" si="11"/>
        <v>ATWH20523MPC15</v>
      </c>
      <c r="AD57" s="8" t="str">
        <f>IF(AC57='Input - Bookings'!Q33,"OK","Check")</f>
        <v>Check</v>
      </c>
      <c r="AE57" s="50"/>
      <c r="AF57" s="51"/>
      <c r="AG57" s="51"/>
      <c r="AH57" s="52"/>
      <c r="AI57" s="52"/>
      <c r="AJ57" s="8" t="str">
        <f t="array" ref="AJ57">XLOOKUP($K57,'AP Plants'!D:D,'AP Plants'!B:B)</f>
        <v>Class 3</v>
      </c>
      <c r="AK57" s="53"/>
      <c r="AL57" s="53"/>
      <c r="AM57" s="46">
        <v>0.015</v>
      </c>
      <c r="AN57" s="46">
        <f t="array" ref="AN57">XLOOKUP($AJ57,Warranty!B:B,Warranty!E:E)</f>
        <v>0.015</v>
      </c>
      <c r="AO57" s="8">
        <f>IF($M57="AUD",VLOOKUP(RIGHT('Wk - Margins'!$K57,3),'AU Freight'!C:G,5,0),0)</f>
        <v>0</v>
      </c>
      <c r="AP57" s="46">
        <f t="shared" si="12"/>
        <v>0</v>
      </c>
      <c r="AQ57" s="54">
        <f t="shared" si="13"/>
        <v>0</v>
      </c>
      <c r="AR57" s="55">
        <f t="shared" si="14"/>
        <v>1</v>
      </c>
      <c r="AS57" s="56">
        <f>IF(M57="AUD",P57*'Currency &amp; Conversion'!$L$7,P57)</f>
        <v>1320</v>
      </c>
      <c r="AT57" s="56">
        <f>IF(M57="AUD",Q57*'Currency &amp; Conversion'!$L$7,Q57)</f>
        <v>769.7</v>
      </c>
      <c r="AU57" s="56"/>
      <c r="AV57" s="56"/>
      <c r="AW57" s="8"/>
    </row>
    <row r="58" ht="12.75" customHeight="1">
      <c r="A58" s="39" t="str">
        <f>'Input - Bookings'!A58</f>
        <v>04-11</v>
      </c>
      <c r="B58" s="40" t="str">
        <f t="shared" si="1"/>
        <v>Asia</v>
      </c>
      <c r="C58" s="40" t="str">
        <f t="shared" si="2"/>
        <v>ATW</v>
      </c>
      <c r="D58" s="40" t="str">
        <f>'Input - Bookings'!C58</f>
        <v>A</v>
      </c>
      <c r="E58" s="40" t="str">
        <f>'Input - Bookings'!H58</f>
        <v>TW</v>
      </c>
      <c r="F58" s="41" t="str">
        <f>'Input - Bookings'!E58</f>
        <v>067</v>
      </c>
      <c r="G58" s="41" t="str">
        <f>'Input - Bookings'!G58</f>
        <v>TA YIH MATERIALS HANDLING</v>
      </c>
      <c r="H58" s="58" t="str">
        <f>'Input - Bookings'!I58</f>
        <v>H20524</v>
      </c>
      <c r="I58" s="40" t="str">
        <f t="shared" si="3"/>
        <v>TW</v>
      </c>
      <c r="J58" s="42" t="str">
        <f>VLOOKUP(H58,'Input - Bookings'!I58:P497,8,0)</f>
        <v>810265</v>
      </c>
      <c r="K58" s="41" t="str">
        <f>'Input - Bookings'!L58</f>
        <v>A3D4</v>
      </c>
      <c r="L58" s="41" t="str">
        <f>'Input - Bookings'!M58</f>
        <v>MPC15</v>
      </c>
      <c r="M58" s="41" t="str">
        <f>'Input - Bookings'!B58</f>
        <v>USD</v>
      </c>
      <c r="N58" s="43" t="str">
        <f t="array" ref="N58">IF(M58="USD",INDEX('AP Plants'!A:A,MATCH(K58,'AP Plants'!D:D,0)),INDEX('Australia Plants'!A:A,MATCH(K58,'Australia Plants'!D:D,0)))</f>
        <v>Staxx</v>
      </c>
      <c r="O58" s="10">
        <v>1.0</v>
      </c>
      <c r="P58" s="9">
        <v>1320.0</v>
      </c>
      <c r="Q58" s="9">
        <v>769.7</v>
      </c>
      <c r="R58" s="44">
        <v>0.15255944319130132</v>
      </c>
      <c r="S58" s="45">
        <f t="shared" si="4"/>
        <v>0.4168939394</v>
      </c>
      <c r="T58" s="46">
        <f t="shared" si="5"/>
        <v>0</v>
      </c>
      <c r="U58" s="46">
        <f t="shared" si="20"/>
        <v>0.1525594432</v>
      </c>
      <c r="V58" s="47" t="str">
        <f t="shared" si="7"/>
        <v>AOP</v>
      </c>
      <c r="W58" s="48">
        <f>O58*Q60*(R58-T58)</f>
        <v>117.4250034</v>
      </c>
      <c r="X58" s="49">
        <f t="shared" si="9"/>
        <v>117.4250034</v>
      </c>
      <c r="Y58" s="9">
        <f>IF(M58="USD",Q60,Q60/$AB$6)</f>
        <v>769.7</v>
      </c>
      <c r="Z58" s="8"/>
      <c r="AA58" s="8"/>
      <c r="AB58" s="8"/>
      <c r="AC58" s="8" t="str">
        <f t="shared" si="11"/>
        <v>ATWH20524MPC15</v>
      </c>
      <c r="AD58" s="8" t="str">
        <f>IF(AC58='Input - Bookings'!Q37,"OK","Check")</f>
        <v>Check</v>
      </c>
      <c r="AE58" s="50"/>
      <c r="AF58" s="51"/>
      <c r="AG58" s="51"/>
      <c r="AH58" s="52"/>
      <c r="AI58" s="59"/>
      <c r="AJ58" s="8" t="str">
        <f t="array" ref="AJ58">XLOOKUP($K58,'AP Plants'!D:D,'AP Plants'!B:B)</f>
        <v>Class 3</v>
      </c>
      <c r="AK58" s="53"/>
      <c r="AL58" s="53"/>
      <c r="AM58" s="46">
        <v>0.015</v>
      </c>
      <c r="AN58" s="46">
        <f t="array" ref="AN58">XLOOKUP($AJ58,Warranty!B:B,Warranty!E:E)</f>
        <v>0.015</v>
      </c>
      <c r="AO58" s="8">
        <f>IF($M58="AUD",VLOOKUP(RIGHT('Wk - Margins'!$K58,3),'AU Freight'!C:G,5,0),0)</f>
        <v>0</v>
      </c>
      <c r="AP58" s="46">
        <f t="shared" si="12"/>
        <v>0</v>
      </c>
      <c r="AQ58" s="54">
        <f t="shared" si="13"/>
        <v>0</v>
      </c>
      <c r="AR58" s="55">
        <f t="shared" si="14"/>
        <v>1</v>
      </c>
      <c r="AS58" s="56">
        <f>IF(M58="AUD",P58*'Currency &amp; Conversion'!$L$7,P58)</f>
        <v>1320</v>
      </c>
      <c r="AT58" s="56">
        <f>IF(M58="AUD",Q58*'Currency &amp; Conversion'!$L$7,Q58)</f>
        <v>769.7</v>
      </c>
      <c r="AU58" s="56"/>
      <c r="AV58" s="56"/>
      <c r="AW58" s="8"/>
    </row>
    <row r="59" ht="12.75" customHeight="1">
      <c r="A59" s="39" t="str">
        <f>'Input - Bookings'!A59</f>
        <v>04-11</v>
      </c>
      <c r="B59" s="40" t="str">
        <f t="shared" si="1"/>
        <v>Asia</v>
      </c>
      <c r="C59" s="40" t="str">
        <f t="shared" si="2"/>
        <v>ATW</v>
      </c>
      <c r="D59" s="40" t="str">
        <f>'Input - Bookings'!C59</f>
        <v>A</v>
      </c>
      <c r="E59" s="40" t="str">
        <f>'Input - Bookings'!H59</f>
        <v>TW</v>
      </c>
      <c r="F59" s="41" t="str">
        <f>'Input - Bookings'!E59</f>
        <v>067</v>
      </c>
      <c r="G59" s="41" t="str">
        <f>'Input - Bookings'!G59</f>
        <v>TA YIH MATERIALS HANDLING</v>
      </c>
      <c r="H59" s="58" t="str">
        <f>'Input - Bookings'!I59</f>
        <v>H20525</v>
      </c>
      <c r="I59" s="40" t="str">
        <f t="shared" si="3"/>
        <v>TW</v>
      </c>
      <c r="J59" s="42" t="str">
        <f>VLOOKUP(H59,'Input - Bookings'!I59:P498,8,0)</f>
        <v>810265</v>
      </c>
      <c r="K59" s="41" t="str">
        <f>'Input - Bookings'!L59</f>
        <v>A3D4</v>
      </c>
      <c r="L59" s="41" t="str">
        <f>'Input - Bookings'!M59</f>
        <v>MPC15</v>
      </c>
      <c r="M59" s="41" t="str">
        <f>'Input - Bookings'!B59</f>
        <v>USD</v>
      </c>
      <c r="N59" s="43" t="str">
        <f t="array" ref="N59">IF(M59="USD",INDEX('AP Plants'!A:A,MATCH(K59,'AP Plants'!D:D,0)),INDEX('Australia Plants'!A:A,MATCH(K59,'Australia Plants'!D:D,0)))</f>
        <v>Staxx</v>
      </c>
      <c r="O59" s="10">
        <v>1.0</v>
      </c>
      <c r="P59" s="9">
        <v>1320.0</v>
      </c>
      <c r="Q59" s="9">
        <v>769.7</v>
      </c>
      <c r="R59" s="44">
        <v>0.15255944319130132</v>
      </c>
      <c r="S59" s="45">
        <f t="shared" si="4"/>
        <v>0.4168939394</v>
      </c>
      <c r="T59" s="46">
        <f t="shared" si="5"/>
        <v>0</v>
      </c>
      <c r="U59" s="46">
        <f t="shared" si="20"/>
        <v>0.1525594432</v>
      </c>
      <c r="V59" s="47" t="str">
        <f t="shared" si="7"/>
        <v>AOP</v>
      </c>
      <c r="W59" s="48">
        <f t="shared" ref="W59:W72" si="23">O59*Q59*(R59-T59)</f>
        <v>117.4250034</v>
      </c>
      <c r="X59" s="49">
        <f t="shared" si="9"/>
        <v>117.4250034</v>
      </c>
      <c r="Y59" s="9">
        <f t="shared" ref="Y59:Y440" si="24">IF(M59="USD",Q59,Q59/$AB$6)</f>
        <v>769.7</v>
      </c>
      <c r="Z59" s="8"/>
      <c r="AA59" s="8"/>
      <c r="AB59" s="8"/>
      <c r="AC59" s="8" t="str">
        <f t="shared" si="11"/>
        <v>ATWH20525MPC15</v>
      </c>
      <c r="AD59" s="8" t="str">
        <f>IF(AC59='Input - Bookings'!Q44,"OK","Check")</f>
        <v>Check</v>
      </c>
      <c r="AE59" s="50"/>
      <c r="AF59" s="51"/>
      <c r="AG59" s="51"/>
      <c r="AH59" s="52"/>
      <c r="AI59" s="59"/>
      <c r="AJ59" s="8" t="str">
        <f t="array" ref="AJ59">XLOOKUP($K59,'AP Plants'!D:D,'AP Plants'!B:B)</f>
        <v>Class 3</v>
      </c>
      <c r="AK59" s="53"/>
      <c r="AL59" s="53"/>
      <c r="AM59" s="46">
        <v>0.015</v>
      </c>
      <c r="AN59" s="46">
        <f t="array" ref="AN59">XLOOKUP($AJ59,Warranty!B:B,Warranty!E:E)</f>
        <v>0.015</v>
      </c>
      <c r="AO59" s="8">
        <f>IF($M59="AUD",VLOOKUP(RIGHT('Wk - Margins'!$K59,3),'AU Freight'!C:G,5,0),0)</f>
        <v>0</v>
      </c>
      <c r="AP59" s="46">
        <f t="shared" si="12"/>
        <v>0</v>
      </c>
      <c r="AQ59" s="54">
        <f t="shared" si="13"/>
        <v>0</v>
      </c>
      <c r="AR59" s="55">
        <f t="shared" si="14"/>
        <v>1</v>
      </c>
      <c r="AS59" s="56">
        <f>IF(M59="AUD",P59*'Currency &amp; Conversion'!$L$7,P59)</f>
        <v>1320</v>
      </c>
      <c r="AT59" s="56">
        <f>IF(M59="AUD",Q59*'Currency &amp; Conversion'!$L$7,Q59)</f>
        <v>769.7</v>
      </c>
      <c r="AU59" s="56"/>
      <c r="AV59" s="56"/>
      <c r="AW59" s="8"/>
    </row>
    <row r="60" ht="12.75" customHeight="1">
      <c r="A60" s="39" t="str">
        <f>'Input - Bookings'!A60</f>
        <v>04-11</v>
      </c>
      <c r="B60" s="40" t="str">
        <f t="shared" si="1"/>
        <v>Asia</v>
      </c>
      <c r="C60" s="40" t="str">
        <f t="shared" si="2"/>
        <v>ATW</v>
      </c>
      <c r="D60" s="40" t="str">
        <f>'Input - Bookings'!C60</f>
        <v>A</v>
      </c>
      <c r="E60" s="40" t="str">
        <f>'Input - Bookings'!H60</f>
        <v>TW</v>
      </c>
      <c r="F60" s="41" t="str">
        <f>'Input - Bookings'!E60</f>
        <v>067</v>
      </c>
      <c r="G60" s="41" t="str">
        <f>'Input - Bookings'!G60</f>
        <v>TA YIH MATERIALS HANDLING</v>
      </c>
      <c r="H60" s="58" t="str">
        <f>'Input - Bookings'!I60</f>
        <v>H20526</v>
      </c>
      <c r="I60" s="40" t="str">
        <f t="shared" si="3"/>
        <v>TW</v>
      </c>
      <c r="J60" s="42" t="str">
        <f>VLOOKUP(H60,'Input - Bookings'!I60:P499,8,0)</f>
        <v>810265</v>
      </c>
      <c r="K60" s="41" t="str">
        <f>'Input - Bookings'!L60</f>
        <v>A3D4</v>
      </c>
      <c r="L60" s="41" t="str">
        <f>'Input - Bookings'!M60</f>
        <v>MPC15</v>
      </c>
      <c r="M60" s="41" t="str">
        <f>'Input - Bookings'!B60</f>
        <v>USD</v>
      </c>
      <c r="N60" s="43" t="str">
        <f t="array" ref="N60">IF(M60="USD",INDEX('AP Plants'!A:A,MATCH(K60,'AP Plants'!D:D,0)),INDEX('Australia Plants'!A:A,MATCH(K60,'Australia Plants'!D:D,0)))</f>
        <v>Staxx</v>
      </c>
      <c r="O60" s="10">
        <v>1.0</v>
      </c>
      <c r="P60" s="9">
        <v>1320.0</v>
      </c>
      <c r="Q60" s="9">
        <v>769.7</v>
      </c>
      <c r="R60" s="44">
        <v>0.15255944319130132</v>
      </c>
      <c r="S60" s="45">
        <f t="shared" si="4"/>
        <v>0.4168939394</v>
      </c>
      <c r="T60" s="46">
        <f t="shared" si="5"/>
        <v>0</v>
      </c>
      <c r="U60" s="46">
        <f t="shared" si="20"/>
        <v>0.1525594432</v>
      </c>
      <c r="V60" s="47" t="str">
        <f t="shared" si="7"/>
        <v>AOP</v>
      </c>
      <c r="W60" s="48">
        <f t="shared" si="23"/>
        <v>117.4250034</v>
      </c>
      <c r="X60" s="49">
        <f t="shared" si="9"/>
        <v>117.4250034</v>
      </c>
      <c r="Y60" s="9">
        <f t="shared" si="24"/>
        <v>769.7</v>
      </c>
      <c r="Z60" s="8"/>
      <c r="AA60" s="8"/>
      <c r="AB60" s="8"/>
      <c r="AC60" s="8" t="str">
        <f t="shared" si="11"/>
        <v>ATWH20526MPC15</v>
      </c>
      <c r="AD60" s="8" t="str">
        <f>IF(AC60='Input - Bookings'!Q46,"OK","Check")</f>
        <v>Check</v>
      </c>
      <c r="AE60" s="50"/>
      <c r="AF60" s="51"/>
      <c r="AG60" s="51"/>
      <c r="AH60" s="52"/>
      <c r="AI60" s="59"/>
      <c r="AJ60" s="8" t="str">
        <f t="array" ref="AJ60">XLOOKUP($K60,'AP Plants'!D:D,'AP Plants'!B:B)</f>
        <v>Class 3</v>
      </c>
      <c r="AK60" s="53"/>
      <c r="AL60" s="53"/>
      <c r="AM60" s="46">
        <v>0.015</v>
      </c>
      <c r="AN60" s="46">
        <f t="array" ref="AN60">XLOOKUP($AJ60,Warranty!B:B,Warranty!E:E)</f>
        <v>0.015</v>
      </c>
      <c r="AO60" s="8">
        <f>IF($M60="AUD",VLOOKUP(RIGHT('Wk - Margins'!$K60,3),'AU Freight'!C:G,5,0),0)</f>
        <v>0</v>
      </c>
      <c r="AP60" s="46">
        <f t="shared" si="12"/>
        <v>0</v>
      </c>
      <c r="AQ60" s="54">
        <f t="shared" si="13"/>
        <v>0</v>
      </c>
      <c r="AR60" s="55">
        <f t="shared" si="14"/>
        <v>1</v>
      </c>
      <c r="AS60" s="56">
        <f>IF(M60="AUD",P60*'Currency &amp; Conversion'!$L$7,P60)</f>
        <v>1320</v>
      </c>
      <c r="AT60" s="56">
        <f>IF(M60="AUD",Q60*'Currency &amp; Conversion'!$L$7,Q60)</f>
        <v>769.7</v>
      </c>
      <c r="AU60" s="56"/>
      <c r="AV60" s="56"/>
      <c r="AW60" s="8"/>
    </row>
    <row r="61" ht="12.75" customHeight="1">
      <c r="A61" s="39" t="str">
        <f>'Input - Bookings'!A61</f>
        <v>04-11</v>
      </c>
      <c r="B61" s="40" t="str">
        <f t="shared" si="1"/>
        <v>Asia</v>
      </c>
      <c r="C61" s="40" t="str">
        <f t="shared" si="2"/>
        <v>ATW</v>
      </c>
      <c r="D61" s="40" t="str">
        <f>'Input - Bookings'!C61</f>
        <v>A</v>
      </c>
      <c r="E61" s="40" t="str">
        <f>'Input - Bookings'!H61</f>
        <v>TW</v>
      </c>
      <c r="F61" s="41" t="str">
        <f>'Input - Bookings'!E61</f>
        <v>067</v>
      </c>
      <c r="G61" s="41" t="str">
        <f>'Input - Bookings'!G61</f>
        <v>TA YIH MATERIALS HANDLING</v>
      </c>
      <c r="H61" s="58" t="str">
        <f>'Input - Bookings'!I61</f>
        <v>H20527</v>
      </c>
      <c r="I61" s="40" t="str">
        <f t="shared" si="3"/>
        <v>TW</v>
      </c>
      <c r="J61" s="42" t="str">
        <f>VLOOKUP(H61,'Input - Bookings'!I61:P500,8,0)</f>
        <v>810265</v>
      </c>
      <c r="K61" s="41" t="str">
        <f>'Input - Bookings'!L61</f>
        <v>A3D4</v>
      </c>
      <c r="L61" s="41" t="str">
        <f>'Input - Bookings'!M61</f>
        <v>MPC15</v>
      </c>
      <c r="M61" s="41" t="str">
        <f>'Input - Bookings'!B61</f>
        <v>USD</v>
      </c>
      <c r="N61" s="43" t="str">
        <f t="array" ref="N61">IF(M61="USD",INDEX('AP Plants'!A:A,MATCH(K61,'AP Plants'!D:D,0)),INDEX('Australia Plants'!A:A,MATCH(K61,'Australia Plants'!D:D,0)))</f>
        <v>Staxx</v>
      </c>
      <c r="O61" s="10">
        <v>1.0</v>
      </c>
      <c r="P61" s="9">
        <v>1320.0</v>
      </c>
      <c r="Q61" s="9">
        <v>769.7</v>
      </c>
      <c r="R61" s="44">
        <v>0.15255944319130132</v>
      </c>
      <c r="S61" s="45">
        <f t="shared" si="4"/>
        <v>0.4168939394</v>
      </c>
      <c r="T61" s="46">
        <f t="shared" si="5"/>
        <v>0</v>
      </c>
      <c r="U61" s="46">
        <f t="shared" si="20"/>
        <v>0.1525594432</v>
      </c>
      <c r="V61" s="47" t="str">
        <f t="shared" si="7"/>
        <v>AOP</v>
      </c>
      <c r="W61" s="48">
        <f t="shared" si="23"/>
        <v>117.4250034</v>
      </c>
      <c r="X61" s="49">
        <f t="shared" si="9"/>
        <v>117.4250034</v>
      </c>
      <c r="Y61" s="9">
        <f t="shared" si="24"/>
        <v>769.7</v>
      </c>
      <c r="Z61" s="8"/>
      <c r="AA61" s="8"/>
      <c r="AB61" s="8"/>
      <c r="AC61" s="8" t="str">
        <f t="shared" si="11"/>
        <v>ATWH20527MPC15</v>
      </c>
      <c r="AD61" s="8" t="str">
        <f>IF(AC61='Input - Bookings'!Q49,"OK","Check")</f>
        <v>Check</v>
      </c>
      <c r="AE61" s="50"/>
      <c r="AF61" s="51"/>
      <c r="AG61" s="51"/>
      <c r="AH61" s="52"/>
      <c r="AI61" s="59"/>
      <c r="AJ61" s="8" t="str">
        <f t="array" ref="AJ61">XLOOKUP($K61,'AP Plants'!D:D,'AP Plants'!B:B)</f>
        <v>Class 3</v>
      </c>
      <c r="AK61" s="53"/>
      <c r="AL61" s="53"/>
      <c r="AM61" s="46">
        <v>0.015</v>
      </c>
      <c r="AN61" s="46">
        <f t="array" ref="AN61">XLOOKUP($AJ61,Warranty!B:B,Warranty!E:E)</f>
        <v>0.015</v>
      </c>
      <c r="AO61" s="8">
        <f>IF($M61="AUD",VLOOKUP(RIGHT('Wk - Margins'!$K61,3),'AU Freight'!C:G,5,0),0)</f>
        <v>0</v>
      </c>
      <c r="AP61" s="46">
        <f t="shared" si="12"/>
        <v>0</v>
      </c>
      <c r="AQ61" s="54">
        <f t="shared" si="13"/>
        <v>0</v>
      </c>
      <c r="AR61" s="55">
        <f t="shared" si="14"/>
        <v>1</v>
      </c>
      <c r="AS61" s="56">
        <f>IF(M61="AUD",P61*'Currency &amp; Conversion'!$L$7,P61)</f>
        <v>1320</v>
      </c>
      <c r="AT61" s="56">
        <f>IF(M61="AUD",Q61*'Currency &amp; Conversion'!$L$7,Q61)</f>
        <v>769.7</v>
      </c>
      <c r="AU61" s="56"/>
      <c r="AV61" s="56"/>
      <c r="AW61" s="8"/>
    </row>
    <row r="62" ht="12.75" customHeight="1">
      <c r="A62" s="39" t="str">
        <f>'Input - Bookings'!A62</f>
        <v>04-11</v>
      </c>
      <c r="B62" s="40" t="str">
        <f t="shared" si="1"/>
        <v>Asia</v>
      </c>
      <c r="C62" s="40" t="str">
        <f t="shared" si="2"/>
        <v>ATW</v>
      </c>
      <c r="D62" s="40" t="str">
        <f>'Input - Bookings'!C62</f>
        <v>A</v>
      </c>
      <c r="E62" s="40" t="str">
        <f>'Input - Bookings'!H62</f>
        <v>TW</v>
      </c>
      <c r="F62" s="41" t="str">
        <f>'Input - Bookings'!E62</f>
        <v>067</v>
      </c>
      <c r="G62" s="41" t="str">
        <f>'Input - Bookings'!G62</f>
        <v>TA YIH MATERIALS HANDLING</v>
      </c>
      <c r="H62" s="58" t="str">
        <f>'Input - Bookings'!I62</f>
        <v>H20528</v>
      </c>
      <c r="I62" s="40" t="str">
        <f t="shared" si="3"/>
        <v>TW</v>
      </c>
      <c r="J62" s="42" t="str">
        <f>VLOOKUP(H62,'Input - Bookings'!I62:P501,8,0)</f>
        <v>810265</v>
      </c>
      <c r="K62" s="41" t="str">
        <f>'Input - Bookings'!L62</f>
        <v>A3D4</v>
      </c>
      <c r="L62" s="41" t="str">
        <f>'Input - Bookings'!M62</f>
        <v>MPC15</v>
      </c>
      <c r="M62" s="41" t="str">
        <f>'Input - Bookings'!B62</f>
        <v>USD</v>
      </c>
      <c r="N62" s="43" t="str">
        <f t="array" ref="N62">IF(M62="USD",INDEX('AP Plants'!A:A,MATCH(K62,'AP Plants'!D:D,0)),INDEX('Australia Plants'!A:A,MATCH(K62,'Australia Plants'!D:D,0)))</f>
        <v>Staxx</v>
      </c>
      <c r="O62" s="10">
        <v>1.0</v>
      </c>
      <c r="P62" s="9">
        <v>1320.0</v>
      </c>
      <c r="Q62" s="9">
        <v>769.7</v>
      </c>
      <c r="R62" s="44">
        <v>0.15255944319130132</v>
      </c>
      <c r="S62" s="45">
        <f t="shared" si="4"/>
        <v>0.4168939394</v>
      </c>
      <c r="T62" s="46">
        <f t="shared" si="5"/>
        <v>0</v>
      </c>
      <c r="U62" s="46">
        <f t="shared" si="20"/>
        <v>0.1525594432</v>
      </c>
      <c r="V62" s="47" t="str">
        <f t="shared" si="7"/>
        <v>AOP</v>
      </c>
      <c r="W62" s="48">
        <f t="shared" si="23"/>
        <v>117.4250034</v>
      </c>
      <c r="X62" s="49">
        <f t="shared" si="9"/>
        <v>117.4250034</v>
      </c>
      <c r="Y62" s="9">
        <f t="shared" si="24"/>
        <v>769.7</v>
      </c>
      <c r="Z62" s="8"/>
      <c r="AA62" s="8"/>
      <c r="AB62" s="8"/>
      <c r="AC62" s="8" t="str">
        <f t="shared" si="11"/>
        <v>ATWH20528MPC15</v>
      </c>
      <c r="AD62" s="8" t="str">
        <f>IF(AC62='Input - Bookings'!Q54,"OK","Check")</f>
        <v>Check</v>
      </c>
      <c r="AE62" s="50"/>
      <c r="AF62" s="51"/>
      <c r="AG62" s="51"/>
      <c r="AH62" s="52"/>
      <c r="AI62" s="52"/>
      <c r="AJ62" s="8" t="str">
        <f t="array" ref="AJ62">XLOOKUP($K62,'AP Plants'!D:D,'AP Plants'!B:B)</f>
        <v>Class 3</v>
      </c>
      <c r="AK62" s="53"/>
      <c r="AL62" s="53"/>
      <c r="AM62" s="46">
        <v>0.015</v>
      </c>
      <c r="AN62" s="46">
        <f t="array" ref="AN62">XLOOKUP($AJ62,Warranty!B:B,Warranty!E:E)</f>
        <v>0.015</v>
      </c>
      <c r="AO62" s="8">
        <f>IF($M62="AUD",VLOOKUP(RIGHT('Wk - Margins'!$K62,3),'AU Freight'!C:G,5,0),0)</f>
        <v>0</v>
      </c>
      <c r="AP62" s="46">
        <f t="shared" si="12"/>
        <v>0</v>
      </c>
      <c r="AQ62" s="54">
        <f t="shared" si="13"/>
        <v>0</v>
      </c>
      <c r="AR62" s="55">
        <f t="shared" si="14"/>
        <v>1</v>
      </c>
      <c r="AS62" s="56">
        <f>IF(M62="AUD",P62*'Currency &amp; Conversion'!$L$7,P62)</f>
        <v>1320</v>
      </c>
      <c r="AT62" s="56">
        <f>IF(M62="AUD",Q62*'Currency &amp; Conversion'!$L$7,Q62)</f>
        <v>769.7</v>
      </c>
      <c r="AU62" s="56"/>
      <c r="AV62" s="56"/>
      <c r="AW62" s="8"/>
    </row>
    <row r="63" ht="12.75" customHeight="1">
      <c r="A63" s="39" t="str">
        <f>'Input - Bookings'!A63</f>
        <v>04-11</v>
      </c>
      <c r="B63" s="40" t="str">
        <f t="shared" si="1"/>
        <v>Asia</v>
      </c>
      <c r="C63" s="40" t="str">
        <f t="shared" si="2"/>
        <v>ATW</v>
      </c>
      <c r="D63" s="40" t="str">
        <f>'Input - Bookings'!C63</f>
        <v>A</v>
      </c>
      <c r="E63" s="40" t="str">
        <f>'Input - Bookings'!H63</f>
        <v>TW</v>
      </c>
      <c r="F63" s="41" t="str">
        <f>'Input - Bookings'!E63</f>
        <v>067</v>
      </c>
      <c r="G63" s="41" t="str">
        <f>'Input - Bookings'!G63</f>
        <v>TA YIH MATERIALS HANDLING</v>
      </c>
      <c r="H63" s="58" t="str">
        <f>'Input - Bookings'!I63</f>
        <v>H20529</v>
      </c>
      <c r="I63" s="40" t="str">
        <f t="shared" si="3"/>
        <v>TW</v>
      </c>
      <c r="J63" s="42" t="str">
        <f>VLOOKUP(H63,'Input - Bookings'!I63:P502,8,0)</f>
        <v>810265</v>
      </c>
      <c r="K63" s="41" t="str">
        <f>'Input - Bookings'!L63</f>
        <v>A3D4</v>
      </c>
      <c r="L63" s="41" t="str">
        <f>'Input - Bookings'!M63</f>
        <v>MPC15</v>
      </c>
      <c r="M63" s="41" t="str">
        <f>'Input - Bookings'!B63</f>
        <v>USD</v>
      </c>
      <c r="N63" s="43" t="str">
        <f t="array" ref="N63">IF(M63="USD",INDEX('AP Plants'!A:A,MATCH(K63,'AP Plants'!D:D,0)),INDEX('Australia Plants'!A:A,MATCH(K63,'Australia Plants'!D:D,0)))</f>
        <v>Staxx</v>
      </c>
      <c r="O63" s="10">
        <v>1.0</v>
      </c>
      <c r="P63" s="9">
        <v>1320.0</v>
      </c>
      <c r="Q63" s="9">
        <v>769.7</v>
      </c>
      <c r="R63" s="44">
        <v>0.15255944319130132</v>
      </c>
      <c r="S63" s="45">
        <f t="shared" si="4"/>
        <v>0.4168939394</v>
      </c>
      <c r="T63" s="46">
        <f t="shared" si="5"/>
        <v>0</v>
      </c>
      <c r="U63" s="46">
        <f t="shared" si="20"/>
        <v>0.1525594432</v>
      </c>
      <c r="V63" s="47" t="str">
        <f t="shared" si="7"/>
        <v>AOP</v>
      </c>
      <c r="W63" s="48">
        <f t="shared" si="23"/>
        <v>117.4250034</v>
      </c>
      <c r="X63" s="49">
        <f t="shared" si="9"/>
        <v>117.4250034</v>
      </c>
      <c r="Y63" s="9">
        <f t="shared" si="24"/>
        <v>769.7</v>
      </c>
      <c r="Z63" s="8"/>
      <c r="AA63" s="8"/>
      <c r="AB63" s="8"/>
      <c r="AC63" s="8" t="str">
        <f t="shared" si="11"/>
        <v>ATWH20529MPC15</v>
      </c>
      <c r="AD63" s="8" t="str">
        <f>IF(AC63='Input - Bookings'!Q51,"OK","Check")</f>
        <v>Check</v>
      </c>
      <c r="AE63" s="50"/>
      <c r="AF63" s="51"/>
      <c r="AG63" s="51"/>
      <c r="AH63" s="52"/>
      <c r="AI63" s="52"/>
      <c r="AJ63" s="8" t="str">
        <f t="array" ref="AJ63">XLOOKUP($K63,'AP Plants'!D:D,'AP Plants'!B:B)</f>
        <v>Class 3</v>
      </c>
      <c r="AK63" s="53"/>
      <c r="AL63" s="53"/>
      <c r="AM63" s="46">
        <v>0.015</v>
      </c>
      <c r="AN63" s="46">
        <f t="array" ref="AN63">XLOOKUP($AJ63,Warranty!B:B,Warranty!E:E)</f>
        <v>0.015</v>
      </c>
      <c r="AO63" s="8">
        <f>IF($M63="AUD",VLOOKUP(RIGHT('Wk - Margins'!$K63,3),'AU Freight'!C:G,5,0),0)</f>
        <v>0</v>
      </c>
      <c r="AP63" s="46">
        <f t="shared" si="12"/>
        <v>0</v>
      </c>
      <c r="AQ63" s="54">
        <f t="shared" si="13"/>
        <v>0</v>
      </c>
      <c r="AR63" s="55">
        <f t="shared" si="14"/>
        <v>1</v>
      </c>
      <c r="AS63" s="56">
        <f>IF(M63="AUD",P63*'Currency &amp; Conversion'!$L$7,P63)</f>
        <v>1320</v>
      </c>
      <c r="AT63" s="56">
        <f>IF(M63="AUD",Q63*'Currency &amp; Conversion'!$L$7,Q63)</f>
        <v>769.7</v>
      </c>
      <c r="AU63" s="56"/>
      <c r="AV63" s="56"/>
      <c r="AW63" s="8"/>
    </row>
    <row r="64" ht="12.75" customHeight="1">
      <c r="A64" s="39" t="str">
        <f>'Input - Bookings'!A64</f>
        <v>04-11</v>
      </c>
      <c r="B64" s="40" t="str">
        <f t="shared" si="1"/>
        <v>Asia</v>
      </c>
      <c r="C64" s="40" t="str">
        <f t="shared" si="2"/>
        <v>ATW</v>
      </c>
      <c r="D64" s="40" t="str">
        <f>'Input - Bookings'!C64</f>
        <v>A</v>
      </c>
      <c r="E64" s="40" t="str">
        <f>'Input - Bookings'!H64</f>
        <v>TW</v>
      </c>
      <c r="F64" s="41" t="str">
        <f>'Input - Bookings'!E64</f>
        <v>067</v>
      </c>
      <c r="G64" s="41" t="str">
        <f>'Input - Bookings'!G64</f>
        <v>TA YIH MATERIALS HANDLING</v>
      </c>
      <c r="H64" s="58" t="str">
        <f>'Input - Bookings'!I64</f>
        <v>H20530</v>
      </c>
      <c r="I64" s="40" t="str">
        <f t="shared" si="3"/>
        <v>TW</v>
      </c>
      <c r="J64" s="42" t="str">
        <f>VLOOKUP(H64,'Input - Bookings'!I64:P503,8,0)</f>
        <v>810265</v>
      </c>
      <c r="K64" s="41" t="str">
        <f>'Input - Bookings'!L64</f>
        <v>A3D4</v>
      </c>
      <c r="L64" s="41" t="str">
        <f>'Input - Bookings'!M64</f>
        <v>MPC15</v>
      </c>
      <c r="M64" s="41" t="str">
        <f>'Input - Bookings'!B64</f>
        <v>USD</v>
      </c>
      <c r="N64" s="43" t="str">
        <f t="array" ref="N64">IF(M64="USD",INDEX('AP Plants'!A:A,MATCH(K64,'AP Plants'!D:D,0)),INDEX('Australia Plants'!A:A,MATCH(K64,'Australia Plants'!D:D,0)))</f>
        <v>Staxx</v>
      </c>
      <c r="O64" s="10">
        <v>1.0</v>
      </c>
      <c r="P64" s="9">
        <v>1320.0</v>
      </c>
      <c r="Q64" s="9">
        <v>769.7</v>
      </c>
      <c r="R64" s="44">
        <v>0.15255944319130132</v>
      </c>
      <c r="S64" s="45">
        <f t="shared" si="4"/>
        <v>0.4168939394</v>
      </c>
      <c r="T64" s="46">
        <f t="shared" si="5"/>
        <v>0</v>
      </c>
      <c r="U64" s="46">
        <f t="shared" si="20"/>
        <v>0.1525594432</v>
      </c>
      <c r="V64" s="47" t="str">
        <f t="shared" si="7"/>
        <v>AOP</v>
      </c>
      <c r="W64" s="48">
        <f t="shared" si="23"/>
        <v>117.4250034</v>
      </c>
      <c r="X64" s="49">
        <f t="shared" si="9"/>
        <v>117.4250034</v>
      </c>
      <c r="Y64" s="9">
        <f t="shared" si="24"/>
        <v>769.7</v>
      </c>
      <c r="Z64" s="8"/>
      <c r="AA64" s="8"/>
      <c r="AB64" s="8"/>
      <c r="AC64" s="8" t="str">
        <f t="shared" si="11"/>
        <v>ATWH20530MPC15</v>
      </c>
      <c r="AD64" s="8" t="str">
        <f>IF(AC64='Input - Bookings'!Q55,"OK","Check")</f>
        <v>Check</v>
      </c>
      <c r="AE64" s="50"/>
      <c r="AF64" s="51"/>
      <c r="AG64" s="51"/>
      <c r="AH64" s="52"/>
      <c r="AI64" s="59"/>
      <c r="AJ64" s="8" t="str">
        <f t="array" ref="AJ64">XLOOKUP($K64,'AP Plants'!D:D,'AP Plants'!B:B)</f>
        <v>Class 3</v>
      </c>
      <c r="AK64" s="53"/>
      <c r="AL64" s="53"/>
      <c r="AM64" s="46">
        <v>0.015</v>
      </c>
      <c r="AN64" s="46">
        <f t="array" ref="AN64">XLOOKUP($AJ64,Warranty!B:B,Warranty!E:E)</f>
        <v>0.015</v>
      </c>
      <c r="AO64" s="8">
        <f>IF($M64="AUD",VLOOKUP(RIGHT('Wk - Margins'!$K64,3),'AU Freight'!C:G,5,0),0)</f>
        <v>0</v>
      </c>
      <c r="AP64" s="46">
        <f t="shared" si="12"/>
        <v>0</v>
      </c>
      <c r="AQ64" s="54">
        <f t="shared" si="13"/>
        <v>0</v>
      </c>
      <c r="AR64" s="55">
        <f t="shared" si="14"/>
        <v>1</v>
      </c>
      <c r="AS64" s="56">
        <f>IF(M64="AUD",P64*'Currency &amp; Conversion'!$L$7,P64)</f>
        <v>1320</v>
      </c>
      <c r="AT64" s="56">
        <f>IF(M64="AUD",Q64*'Currency &amp; Conversion'!$L$7,Q64)</f>
        <v>769.7</v>
      </c>
      <c r="AU64" s="56"/>
      <c r="AV64" s="56"/>
      <c r="AW64" s="8"/>
    </row>
    <row r="65" ht="12.75" customHeight="1">
      <c r="A65" s="39" t="str">
        <f>'Input - Bookings'!A65</f>
        <v>04-11</v>
      </c>
      <c r="B65" s="40" t="str">
        <f t="shared" si="1"/>
        <v>Asia</v>
      </c>
      <c r="C65" s="40" t="str">
        <f t="shared" si="2"/>
        <v>ATW</v>
      </c>
      <c r="D65" s="40" t="str">
        <f>'Input - Bookings'!C65</f>
        <v>A</v>
      </c>
      <c r="E65" s="40" t="str">
        <f>'Input - Bookings'!H65</f>
        <v>TW</v>
      </c>
      <c r="F65" s="41" t="str">
        <f>'Input - Bookings'!E65</f>
        <v>067</v>
      </c>
      <c r="G65" s="41" t="str">
        <f>'Input - Bookings'!G65</f>
        <v>TA YIH MATERIALS HANDLING</v>
      </c>
      <c r="H65" s="58" t="str">
        <f>'Input - Bookings'!I65</f>
        <v>H20531</v>
      </c>
      <c r="I65" s="40" t="str">
        <f t="shared" si="3"/>
        <v>TW</v>
      </c>
      <c r="J65" s="42" t="str">
        <f>VLOOKUP(H65,'Input - Bookings'!I65:P504,8,0)</f>
        <v>810265</v>
      </c>
      <c r="K65" s="41" t="str">
        <f>'Input - Bookings'!L65</f>
        <v>A3D4</v>
      </c>
      <c r="L65" s="41" t="str">
        <f>'Input - Bookings'!M65</f>
        <v>MPC15</v>
      </c>
      <c r="M65" s="41" t="str">
        <f>'Input - Bookings'!B65</f>
        <v>USD</v>
      </c>
      <c r="N65" s="43" t="str">
        <f t="array" ref="N65">IF(M65="USD",INDEX('AP Plants'!A:A,MATCH(K65,'AP Plants'!D:D,0)),INDEX('Australia Plants'!A:A,MATCH(K65,'Australia Plants'!D:D,0)))</f>
        <v>Staxx</v>
      </c>
      <c r="O65" s="10">
        <v>1.0</v>
      </c>
      <c r="P65" s="9">
        <v>1320.0</v>
      </c>
      <c r="Q65" s="9">
        <v>769.7</v>
      </c>
      <c r="R65" s="44">
        <v>0.15255944319130132</v>
      </c>
      <c r="S65" s="45">
        <f t="shared" si="4"/>
        <v>0.4168939394</v>
      </c>
      <c r="T65" s="46">
        <f t="shared" si="5"/>
        <v>0</v>
      </c>
      <c r="U65" s="46">
        <f t="shared" si="20"/>
        <v>0.1525594432</v>
      </c>
      <c r="V65" s="47" t="str">
        <f t="shared" si="7"/>
        <v>AOP</v>
      </c>
      <c r="W65" s="48">
        <f t="shared" si="23"/>
        <v>117.4250034</v>
      </c>
      <c r="X65" s="49">
        <f t="shared" si="9"/>
        <v>117.4250034</v>
      </c>
      <c r="Y65" s="9">
        <f t="shared" si="24"/>
        <v>769.7</v>
      </c>
      <c r="Z65" s="8"/>
      <c r="AA65" s="8"/>
      <c r="AB65" s="8"/>
      <c r="AC65" s="8" t="str">
        <f t="shared" si="11"/>
        <v>ATWH20531MPC15</v>
      </c>
      <c r="AD65" s="8" t="str">
        <f>IF(AC65='Input - Bookings'!Q56,"OK","Check")</f>
        <v>Check</v>
      </c>
      <c r="AE65" s="50"/>
      <c r="AF65" s="51"/>
      <c r="AG65" s="51"/>
      <c r="AH65" s="52"/>
      <c r="AI65" s="59"/>
      <c r="AJ65" s="8" t="str">
        <f t="array" ref="AJ65">XLOOKUP($K65,'AP Plants'!D:D,'AP Plants'!B:B)</f>
        <v>Class 3</v>
      </c>
      <c r="AK65" s="53"/>
      <c r="AL65" s="53"/>
      <c r="AM65" s="46">
        <v>0.015</v>
      </c>
      <c r="AN65" s="46">
        <f t="array" ref="AN65">XLOOKUP($AJ65,Warranty!B:B,Warranty!E:E)</f>
        <v>0.015</v>
      </c>
      <c r="AO65" s="8">
        <f>IF($M65="AUD",VLOOKUP(RIGHT('Wk - Margins'!$K65,3),'AU Freight'!C:G,5,0),0)</f>
        <v>0</v>
      </c>
      <c r="AP65" s="46">
        <f t="shared" si="12"/>
        <v>0</v>
      </c>
      <c r="AQ65" s="54">
        <f t="shared" si="13"/>
        <v>0</v>
      </c>
      <c r="AR65" s="55">
        <f t="shared" si="14"/>
        <v>1</v>
      </c>
      <c r="AS65" s="56">
        <f>IF(M65="AUD",P65*'Currency &amp; Conversion'!$L$7,P65)</f>
        <v>1320</v>
      </c>
      <c r="AT65" s="56">
        <f>IF(M65="AUD",Q65*'Currency &amp; Conversion'!$L$7,Q65)</f>
        <v>769.7</v>
      </c>
      <c r="AU65" s="56"/>
      <c r="AV65" s="56"/>
      <c r="AW65" s="8"/>
    </row>
    <row r="66" ht="12.75" customHeight="1">
      <c r="A66" s="39" t="str">
        <f>'Input - Bookings'!A66</f>
        <v>04-11</v>
      </c>
      <c r="B66" s="40" t="str">
        <f t="shared" si="1"/>
        <v>Asia</v>
      </c>
      <c r="C66" s="40" t="str">
        <f t="shared" si="2"/>
        <v>ATW</v>
      </c>
      <c r="D66" s="40" t="str">
        <f>'Input - Bookings'!C66</f>
        <v>A</v>
      </c>
      <c r="E66" s="40" t="str">
        <f>'Input - Bookings'!H66</f>
        <v>TW</v>
      </c>
      <c r="F66" s="41" t="str">
        <f>'Input - Bookings'!E66</f>
        <v>067</v>
      </c>
      <c r="G66" s="41" t="str">
        <f>'Input - Bookings'!G66</f>
        <v>TA YIH MATERIALS HANDLING</v>
      </c>
      <c r="H66" s="58" t="str">
        <f>'Input - Bookings'!I66</f>
        <v>H20532</v>
      </c>
      <c r="I66" s="40" t="str">
        <f t="shared" si="3"/>
        <v>TW</v>
      </c>
      <c r="J66" s="42" t="str">
        <f>VLOOKUP(H66,'Input - Bookings'!I66:P505,8,0)</f>
        <v>810265</v>
      </c>
      <c r="K66" s="41" t="str">
        <f>'Input - Bookings'!L66</f>
        <v>A3D4</v>
      </c>
      <c r="L66" s="41" t="str">
        <f>'Input - Bookings'!M66</f>
        <v>MPC15</v>
      </c>
      <c r="M66" s="41" t="str">
        <f>'Input - Bookings'!B66</f>
        <v>USD</v>
      </c>
      <c r="N66" s="43" t="str">
        <f t="array" ref="N66">IF(M66="USD",INDEX('AP Plants'!A:A,MATCH(K66,'AP Plants'!D:D,0)),INDEX('Australia Plants'!A:A,MATCH(K66,'Australia Plants'!D:D,0)))</f>
        <v>Staxx</v>
      </c>
      <c r="O66" s="10">
        <v>1.0</v>
      </c>
      <c r="P66" s="9">
        <v>1320.0</v>
      </c>
      <c r="Q66" s="9">
        <v>769.7</v>
      </c>
      <c r="R66" s="44">
        <v>0.15255944319130132</v>
      </c>
      <c r="S66" s="45">
        <f t="shared" si="4"/>
        <v>0.4168939394</v>
      </c>
      <c r="T66" s="46">
        <f t="shared" si="5"/>
        <v>0</v>
      </c>
      <c r="U66" s="46">
        <f t="shared" si="20"/>
        <v>0.1525594432</v>
      </c>
      <c r="V66" s="47" t="str">
        <f t="shared" si="7"/>
        <v>AOP</v>
      </c>
      <c r="W66" s="48">
        <f t="shared" si="23"/>
        <v>117.4250034</v>
      </c>
      <c r="X66" s="49">
        <f t="shared" si="9"/>
        <v>117.4250034</v>
      </c>
      <c r="Y66" s="9">
        <f t="shared" si="24"/>
        <v>769.7</v>
      </c>
      <c r="Z66" s="8"/>
      <c r="AA66" s="8"/>
      <c r="AB66" s="8"/>
      <c r="AC66" s="8" t="str">
        <f t="shared" si="11"/>
        <v>ATWH20532MPC15</v>
      </c>
      <c r="AD66" s="8" t="str">
        <f>IF(AC66='Input - Bookings'!Q58,"OK","Check")</f>
        <v>Check</v>
      </c>
      <c r="AE66" s="50"/>
      <c r="AF66" s="51"/>
      <c r="AG66" s="51"/>
      <c r="AH66" s="52"/>
      <c r="AI66" s="52"/>
      <c r="AJ66" s="8" t="str">
        <f t="array" ref="AJ66">XLOOKUP($K66,'AP Plants'!D:D,'AP Plants'!B:B)</f>
        <v>Class 3</v>
      </c>
      <c r="AK66" s="53"/>
      <c r="AL66" s="53"/>
      <c r="AM66" s="46">
        <v>0.015</v>
      </c>
      <c r="AN66" s="46">
        <f t="array" ref="AN66">XLOOKUP($AJ66,Warranty!B:B,Warranty!E:E)</f>
        <v>0.015</v>
      </c>
      <c r="AO66" s="8">
        <f>IF($M66="AUD",VLOOKUP(RIGHT('Wk - Margins'!$K66,3),'AU Freight'!C:G,5,0),0)</f>
        <v>0</v>
      </c>
      <c r="AP66" s="46">
        <f t="shared" si="12"/>
        <v>0</v>
      </c>
      <c r="AQ66" s="54">
        <f t="shared" si="13"/>
        <v>0</v>
      </c>
      <c r="AR66" s="55">
        <f t="shared" si="14"/>
        <v>1</v>
      </c>
      <c r="AS66" s="56">
        <f>IF(M66="AUD",P66*'Currency &amp; Conversion'!$L$7,P66)</f>
        <v>1320</v>
      </c>
      <c r="AT66" s="56">
        <f>IF(M66="AUD",Q66*'Currency &amp; Conversion'!$L$7,Q66)</f>
        <v>769.7</v>
      </c>
      <c r="AU66" s="56"/>
      <c r="AV66" s="56"/>
      <c r="AW66" s="8"/>
    </row>
    <row r="67" ht="12.75" customHeight="1">
      <c r="A67" s="39" t="str">
        <f>'Input - Bookings'!A67</f>
        <v>04-11</v>
      </c>
      <c r="B67" s="40" t="str">
        <f t="shared" si="1"/>
        <v>Asia</v>
      </c>
      <c r="C67" s="40" t="str">
        <f t="shared" si="2"/>
        <v>ATW</v>
      </c>
      <c r="D67" s="40" t="str">
        <f>'Input - Bookings'!C67</f>
        <v>A</v>
      </c>
      <c r="E67" s="40" t="str">
        <f>'Input - Bookings'!H67</f>
        <v>TW</v>
      </c>
      <c r="F67" s="41" t="str">
        <f>'Input - Bookings'!E67</f>
        <v>067</v>
      </c>
      <c r="G67" s="41" t="str">
        <f>'Input - Bookings'!G67</f>
        <v>TA YIH MATERIALS HANDLING</v>
      </c>
      <c r="H67" s="58" t="str">
        <f>'Input - Bookings'!I67</f>
        <v>H20533</v>
      </c>
      <c r="I67" s="40" t="str">
        <f t="shared" si="3"/>
        <v>TW</v>
      </c>
      <c r="J67" s="42" t="str">
        <f>VLOOKUP(H67,'Input - Bookings'!I67:P506,8,0)</f>
        <v>810265</v>
      </c>
      <c r="K67" s="41" t="str">
        <f>'Input - Bookings'!L67</f>
        <v>A3D4</v>
      </c>
      <c r="L67" s="41" t="str">
        <f>'Input - Bookings'!M67</f>
        <v>MPC15</v>
      </c>
      <c r="M67" s="41" t="str">
        <f>'Input - Bookings'!B67</f>
        <v>USD</v>
      </c>
      <c r="N67" s="43" t="str">
        <f t="array" ref="N67">IF(M67="USD",INDEX('AP Plants'!A:A,MATCH(K67,'AP Plants'!D:D,0)),INDEX('Australia Plants'!A:A,MATCH(K67,'Australia Plants'!D:D,0)))</f>
        <v>Staxx</v>
      </c>
      <c r="O67" s="10">
        <v>1.0</v>
      </c>
      <c r="P67" s="9">
        <v>1320.0</v>
      </c>
      <c r="Q67" s="9">
        <v>769.7</v>
      </c>
      <c r="R67" s="44">
        <v>0.15255944319130132</v>
      </c>
      <c r="S67" s="45">
        <f t="shared" si="4"/>
        <v>0.4168939394</v>
      </c>
      <c r="T67" s="46">
        <f t="shared" si="5"/>
        <v>0</v>
      </c>
      <c r="U67" s="46">
        <f t="shared" si="20"/>
        <v>0.1525594432</v>
      </c>
      <c r="V67" s="47" t="str">
        <f t="shared" si="7"/>
        <v>AOP</v>
      </c>
      <c r="W67" s="48">
        <f t="shared" si="23"/>
        <v>117.4250034</v>
      </c>
      <c r="X67" s="49">
        <f t="shared" si="9"/>
        <v>117.4250034</v>
      </c>
      <c r="Y67" s="9">
        <f t="shared" si="24"/>
        <v>769.7</v>
      </c>
      <c r="Z67" s="8"/>
      <c r="AA67" s="8"/>
      <c r="AB67" s="8"/>
      <c r="AC67" s="8" t="str">
        <f t="shared" si="11"/>
        <v>ATWH20533MPC15</v>
      </c>
      <c r="AD67" s="8" t="str">
        <f>IF(AC67='Input - Bookings'!Q59,"OK","Check")</f>
        <v>Check</v>
      </c>
      <c r="AE67" s="50"/>
      <c r="AF67" s="51"/>
      <c r="AG67" s="51"/>
      <c r="AH67" s="52"/>
      <c r="AI67" s="52"/>
      <c r="AJ67" s="8" t="str">
        <f t="array" ref="AJ67">XLOOKUP($K67,'AP Plants'!D:D,'AP Plants'!B:B)</f>
        <v>Class 3</v>
      </c>
      <c r="AK67" s="53"/>
      <c r="AL67" s="53"/>
      <c r="AM67" s="46">
        <v>0.015</v>
      </c>
      <c r="AN67" s="46">
        <f t="array" ref="AN67">XLOOKUP($AJ67,Warranty!B:B,Warranty!E:E)</f>
        <v>0.015</v>
      </c>
      <c r="AO67" s="8">
        <f>IF($M67="AUD",VLOOKUP(RIGHT('Wk - Margins'!$K67,3),'AU Freight'!C:G,5,0),0)</f>
        <v>0</v>
      </c>
      <c r="AP67" s="46">
        <f t="shared" si="12"/>
        <v>0</v>
      </c>
      <c r="AQ67" s="54">
        <f t="shared" si="13"/>
        <v>0</v>
      </c>
      <c r="AR67" s="55">
        <f t="shared" si="14"/>
        <v>1</v>
      </c>
      <c r="AS67" s="56">
        <f>IF(M67="AUD",P67*'Currency &amp; Conversion'!$L$7,P67)</f>
        <v>1320</v>
      </c>
      <c r="AT67" s="56">
        <f>IF(M67="AUD",Q67*'Currency &amp; Conversion'!$L$7,Q67)</f>
        <v>769.7</v>
      </c>
      <c r="AU67" s="56"/>
      <c r="AV67" s="56"/>
      <c r="AW67" s="8"/>
    </row>
    <row r="68" ht="12.75" customHeight="1">
      <c r="A68" s="39" t="str">
        <f>'Input - Bookings'!A68</f>
        <v>04-11</v>
      </c>
      <c r="B68" s="40" t="str">
        <f t="shared" si="1"/>
        <v>Asia</v>
      </c>
      <c r="C68" s="40" t="str">
        <f t="shared" si="2"/>
        <v>ATW</v>
      </c>
      <c r="D68" s="40" t="str">
        <f>'Input - Bookings'!C68</f>
        <v>A</v>
      </c>
      <c r="E68" s="40" t="str">
        <f>'Input - Bookings'!H68</f>
        <v>TW</v>
      </c>
      <c r="F68" s="41" t="str">
        <f>'Input - Bookings'!E68</f>
        <v>067</v>
      </c>
      <c r="G68" s="41" t="str">
        <f>'Input - Bookings'!G68</f>
        <v>TA YIH MATERIALS HANDLING</v>
      </c>
      <c r="H68" s="58" t="str">
        <f>'Input - Bookings'!I68</f>
        <v>H20534</v>
      </c>
      <c r="I68" s="40" t="str">
        <f t="shared" si="3"/>
        <v>TW</v>
      </c>
      <c r="J68" s="42" t="str">
        <f>VLOOKUP(H68,'Input - Bookings'!I68:P507,8,0)</f>
        <v>810265</v>
      </c>
      <c r="K68" s="41" t="str">
        <f>'Input - Bookings'!L68</f>
        <v>A3D4</v>
      </c>
      <c r="L68" s="41" t="str">
        <f>'Input - Bookings'!M68</f>
        <v>MPC15</v>
      </c>
      <c r="M68" s="41" t="str">
        <f>'Input - Bookings'!B68</f>
        <v>USD</v>
      </c>
      <c r="N68" s="43" t="str">
        <f t="array" ref="N68">IF(M68="USD",INDEX('AP Plants'!A:A,MATCH(K68,'AP Plants'!D:D,0)),INDEX('Australia Plants'!A:A,MATCH(K68,'Australia Plants'!D:D,0)))</f>
        <v>Staxx</v>
      </c>
      <c r="O68" s="10">
        <v>1.0</v>
      </c>
      <c r="P68" s="9">
        <v>1320.0</v>
      </c>
      <c r="Q68" s="9">
        <v>769.7</v>
      </c>
      <c r="R68" s="44">
        <v>0.15255944319130132</v>
      </c>
      <c r="S68" s="45">
        <f t="shared" si="4"/>
        <v>0.4168939394</v>
      </c>
      <c r="T68" s="46">
        <f t="shared" si="5"/>
        <v>0</v>
      </c>
      <c r="U68" s="46">
        <f t="shared" si="20"/>
        <v>0.1525594432</v>
      </c>
      <c r="V68" s="47" t="str">
        <f t="shared" si="7"/>
        <v>AOP</v>
      </c>
      <c r="W68" s="48">
        <f t="shared" si="23"/>
        <v>117.4250034</v>
      </c>
      <c r="X68" s="49">
        <f t="shared" si="9"/>
        <v>117.4250034</v>
      </c>
      <c r="Y68" s="9">
        <f t="shared" si="24"/>
        <v>769.7</v>
      </c>
      <c r="Z68" s="8"/>
      <c r="AA68" s="8"/>
      <c r="AB68" s="8"/>
      <c r="AC68" s="8" t="str">
        <f t="shared" si="11"/>
        <v>ATWH20534MPC15</v>
      </c>
      <c r="AD68" s="8" t="str">
        <f>IF(AC68='Input - Bookings'!Q61,"OK","Check")</f>
        <v>Check</v>
      </c>
      <c r="AE68" s="50"/>
      <c r="AF68" s="51"/>
      <c r="AG68" s="51"/>
      <c r="AH68" s="52"/>
      <c r="AI68" s="59"/>
      <c r="AJ68" s="8" t="str">
        <f t="array" ref="AJ68">XLOOKUP($K68,'AP Plants'!D:D,'AP Plants'!B:B)</f>
        <v>Class 3</v>
      </c>
      <c r="AK68" s="53"/>
      <c r="AL68" s="53"/>
      <c r="AM68" s="46">
        <v>0.015</v>
      </c>
      <c r="AN68" s="46">
        <f t="array" ref="AN68">XLOOKUP($AJ68,Warranty!B:B,Warranty!E:E)</f>
        <v>0.015</v>
      </c>
      <c r="AO68" s="8">
        <f>IF($M68="AUD",VLOOKUP(RIGHT('Wk - Margins'!$K68,3),'AU Freight'!C:G,5,0),0)</f>
        <v>0</v>
      </c>
      <c r="AP68" s="46">
        <f t="shared" si="12"/>
        <v>0</v>
      </c>
      <c r="AQ68" s="54">
        <f t="shared" si="13"/>
        <v>0</v>
      </c>
      <c r="AR68" s="55">
        <f t="shared" si="14"/>
        <v>1</v>
      </c>
      <c r="AS68" s="56">
        <f>IF(M68="AUD",P68*'Currency &amp; Conversion'!$L$7,P68)</f>
        <v>1320</v>
      </c>
      <c r="AT68" s="56">
        <f>IF(M68="AUD",Q68*'Currency &amp; Conversion'!$L$7,Q68)</f>
        <v>769.7</v>
      </c>
      <c r="AU68" s="56"/>
      <c r="AV68" s="56"/>
      <c r="AW68" s="8"/>
    </row>
    <row r="69" ht="12.75" customHeight="1">
      <c r="A69" s="39" t="str">
        <f>'Input - Bookings'!A69</f>
        <v>04-11</v>
      </c>
      <c r="B69" s="40" t="str">
        <f t="shared" si="1"/>
        <v>Asia</v>
      </c>
      <c r="C69" s="40" t="str">
        <f t="shared" si="2"/>
        <v>ATH</v>
      </c>
      <c r="D69" s="40" t="str">
        <f>'Input - Bookings'!C69</f>
        <v>A</v>
      </c>
      <c r="E69" s="40" t="str">
        <f>'Input - Bookings'!H69</f>
        <v>TH</v>
      </c>
      <c r="F69" s="41" t="str">
        <f>'Input - Bookings'!E69</f>
        <v>065</v>
      </c>
      <c r="G69" s="41" t="str">
        <f>'Input - Bookings'!G69</f>
        <v>DILOK AND SONS CO.,LTD.</v>
      </c>
      <c r="H69" s="41" t="str">
        <f>'Input - Bookings'!I69</f>
        <v>H20567</v>
      </c>
      <c r="I69" s="40" t="str">
        <f t="shared" si="3"/>
        <v>TH</v>
      </c>
      <c r="J69" s="42" t="str">
        <f>VLOOKUP(H69,'Input - Bookings'!I69:P508,8,0)</f>
        <v>001255</v>
      </c>
      <c r="K69" s="41" t="str">
        <f>'Input - Bookings'!L69</f>
        <v>A3C6</v>
      </c>
      <c r="L69" s="41" t="str">
        <f>'Input - Bookings'!M69</f>
        <v>H5.0UT</v>
      </c>
      <c r="M69" s="41" t="str">
        <f>'Input - Bookings'!B69</f>
        <v>USD</v>
      </c>
      <c r="N69" s="43" t="str">
        <f t="array" ref="N69">IF(M69="USD",INDEX('AP Plants'!A:A,MATCH(K69,'AP Plants'!D:D,0)),INDEX('Australia Plants'!A:A,MATCH(K69,'Australia Plants'!D:D,0)))</f>
        <v>Maximal</v>
      </c>
      <c r="O69" s="10">
        <v>1.0</v>
      </c>
      <c r="P69" s="9">
        <v>33020.0</v>
      </c>
      <c r="Q69" s="9">
        <v>22870.2</v>
      </c>
      <c r="R69" s="44">
        <v>0.21672784562437764</v>
      </c>
      <c r="S69" s="45">
        <f t="shared" si="4"/>
        <v>0.307383404</v>
      </c>
      <c r="T69" s="46">
        <f t="shared" si="5"/>
        <v>0</v>
      </c>
      <c r="U69" s="46">
        <f t="shared" si="20"/>
        <v>0.2167278456</v>
      </c>
      <c r="V69" s="47" t="str">
        <f t="shared" si="7"/>
        <v>AOP</v>
      </c>
      <c r="W69" s="48">
        <f t="shared" si="23"/>
        <v>4956.609175</v>
      </c>
      <c r="X69" s="49">
        <f t="shared" si="9"/>
        <v>4956.609175</v>
      </c>
      <c r="Y69" s="9">
        <f t="shared" si="24"/>
        <v>22870.2</v>
      </c>
      <c r="Z69" s="8"/>
      <c r="AA69" s="8"/>
      <c r="AB69" s="8"/>
      <c r="AC69" s="8" t="str">
        <f t="shared" si="11"/>
        <v>ATHH20567H5.0UT</v>
      </c>
      <c r="AD69" s="8" t="str">
        <f>IF(AC69='Input - Bookings'!Q62,"OK","Check")</f>
        <v>Check</v>
      </c>
      <c r="AE69" s="61"/>
      <c r="AF69" s="51"/>
      <c r="AG69" s="51"/>
      <c r="AH69" s="52"/>
      <c r="AI69" s="59"/>
      <c r="AJ69" s="8" t="str">
        <f t="array" ref="AJ69">XLOOKUP($K69,'AP Plants'!D:D,'AP Plants'!B:B)</f>
        <v>Class 5 NOT BT</v>
      </c>
      <c r="AK69" s="53"/>
      <c r="AL69" s="53"/>
      <c r="AM69" s="46">
        <v>0.015</v>
      </c>
      <c r="AN69" s="46">
        <f t="array" ref="AN69">XLOOKUP($AJ69,Warranty!B:B,Warranty!E:E)</f>
        <v>0.005</v>
      </c>
      <c r="AO69" s="8">
        <f>IF($M69="AUD",VLOOKUP(RIGHT('Wk - Margins'!$K69,3),'AU Freight'!C:G,5,0),0)</f>
        <v>0</v>
      </c>
      <c r="AP69" s="46">
        <f t="shared" si="12"/>
        <v>0</v>
      </c>
      <c r="AQ69" s="54">
        <f t="shared" si="13"/>
        <v>0</v>
      </c>
      <c r="AR69" s="55">
        <f t="shared" si="14"/>
        <v>1</v>
      </c>
      <c r="AS69" s="56">
        <f>IF(M69="AUD",P69*'Currency &amp; Conversion'!$L$7,P69)</f>
        <v>33020</v>
      </c>
      <c r="AT69" s="56">
        <f>IF(M69="AUD",Q69*'Currency &amp; Conversion'!$L$7,Q69)</f>
        <v>22870.2</v>
      </c>
      <c r="AU69" s="56"/>
      <c r="AV69" s="56"/>
      <c r="AW69" s="8"/>
    </row>
    <row r="70" ht="12.75" customHeight="1">
      <c r="A70" s="39" t="str">
        <f>'Input - Bookings'!A70</f>
        <v>04-11</v>
      </c>
      <c r="B70" s="40" t="str">
        <f t="shared" si="1"/>
        <v>Asia</v>
      </c>
      <c r="C70" s="40" t="str">
        <f t="shared" si="2"/>
        <v>ATH</v>
      </c>
      <c r="D70" s="40" t="str">
        <f>'Input - Bookings'!C70</f>
        <v>A</v>
      </c>
      <c r="E70" s="40" t="str">
        <f>'Input - Bookings'!H70</f>
        <v>TH</v>
      </c>
      <c r="F70" s="41" t="str">
        <f>'Input - Bookings'!E70</f>
        <v>065</v>
      </c>
      <c r="G70" s="41" t="str">
        <f>'Input - Bookings'!G70</f>
        <v>DILOK AND SONS CO.,LTD.</v>
      </c>
      <c r="H70" s="41" t="str">
        <f>'Input - Bookings'!I70</f>
        <v>H20568</v>
      </c>
      <c r="I70" s="40" t="str">
        <f t="shared" si="3"/>
        <v>TH</v>
      </c>
      <c r="J70" s="42" t="str">
        <f>VLOOKUP(H70,'Input - Bookings'!I70:P509,8,0)</f>
        <v>001255</v>
      </c>
      <c r="K70" s="41" t="str">
        <f>'Input - Bookings'!L70</f>
        <v>A3C6</v>
      </c>
      <c r="L70" s="41" t="str">
        <f>'Input - Bookings'!M70</f>
        <v>H5.0UT</v>
      </c>
      <c r="M70" s="41" t="str">
        <f>'Input - Bookings'!B70</f>
        <v>USD</v>
      </c>
      <c r="N70" s="43" t="str">
        <f t="array" ref="N70">IF(M70="USD",INDEX('AP Plants'!A:A,MATCH(K70,'AP Plants'!D:D,0)),INDEX('Australia Plants'!A:A,MATCH(K70,'Australia Plants'!D:D,0)))</f>
        <v>Maximal</v>
      </c>
      <c r="O70" s="10">
        <v>1.0</v>
      </c>
      <c r="P70" s="9">
        <v>33515.0</v>
      </c>
      <c r="Q70" s="9">
        <v>23241.45</v>
      </c>
      <c r="R70" s="44">
        <v>0.21734542354114073</v>
      </c>
      <c r="S70" s="45">
        <f t="shared" si="4"/>
        <v>0.3065358795</v>
      </c>
      <c r="T70" s="46">
        <f t="shared" si="5"/>
        <v>0</v>
      </c>
      <c r="U70" s="46">
        <f t="shared" si="20"/>
        <v>0.2173454235</v>
      </c>
      <c r="V70" s="47" t="str">
        <f t="shared" si="7"/>
        <v>AOP</v>
      </c>
      <c r="W70" s="48">
        <f t="shared" si="23"/>
        <v>5051.422794</v>
      </c>
      <c r="X70" s="49">
        <f t="shared" si="9"/>
        <v>5051.422794</v>
      </c>
      <c r="Y70" s="9">
        <f t="shared" si="24"/>
        <v>23241.45</v>
      </c>
      <c r="Z70" s="8"/>
      <c r="AA70" s="8"/>
      <c r="AB70" s="8"/>
      <c r="AC70" s="8" t="str">
        <f t="shared" si="11"/>
        <v>ATHH20568H5.0UT</v>
      </c>
      <c r="AD70" s="8" t="str">
        <f>IF(AC70='Input - Bookings'!Q63,"OK","Check")</f>
        <v>Check</v>
      </c>
      <c r="AE70" s="61"/>
      <c r="AF70" s="51"/>
      <c r="AG70" s="51"/>
      <c r="AH70" s="52">
        <v>17562.343946079767</v>
      </c>
      <c r="AI70" s="59"/>
      <c r="AJ70" s="8" t="str">
        <f t="array" ref="AJ70">XLOOKUP($K70,'AP Plants'!D:D,'AP Plants'!B:B)</f>
        <v>Class 5 NOT BT</v>
      </c>
      <c r="AK70" s="53"/>
      <c r="AL70" s="53"/>
      <c r="AM70" s="46">
        <v>0.015</v>
      </c>
      <c r="AN70" s="46">
        <f t="array" ref="AN70">XLOOKUP($AJ70,Warranty!B:B,Warranty!E:E)</f>
        <v>0.005</v>
      </c>
      <c r="AO70" s="8">
        <f>IF($M70="AUD",VLOOKUP(RIGHT('Wk - Margins'!$K70,3),'AU Freight'!C:G,5,0),0)</f>
        <v>0</v>
      </c>
      <c r="AP70" s="46">
        <f t="shared" si="12"/>
        <v>0</v>
      </c>
      <c r="AQ70" s="54">
        <f t="shared" si="13"/>
        <v>0</v>
      </c>
      <c r="AR70" s="55">
        <f t="shared" si="14"/>
        <v>1</v>
      </c>
      <c r="AS70" s="56">
        <f>IF(M70="AUD",P70*'Currency &amp; Conversion'!$L$7,P70)</f>
        <v>33515</v>
      </c>
      <c r="AT70" s="56">
        <f>IF(M70="AUD",Q70*'Currency &amp; Conversion'!$L$7,Q70)</f>
        <v>23241.45</v>
      </c>
      <c r="AU70" s="56"/>
      <c r="AV70" s="56"/>
      <c r="AW70" s="8"/>
    </row>
    <row r="71" ht="12.75" customHeight="1">
      <c r="A71" s="39" t="str">
        <f>'Input - Bookings'!A71</f>
        <v>04-11</v>
      </c>
      <c r="B71" s="40" t="str">
        <f t="shared" si="1"/>
        <v>Asia</v>
      </c>
      <c r="C71" s="40" t="str">
        <f t="shared" si="2"/>
        <v>ATH</v>
      </c>
      <c r="D71" s="40" t="str">
        <f>'Input - Bookings'!C71</f>
        <v>A</v>
      </c>
      <c r="E71" s="40" t="str">
        <f>'Input - Bookings'!H71</f>
        <v>TH</v>
      </c>
      <c r="F71" s="41" t="str">
        <f>'Input - Bookings'!E71</f>
        <v>065</v>
      </c>
      <c r="G71" s="41" t="str">
        <f>'Input - Bookings'!G71</f>
        <v>DILOK AND SONS CO.,LTD.</v>
      </c>
      <c r="H71" s="41" t="str">
        <f>'Input - Bookings'!I71</f>
        <v>H20569</v>
      </c>
      <c r="I71" s="40" t="str">
        <f t="shared" si="3"/>
        <v>TH</v>
      </c>
      <c r="J71" s="42" t="str">
        <f>VLOOKUP(H71,'Input - Bookings'!I71:P510,8,0)</f>
        <v>001255</v>
      </c>
      <c r="K71" s="41" t="str">
        <f>'Input - Bookings'!L71</f>
        <v>A406</v>
      </c>
      <c r="L71" s="41" t="str">
        <f>'Input - Bookings'!M71</f>
        <v>R1.6 406</v>
      </c>
      <c r="M71" s="41" t="str">
        <f>'Input - Bookings'!B71</f>
        <v>USD</v>
      </c>
      <c r="N71" s="43" t="str">
        <f t="array" ref="N71">IF(M71="USD",INDEX('AP Plants'!A:A,MATCH(K71,'AP Plants'!D:D,0)),INDEX('Australia Plants'!A:A,MATCH(K71,'Australia Plants'!D:D,0)))</f>
        <v>Maximal</v>
      </c>
      <c r="O71" s="10">
        <v>1.0</v>
      </c>
      <c r="P71" s="9">
        <v>32730.0</v>
      </c>
      <c r="Q71" s="9">
        <v>21712.4</v>
      </c>
      <c r="R71" s="44">
        <v>0.14633551124950794</v>
      </c>
      <c r="S71" s="45">
        <f t="shared" si="4"/>
        <v>0.3366208372</v>
      </c>
      <c r="T71" s="46">
        <f t="shared" si="5"/>
        <v>0</v>
      </c>
      <c r="U71" s="46">
        <f t="shared" si="20"/>
        <v>0.1463355112</v>
      </c>
      <c r="V71" s="47" t="str">
        <f t="shared" si="7"/>
        <v>AOP</v>
      </c>
      <c r="W71" s="48">
        <f t="shared" si="23"/>
        <v>3177.295154</v>
      </c>
      <c r="X71" s="49">
        <f t="shared" si="9"/>
        <v>3177.295154</v>
      </c>
      <c r="Y71" s="9">
        <f t="shared" si="24"/>
        <v>21712.4</v>
      </c>
      <c r="Z71" s="8"/>
      <c r="AA71" s="8"/>
      <c r="AB71" s="8"/>
      <c r="AC71" s="8" t="str">
        <f t="shared" si="11"/>
        <v>ATHH20569R1.6 406</v>
      </c>
      <c r="AD71" s="8" t="str">
        <f>IF(AC71='Input - Bookings'!Q64,"OK","Check")</f>
        <v>Check</v>
      </c>
      <c r="AE71" s="61"/>
      <c r="AF71" s="51"/>
      <c r="AG71" s="51"/>
      <c r="AH71" s="52"/>
      <c r="AI71" s="52"/>
      <c r="AJ71" s="8" t="str">
        <f t="array" ref="AJ71">XLOOKUP($K71,'AP Plants'!D:D,'AP Plants'!B:B)</f>
        <v>Class 2</v>
      </c>
      <c r="AK71" s="53"/>
      <c r="AL71" s="53"/>
      <c r="AM71" s="46">
        <v>0.015</v>
      </c>
      <c r="AN71" s="46">
        <f t="array" ref="AN71">XLOOKUP($AJ71,Warranty!B:B,Warranty!E:E)</f>
        <v>0.015</v>
      </c>
      <c r="AO71" s="8">
        <f>IF($M71="AUD",VLOOKUP(RIGHT('Wk - Margins'!$K71,3),'AU Freight'!C:G,5,0),0)</f>
        <v>0</v>
      </c>
      <c r="AP71" s="46">
        <f t="shared" si="12"/>
        <v>0</v>
      </c>
      <c r="AQ71" s="54">
        <f t="shared" si="13"/>
        <v>0</v>
      </c>
      <c r="AR71" s="55">
        <f t="shared" si="14"/>
        <v>1</v>
      </c>
      <c r="AS71" s="56">
        <f>IF(M71="AUD",P71*'Currency &amp; Conversion'!$L$7,P71)</f>
        <v>32730</v>
      </c>
      <c r="AT71" s="56">
        <f>IF(M71="AUD",Q71*'Currency &amp; Conversion'!$L$7,Q71)</f>
        <v>21712.4</v>
      </c>
      <c r="AU71" s="56"/>
      <c r="AV71" s="56"/>
      <c r="AW71" s="8"/>
    </row>
    <row r="72" ht="12.75" customHeight="1">
      <c r="A72" s="39" t="str">
        <f>'Input - Bookings'!A72</f>
        <v>04-11</v>
      </c>
      <c r="B72" s="40" t="str">
        <f t="shared" si="1"/>
        <v>Asia</v>
      </c>
      <c r="C72" s="40" t="str">
        <f t="shared" si="2"/>
        <v>ATH</v>
      </c>
      <c r="D72" s="40" t="str">
        <f>'Input - Bookings'!C72</f>
        <v>A</v>
      </c>
      <c r="E72" s="40" t="str">
        <f>'Input - Bookings'!H72</f>
        <v>TH</v>
      </c>
      <c r="F72" s="41" t="str">
        <f>'Input - Bookings'!E72</f>
        <v>065</v>
      </c>
      <c r="G72" s="41" t="str">
        <f>'Input - Bookings'!G72</f>
        <v>DILOK AND SONS CO.,LTD.</v>
      </c>
      <c r="H72" s="41" t="str">
        <f>'Input - Bookings'!I72</f>
        <v>H20570</v>
      </c>
      <c r="I72" s="40" t="str">
        <f t="shared" si="3"/>
        <v>TH</v>
      </c>
      <c r="J72" s="42" t="str">
        <f>VLOOKUP(H72,'Input - Bookings'!I72:P511,8,0)</f>
        <v>001255</v>
      </c>
      <c r="K72" s="41" t="str">
        <f>'Input - Bookings'!L72</f>
        <v>A406</v>
      </c>
      <c r="L72" s="41" t="str">
        <f>'Input - Bookings'!M72</f>
        <v>R1.6 406</v>
      </c>
      <c r="M72" s="41" t="str">
        <f>'Input - Bookings'!B72</f>
        <v>USD</v>
      </c>
      <c r="N72" s="43" t="str">
        <f t="array" ref="N72">IF(M72="USD",INDEX('AP Plants'!A:A,MATCH(K72,'AP Plants'!D:D,0)),INDEX('Australia Plants'!A:A,MATCH(K72,'Australia Plants'!D:D,0)))</f>
        <v>Maximal</v>
      </c>
      <c r="O72" s="10">
        <v>1.0</v>
      </c>
      <c r="P72" s="9">
        <v>32730.0</v>
      </c>
      <c r="Q72" s="9">
        <v>21712.4</v>
      </c>
      <c r="R72" s="44">
        <v>0.14633551124950794</v>
      </c>
      <c r="S72" s="45">
        <f t="shared" si="4"/>
        <v>0.3366208372</v>
      </c>
      <c r="T72" s="46">
        <f t="shared" si="5"/>
        <v>0</v>
      </c>
      <c r="U72" s="46">
        <f t="shared" si="20"/>
        <v>0.1463355112</v>
      </c>
      <c r="V72" s="47" t="str">
        <f t="shared" si="7"/>
        <v>AOP</v>
      </c>
      <c r="W72" s="48">
        <f t="shared" si="23"/>
        <v>3177.295154</v>
      </c>
      <c r="X72" s="49">
        <f t="shared" si="9"/>
        <v>3177.295154</v>
      </c>
      <c r="Y72" s="9">
        <f t="shared" si="24"/>
        <v>21712.4</v>
      </c>
      <c r="Z72" s="8"/>
      <c r="AA72" s="8"/>
      <c r="AB72" s="8"/>
      <c r="AC72" s="8" t="str">
        <f t="shared" si="11"/>
        <v>ATHH20570R1.6 406</v>
      </c>
      <c r="AD72" s="8" t="str">
        <f>IF(AC72='Input - Bookings'!Q65,"OK","Check")</f>
        <v>Check</v>
      </c>
      <c r="AE72" s="61"/>
      <c r="AF72" s="51"/>
      <c r="AG72" s="51"/>
      <c r="AH72" s="52"/>
      <c r="AI72" s="52"/>
      <c r="AJ72" s="8" t="str">
        <f t="array" ref="AJ72">XLOOKUP($K72,'AP Plants'!D:D,'AP Plants'!B:B)</f>
        <v>Class 2</v>
      </c>
      <c r="AK72" s="53"/>
      <c r="AL72" s="53"/>
      <c r="AM72" s="46">
        <v>0.015</v>
      </c>
      <c r="AN72" s="46">
        <f t="array" ref="AN72">XLOOKUP($AJ72,Warranty!B:B,Warranty!E:E)</f>
        <v>0.015</v>
      </c>
      <c r="AO72" s="8">
        <f>IF($M72="AUD",VLOOKUP(RIGHT('Wk - Margins'!$K72,3),'AU Freight'!C:G,5,0),0)</f>
        <v>0</v>
      </c>
      <c r="AP72" s="46">
        <f t="shared" si="12"/>
        <v>0</v>
      </c>
      <c r="AQ72" s="54">
        <f t="shared" si="13"/>
        <v>0</v>
      </c>
      <c r="AR72" s="55">
        <f t="shared" si="14"/>
        <v>1</v>
      </c>
      <c r="AS72" s="56">
        <f>IF(M72="AUD",P72*'Currency &amp; Conversion'!$L$7,P72)</f>
        <v>32730</v>
      </c>
      <c r="AT72" s="56">
        <f>IF(M72="AUD",Q72*'Currency &amp; Conversion'!$L$7,Q72)</f>
        <v>21712.4</v>
      </c>
      <c r="AU72" s="56"/>
      <c r="AV72" s="56"/>
      <c r="AW72" s="8"/>
    </row>
    <row r="73" ht="12.75" customHeight="1">
      <c r="A73" s="39" t="str">
        <f>'Input - Bookings'!A73</f>
        <v>04-11</v>
      </c>
      <c r="B73" s="40" t="str">
        <f t="shared" si="1"/>
        <v>India</v>
      </c>
      <c r="C73" s="40" t="str">
        <f t="shared" si="2"/>
        <v>AIN</v>
      </c>
      <c r="D73" s="40" t="str">
        <f>'Input - Bookings'!C73</f>
        <v>A</v>
      </c>
      <c r="E73" s="40" t="str">
        <f>'Input - Bookings'!H73</f>
        <v>IN</v>
      </c>
      <c r="F73" s="41" t="str">
        <f>'Input - Bookings'!E73</f>
        <v>067</v>
      </c>
      <c r="G73" s="41" t="str">
        <f>'Input - Bookings'!G73</f>
        <v>ELECTROMECH LIFT TRUCKS</v>
      </c>
      <c r="H73" s="41" t="str">
        <f>'Input - Bookings'!I73</f>
        <v>H20572</v>
      </c>
      <c r="I73" s="40" t="str">
        <f t="shared" si="3"/>
        <v>IN</v>
      </c>
      <c r="J73" s="42" t="str">
        <f>VLOOKUP(H73,'Input - Bookings'!I73:P512,8,0)</f>
        <v>880805</v>
      </c>
      <c r="K73" s="41" t="str">
        <f>'Input - Bookings'!L73</f>
        <v>A7R6</v>
      </c>
      <c r="L73" s="41" t="str">
        <f>'Input - Bookings'!M73</f>
        <v>MSL15WUX</v>
      </c>
      <c r="M73" s="41" t="str">
        <f>'Input - Bookings'!B73</f>
        <v>USD</v>
      </c>
      <c r="N73" s="43" t="str">
        <f t="array" ref="N73">IF(M73="USD",INDEX('AP Plants'!A:A,MATCH(K73,'AP Plants'!D:D,0)),INDEX('Australia Plants'!A:A,MATCH(K73,'Australia Plants'!D:D,0)))</f>
        <v>Ruyi</v>
      </c>
      <c r="O73" s="10">
        <v>1.0</v>
      </c>
      <c r="P73" s="9">
        <v>9445.0</v>
      </c>
      <c r="Q73" s="9">
        <v>6168.2</v>
      </c>
      <c r="R73" s="44">
        <v>0.2512605300996178</v>
      </c>
      <c r="S73" s="45">
        <f t="shared" si="4"/>
        <v>0.3469348862</v>
      </c>
      <c r="T73" s="46">
        <f t="shared" si="5"/>
        <v>0</v>
      </c>
      <c r="U73" s="46">
        <f t="shared" si="20"/>
        <v>0.2512605301</v>
      </c>
      <c r="V73" s="47" t="str">
        <f t="shared" si="7"/>
        <v>AOP</v>
      </c>
      <c r="W73" s="48">
        <f t="shared" ref="W73:W76" si="25">O95*Q73*(R73-T73)</f>
        <v>1549.825202</v>
      </c>
      <c r="X73" s="49">
        <f t="shared" si="9"/>
        <v>1549.825202</v>
      </c>
      <c r="Y73" s="9">
        <f t="shared" si="24"/>
        <v>6168.2</v>
      </c>
      <c r="Z73" s="8"/>
      <c r="AA73" s="8"/>
      <c r="AB73" s="8"/>
      <c r="AC73" s="8" t="str">
        <f t="shared" si="11"/>
        <v>AINH20572MSL15WUX</v>
      </c>
      <c r="AD73" s="8" t="str">
        <f>IF(AC73='Input - Bookings'!Q66,"OK","Check")</f>
        <v>Check</v>
      </c>
      <c r="AE73" s="61"/>
      <c r="AF73" s="51"/>
      <c r="AG73" s="51"/>
      <c r="AH73" s="52"/>
      <c r="AI73" s="52"/>
      <c r="AJ73" s="8" t="str">
        <f t="array" ref="AJ73">XLOOKUP($K73,'AP Plants'!D:D,'AP Plants'!B:B)</f>
        <v>Class 3</v>
      </c>
      <c r="AK73" s="53"/>
      <c r="AL73" s="53"/>
      <c r="AM73" s="46">
        <v>0.015</v>
      </c>
      <c r="AN73" s="46">
        <f t="array" ref="AN73">XLOOKUP($AJ73,Warranty!B:B,Warranty!E:E)</f>
        <v>0.015</v>
      </c>
      <c r="AO73" s="8">
        <f>IF($M73="AUD",VLOOKUP(RIGHT('Wk - Margins'!$K73,3),'AU Freight'!C:G,5,0),0)</f>
        <v>0</v>
      </c>
      <c r="AP73" s="46">
        <f t="shared" si="12"/>
        <v>0</v>
      </c>
      <c r="AQ73" s="54">
        <f t="shared" si="13"/>
        <v>0</v>
      </c>
      <c r="AR73" s="55">
        <f t="shared" si="14"/>
        <v>1</v>
      </c>
      <c r="AS73" s="56">
        <f>IF(M73="AUD",P73*'Currency &amp; Conversion'!$L$7,P73)</f>
        <v>9445</v>
      </c>
      <c r="AT73" s="56">
        <f>IF(M73="AUD",Q73*'Currency &amp; Conversion'!$L$7,Q73)</f>
        <v>6168.2</v>
      </c>
      <c r="AU73" s="56"/>
      <c r="AV73" s="56"/>
      <c r="AW73" s="8"/>
    </row>
    <row r="74" ht="12.75" customHeight="1">
      <c r="A74" s="39" t="str">
        <f>'Input - Bookings'!A74</f>
        <v>04-11</v>
      </c>
      <c r="B74" s="40" t="str">
        <f t="shared" si="1"/>
        <v>Asia</v>
      </c>
      <c r="C74" s="40" t="str">
        <f t="shared" si="2"/>
        <v>ATH</v>
      </c>
      <c r="D74" s="40" t="str">
        <f>'Input - Bookings'!C74</f>
        <v>A</v>
      </c>
      <c r="E74" s="40" t="str">
        <f>'Input - Bookings'!H74</f>
        <v>TH</v>
      </c>
      <c r="F74" s="41" t="str">
        <f>'Input - Bookings'!E74</f>
        <v>065</v>
      </c>
      <c r="G74" s="41" t="str">
        <f>'Input - Bookings'!G74</f>
        <v>DILOK AND SONS CO.,LTD.</v>
      </c>
      <c r="H74" s="58" t="str">
        <f>'Input - Bookings'!I74</f>
        <v>H20828</v>
      </c>
      <c r="I74" s="40" t="str">
        <f t="shared" si="3"/>
        <v>TH</v>
      </c>
      <c r="J74" s="42" t="str">
        <f>VLOOKUP(H74,'Input - Bookings'!I74:P513,8,0)</f>
        <v>006065</v>
      </c>
      <c r="K74" s="41" t="str">
        <f>'Input - Bookings'!L74</f>
        <v>A3C4</v>
      </c>
      <c r="L74" s="41" t="str">
        <f>'Input - Bookings'!M74</f>
        <v>J2.5UT</v>
      </c>
      <c r="M74" s="41" t="str">
        <f>'Input - Bookings'!B74</f>
        <v>USD</v>
      </c>
      <c r="N74" s="43" t="str">
        <f t="array" ref="N74">IF(M74="USD",INDEX('AP Plants'!A:A,MATCH(K74,'AP Plants'!D:D,0)),INDEX('Australia Plants'!A:A,MATCH(K74,'Australia Plants'!D:D,0)))</f>
        <v>Maximal</v>
      </c>
      <c r="O74" s="10">
        <v>1.0</v>
      </c>
      <c r="P74" s="9">
        <v>29310.0</v>
      </c>
      <c r="Q74" s="9">
        <v>21341.55</v>
      </c>
      <c r="R74" s="44">
        <v>0.2420572846350676</v>
      </c>
      <c r="S74" s="45">
        <f t="shared" si="4"/>
        <v>0.2718679632</v>
      </c>
      <c r="T74" s="46">
        <f t="shared" si="5"/>
        <v>0</v>
      </c>
      <c r="U74" s="46">
        <f t="shared" si="20"/>
        <v>0.2420572846</v>
      </c>
      <c r="V74" s="47" t="str">
        <f t="shared" si="7"/>
        <v>AOP</v>
      </c>
      <c r="W74" s="48">
        <f t="shared" si="25"/>
        <v>5165.877643</v>
      </c>
      <c r="X74" s="49">
        <f t="shared" si="9"/>
        <v>5165.877643</v>
      </c>
      <c r="Y74" s="9">
        <f t="shared" si="24"/>
        <v>21341.55</v>
      </c>
      <c r="Z74" s="8"/>
      <c r="AA74" s="8"/>
      <c r="AB74" s="8"/>
      <c r="AC74" s="8" t="str">
        <f t="shared" si="11"/>
        <v>ATHH20828J2.5UT</v>
      </c>
      <c r="AD74" s="8" t="str">
        <f>IF(AC74='Input - Bookings'!Q67,"OK","Check")</f>
        <v>Check</v>
      </c>
      <c r="AE74" s="50"/>
      <c r="AF74" s="51"/>
      <c r="AG74" s="51"/>
      <c r="AH74" s="52"/>
      <c r="AI74" s="52"/>
      <c r="AJ74" s="8" t="str">
        <f t="array" ref="AJ74">XLOOKUP($K74,'AP Plants'!D:D,'AP Plants'!B:B)</f>
        <v>Class 1</v>
      </c>
      <c r="AK74" s="53"/>
      <c r="AL74" s="53"/>
      <c r="AM74" s="46">
        <v>0.015</v>
      </c>
      <c r="AN74" s="46">
        <f t="array" ref="AN74">XLOOKUP($AJ74,Warranty!B:B,Warranty!E:E)</f>
        <v>0.005</v>
      </c>
      <c r="AO74" s="8">
        <f>IF($M74="AUD",VLOOKUP(RIGHT('Wk - Margins'!$K74,3),'AU Freight'!C:G,5,0),0)</f>
        <v>0</v>
      </c>
      <c r="AP74" s="46">
        <f t="shared" si="12"/>
        <v>0</v>
      </c>
      <c r="AQ74" s="54">
        <f t="shared" si="13"/>
        <v>0</v>
      </c>
      <c r="AR74" s="55">
        <f t="shared" si="14"/>
        <v>1</v>
      </c>
      <c r="AS74" s="56">
        <f>IF(M74="AUD",P74*'Currency &amp; Conversion'!$L$7,P74)</f>
        <v>29310</v>
      </c>
      <c r="AT74" s="56">
        <f>IF(M74="AUD",Q74*'Currency &amp; Conversion'!$L$7,Q74)</f>
        <v>21341.55</v>
      </c>
      <c r="AU74" s="56"/>
      <c r="AV74" s="56"/>
      <c r="AW74" s="8"/>
    </row>
    <row r="75" ht="12.75" customHeight="1">
      <c r="A75" s="39" t="str">
        <f>'Input - Bookings'!A75</f>
        <v>04-11</v>
      </c>
      <c r="B75" s="40" t="str">
        <f t="shared" si="1"/>
        <v>Asia</v>
      </c>
      <c r="C75" s="40" t="str">
        <f t="shared" si="2"/>
        <v>ATH</v>
      </c>
      <c r="D75" s="40" t="str">
        <f>'Input - Bookings'!C75</f>
        <v>A</v>
      </c>
      <c r="E75" s="40" t="str">
        <f>'Input - Bookings'!H75</f>
        <v>TH</v>
      </c>
      <c r="F75" s="41" t="str">
        <f>'Input - Bookings'!E75</f>
        <v>065</v>
      </c>
      <c r="G75" s="41" t="str">
        <f>'Input - Bookings'!G75</f>
        <v>DILOK AND SONS CO.,LTD.</v>
      </c>
      <c r="H75" s="58" t="str">
        <f>'Input - Bookings'!I75</f>
        <v>H20829</v>
      </c>
      <c r="I75" s="40" t="str">
        <f t="shared" si="3"/>
        <v>TH</v>
      </c>
      <c r="J75" s="42" t="str">
        <f>VLOOKUP(H75,'Input - Bookings'!I75:P514,8,0)</f>
        <v>006065</v>
      </c>
      <c r="K75" s="41" t="str">
        <f>'Input - Bookings'!L75</f>
        <v>A3C4</v>
      </c>
      <c r="L75" s="41" t="str">
        <f>'Input - Bookings'!M75</f>
        <v>J2.5UT</v>
      </c>
      <c r="M75" s="41" t="str">
        <f>'Input - Bookings'!B75</f>
        <v>USD</v>
      </c>
      <c r="N75" s="43" t="str">
        <f t="array" ref="N75">IF(M75="USD",INDEX('AP Plants'!A:A,MATCH(K75,'AP Plants'!D:D,0)),INDEX('Australia Plants'!A:A,MATCH(K75,'Australia Plants'!D:D,0)))</f>
        <v>Maximal</v>
      </c>
      <c r="O75" s="10">
        <v>1.0</v>
      </c>
      <c r="P75" s="9">
        <v>29310.0</v>
      </c>
      <c r="Q75" s="9">
        <v>21341.55</v>
      </c>
      <c r="R75" s="44">
        <v>0.2420572846350676</v>
      </c>
      <c r="S75" s="45">
        <f t="shared" si="4"/>
        <v>0.2718679632</v>
      </c>
      <c r="T75" s="46">
        <f t="shared" si="5"/>
        <v>0</v>
      </c>
      <c r="U75" s="46">
        <f t="shared" si="20"/>
        <v>0.2420572846</v>
      </c>
      <c r="V75" s="47" t="str">
        <f t="shared" si="7"/>
        <v>AOP</v>
      </c>
      <c r="W75" s="48">
        <f t="shared" si="25"/>
        <v>5165.877643</v>
      </c>
      <c r="X75" s="49">
        <f t="shared" si="9"/>
        <v>5165.877643</v>
      </c>
      <c r="Y75" s="9">
        <f t="shared" si="24"/>
        <v>21341.55</v>
      </c>
      <c r="Z75" s="8"/>
      <c r="AA75" s="8"/>
      <c r="AB75" s="8"/>
      <c r="AC75" s="8" t="str">
        <f t="shared" si="11"/>
        <v>ATHH20829J2.5UT</v>
      </c>
      <c r="AD75" s="8" t="str">
        <f>IF(AC75='Input - Bookings'!Q68,"OK","Check")</f>
        <v>Check</v>
      </c>
      <c r="AE75" s="61"/>
      <c r="AF75" s="51"/>
      <c r="AG75" s="51"/>
      <c r="AH75" s="52"/>
      <c r="AI75" s="52"/>
      <c r="AJ75" s="8" t="str">
        <f t="array" ref="AJ75">XLOOKUP($K75,'AP Plants'!D:D,'AP Plants'!B:B)</f>
        <v>Class 1</v>
      </c>
      <c r="AK75" s="53"/>
      <c r="AL75" s="53"/>
      <c r="AM75" s="46">
        <v>0.015</v>
      </c>
      <c r="AN75" s="46">
        <f t="array" ref="AN75">XLOOKUP($AJ75,Warranty!B:B,Warranty!E:E)</f>
        <v>0.005</v>
      </c>
      <c r="AO75" s="8">
        <f>IF($M75="AUD",VLOOKUP(RIGHT('Wk - Margins'!$K75,3),'AU Freight'!C:G,5,0),0)</f>
        <v>0</v>
      </c>
      <c r="AP75" s="46">
        <f t="shared" si="12"/>
        <v>0</v>
      </c>
      <c r="AQ75" s="54">
        <f t="shared" si="13"/>
        <v>0</v>
      </c>
      <c r="AR75" s="55">
        <f t="shared" si="14"/>
        <v>1</v>
      </c>
      <c r="AS75" s="56">
        <f>IF(M75="AUD",P75*'Currency &amp; Conversion'!$L$7,P75)</f>
        <v>29310</v>
      </c>
      <c r="AT75" s="56">
        <f>IF(M75="AUD",Q75*'Currency &amp; Conversion'!$L$7,Q75)</f>
        <v>21341.55</v>
      </c>
      <c r="AU75" s="56"/>
      <c r="AV75" s="56"/>
      <c r="AW75" s="8"/>
    </row>
    <row r="76" ht="12.75" customHeight="1">
      <c r="A76" s="39" t="str">
        <f>'Input - Bookings'!A76</f>
        <v>04-11</v>
      </c>
      <c r="B76" s="40" t="str">
        <f t="shared" si="1"/>
        <v>Asia</v>
      </c>
      <c r="C76" s="40" t="str">
        <f t="shared" si="2"/>
        <v>ATH</v>
      </c>
      <c r="D76" s="40" t="str">
        <f>'Input - Bookings'!C76</f>
        <v>A</v>
      </c>
      <c r="E76" s="40" t="str">
        <f>'Input - Bookings'!H76</f>
        <v>TH</v>
      </c>
      <c r="F76" s="41" t="str">
        <f>'Input - Bookings'!E76</f>
        <v>065</v>
      </c>
      <c r="G76" s="41" t="str">
        <f>'Input - Bookings'!G76</f>
        <v>DILOK AND SONS CO.,LTD.</v>
      </c>
      <c r="H76" s="58" t="str">
        <f>'Input - Bookings'!I76</f>
        <v>H20830</v>
      </c>
      <c r="I76" s="40" t="str">
        <f t="shared" si="3"/>
        <v>TH</v>
      </c>
      <c r="J76" s="42" t="str">
        <f>VLOOKUP(H76,'Input - Bookings'!I76:P515,8,0)</f>
        <v>006065</v>
      </c>
      <c r="K76" s="41" t="str">
        <f>'Input - Bookings'!L76</f>
        <v>A3C4</v>
      </c>
      <c r="L76" s="41" t="str">
        <f>'Input - Bookings'!M76</f>
        <v>J2.5UT</v>
      </c>
      <c r="M76" s="41" t="str">
        <f>'Input - Bookings'!B76</f>
        <v>USD</v>
      </c>
      <c r="N76" s="43" t="str">
        <f t="array" ref="N76">IF(M76="USD",INDEX('AP Plants'!A:A,MATCH(K76,'AP Plants'!D:D,0)),INDEX('Australia Plants'!A:A,MATCH(K76,'Australia Plants'!D:D,0)))</f>
        <v>Maximal</v>
      </c>
      <c r="O76" s="10">
        <v>1.0</v>
      </c>
      <c r="P76" s="9">
        <v>29310.0</v>
      </c>
      <c r="Q76" s="9">
        <v>21341.55</v>
      </c>
      <c r="R76" s="44">
        <v>0.2420572846350676</v>
      </c>
      <c r="S76" s="45">
        <f t="shared" si="4"/>
        <v>0.2718679632</v>
      </c>
      <c r="T76" s="46">
        <f t="shared" si="5"/>
        <v>0</v>
      </c>
      <c r="U76" s="46">
        <f t="shared" si="20"/>
        <v>0.2420572846</v>
      </c>
      <c r="V76" s="47" t="str">
        <f t="shared" si="7"/>
        <v>AOP</v>
      </c>
      <c r="W76" s="48">
        <f t="shared" si="25"/>
        <v>5165.877643</v>
      </c>
      <c r="X76" s="49">
        <f t="shared" si="9"/>
        <v>5165.877643</v>
      </c>
      <c r="Y76" s="9">
        <f t="shared" si="24"/>
        <v>21341.55</v>
      </c>
      <c r="Z76" s="8"/>
      <c r="AA76" s="8"/>
      <c r="AB76" s="8"/>
      <c r="AC76" s="8" t="str">
        <f t="shared" si="11"/>
        <v>ATHH20830J2.5UT</v>
      </c>
      <c r="AD76" s="8" t="str">
        <f>IF(AC76='Input - Bookings'!Q69,"OK","Check")</f>
        <v>Check</v>
      </c>
      <c r="AE76" s="61"/>
      <c r="AF76" s="62"/>
      <c r="AG76" s="62"/>
      <c r="AH76" s="52"/>
      <c r="AI76" s="52"/>
      <c r="AJ76" s="8" t="str">
        <f t="array" ref="AJ76">XLOOKUP($K76,'AP Plants'!D:D,'AP Plants'!B:B)</f>
        <v>Class 1</v>
      </c>
      <c r="AK76" s="53"/>
      <c r="AL76" s="53"/>
      <c r="AM76" s="46">
        <v>0.015</v>
      </c>
      <c r="AN76" s="46">
        <f t="array" ref="AN76">XLOOKUP($AJ76,Warranty!B:B,Warranty!E:E)</f>
        <v>0.005</v>
      </c>
      <c r="AO76" s="8">
        <f>IF($M76="AUD",VLOOKUP(RIGHT('Wk - Margins'!$K76,3),'AU Freight'!C:G,5,0),0)</f>
        <v>0</v>
      </c>
      <c r="AP76" s="46">
        <f t="shared" si="12"/>
        <v>0</v>
      </c>
      <c r="AQ76" s="54">
        <f t="shared" si="13"/>
        <v>0</v>
      </c>
      <c r="AR76" s="55">
        <f t="shared" si="14"/>
        <v>1</v>
      </c>
      <c r="AS76" s="56">
        <f>IF(M76="AUD",P76*'Currency &amp; Conversion'!$L$7,P76)</f>
        <v>29310</v>
      </c>
      <c r="AT76" s="56">
        <f>IF(M76="AUD",Q76*'Currency &amp; Conversion'!$L$7,Q76)</f>
        <v>21341.55</v>
      </c>
      <c r="AU76" s="56"/>
      <c r="AV76" s="56"/>
      <c r="AW76" s="8"/>
    </row>
    <row r="77" ht="12.75" customHeight="1">
      <c r="A77" s="39" t="str">
        <f>'Input - Bookings'!A77</f>
        <v>04-11</v>
      </c>
      <c r="B77" s="40" t="str">
        <f t="shared" si="1"/>
        <v>Asia</v>
      </c>
      <c r="C77" s="40" t="str">
        <f t="shared" si="2"/>
        <v>ATH</v>
      </c>
      <c r="D77" s="40" t="str">
        <f>'Input - Bookings'!C77</f>
        <v>A</v>
      </c>
      <c r="E77" s="40" t="str">
        <f>'Input - Bookings'!H77</f>
        <v>TH</v>
      </c>
      <c r="F77" s="41" t="str">
        <f>'Input - Bookings'!E77</f>
        <v>065</v>
      </c>
      <c r="G77" s="41" t="str">
        <f>'Input - Bookings'!G77</f>
        <v>DILOK AND SONS CO.,LTD.</v>
      </c>
      <c r="H77" s="58" t="str">
        <f>'Input - Bookings'!I77</f>
        <v>H20831</v>
      </c>
      <c r="I77" s="40" t="str">
        <f t="shared" si="3"/>
        <v>TH</v>
      </c>
      <c r="J77" s="42" t="str">
        <f>VLOOKUP(H77,'Input - Bookings'!I77:P516,8,0)</f>
        <v>006065</v>
      </c>
      <c r="K77" s="41" t="str">
        <f>'Input - Bookings'!L77</f>
        <v>A3C4</v>
      </c>
      <c r="L77" s="41" t="str">
        <f>'Input - Bookings'!M77</f>
        <v>J2.5UT</v>
      </c>
      <c r="M77" s="41" t="str">
        <f>'Input - Bookings'!B77</f>
        <v>USD</v>
      </c>
      <c r="N77" s="43" t="str">
        <f t="array" ref="N77">IF(M77="USD",INDEX('AP Plants'!A:A,MATCH(K77,'AP Plants'!D:D,0)),INDEX('Australia Plants'!A:A,MATCH(K77,'Australia Plants'!D:D,0)))</f>
        <v>Maximal</v>
      </c>
      <c r="O77" s="10">
        <v>1.0</v>
      </c>
      <c r="P77" s="9">
        <v>29310.0</v>
      </c>
      <c r="Q77" s="9">
        <v>21341.55</v>
      </c>
      <c r="R77" s="44">
        <v>0.2420572846350676</v>
      </c>
      <c r="S77" s="45">
        <f t="shared" si="4"/>
        <v>0.2718679632</v>
      </c>
      <c r="T77" s="46">
        <f t="shared" si="5"/>
        <v>0</v>
      </c>
      <c r="U77" s="46">
        <f t="shared" si="20"/>
        <v>0.2420572846</v>
      </c>
      <c r="V77" s="47" t="str">
        <f t="shared" si="7"/>
        <v>AOP</v>
      </c>
      <c r="W77" s="48">
        <f t="shared" ref="W77:W440" si="26">O77*Q77*(R77-T77)</f>
        <v>5165.877643</v>
      </c>
      <c r="X77" s="49">
        <f t="shared" si="9"/>
        <v>5165.877643</v>
      </c>
      <c r="Y77" s="9">
        <f t="shared" si="24"/>
        <v>21341.55</v>
      </c>
      <c r="Z77" s="8"/>
      <c r="AA77" s="8"/>
      <c r="AB77" s="8"/>
      <c r="AC77" s="8" t="str">
        <f t="shared" si="11"/>
        <v>ATHH20831J2.5UT</v>
      </c>
      <c r="AD77" s="8" t="str">
        <f>IF(AC77='Input - Bookings'!Q70,"OK","Check")</f>
        <v>Check</v>
      </c>
      <c r="AE77" s="61"/>
      <c r="AF77" s="62"/>
      <c r="AG77" s="62"/>
      <c r="AH77" s="52"/>
      <c r="AI77" s="52"/>
      <c r="AJ77" s="8" t="str">
        <f t="array" ref="AJ77">XLOOKUP($K77,'AP Plants'!D:D,'AP Plants'!B:B)</f>
        <v>Class 1</v>
      </c>
      <c r="AK77" s="53"/>
      <c r="AL77" s="53"/>
      <c r="AM77" s="46">
        <v>0.015</v>
      </c>
      <c r="AN77" s="46">
        <f t="array" ref="AN77">XLOOKUP($AJ77,Warranty!B:B,Warranty!E:E)</f>
        <v>0.005</v>
      </c>
      <c r="AO77" s="8">
        <f>IF($M77="AUD",VLOOKUP(RIGHT('Wk - Margins'!$K77,3),'AU Freight'!C:G,5,0),0)</f>
        <v>0</v>
      </c>
      <c r="AP77" s="46">
        <f t="shared" si="12"/>
        <v>0</v>
      </c>
      <c r="AQ77" s="54">
        <f t="shared" si="13"/>
        <v>0</v>
      </c>
      <c r="AR77" s="55">
        <f t="shared" si="14"/>
        <v>1</v>
      </c>
      <c r="AS77" s="56">
        <f>IF(M77="AUD",P77*'Currency &amp; Conversion'!$L$7,P77)</f>
        <v>29310</v>
      </c>
      <c r="AT77" s="56">
        <f>IF(M77="AUD",Q77*'Currency &amp; Conversion'!$L$7,Q77)</f>
        <v>21341.55</v>
      </c>
      <c r="AU77" s="56"/>
      <c r="AV77" s="56"/>
      <c r="AW77" s="8"/>
    </row>
    <row r="78" ht="12.75" customHeight="1">
      <c r="A78" s="39" t="str">
        <f>'Input - Bookings'!A78</f>
        <v>04-11</v>
      </c>
      <c r="B78" s="40" t="str">
        <f t="shared" si="1"/>
        <v>Asia</v>
      </c>
      <c r="C78" s="40" t="str">
        <f t="shared" si="2"/>
        <v>ATH</v>
      </c>
      <c r="D78" s="40" t="str">
        <f>'Input - Bookings'!C78</f>
        <v>A</v>
      </c>
      <c r="E78" s="40" t="str">
        <f>'Input - Bookings'!H78</f>
        <v>TH</v>
      </c>
      <c r="F78" s="41" t="str">
        <f>'Input - Bookings'!E78</f>
        <v>065</v>
      </c>
      <c r="G78" s="41" t="str">
        <f>'Input - Bookings'!G78</f>
        <v>DILOK AND SONS CO.,LTD.</v>
      </c>
      <c r="H78" s="58" t="str">
        <f>'Input - Bookings'!I78</f>
        <v>H20832</v>
      </c>
      <c r="I78" s="40" t="str">
        <f t="shared" si="3"/>
        <v>TH</v>
      </c>
      <c r="J78" s="42" t="str">
        <f>VLOOKUP(H78,'Input - Bookings'!I78:P517,8,0)</f>
        <v>006065</v>
      </c>
      <c r="K78" s="41" t="str">
        <f>'Input - Bookings'!L78</f>
        <v>A3C4</v>
      </c>
      <c r="L78" s="41" t="str">
        <f>'Input - Bookings'!M78</f>
        <v>J2.5UT</v>
      </c>
      <c r="M78" s="41" t="str">
        <f>'Input - Bookings'!B78</f>
        <v>USD</v>
      </c>
      <c r="N78" s="43" t="str">
        <f t="array" ref="N78">IF(M78="USD",INDEX('AP Plants'!A:A,MATCH(K78,'AP Plants'!D:D,0)),INDEX('Australia Plants'!A:A,MATCH(K78,'Australia Plants'!D:D,0)))</f>
        <v>Maximal</v>
      </c>
      <c r="O78" s="10">
        <v>1.0</v>
      </c>
      <c r="P78" s="9">
        <v>29310.0</v>
      </c>
      <c r="Q78" s="9">
        <v>21341.55</v>
      </c>
      <c r="R78" s="44">
        <v>0.2420572846350676</v>
      </c>
      <c r="S78" s="45">
        <f t="shared" si="4"/>
        <v>0.2718679632</v>
      </c>
      <c r="T78" s="46">
        <f t="shared" si="5"/>
        <v>0</v>
      </c>
      <c r="U78" s="46">
        <f t="shared" si="20"/>
        <v>0.2420572846</v>
      </c>
      <c r="V78" s="47" t="str">
        <f t="shared" si="7"/>
        <v>AOP</v>
      </c>
      <c r="W78" s="48">
        <f t="shared" si="26"/>
        <v>5165.877643</v>
      </c>
      <c r="X78" s="49">
        <f t="shared" si="9"/>
        <v>5165.877643</v>
      </c>
      <c r="Y78" s="9">
        <f t="shared" si="24"/>
        <v>21341.55</v>
      </c>
      <c r="Z78" s="8"/>
      <c r="AA78" s="8"/>
      <c r="AB78" s="8"/>
      <c r="AC78" s="8" t="str">
        <f t="shared" si="11"/>
        <v>ATHH20832J2.5UT</v>
      </c>
      <c r="AD78" s="8" t="str">
        <f>IF(AC78='Input - Bookings'!Q71,"OK","Check")</f>
        <v>Check</v>
      </c>
      <c r="AE78" s="61"/>
      <c r="AF78" s="62"/>
      <c r="AG78" s="62"/>
      <c r="AH78" s="52"/>
      <c r="AI78" s="52"/>
      <c r="AJ78" s="8" t="str">
        <f t="array" ref="AJ78">XLOOKUP($K78,'AP Plants'!D:D,'AP Plants'!B:B)</f>
        <v>Class 1</v>
      </c>
      <c r="AK78" s="53"/>
      <c r="AL78" s="53"/>
      <c r="AM78" s="46">
        <v>0.015</v>
      </c>
      <c r="AN78" s="46">
        <f t="array" ref="AN78">XLOOKUP($AJ78,Warranty!B:B,Warranty!E:E)</f>
        <v>0.005</v>
      </c>
      <c r="AO78" s="8">
        <f>IF($M78="AUD",VLOOKUP(RIGHT('Wk - Margins'!$K78,3),'AU Freight'!C:G,5,0),0)</f>
        <v>0</v>
      </c>
      <c r="AP78" s="46">
        <f t="shared" si="12"/>
        <v>0</v>
      </c>
      <c r="AQ78" s="54">
        <f t="shared" si="13"/>
        <v>0</v>
      </c>
      <c r="AR78" s="55">
        <f t="shared" si="14"/>
        <v>1</v>
      </c>
      <c r="AS78" s="56">
        <f>IF(M78="AUD",P78*'Currency &amp; Conversion'!$L$7,P78)</f>
        <v>29310</v>
      </c>
      <c r="AT78" s="56">
        <f>IF(M78="AUD",Q78*'Currency &amp; Conversion'!$L$7,Q78)</f>
        <v>21341.55</v>
      </c>
      <c r="AU78" s="56"/>
      <c r="AV78" s="56"/>
      <c r="AW78" s="8"/>
    </row>
    <row r="79" ht="12.75" customHeight="1">
      <c r="A79" s="39" t="str">
        <f>'Input - Bookings'!A79</f>
        <v>04-11</v>
      </c>
      <c r="B79" s="40" t="str">
        <f t="shared" si="1"/>
        <v>Asia</v>
      </c>
      <c r="C79" s="40" t="str">
        <f t="shared" si="2"/>
        <v>ATH</v>
      </c>
      <c r="D79" s="40" t="str">
        <f>'Input - Bookings'!C79</f>
        <v>A</v>
      </c>
      <c r="E79" s="40" t="str">
        <f>'Input - Bookings'!H79</f>
        <v>TH</v>
      </c>
      <c r="F79" s="41" t="str">
        <f>'Input - Bookings'!E79</f>
        <v>065</v>
      </c>
      <c r="G79" s="41" t="str">
        <f>'Input - Bookings'!G79</f>
        <v>DILOK AND SONS CO.,LTD.</v>
      </c>
      <c r="H79" s="58" t="str">
        <f>'Input - Bookings'!I79</f>
        <v>H20833</v>
      </c>
      <c r="I79" s="40" t="str">
        <f t="shared" si="3"/>
        <v>TH</v>
      </c>
      <c r="J79" s="42" t="str">
        <f>VLOOKUP(H79,'Input - Bookings'!I79:P518,8,0)</f>
        <v>006065</v>
      </c>
      <c r="K79" s="41" t="str">
        <f>'Input - Bookings'!L79</f>
        <v>A3C4</v>
      </c>
      <c r="L79" s="41" t="str">
        <f>'Input - Bookings'!M79</f>
        <v>J2.5UT</v>
      </c>
      <c r="M79" s="41" t="str">
        <f>'Input - Bookings'!B79</f>
        <v>USD</v>
      </c>
      <c r="N79" s="43" t="str">
        <f t="array" ref="N79">IF(M79="USD",INDEX('AP Plants'!A:A,MATCH(K79,'AP Plants'!D:D,0)),INDEX('Australia Plants'!A:A,MATCH(K79,'Australia Plants'!D:D,0)))</f>
        <v>Maximal</v>
      </c>
      <c r="O79" s="10">
        <v>1.0</v>
      </c>
      <c r="P79" s="9">
        <v>29310.0</v>
      </c>
      <c r="Q79" s="9">
        <v>21341.55</v>
      </c>
      <c r="R79" s="44">
        <v>0.2420572846350676</v>
      </c>
      <c r="S79" s="45">
        <f t="shared" si="4"/>
        <v>0.2718679632</v>
      </c>
      <c r="T79" s="46">
        <f t="shared" si="5"/>
        <v>0</v>
      </c>
      <c r="U79" s="46">
        <f t="shared" si="20"/>
        <v>0.2420572846</v>
      </c>
      <c r="V79" s="47" t="str">
        <f t="shared" si="7"/>
        <v>AOP</v>
      </c>
      <c r="W79" s="48">
        <f t="shared" si="26"/>
        <v>5165.877643</v>
      </c>
      <c r="X79" s="49">
        <f t="shared" si="9"/>
        <v>5165.877643</v>
      </c>
      <c r="Y79" s="9">
        <f t="shared" si="24"/>
        <v>21341.55</v>
      </c>
      <c r="Z79" s="8"/>
      <c r="AA79" s="8"/>
      <c r="AB79" s="8"/>
      <c r="AC79" s="8" t="str">
        <f t="shared" si="11"/>
        <v>ATHH20833J2.5UT</v>
      </c>
      <c r="AD79" s="8" t="str">
        <f>IF(AC79='Input - Bookings'!Q72,"OK","Check")</f>
        <v>Check</v>
      </c>
      <c r="AE79" s="61"/>
      <c r="AF79" s="62"/>
      <c r="AG79" s="62"/>
      <c r="AH79" s="52"/>
      <c r="AI79" s="52"/>
      <c r="AJ79" s="8" t="str">
        <f t="array" ref="AJ79">XLOOKUP($K79,'AP Plants'!D:D,'AP Plants'!B:B)</f>
        <v>Class 1</v>
      </c>
      <c r="AK79" s="53"/>
      <c r="AL79" s="53"/>
      <c r="AM79" s="46">
        <v>0.015</v>
      </c>
      <c r="AN79" s="46">
        <f t="array" ref="AN79">XLOOKUP($AJ79,Warranty!B:B,Warranty!E:E)</f>
        <v>0.005</v>
      </c>
      <c r="AO79" s="8">
        <f>IF($M79="AUD",VLOOKUP(RIGHT('Wk - Margins'!$K79,3),'AU Freight'!C:G,5,0),0)</f>
        <v>0</v>
      </c>
      <c r="AP79" s="46">
        <f t="shared" si="12"/>
        <v>0</v>
      </c>
      <c r="AQ79" s="54">
        <f t="shared" si="13"/>
        <v>0</v>
      </c>
      <c r="AR79" s="55">
        <f t="shared" si="14"/>
        <v>1</v>
      </c>
      <c r="AS79" s="56">
        <f>IF(M79="AUD",P79*'Currency &amp; Conversion'!$L$7,P79)</f>
        <v>29310</v>
      </c>
      <c r="AT79" s="56">
        <f>IF(M79="AUD",Q79*'Currency &amp; Conversion'!$L$7,Q79)</f>
        <v>21341.55</v>
      </c>
      <c r="AU79" s="56"/>
      <c r="AV79" s="56"/>
      <c r="AW79" s="8"/>
    </row>
    <row r="80" ht="12.75" customHeight="1">
      <c r="A80" s="39" t="str">
        <f>'Input - Bookings'!A80</f>
        <v>04-11</v>
      </c>
      <c r="B80" s="40" t="str">
        <f t="shared" si="1"/>
        <v>Asia</v>
      </c>
      <c r="C80" s="40" t="str">
        <f t="shared" si="2"/>
        <v>ATH</v>
      </c>
      <c r="D80" s="40" t="str">
        <f>'Input - Bookings'!C80</f>
        <v>A</v>
      </c>
      <c r="E80" s="40" t="str">
        <f>'Input - Bookings'!H80</f>
        <v>TH</v>
      </c>
      <c r="F80" s="41" t="str">
        <f>'Input - Bookings'!E80</f>
        <v>065</v>
      </c>
      <c r="G80" s="41" t="str">
        <f>'Input - Bookings'!G80</f>
        <v>DILOK AND SONS CO.,LTD.</v>
      </c>
      <c r="H80" s="58" t="str">
        <f>'Input - Bookings'!I80</f>
        <v>H20834</v>
      </c>
      <c r="I80" s="40" t="str">
        <f t="shared" si="3"/>
        <v>TH</v>
      </c>
      <c r="J80" s="42" t="str">
        <f>VLOOKUP(H80,'Input - Bookings'!I80:P519,8,0)</f>
        <v>006065</v>
      </c>
      <c r="K80" s="41" t="str">
        <f>'Input - Bookings'!L80</f>
        <v>A3C4</v>
      </c>
      <c r="L80" s="41" t="str">
        <f>'Input - Bookings'!M80</f>
        <v>J2.5UT</v>
      </c>
      <c r="M80" s="41" t="str">
        <f>'Input - Bookings'!B80</f>
        <v>USD</v>
      </c>
      <c r="N80" s="43" t="str">
        <f t="array" ref="N80">IF(M80="USD",INDEX('AP Plants'!A:A,MATCH(K80,'AP Plants'!D:D,0)),INDEX('Australia Plants'!A:A,MATCH(K80,'Australia Plants'!D:D,0)))</f>
        <v>Maximal</v>
      </c>
      <c r="O80" s="10">
        <v>1.0</v>
      </c>
      <c r="P80" s="9">
        <v>29310.0</v>
      </c>
      <c r="Q80" s="9">
        <v>21341.55</v>
      </c>
      <c r="R80" s="44">
        <v>0.2420572846350676</v>
      </c>
      <c r="S80" s="45">
        <f t="shared" si="4"/>
        <v>0.2718679632</v>
      </c>
      <c r="T80" s="46">
        <f t="shared" si="5"/>
        <v>0</v>
      </c>
      <c r="U80" s="46">
        <f t="shared" si="20"/>
        <v>0.2420572846</v>
      </c>
      <c r="V80" s="47" t="str">
        <f t="shared" si="7"/>
        <v>AOP</v>
      </c>
      <c r="W80" s="48">
        <f t="shared" si="26"/>
        <v>5165.877643</v>
      </c>
      <c r="X80" s="49">
        <f t="shared" si="9"/>
        <v>5165.877643</v>
      </c>
      <c r="Y80" s="9">
        <f t="shared" si="24"/>
        <v>21341.55</v>
      </c>
      <c r="Z80" s="8"/>
      <c r="AA80" s="8"/>
      <c r="AB80" s="8"/>
      <c r="AC80" s="8" t="str">
        <f t="shared" si="11"/>
        <v>ATHH20834J2.5UT</v>
      </c>
      <c r="AD80" s="8" t="str">
        <f>IF(AC80='Input - Bookings'!Q73,"OK","Check")</f>
        <v>Check</v>
      </c>
      <c r="AE80" s="61"/>
      <c r="AF80" s="62"/>
      <c r="AG80" s="62"/>
      <c r="AH80" s="52"/>
      <c r="AI80" s="52"/>
      <c r="AJ80" s="8" t="str">
        <f t="array" ref="AJ80">XLOOKUP($K80,'AP Plants'!D:D,'AP Plants'!B:B)</f>
        <v>Class 1</v>
      </c>
      <c r="AK80" s="53"/>
      <c r="AL80" s="53"/>
      <c r="AM80" s="46">
        <v>0.015</v>
      </c>
      <c r="AN80" s="46">
        <f t="array" ref="AN80">XLOOKUP($AJ80,Warranty!B:B,Warranty!E:E)</f>
        <v>0.005</v>
      </c>
      <c r="AO80" s="8">
        <f>IF($M80="AUD",VLOOKUP(RIGHT('Wk - Margins'!$K80,3),'AU Freight'!C:G,5,0),0)</f>
        <v>0</v>
      </c>
      <c r="AP80" s="46">
        <f t="shared" si="12"/>
        <v>0</v>
      </c>
      <c r="AQ80" s="54">
        <f t="shared" si="13"/>
        <v>0</v>
      </c>
      <c r="AR80" s="55">
        <f t="shared" si="14"/>
        <v>1</v>
      </c>
      <c r="AS80" s="56">
        <f>IF(M80="AUD",P80*'Currency &amp; Conversion'!$L$7,P80)</f>
        <v>29310</v>
      </c>
      <c r="AT80" s="56">
        <f>IF(M80="AUD",Q80*'Currency &amp; Conversion'!$L$7,Q80)</f>
        <v>21341.55</v>
      </c>
      <c r="AU80" s="56"/>
      <c r="AV80" s="56"/>
      <c r="AW80" s="8"/>
    </row>
    <row r="81" ht="12.75" customHeight="1">
      <c r="A81" s="39" t="str">
        <f>'Input - Bookings'!A81</f>
        <v>04-11</v>
      </c>
      <c r="B81" s="40" t="str">
        <f t="shared" si="1"/>
        <v>Asia</v>
      </c>
      <c r="C81" s="40" t="str">
        <f t="shared" si="2"/>
        <v>ATH</v>
      </c>
      <c r="D81" s="40" t="str">
        <f>'Input - Bookings'!C81</f>
        <v>A</v>
      </c>
      <c r="E81" s="40" t="str">
        <f>'Input - Bookings'!H81</f>
        <v>TH</v>
      </c>
      <c r="F81" s="41" t="str">
        <f>'Input - Bookings'!E81</f>
        <v>065</v>
      </c>
      <c r="G81" s="41" t="str">
        <f>'Input - Bookings'!G81</f>
        <v>DILOK AND SONS CO.,LTD.</v>
      </c>
      <c r="H81" s="58" t="str">
        <f>'Input - Bookings'!I81</f>
        <v>H20835</v>
      </c>
      <c r="I81" s="40" t="str">
        <f t="shared" si="3"/>
        <v>TH</v>
      </c>
      <c r="J81" s="42" t="str">
        <f>VLOOKUP(H81,'Input - Bookings'!I81:P520,8,0)</f>
        <v>006065</v>
      </c>
      <c r="K81" s="41" t="str">
        <f>'Input - Bookings'!L81</f>
        <v>A3C4</v>
      </c>
      <c r="L81" s="41" t="str">
        <f>'Input - Bookings'!M81</f>
        <v>J2.5UT</v>
      </c>
      <c r="M81" s="41" t="str">
        <f>'Input - Bookings'!B81</f>
        <v>USD</v>
      </c>
      <c r="N81" s="43" t="str">
        <f t="array" ref="N81">IF(M81="USD",INDEX('AP Plants'!A:A,MATCH(K81,'AP Plants'!D:D,0)),INDEX('Australia Plants'!A:A,MATCH(K81,'Australia Plants'!D:D,0)))</f>
        <v>Maximal</v>
      </c>
      <c r="O81" s="10">
        <v>1.0</v>
      </c>
      <c r="P81" s="9">
        <v>29310.0</v>
      </c>
      <c r="Q81" s="9">
        <v>21341.55</v>
      </c>
      <c r="R81" s="44">
        <v>0.2420572846350676</v>
      </c>
      <c r="S81" s="45">
        <f t="shared" si="4"/>
        <v>0.2718679632</v>
      </c>
      <c r="T81" s="46">
        <f t="shared" si="5"/>
        <v>0</v>
      </c>
      <c r="U81" s="46">
        <f t="shared" si="20"/>
        <v>0.2420572846</v>
      </c>
      <c r="V81" s="47" t="str">
        <f t="shared" si="7"/>
        <v>AOP</v>
      </c>
      <c r="W81" s="48">
        <f t="shared" si="26"/>
        <v>5165.877643</v>
      </c>
      <c r="X81" s="49">
        <f t="shared" si="9"/>
        <v>5165.877643</v>
      </c>
      <c r="Y81" s="9">
        <f t="shared" si="24"/>
        <v>21341.55</v>
      </c>
      <c r="Z81" s="8"/>
      <c r="AA81" s="8"/>
      <c r="AB81" s="8"/>
      <c r="AC81" s="8" t="str">
        <f t="shared" si="11"/>
        <v>ATHH20835J2.5UT</v>
      </c>
      <c r="AD81" s="8" t="str">
        <f>IF(AC81='Input - Bookings'!Q74,"OK","Check")</f>
        <v>Check</v>
      </c>
      <c r="AE81" s="61"/>
      <c r="AF81" s="62"/>
      <c r="AG81" s="62"/>
      <c r="AH81" s="52"/>
      <c r="AI81" s="52"/>
      <c r="AJ81" s="8" t="str">
        <f t="array" ref="AJ81">XLOOKUP($K81,'AP Plants'!D:D,'AP Plants'!B:B)</f>
        <v>Class 1</v>
      </c>
      <c r="AK81" s="53"/>
      <c r="AL81" s="53"/>
      <c r="AM81" s="46">
        <v>0.015</v>
      </c>
      <c r="AN81" s="46">
        <f t="array" ref="AN81">XLOOKUP($AJ81,Warranty!B:B,Warranty!E:E)</f>
        <v>0.005</v>
      </c>
      <c r="AO81" s="8">
        <f>IF($M81="AUD",VLOOKUP(RIGHT('Wk - Margins'!$K81,3),'AU Freight'!C:G,5,0),0)</f>
        <v>0</v>
      </c>
      <c r="AP81" s="46">
        <f t="shared" si="12"/>
        <v>0</v>
      </c>
      <c r="AQ81" s="54">
        <f t="shared" si="13"/>
        <v>0</v>
      </c>
      <c r="AR81" s="55">
        <f t="shared" si="14"/>
        <v>1</v>
      </c>
      <c r="AS81" s="56">
        <f>IF(M81="AUD",P81*'Currency &amp; Conversion'!$L$7,P81)</f>
        <v>29310</v>
      </c>
      <c r="AT81" s="56">
        <f>IF(M81="AUD",Q81*'Currency &amp; Conversion'!$L$7,Q81)</f>
        <v>21341.55</v>
      </c>
      <c r="AU81" s="56"/>
      <c r="AV81" s="56"/>
      <c r="AW81" s="8"/>
    </row>
    <row r="82" ht="12.75" customHeight="1">
      <c r="A82" s="39" t="str">
        <f>'Input - Bookings'!A82</f>
        <v>04-11</v>
      </c>
      <c r="B82" s="40" t="str">
        <f t="shared" si="1"/>
        <v>Asia</v>
      </c>
      <c r="C82" s="40" t="str">
        <f t="shared" si="2"/>
        <v>ATH</v>
      </c>
      <c r="D82" s="40" t="str">
        <f>'Input - Bookings'!C82</f>
        <v>A</v>
      </c>
      <c r="E82" s="40" t="str">
        <f>'Input - Bookings'!H82</f>
        <v>TH</v>
      </c>
      <c r="F82" s="41" t="str">
        <f>'Input - Bookings'!E82</f>
        <v>065</v>
      </c>
      <c r="G82" s="41" t="str">
        <f>'Input - Bookings'!G82</f>
        <v>DILOK AND SONS CO.,LTD.</v>
      </c>
      <c r="H82" s="58" t="str">
        <f>'Input - Bookings'!I82</f>
        <v>H20836</v>
      </c>
      <c r="I82" s="40" t="str">
        <f t="shared" si="3"/>
        <v>TH</v>
      </c>
      <c r="J82" s="42" t="str">
        <f>VLOOKUP(H82,'Input - Bookings'!I82:P521,8,0)</f>
        <v>006065</v>
      </c>
      <c r="K82" s="41" t="str">
        <f>'Input - Bookings'!L82</f>
        <v>A3C4</v>
      </c>
      <c r="L82" s="41" t="str">
        <f>'Input - Bookings'!M82</f>
        <v>J2.5UT</v>
      </c>
      <c r="M82" s="41" t="str">
        <f>'Input - Bookings'!B82</f>
        <v>USD</v>
      </c>
      <c r="N82" s="43" t="str">
        <f t="array" ref="N82">IF(M82="USD",INDEX('AP Plants'!A:A,MATCH(K82,'AP Plants'!D:D,0)),INDEX('Australia Plants'!A:A,MATCH(K82,'Australia Plants'!D:D,0)))</f>
        <v>Maximal</v>
      </c>
      <c r="O82" s="10">
        <v>1.0</v>
      </c>
      <c r="P82" s="9">
        <v>29310.0</v>
      </c>
      <c r="Q82" s="9">
        <v>21341.55</v>
      </c>
      <c r="R82" s="44">
        <v>0.2420572846350676</v>
      </c>
      <c r="S82" s="45">
        <f t="shared" si="4"/>
        <v>0.2718679632</v>
      </c>
      <c r="T82" s="46">
        <f t="shared" si="5"/>
        <v>0</v>
      </c>
      <c r="U82" s="46">
        <f t="shared" si="20"/>
        <v>0.2420572846</v>
      </c>
      <c r="V82" s="47" t="str">
        <f t="shared" si="7"/>
        <v>AOP</v>
      </c>
      <c r="W82" s="48">
        <f t="shared" si="26"/>
        <v>5165.877643</v>
      </c>
      <c r="X82" s="49">
        <f t="shared" si="9"/>
        <v>5165.877643</v>
      </c>
      <c r="Y82" s="9">
        <f t="shared" si="24"/>
        <v>21341.55</v>
      </c>
      <c r="Z82" s="8"/>
      <c r="AA82" s="8"/>
      <c r="AB82" s="8"/>
      <c r="AC82" s="8" t="str">
        <f t="shared" si="11"/>
        <v>ATHH20836J2.5UT</v>
      </c>
      <c r="AD82" s="8" t="str">
        <f>IF(AC82='Input - Bookings'!D75,"OK","Check")</f>
        <v>Check</v>
      </c>
      <c r="AE82" s="50"/>
      <c r="AF82" s="62"/>
      <c r="AG82" s="62"/>
      <c r="AH82" s="52"/>
      <c r="AI82" s="52"/>
      <c r="AJ82" s="8" t="str">
        <f t="array" ref="AJ82">XLOOKUP($K82,'AP Plants'!D:D,'AP Plants'!B:B)</f>
        <v>Class 1</v>
      </c>
      <c r="AK82" s="53"/>
      <c r="AL82" s="53"/>
      <c r="AM82" s="46">
        <v>0.015</v>
      </c>
      <c r="AN82" s="46">
        <f t="array" ref="AN82">XLOOKUP($AJ82,Warranty!B:B,Warranty!E:E)</f>
        <v>0.005</v>
      </c>
      <c r="AO82" s="8">
        <f>IF($M82="AUD",VLOOKUP(RIGHT('Wk - Margins'!$K82,3),'AU Freight'!C:G,5,0),0)</f>
        <v>0</v>
      </c>
      <c r="AP82" s="46">
        <f t="shared" si="12"/>
        <v>0</v>
      </c>
      <c r="AQ82" s="54">
        <f t="shared" si="13"/>
        <v>0</v>
      </c>
      <c r="AR82" s="55">
        <f t="shared" si="14"/>
        <v>1</v>
      </c>
      <c r="AS82" s="56">
        <f>IF(M82="AUD",P82*'Currency &amp; Conversion'!$L$7,P82)</f>
        <v>29310</v>
      </c>
      <c r="AT82" s="56">
        <f>IF(M82="AUD",Q82*'Currency &amp; Conversion'!$L$7,Q82)</f>
        <v>21341.55</v>
      </c>
      <c r="AU82" s="56"/>
      <c r="AV82" s="56"/>
      <c r="AW82" s="8"/>
    </row>
    <row r="83" ht="12.75" customHeight="1">
      <c r="A83" s="39" t="str">
        <f>'Input - Bookings'!A83</f>
        <v>04-11</v>
      </c>
      <c r="B83" s="40" t="str">
        <f t="shared" si="1"/>
        <v>Asia</v>
      </c>
      <c r="C83" s="40" t="str">
        <f t="shared" si="2"/>
        <v>ATH</v>
      </c>
      <c r="D83" s="40" t="str">
        <f>'Input - Bookings'!C83</f>
        <v>A</v>
      </c>
      <c r="E83" s="40" t="str">
        <f>'Input - Bookings'!H83</f>
        <v>TH</v>
      </c>
      <c r="F83" s="41" t="str">
        <f>'Input - Bookings'!E83</f>
        <v>065</v>
      </c>
      <c r="G83" s="41" t="str">
        <f>'Input - Bookings'!G83</f>
        <v>DILOK AND SONS CO.,LTD.</v>
      </c>
      <c r="H83" s="58" t="str">
        <f>'Input - Bookings'!I83</f>
        <v>H20837</v>
      </c>
      <c r="I83" s="40" t="str">
        <f t="shared" si="3"/>
        <v>TH</v>
      </c>
      <c r="J83" s="42" t="str">
        <f>VLOOKUP(H83,'Input - Bookings'!I83:P522,8,0)</f>
        <v>006065</v>
      </c>
      <c r="K83" s="41" t="str">
        <f>'Input - Bookings'!L83</f>
        <v>A3C4</v>
      </c>
      <c r="L83" s="41" t="str">
        <f>'Input - Bookings'!M83</f>
        <v>J2.5UT</v>
      </c>
      <c r="M83" s="41" t="str">
        <f>'Input - Bookings'!B83</f>
        <v>USD</v>
      </c>
      <c r="N83" s="43" t="str">
        <f t="array" ref="N83">IF(M83="USD",INDEX('AP Plants'!A:A,MATCH(K83,'AP Plants'!D:D,0)),INDEX('Australia Plants'!A:A,MATCH(K83,'Australia Plants'!D:D,0)))</f>
        <v>Maximal</v>
      </c>
      <c r="O83" s="10">
        <v>1.0</v>
      </c>
      <c r="P83" s="9">
        <v>29310.0</v>
      </c>
      <c r="Q83" s="9">
        <v>21341.55</v>
      </c>
      <c r="R83" s="44">
        <v>0.2420572846350676</v>
      </c>
      <c r="S83" s="45">
        <f t="shared" si="4"/>
        <v>0.2718679632</v>
      </c>
      <c r="T83" s="46">
        <f t="shared" si="5"/>
        <v>0</v>
      </c>
      <c r="U83" s="46">
        <f t="shared" si="20"/>
        <v>0.2420572846</v>
      </c>
      <c r="V83" s="47" t="str">
        <f t="shared" si="7"/>
        <v>AOP</v>
      </c>
      <c r="W83" s="48">
        <f t="shared" si="26"/>
        <v>5165.877643</v>
      </c>
      <c r="X83" s="49">
        <f t="shared" si="9"/>
        <v>5165.877643</v>
      </c>
      <c r="Y83" s="9">
        <f t="shared" si="24"/>
        <v>21341.55</v>
      </c>
      <c r="Z83" s="8"/>
      <c r="AA83" s="8"/>
      <c r="AB83" s="8"/>
      <c r="AC83" s="8" t="str">
        <f t="shared" si="11"/>
        <v>ATHH20837J2.5UT</v>
      </c>
      <c r="AD83" s="8" t="str">
        <f>IF(AC83='Input - Bookings'!D76,"OK","Check")</f>
        <v>Check</v>
      </c>
      <c r="AE83" s="50"/>
      <c r="AF83" s="62"/>
      <c r="AG83" s="62"/>
      <c r="AH83" s="52"/>
      <c r="AI83" s="52"/>
      <c r="AJ83" s="8" t="str">
        <f t="array" ref="AJ83">XLOOKUP($K83,'AP Plants'!D:D,'AP Plants'!B:B)</f>
        <v>Class 1</v>
      </c>
      <c r="AK83" s="53"/>
      <c r="AL83" s="53"/>
      <c r="AM83" s="46">
        <v>0.015</v>
      </c>
      <c r="AN83" s="46">
        <f t="array" ref="AN83">XLOOKUP($AJ83,Warranty!B:B,Warranty!E:E)</f>
        <v>0.005</v>
      </c>
      <c r="AO83" s="8">
        <f>IF($M83="AUD",VLOOKUP(RIGHT('Wk - Margins'!$K83,3),'AU Freight'!C:G,5,0),0)</f>
        <v>0</v>
      </c>
      <c r="AP83" s="46">
        <f t="shared" si="12"/>
        <v>0</v>
      </c>
      <c r="AQ83" s="54">
        <f t="shared" si="13"/>
        <v>0</v>
      </c>
      <c r="AR83" s="55">
        <f t="shared" si="14"/>
        <v>1</v>
      </c>
      <c r="AS83" s="56">
        <f>IF(M83="AUD",P83*'Currency &amp; Conversion'!$L$7,P83)</f>
        <v>29310</v>
      </c>
      <c r="AT83" s="56">
        <f>IF(M83="AUD",Q83*'Currency &amp; Conversion'!$L$7,Q83)</f>
        <v>21341.55</v>
      </c>
      <c r="AU83" s="56"/>
      <c r="AV83" s="56"/>
      <c r="AW83" s="8"/>
    </row>
    <row r="84" ht="12.75" customHeight="1">
      <c r="A84" s="39" t="str">
        <f>'Input - Bookings'!A84</f>
        <v>04-11</v>
      </c>
      <c r="B84" s="40" t="str">
        <f t="shared" si="1"/>
        <v>Asia</v>
      </c>
      <c r="C84" s="40" t="str">
        <f t="shared" si="2"/>
        <v>ATH</v>
      </c>
      <c r="D84" s="40" t="str">
        <f>'Input - Bookings'!C84</f>
        <v>A</v>
      </c>
      <c r="E84" s="40" t="str">
        <f>'Input - Bookings'!H84</f>
        <v>TH</v>
      </c>
      <c r="F84" s="41" t="str">
        <f>'Input - Bookings'!E84</f>
        <v>065</v>
      </c>
      <c r="G84" s="41" t="str">
        <f>'Input - Bookings'!G84</f>
        <v>DILOK AND SONS CO.,LTD.</v>
      </c>
      <c r="H84" s="58" t="str">
        <f>'Input - Bookings'!I84</f>
        <v>H20838</v>
      </c>
      <c r="I84" s="40" t="str">
        <f t="shared" si="3"/>
        <v>TH</v>
      </c>
      <c r="J84" s="42" t="str">
        <f>VLOOKUP(H84,'Input - Bookings'!I84:P523,8,0)</f>
        <v>006065</v>
      </c>
      <c r="K84" s="41" t="str">
        <f>'Input - Bookings'!L84</f>
        <v>A3C4</v>
      </c>
      <c r="L84" s="41" t="str">
        <f>'Input - Bookings'!M84</f>
        <v>J2.5UT</v>
      </c>
      <c r="M84" s="41" t="str">
        <f>'Input - Bookings'!B84</f>
        <v>USD</v>
      </c>
      <c r="N84" s="43" t="str">
        <f t="array" ref="N84">IF(M84="USD",INDEX('AP Plants'!A:A,MATCH(K84,'AP Plants'!D:D,0)),INDEX('Australia Plants'!A:A,MATCH(K84,'Australia Plants'!D:D,0)))</f>
        <v>Maximal</v>
      </c>
      <c r="O84" s="10">
        <v>1.0</v>
      </c>
      <c r="P84" s="9">
        <v>29310.0</v>
      </c>
      <c r="Q84" s="9">
        <v>21341.55</v>
      </c>
      <c r="R84" s="44">
        <v>0.2420572846350676</v>
      </c>
      <c r="S84" s="45">
        <f t="shared" si="4"/>
        <v>0.2718679632</v>
      </c>
      <c r="T84" s="46">
        <f t="shared" si="5"/>
        <v>0</v>
      </c>
      <c r="U84" s="46">
        <f t="shared" si="20"/>
        <v>0.2420572846</v>
      </c>
      <c r="V84" s="47" t="str">
        <f t="shared" si="7"/>
        <v>AOP</v>
      </c>
      <c r="W84" s="48">
        <f t="shared" si="26"/>
        <v>5165.877643</v>
      </c>
      <c r="X84" s="49">
        <f t="shared" si="9"/>
        <v>5165.877643</v>
      </c>
      <c r="Y84" s="9">
        <f t="shared" si="24"/>
        <v>21341.55</v>
      </c>
      <c r="Z84" s="8"/>
      <c r="AA84" s="8"/>
      <c r="AB84" s="8"/>
      <c r="AC84" s="8" t="str">
        <f t="shared" si="11"/>
        <v>ATHH20838J2.5UT</v>
      </c>
      <c r="AD84" s="8" t="str">
        <f>IF(AC84='Input - Bookings'!D77,"OK","Check")</f>
        <v>Check</v>
      </c>
      <c r="AE84" s="50"/>
      <c r="AF84" s="62"/>
      <c r="AG84" s="62"/>
      <c r="AH84" s="52"/>
      <c r="AI84" s="52"/>
      <c r="AJ84" s="8" t="str">
        <f t="array" ref="AJ84">XLOOKUP($K84,'AP Plants'!D:D,'AP Plants'!B:B)</f>
        <v>Class 1</v>
      </c>
      <c r="AK84" s="53"/>
      <c r="AL84" s="53"/>
      <c r="AM84" s="46">
        <v>0.015</v>
      </c>
      <c r="AN84" s="46">
        <f t="array" ref="AN84">XLOOKUP($AJ84,Warranty!B:B,Warranty!E:E)</f>
        <v>0.005</v>
      </c>
      <c r="AO84" s="8">
        <f>IF($M84="AUD",VLOOKUP(RIGHT('Wk - Margins'!$K84,3),'AU Freight'!C:G,5,0),0)</f>
        <v>0</v>
      </c>
      <c r="AP84" s="46">
        <f t="shared" si="12"/>
        <v>0</v>
      </c>
      <c r="AQ84" s="54">
        <f t="shared" si="13"/>
        <v>0</v>
      </c>
      <c r="AR84" s="55">
        <f t="shared" si="14"/>
        <v>1</v>
      </c>
      <c r="AS84" s="56">
        <f>IF(M84="AUD",P84*'Currency &amp; Conversion'!$L$7,P84)</f>
        <v>29310</v>
      </c>
      <c r="AT84" s="56">
        <f>IF(M84="AUD",Q84*'Currency &amp; Conversion'!$L$7,Q84)</f>
        <v>21341.55</v>
      </c>
      <c r="AU84" s="56"/>
      <c r="AV84" s="56"/>
      <c r="AW84" s="8"/>
    </row>
    <row r="85" ht="12.75" customHeight="1">
      <c r="A85" s="39" t="str">
        <f>'Input - Bookings'!A85</f>
        <v>04-11</v>
      </c>
      <c r="B85" s="40" t="str">
        <f t="shared" si="1"/>
        <v>Asia</v>
      </c>
      <c r="C85" s="40" t="str">
        <f t="shared" si="2"/>
        <v>ATH</v>
      </c>
      <c r="D85" s="40" t="str">
        <f>'Input - Bookings'!C85</f>
        <v>A</v>
      </c>
      <c r="E85" s="40" t="str">
        <f>'Input - Bookings'!H85</f>
        <v>TH</v>
      </c>
      <c r="F85" s="41" t="str">
        <f>'Input - Bookings'!E85</f>
        <v>065</v>
      </c>
      <c r="G85" s="41" t="str">
        <f>'Input - Bookings'!G85</f>
        <v>DILOK AND SONS CO.,LTD.</v>
      </c>
      <c r="H85" s="58" t="str">
        <f>'Input - Bookings'!I85</f>
        <v>H20839</v>
      </c>
      <c r="I85" s="40" t="str">
        <f t="shared" si="3"/>
        <v>TH</v>
      </c>
      <c r="J85" s="42" t="str">
        <f>VLOOKUP(H85,'Input - Bookings'!I85:P524,8,0)</f>
        <v>006065</v>
      </c>
      <c r="K85" s="41" t="str">
        <f>'Input - Bookings'!L85</f>
        <v>A3C4</v>
      </c>
      <c r="L85" s="41" t="str">
        <f>'Input - Bookings'!M85</f>
        <v>J2.5UT</v>
      </c>
      <c r="M85" s="41" t="str">
        <f>'Input - Bookings'!B85</f>
        <v>USD</v>
      </c>
      <c r="N85" s="43" t="str">
        <f t="array" ref="N85">IF(M85="USD",INDEX('AP Plants'!A:A,MATCH(K85,'AP Plants'!D:D,0)),INDEX('Australia Plants'!A:A,MATCH(K85,'Australia Plants'!D:D,0)))</f>
        <v>Maximal</v>
      </c>
      <c r="O85" s="10">
        <v>1.0</v>
      </c>
      <c r="P85" s="9">
        <v>29310.0</v>
      </c>
      <c r="Q85" s="9">
        <v>21341.55</v>
      </c>
      <c r="R85" s="44">
        <v>0.2420572846350676</v>
      </c>
      <c r="S85" s="45">
        <f t="shared" si="4"/>
        <v>0.2718679632</v>
      </c>
      <c r="T85" s="46">
        <f t="shared" si="5"/>
        <v>0</v>
      </c>
      <c r="U85" s="46">
        <f t="shared" si="20"/>
        <v>0.2420572846</v>
      </c>
      <c r="V85" s="47" t="str">
        <f t="shared" si="7"/>
        <v>AOP</v>
      </c>
      <c r="W85" s="48">
        <f t="shared" si="26"/>
        <v>5165.877643</v>
      </c>
      <c r="X85" s="49">
        <f t="shared" si="9"/>
        <v>5165.877643</v>
      </c>
      <c r="Y85" s="9">
        <f t="shared" si="24"/>
        <v>21341.55</v>
      </c>
      <c r="Z85" s="8"/>
      <c r="AA85" s="8"/>
      <c r="AB85" s="8"/>
      <c r="AC85" s="8" t="str">
        <f t="shared" si="11"/>
        <v>ATHH20839J2.5UT</v>
      </c>
      <c r="AD85" s="8" t="str">
        <f>IF(AC85='Input - Bookings'!D78,"OK","Check")</f>
        <v>Check</v>
      </c>
      <c r="AE85" s="50"/>
      <c r="AF85" s="62"/>
      <c r="AG85" s="62"/>
      <c r="AH85" s="52"/>
      <c r="AI85" s="52"/>
      <c r="AJ85" s="8" t="str">
        <f t="array" ref="AJ85">XLOOKUP($K85,'AP Plants'!D:D,'AP Plants'!B:B)</f>
        <v>Class 1</v>
      </c>
      <c r="AK85" s="53"/>
      <c r="AL85" s="53"/>
      <c r="AM85" s="46">
        <v>0.015</v>
      </c>
      <c r="AN85" s="46">
        <f t="array" ref="AN85">XLOOKUP($AJ85,Warranty!B:B,Warranty!E:E)</f>
        <v>0.005</v>
      </c>
      <c r="AO85" s="8">
        <f>IF($M85="AUD",VLOOKUP(RIGHT('Wk - Margins'!$K85,3),'AU Freight'!C:G,5,0),0)</f>
        <v>0</v>
      </c>
      <c r="AP85" s="46">
        <f t="shared" si="12"/>
        <v>0</v>
      </c>
      <c r="AQ85" s="54">
        <f t="shared" si="13"/>
        <v>0</v>
      </c>
      <c r="AR85" s="55">
        <f t="shared" si="14"/>
        <v>1</v>
      </c>
      <c r="AS85" s="56">
        <f>IF(M85="AUD",P85*'Currency &amp; Conversion'!$L$7,P85)</f>
        <v>29310</v>
      </c>
      <c r="AT85" s="56">
        <f>IF(M85="AUD",Q85*'Currency &amp; Conversion'!$L$7,Q85)</f>
        <v>21341.55</v>
      </c>
      <c r="AU85" s="56"/>
      <c r="AV85" s="56"/>
      <c r="AW85" s="8"/>
    </row>
    <row r="86" ht="12.75" customHeight="1">
      <c r="A86" s="39" t="str">
        <f>'Input - Bookings'!A86</f>
        <v>04-11</v>
      </c>
      <c r="B86" s="40" t="str">
        <f t="shared" si="1"/>
        <v>Asia</v>
      </c>
      <c r="C86" s="40" t="str">
        <f t="shared" si="2"/>
        <v>ATH</v>
      </c>
      <c r="D86" s="40" t="str">
        <f>'Input - Bookings'!C86</f>
        <v>A</v>
      </c>
      <c r="E86" s="40" t="str">
        <f>'Input - Bookings'!H86</f>
        <v>TH</v>
      </c>
      <c r="F86" s="41" t="str">
        <f>'Input - Bookings'!E86</f>
        <v>065</v>
      </c>
      <c r="G86" s="41" t="str">
        <f>'Input - Bookings'!G86</f>
        <v>DILOK AND SONS CO.,LTD.</v>
      </c>
      <c r="H86" s="58" t="str">
        <f>'Input - Bookings'!I86</f>
        <v>H20840</v>
      </c>
      <c r="I86" s="40" t="str">
        <f t="shared" si="3"/>
        <v>TH</v>
      </c>
      <c r="J86" s="42" t="str">
        <f>VLOOKUP(H86,'Input - Bookings'!I86:P525,8,0)</f>
        <v>006065</v>
      </c>
      <c r="K86" s="41" t="str">
        <f>'Input - Bookings'!L86</f>
        <v>A3C4</v>
      </c>
      <c r="L86" s="41" t="str">
        <f>'Input - Bookings'!M86</f>
        <v>J2.5UT</v>
      </c>
      <c r="M86" s="41" t="str">
        <f>'Input - Bookings'!B86</f>
        <v>USD</v>
      </c>
      <c r="N86" s="43" t="str">
        <f t="array" ref="N86">IF(M86="USD",INDEX('AP Plants'!A:A,MATCH(K86,'AP Plants'!D:D,0)),INDEX('Australia Plants'!A:A,MATCH(K86,'Australia Plants'!D:D,0)))</f>
        <v>Maximal</v>
      </c>
      <c r="O86" s="10">
        <v>1.0</v>
      </c>
      <c r="P86" s="9">
        <v>29310.0</v>
      </c>
      <c r="Q86" s="9">
        <v>21341.55</v>
      </c>
      <c r="R86" s="44">
        <v>0.2420572846350676</v>
      </c>
      <c r="S86" s="45">
        <f t="shared" si="4"/>
        <v>0.2718679632</v>
      </c>
      <c r="T86" s="46">
        <f t="shared" si="5"/>
        <v>0</v>
      </c>
      <c r="U86" s="46">
        <f t="shared" si="20"/>
        <v>0.2420572846</v>
      </c>
      <c r="V86" s="47" t="str">
        <f t="shared" si="7"/>
        <v>AOP</v>
      </c>
      <c r="W86" s="48">
        <f t="shared" si="26"/>
        <v>5165.877643</v>
      </c>
      <c r="X86" s="49">
        <f t="shared" si="9"/>
        <v>5165.877643</v>
      </c>
      <c r="Y86" s="9">
        <f t="shared" si="24"/>
        <v>21341.55</v>
      </c>
      <c r="Z86" s="8"/>
      <c r="AA86" s="8"/>
      <c r="AB86" s="8"/>
      <c r="AC86" s="8" t="str">
        <f t="shared" si="11"/>
        <v>ATHH20840J2.5UT</v>
      </c>
      <c r="AD86" s="8" t="str">
        <f>IF(AC86='Input - Bookings'!D79,"OK","Check")</f>
        <v>Check</v>
      </c>
      <c r="AE86" s="61"/>
      <c r="AF86" s="62"/>
      <c r="AG86" s="62"/>
      <c r="AH86" s="52"/>
      <c r="AI86" s="52"/>
      <c r="AJ86" s="8" t="str">
        <f t="array" ref="AJ86">XLOOKUP($K86,'AP Plants'!D:D,'AP Plants'!B:B)</f>
        <v>Class 1</v>
      </c>
      <c r="AK86" s="53"/>
      <c r="AL86" s="53"/>
      <c r="AM86" s="46">
        <v>0.015</v>
      </c>
      <c r="AN86" s="46">
        <f t="array" ref="AN86">XLOOKUP($AJ86,Warranty!B:B,Warranty!E:E)</f>
        <v>0.005</v>
      </c>
      <c r="AO86" s="8">
        <f>IF($M86="AUD",VLOOKUP(RIGHT('Wk - Margins'!$K86,3),'AU Freight'!C:G,5,0),0)</f>
        <v>0</v>
      </c>
      <c r="AP86" s="46">
        <f t="shared" si="12"/>
        <v>0</v>
      </c>
      <c r="AQ86" s="54">
        <f t="shared" si="13"/>
        <v>0</v>
      </c>
      <c r="AR86" s="55">
        <f t="shared" si="14"/>
        <v>1</v>
      </c>
      <c r="AS86" s="56">
        <f>IF(M86="AUD",P86*'Currency &amp; Conversion'!$L$7,P86)</f>
        <v>29310</v>
      </c>
      <c r="AT86" s="56">
        <f>IF(M86="AUD",Q86*'Currency &amp; Conversion'!$L$7,Q86)</f>
        <v>21341.55</v>
      </c>
      <c r="AU86" s="56"/>
      <c r="AV86" s="56"/>
      <c r="AW86" s="8"/>
    </row>
    <row r="87" ht="12.75" customHeight="1">
      <c r="A87" s="39" t="str">
        <f>'Input - Bookings'!A87</f>
        <v>04-13</v>
      </c>
      <c r="B87" s="40" t="str">
        <f t="shared" si="1"/>
        <v>Asia</v>
      </c>
      <c r="C87" s="40" t="str">
        <f t="shared" si="2"/>
        <v>AKR</v>
      </c>
      <c r="D87" s="40" t="str">
        <f>'Input - Bookings'!C87</f>
        <v>A</v>
      </c>
      <c r="E87" s="40" t="str">
        <f>'Input - Bookings'!H87</f>
        <v>KR</v>
      </c>
      <c r="F87" s="41" t="str">
        <f>'Input - Bookings'!E87</f>
        <v>067</v>
      </c>
      <c r="G87" s="41" t="str">
        <f>'Input - Bookings'!G87</f>
        <v>YALE EQUIPMENT, INC</v>
      </c>
      <c r="H87" s="41" t="str">
        <f>'Input - Bookings'!I87</f>
        <v>H21057</v>
      </c>
      <c r="I87" s="40" t="str">
        <f t="shared" si="3"/>
        <v>KR</v>
      </c>
      <c r="J87" s="42" t="str">
        <f>VLOOKUP(H87,'Input - Bookings'!I87:P526,8,0)</f>
        <v>816405</v>
      </c>
      <c r="K87" s="41" t="str">
        <f>'Input - Bookings'!L87</f>
        <v>B868</v>
      </c>
      <c r="L87" s="41" t="str">
        <f>'Input - Bookings'!M87</f>
        <v>MTC13</v>
      </c>
      <c r="M87" s="41" t="str">
        <f>'Input - Bookings'!B87</f>
        <v>USD</v>
      </c>
      <c r="N87" s="43" t="str">
        <f t="array" ref="N87">IF(M87="USD",INDEX('AP Plants'!A:A,MATCH(K87,'AP Plants'!D:D,0)),INDEX('Australia Plants'!A:A,MATCH(K87,'Australia Plants'!D:D,0)))</f>
        <v>Masate</v>
      </c>
      <c r="O87" s="10">
        <v>1.0</v>
      </c>
      <c r="P87" s="9">
        <v>116135.0</v>
      </c>
      <c r="Q87" s="9">
        <v>74691.7</v>
      </c>
      <c r="R87" s="44">
        <v>0.11402586935011538</v>
      </c>
      <c r="S87" s="45">
        <f t="shared" si="4"/>
        <v>0.3568545228</v>
      </c>
      <c r="T87" s="46">
        <f t="shared" si="5"/>
        <v>0</v>
      </c>
      <c r="U87" s="46">
        <f t="shared" si="20"/>
        <v>0.1140258694</v>
      </c>
      <c r="V87" s="47" t="str">
        <f t="shared" si="7"/>
        <v>AOP</v>
      </c>
      <c r="W87" s="48">
        <f t="shared" si="26"/>
        <v>8516.786026</v>
      </c>
      <c r="X87" s="49">
        <f t="shared" si="9"/>
        <v>8516.786026</v>
      </c>
      <c r="Y87" s="9">
        <f t="shared" si="24"/>
        <v>74691.7</v>
      </c>
      <c r="Z87" s="8"/>
      <c r="AA87" s="8"/>
      <c r="AB87" s="8"/>
      <c r="AC87" s="8" t="str">
        <f t="shared" si="11"/>
        <v>AKRH21057MTC13</v>
      </c>
      <c r="AD87" s="8" t="str">
        <f>IF(AC87='Input - Bookings'!D80,"OK","Check")</f>
        <v>Check</v>
      </c>
      <c r="AE87" s="61"/>
      <c r="AF87" s="62">
        <v>0.0</v>
      </c>
      <c r="AG87" s="62">
        <v>0.0</v>
      </c>
      <c r="AH87" s="59"/>
      <c r="AI87" s="52">
        <v>59734.6</v>
      </c>
      <c r="AJ87" s="8" t="str">
        <f t="array" ref="AJ87">XLOOKUP($K87,'AP Plants'!D:D,'AP Plants'!B:B)</f>
        <v>Class 2</v>
      </c>
      <c r="AK87" s="53"/>
      <c r="AL87" s="53">
        <f>(AI87*(1+VLOOKUP(N87,'Currency &amp; Conversion'!$F$13:$G$19,2,0))*'Currency &amp; Conversion'!$L$3)+((AF87+AG87)*90%)</f>
        <v>64247.4893</v>
      </c>
      <c r="AM87" s="46">
        <v>0.015</v>
      </c>
      <c r="AN87" s="46">
        <f t="array" ref="AN87">XLOOKUP($AJ87,Warranty!B:B,Warranty!E:E)</f>
        <v>0.015</v>
      </c>
      <c r="AO87" s="8">
        <f>IF($M87="AUD",VLOOKUP(RIGHT('Wk - Margins'!$K87,3),'AU Freight'!C:G,5,0),0)</f>
        <v>0</v>
      </c>
      <c r="AP87" s="46">
        <f t="shared" si="12"/>
        <v>0</v>
      </c>
      <c r="AQ87" s="54">
        <f t="shared" si="13"/>
        <v>66174.91397</v>
      </c>
      <c r="AR87" s="55">
        <f t="shared" si="14"/>
        <v>0.1140258694</v>
      </c>
      <c r="AS87" s="56">
        <f>IF(M87="AUD",P87*'Currency &amp; Conversion'!$L$7,P87)</f>
        <v>116135</v>
      </c>
      <c r="AT87" s="56">
        <f>IF(M87="AUD",Q87*'Currency &amp; Conversion'!$L$7,Q87)</f>
        <v>74691.7</v>
      </c>
      <c r="AU87" s="56"/>
      <c r="AV87" s="56"/>
      <c r="AW87" s="8"/>
    </row>
    <row r="88" ht="12.75" customHeight="1">
      <c r="A88" s="39" t="str">
        <f>'Input - Bookings'!A88</f>
        <v>04-13</v>
      </c>
      <c r="B88" s="40" t="str">
        <f t="shared" si="1"/>
        <v>Asia</v>
      </c>
      <c r="C88" s="40" t="str">
        <f t="shared" si="2"/>
        <v>AKR</v>
      </c>
      <c r="D88" s="40" t="str">
        <f>'Input - Bookings'!C88</f>
        <v>A</v>
      </c>
      <c r="E88" s="40" t="str">
        <f>'Input - Bookings'!H88</f>
        <v>KR</v>
      </c>
      <c r="F88" s="41" t="str">
        <f>'Input - Bookings'!E88</f>
        <v>067</v>
      </c>
      <c r="G88" s="41" t="str">
        <f>'Input - Bookings'!G88</f>
        <v>YALE EQUIPMENT, INC</v>
      </c>
      <c r="H88" s="41" t="str">
        <f>'Input - Bookings'!I88</f>
        <v>H21058</v>
      </c>
      <c r="I88" s="40" t="str">
        <f t="shared" si="3"/>
        <v>KR</v>
      </c>
      <c r="J88" s="42" t="str">
        <f>VLOOKUP(H88,'Input - Bookings'!I88:P527,8,0)</f>
        <v>816405</v>
      </c>
      <c r="K88" s="41" t="str">
        <f>'Input - Bookings'!L88</f>
        <v>B868</v>
      </c>
      <c r="L88" s="41" t="str">
        <f>'Input - Bookings'!M88</f>
        <v>MTC13</v>
      </c>
      <c r="M88" s="41" t="str">
        <f>'Input - Bookings'!B88</f>
        <v>USD</v>
      </c>
      <c r="N88" s="43" t="str">
        <f t="array" ref="N88">IF(M88="USD",INDEX('AP Plants'!A:A,MATCH(K88,'AP Plants'!D:D,0)),INDEX('Australia Plants'!A:A,MATCH(K88,'Australia Plants'!D:D,0)))</f>
        <v>Masate</v>
      </c>
      <c r="O88" s="10">
        <v>1.0</v>
      </c>
      <c r="P88" s="9">
        <v>116135.0</v>
      </c>
      <c r="Q88" s="9">
        <v>74691.7</v>
      </c>
      <c r="R88" s="44">
        <v>0.11402586935011538</v>
      </c>
      <c r="S88" s="45">
        <f t="shared" si="4"/>
        <v>0.3568545228</v>
      </c>
      <c r="T88" s="46">
        <f t="shared" si="5"/>
        <v>0</v>
      </c>
      <c r="U88" s="46">
        <f t="shared" si="20"/>
        <v>0.1140258694</v>
      </c>
      <c r="V88" s="47" t="str">
        <f t="shared" si="7"/>
        <v>AOP</v>
      </c>
      <c r="W88" s="48">
        <f t="shared" si="26"/>
        <v>8516.786026</v>
      </c>
      <c r="X88" s="49">
        <f t="shared" si="9"/>
        <v>8516.786026</v>
      </c>
      <c r="Y88" s="9">
        <f t="shared" si="24"/>
        <v>74691.7</v>
      </c>
      <c r="Z88" s="8"/>
      <c r="AA88" s="8"/>
      <c r="AB88" s="8"/>
      <c r="AC88" s="8" t="str">
        <f t="shared" si="11"/>
        <v>AKRH21058MTC13</v>
      </c>
      <c r="AD88" s="8" t="str">
        <f>IF(AC88='Input - Bookings'!D81,"OK","Check")</f>
        <v>Check</v>
      </c>
      <c r="AE88" s="61"/>
      <c r="AF88" s="62">
        <v>0.0</v>
      </c>
      <c r="AG88" s="62">
        <v>0.0</v>
      </c>
      <c r="AH88" s="59"/>
      <c r="AI88" s="52">
        <v>59734.6</v>
      </c>
      <c r="AJ88" s="8" t="str">
        <f t="array" ref="AJ88">XLOOKUP($K88,'AP Plants'!D:D,'AP Plants'!B:B)</f>
        <v>Class 2</v>
      </c>
      <c r="AK88" s="53"/>
      <c r="AL88" s="53">
        <f>(AI88*(1+VLOOKUP(N88,'Currency &amp; Conversion'!$F$13:$G$19,2,0))*'Currency &amp; Conversion'!$L$3)+((AF88+AG88)*90%)</f>
        <v>64247.4893</v>
      </c>
      <c r="AM88" s="46">
        <v>0.015</v>
      </c>
      <c r="AN88" s="46">
        <f t="array" ref="AN88">XLOOKUP($AJ88,Warranty!B:B,Warranty!E:E)</f>
        <v>0.015</v>
      </c>
      <c r="AO88" s="8">
        <f>IF($M88="AUD",VLOOKUP(RIGHT('Wk - Margins'!$K88,3),'AU Freight'!C:G,5,0),0)</f>
        <v>0</v>
      </c>
      <c r="AP88" s="46">
        <f t="shared" si="12"/>
        <v>0</v>
      </c>
      <c r="AQ88" s="54">
        <f t="shared" si="13"/>
        <v>66174.91397</v>
      </c>
      <c r="AR88" s="55">
        <f t="shared" si="14"/>
        <v>0.1140258694</v>
      </c>
      <c r="AS88" s="56">
        <f>IF(M88="AUD",P88*'Currency &amp; Conversion'!$L$7,P88)</f>
        <v>116135</v>
      </c>
      <c r="AT88" s="56">
        <f>IF(M88="AUD",Q88*'Currency &amp; Conversion'!$L$7,Q88)</f>
        <v>74691.7</v>
      </c>
      <c r="AU88" s="56"/>
      <c r="AV88" s="56"/>
      <c r="AW88" s="8"/>
    </row>
    <row r="89" ht="12.75" customHeight="1">
      <c r="A89" s="39" t="str">
        <f>'Input - Bookings'!A89</f>
        <v>04-13</v>
      </c>
      <c r="B89" s="40" t="str">
        <f t="shared" si="1"/>
        <v>Asia</v>
      </c>
      <c r="C89" s="40" t="str">
        <f t="shared" si="2"/>
        <v>ATH</v>
      </c>
      <c r="D89" s="40" t="str">
        <f>'Input - Bookings'!C89</f>
        <v>A</v>
      </c>
      <c r="E89" s="40" t="str">
        <f>'Input - Bookings'!H89</f>
        <v>TH</v>
      </c>
      <c r="F89" s="41" t="str">
        <f>'Input - Bookings'!E89</f>
        <v>065</v>
      </c>
      <c r="G89" s="41" t="str">
        <f>'Input - Bookings'!G89</f>
        <v>DILOK AND SONS CO.,LTD.</v>
      </c>
      <c r="H89" s="41" t="str">
        <f>'Input - Bookings'!I89</f>
        <v>H21067</v>
      </c>
      <c r="I89" s="40" t="str">
        <f t="shared" si="3"/>
        <v>TH</v>
      </c>
      <c r="J89" s="42" t="str">
        <f>VLOOKUP(H89,'Input - Bookings'!I89:P528,8,0)</f>
        <v>001255</v>
      </c>
      <c r="K89" s="41" t="str">
        <f>'Input - Bookings'!L89</f>
        <v>A3C1</v>
      </c>
      <c r="L89" s="41" t="str">
        <f>'Input - Bookings'!M89</f>
        <v>H3.5UT</v>
      </c>
      <c r="M89" s="41" t="str">
        <f>'Input - Bookings'!B89</f>
        <v>USD</v>
      </c>
      <c r="N89" s="43" t="str">
        <f t="array" ref="N89">IF(M89="USD",INDEX('AP Plants'!A:A,MATCH(K89,'AP Plants'!D:D,0)),INDEX('Australia Plants'!A:A,MATCH(K89,'Australia Plants'!D:D,0)))</f>
        <v>Maximal</v>
      </c>
      <c r="O89" s="10">
        <v>1.0</v>
      </c>
      <c r="P89" s="9">
        <v>22370.0</v>
      </c>
      <c r="Q89" s="9">
        <v>14628.625</v>
      </c>
      <c r="R89" s="44">
        <v>0.23321870179907012</v>
      </c>
      <c r="S89" s="45">
        <f t="shared" si="4"/>
        <v>0.3460605722</v>
      </c>
      <c r="T89" s="46">
        <f t="shared" si="5"/>
        <v>0</v>
      </c>
      <c r="U89" s="46">
        <f t="shared" si="20"/>
        <v>0.2332187018</v>
      </c>
      <c r="V89" s="47" t="str">
        <f t="shared" si="7"/>
        <v>AOP</v>
      </c>
      <c r="W89" s="48">
        <f t="shared" si="26"/>
        <v>3411.668932</v>
      </c>
      <c r="X89" s="49">
        <f t="shared" si="9"/>
        <v>3411.668932</v>
      </c>
      <c r="Y89" s="9">
        <f t="shared" si="24"/>
        <v>14628.625</v>
      </c>
      <c r="Z89" s="8"/>
      <c r="AA89" s="8"/>
      <c r="AB89" s="8"/>
      <c r="AC89" s="8" t="str">
        <f t="shared" si="11"/>
        <v>ATHH21067H3.5UT</v>
      </c>
      <c r="AD89" s="8" t="str">
        <f>IF(AC89='Input - Bookings'!D82,"OK","Check")</f>
        <v>Check</v>
      </c>
      <c r="AE89" s="61"/>
      <c r="AF89" s="62"/>
      <c r="AG89" s="62"/>
      <c r="AH89" s="52"/>
      <c r="AI89" s="52"/>
      <c r="AJ89" s="8" t="str">
        <f t="array" ref="AJ89">XLOOKUP($K89,'AP Plants'!D:D,'AP Plants'!B:B)</f>
        <v>Class 5 NOT BT</v>
      </c>
      <c r="AK89" s="53"/>
      <c r="AL89" s="53"/>
      <c r="AM89" s="46">
        <v>0.015</v>
      </c>
      <c r="AN89" s="46">
        <f t="array" ref="AN89">XLOOKUP($AJ89,Warranty!B:B,Warranty!E:E)</f>
        <v>0.005</v>
      </c>
      <c r="AO89" s="8">
        <f>IF($M89="AUD",VLOOKUP(RIGHT('Wk - Margins'!$K89,3),'AU Freight'!C:G,5,0),0)</f>
        <v>0</v>
      </c>
      <c r="AP89" s="46">
        <f t="shared" si="12"/>
        <v>0</v>
      </c>
      <c r="AQ89" s="54">
        <f t="shared" si="13"/>
        <v>0</v>
      </c>
      <c r="AR89" s="55">
        <f t="shared" si="14"/>
        <v>1</v>
      </c>
      <c r="AS89" s="56">
        <f>IF(M89="AUD",P89*'Currency &amp; Conversion'!$L$7,P89)</f>
        <v>22370</v>
      </c>
      <c r="AT89" s="56">
        <f>IF(M89="AUD",Q89*'Currency &amp; Conversion'!$L$7,Q89)</f>
        <v>14628.625</v>
      </c>
      <c r="AU89" s="56"/>
      <c r="AV89" s="56"/>
      <c r="AW89" s="8"/>
    </row>
    <row r="90" ht="12.75" customHeight="1">
      <c r="A90" s="39" t="str">
        <f>'Input - Bookings'!A90</f>
        <v>04-13</v>
      </c>
      <c r="B90" s="40" t="str">
        <f t="shared" si="1"/>
        <v>Asia</v>
      </c>
      <c r="C90" s="40" t="str">
        <f t="shared" si="2"/>
        <v>ATH</v>
      </c>
      <c r="D90" s="40" t="str">
        <f>'Input - Bookings'!C90</f>
        <v>A</v>
      </c>
      <c r="E90" s="40" t="str">
        <f>'Input - Bookings'!H90</f>
        <v>TH</v>
      </c>
      <c r="F90" s="41" t="str">
        <f>'Input - Bookings'!E90</f>
        <v>065</v>
      </c>
      <c r="G90" s="41" t="str">
        <f>'Input - Bookings'!G90</f>
        <v>DILOK AND SONS CO.,LTD.</v>
      </c>
      <c r="H90" s="41" t="str">
        <f>'Input - Bookings'!I90</f>
        <v>H21068</v>
      </c>
      <c r="I90" s="40" t="str">
        <f t="shared" si="3"/>
        <v>TH</v>
      </c>
      <c r="J90" s="42" t="str">
        <f>VLOOKUP(H90,'Input - Bookings'!I90:P529,8,0)</f>
        <v>001255</v>
      </c>
      <c r="K90" s="41" t="str">
        <f>'Input - Bookings'!L90</f>
        <v>A3C6</v>
      </c>
      <c r="L90" s="41" t="str">
        <f>'Input - Bookings'!M90</f>
        <v>H5.0UT</v>
      </c>
      <c r="M90" s="41" t="str">
        <f>'Input - Bookings'!B90</f>
        <v>USD</v>
      </c>
      <c r="N90" s="43" t="str">
        <f t="array" ref="N90">IF(M90="USD",INDEX('AP Plants'!A:A,MATCH(K90,'AP Plants'!D:D,0)),INDEX('Australia Plants'!A:A,MATCH(K90,'Australia Plants'!D:D,0)))</f>
        <v>Maximal</v>
      </c>
      <c r="O90" s="10">
        <v>1.0</v>
      </c>
      <c r="P90" s="9">
        <v>35030.0</v>
      </c>
      <c r="Q90" s="9">
        <v>24377.7</v>
      </c>
      <c r="R90" s="44">
        <v>0.2188621623544842</v>
      </c>
      <c r="S90" s="45">
        <f t="shared" si="4"/>
        <v>0.3040907793</v>
      </c>
      <c r="T90" s="46">
        <f t="shared" si="5"/>
        <v>0</v>
      </c>
      <c r="U90" s="46">
        <f t="shared" si="20"/>
        <v>0.2188621624</v>
      </c>
      <c r="V90" s="47" t="str">
        <f t="shared" si="7"/>
        <v>AOP</v>
      </c>
      <c r="W90" s="48">
        <f t="shared" si="26"/>
        <v>5335.356135</v>
      </c>
      <c r="X90" s="49">
        <f t="shared" si="9"/>
        <v>5335.356135</v>
      </c>
      <c r="Y90" s="9">
        <f t="shared" si="24"/>
        <v>24377.7</v>
      </c>
      <c r="Z90" s="8"/>
      <c r="AA90" s="8"/>
      <c r="AB90" s="8"/>
      <c r="AC90" s="8" t="str">
        <f t="shared" si="11"/>
        <v>ATHH21068H5.0UT</v>
      </c>
      <c r="AD90" s="8" t="str">
        <f>IF(AC90='Input - Bookings'!D83,"OK","Check")</f>
        <v>Check</v>
      </c>
      <c r="AE90" s="61"/>
      <c r="AF90" s="62"/>
      <c r="AG90" s="62"/>
      <c r="AH90" s="52"/>
      <c r="AI90" s="59"/>
      <c r="AJ90" s="8" t="str">
        <f t="array" ref="AJ90">XLOOKUP($K90,'AP Plants'!D:D,'AP Plants'!B:B)</f>
        <v>Class 5 NOT BT</v>
      </c>
      <c r="AK90" s="53"/>
      <c r="AL90" s="53"/>
      <c r="AM90" s="46">
        <v>0.015</v>
      </c>
      <c r="AN90" s="46">
        <f t="array" ref="AN90">XLOOKUP($AJ90,Warranty!B:B,Warranty!E:E)</f>
        <v>0.005</v>
      </c>
      <c r="AO90" s="8">
        <f>IF($M90="AUD",VLOOKUP(RIGHT('Wk - Margins'!$K90,3),'AU Freight'!C:G,5,0),0)</f>
        <v>0</v>
      </c>
      <c r="AP90" s="46">
        <f t="shared" si="12"/>
        <v>0</v>
      </c>
      <c r="AQ90" s="54">
        <f t="shared" si="13"/>
        <v>0</v>
      </c>
      <c r="AR90" s="55">
        <f t="shared" si="14"/>
        <v>1</v>
      </c>
      <c r="AS90" s="56">
        <f>IF(M90="AUD",P90*'Currency &amp; Conversion'!$L$7,P90)</f>
        <v>35030</v>
      </c>
      <c r="AT90" s="56">
        <f>IF(M90="AUD",Q90*'Currency &amp; Conversion'!$L$7,Q90)</f>
        <v>24377.7</v>
      </c>
      <c r="AU90" s="56"/>
      <c r="AV90" s="56"/>
      <c r="AW90" s="8"/>
    </row>
    <row r="91" ht="12.75" customHeight="1">
      <c r="A91" s="39" t="str">
        <f>'Input - Bookings'!A91</f>
        <v>04-13</v>
      </c>
      <c r="B91" s="40" t="str">
        <f t="shared" si="1"/>
        <v>Asia</v>
      </c>
      <c r="C91" s="40" t="str">
        <f t="shared" si="2"/>
        <v>ATH</v>
      </c>
      <c r="D91" s="40" t="str">
        <f>'Input - Bookings'!C91</f>
        <v>A</v>
      </c>
      <c r="E91" s="40" t="str">
        <f>'Input - Bookings'!H91</f>
        <v>TH</v>
      </c>
      <c r="F91" s="41" t="str">
        <f>'Input - Bookings'!E91</f>
        <v>065</v>
      </c>
      <c r="G91" s="41" t="str">
        <f>'Input - Bookings'!G91</f>
        <v>DILOK AND SONS CO.,LTD.</v>
      </c>
      <c r="H91" s="58" t="str">
        <f>'Input - Bookings'!I91</f>
        <v>H21185</v>
      </c>
      <c r="I91" s="40" t="str">
        <f t="shared" si="3"/>
        <v>TH</v>
      </c>
      <c r="J91" s="42" t="str">
        <f>VLOOKUP(H91,'Input - Bookings'!I91:P530,8,0)</f>
        <v>001255</v>
      </c>
      <c r="K91" s="41" t="str">
        <f>'Input - Bookings'!L91</f>
        <v>A3C4</v>
      </c>
      <c r="L91" s="41" t="str">
        <f>'Input - Bookings'!M91</f>
        <v>J2.5UT</v>
      </c>
      <c r="M91" s="41" t="str">
        <f>'Input - Bookings'!B91</f>
        <v>USD</v>
      </c>
      <c r="N91" s="43" t="str">
        <f t="array" ref="N91">IF(M91="USD",INDEX('AP Plants'!A:A,MATCH(K91,'AP Plants'!D:D,0)),INDEX('Australia Plants'!A:A,MATCH(K91,'Australia Plants'!D:D,0)))</f>
        <v>Maximal</v>
      </c>
      <c r="O91" s="10">
        <v>1.0</v>
      </c>
      <c r="P91" s="9">
        <v>26960.0</v>
      </c>
      <c r="Q91" s="9">
        <v>19797.05</v>
      </c>
      <c r="R91" s="44">
        <v>0.14122736085990062</v>
      </c>
      <c r="S91" s="45">
        <f t="shared" si="4"/>
        <v>0.2656880564</v>
      </c>
      <c r="T91" s="46">
        <f t="shared" si="5"/>
        <v>0</v>
      </c>
      <c r="U91" s="46">
        <f t="shared" si="20"/>
        <v>0.1412273609</v>
      </c>
      <c r="V91" s="47" t="str">
        <f t="shared" si="7"/>
        <v>AOP</v>
      </c>
      <c r="W91" s="48">
        <f t="shared" si="26"/>
        <v>2795.885124</v>
      </c>
      <c r="X91" s="49">
        <f t="shared" si="9"/>
        <v>2795.885124</v>
      </c>
      <c r="Y91" s="9">
        <f t="shared" si="24"/>
        <v>19797.05</v>
      </c>
      <c r="Z91" s="8"/>
      <c r="AA91" s="8"/>
      <c r="AB91" s="8"/>
      <c r="AC91" s="8" t="str">
        <f t="shared" si="11"/>
        <v>ATHH21185J2.5UT</v>
      </c>
      <c r="AD91" s="8" t="str">
        <f>IF(AC91='Input - Bookings'!D84,"OK","Check")</f>
        <v>Check</v>
      </c>
      <c r="AE91" s="50"/>
      <c r="AF91" s="51"/>
      <c r="AG91" s="51"/>
      <c r="AH91" s="52"/>
      <c r="AI91" s="52"/>
      <c r="AJ91" s="8" t="str">
        <f t="array" ref="AJ91">XLOOKUP($K91,'AP Plants'!D:D,'AP Plants'!B:B)</f>
        <v>Class 1</v>
      </c>
      <c r="AK91" s="53"/>
      <c r="AL91" s="53"/>
      <c r="AM91" s="46">
        <v>0.015</v>
      </c>
      <c r="AN91" s="46">
        <f t="array" ref="AN91">XLOOKUP($AJ91,Warranty!B:B,Warranty!E:E)</f>
        <v>0.005</v>
      </c>
      <c r="AO91" s="8">
        <f>IF($M91="AUD",VLOOKUP(RIGHT('Wk - Margins'!$K91,3),'AU Freight'!C:G,5,0),0)</f>
        <v>0</v>
      </c>
      <c r="AP91" s="46">
        <f t="shared" si="12"/>
        <v>0</v>
      </c>
      <c r="AQ91" s="54">
        <f t="shared" si="13"/>
        <v>0</v>
      </c>
      <c r="AR91" s="55">
        <f t="shared" si="14"/>
        <v>1</v>
      </c>
      <c r="AS91" s="56">
        <f>IF(M91="AUD",P91*'Currency &amp; Conversion'!$L$7,P91)</f>
        <v>26960</v>
      </c>
      <c r="AT91" s="56">
        <f>IF(M91="AUD",Q91*'Currency &amp; Conversion'!$L$7,Q91)</f>
        <v>19797.05</v>
      </c>
      <c r="AU91" s="56"/>
      <c r="AV91" s="56"/>
      <c r="AW91" s="8"/>
    </row>
    <row r="92" ht="12.75" customHeight="1">
      <c r="A92" s="39" t="str">
        <f>'Input - Bookings'!A92</f>
        <v>04-13</v>
      </c>
      <c r="B92" s="40" t="str">
        <f t="shared" si="1"/>
        <v>Asia</v>
      </c>
      <c r="C92" s="40" t="str">
        <f t="shared" si="2"/>
        <v>ATH</v>
      </c>
      <c r="D92" s="40" t="str">
        <f>'Input - Bookings'!C92</f>
        <v>A</v>
      </c>
      <c r="E92" s="40" t="str">
        <f>'Input - Bookings'!H92</f>
        <v>TH</v>
      </c>
      <c r="F92" s="41" t="str">
        <f>'Input - Bookings'!E92</f>
        <v>065</v>
      </c>
      <c r="G92" s="41" t="str">
        <f>'Input - Bookings'!G92</f>
        <v>DILOK AND SONS CO.,LTD.</v>
      </c>
      <c r="H92" s="58" t="str">
        <f>'Input - Bookings'!I92</f>
        <v>H21186</v>
      </c>
      <c r="I92" s="40" t="str">
        <f t="shared" si="3"/>
        <v>TH</v>
      </c>
      <c r="J92" s="42" t="str">
        <f>VLOOKUP(H92,'Input - Bookings'!I92:P531,8,0)</f>
        <v>001255</v>
      </c>
      <c r="K92" s="41" t="str">
        <f>'Input - Bookings'!L92</f>
        <v>A3C4</v>
      </c>
      <c r="L92" s="41" t="str">
        <f>'Input - Bookings'!M92</f>
        <v>J2.5UT</v>
      </c>
      <c r="M92" s="41" t="str">
        <f>'Input - Bookings'!B92</f>
        <v>USD</v>
      </c>
      <c r="N92" s="43" t="str">
        <f t="array" ref="N92">IF(M92="USD",INDEX('AP Plants'!A:A,MATCH(K92,'AP Plants'!D:D,0)),INDEX('Australia Plants'!A:A,MATCH(K92,'Australia Plants'!D:D,0)))</f>
        <v>Maximal</v>
      </c>
      <c r="O92" s="10">
        <v>1.0</v>
      </c>
      <c r="P92" s="9">
        <v>26960.0</v>
      </c>
      <c r="Q92" s="9">
        <v>19797.05</v>
      </c>
      <c r="R92" s="44">
        <v>0.14122736085990062</v>
      </c>
      <c r="S92" s="45">
        <f t="shared" si="4"/>
        <v>0.2656880564</v>
      </c>
      <c r="T92" s="46">
        <f t="shared" si="5"/>
        <v>0</v>
      </c>
      <c r="U92" s="46">
        <f t="shared" si="20"/>
        <v>0.1412273609</v>
      </c>
      <c r="V92" s="47" t="str">
        <f t="shared" si="7"/>
        <v>AOP</v>
      </c>
      <c r="W92" s="48">
        <f t="shared" si="26"/>
        <v>2795.885124</v>
      </c>
      <c r="X92" s="49">
        <f t="shared" si="9"/>
        <v>2795.885124</v>
      </c>
      <c r="Y92" s="9">
        <f t="shared" si="24"/>
        <v>19797.05</v>
      </c>
      <c r="Z92" s="8"/>
      <c r="AA92" s="8"/>
      <c r="AB92" s="8"/>
      <c r="AC92" s="8" t="str">
        <f t="shared" si="11"/>
        <v>ATHH21186J2.5UT</v>
      </c>
      <c r="AD92" s="8" t="str">
        <f>IF(AC92='Input - Bookings'!D85,"OK","Check")</f>
        <v>Check</v>
      </c>
      <c r="AE92" s="50"/>
      <c r="AF92" s="51"/>
      <c r="AG92" s="51"/>
      <c r="AH92" s="52"/>
      <c r="AI92" s="52"/>
      <c r="AJ92" s="8" t="str">
        <f t="array" ref="AJ92">XLOOKUP($K92,'AP Plants'!D:D,'AP Plants'!B:B)</f>
        <v>Class 1</v>
      </c>
      <c r="AK92" s="53"/>
      <c r="AL92" s="53"/>
      <c r="AM92" s="46">
        <v>0.015</v>
      </c>
      <c r="AN92" s="46">
        <f t="array" ref="AN92">XLOOKUP($AJ92,Warranty!B:B,Warranty!E:E)</f>
        <v>0.005</v>
      </c>
      <c r="AO92" s="8">
        <f>IF($M92="AUD",VLOOKUP(RIGHT('Wk - Margins'!$K92,3),'AU Freight'!C:G,5,0),0)</f>
        <v>0</v>
      </c>
      <c r="AP92" s="46">
        <f t="shared" si="12"/>
        <v>0</v>
      </c>
      <c r="AQ92" s="54">
        <f t="shared" si="13"/>
        <v>0</v>
      </c>
      <c r="AR92" s="55">
        <f t="shared" si="14"/>
        <v>1</v>
      </c>
      <c r="AS92" s="56">
        <f>IF(M92="AUD",P92*'Currency &amp; Conversion'!$L$7,P92)</f>
        <v>26960</v>
      </c>
      <c r="AT92" s="56">
        <f>IF(M92="AUD",Q92*'Currency &amp; Conversion'!$L$7,Q92)</f>
        <v>19797.05</v>
      </c>
      <c r="AU92" s="56"/>
      <c r="AV92" s="56"/>
      <c r="AW92" s="8"/>
    </row>
    <row r="93" ht="12.75" customHeight="1">
      <c r="A93" s="39" t="str">
        <f>'Input - Bookings'!A93</f>
        <v>04-16</v>
      </c>
      <c r="B93" s="40" t="str">
        <f t="shared" si="1"/>
        <v>Asia</v>
      </c>
      <c r="C93" s="40" t="str">
        <f t="shared" si="2"/>
        <v>ASG</v>
      </c>
      <c r="D93" s="40" t="str">
        <f>'Input - Bookings'!C93</f>
        <v>A</v>
      </c>
      <c r="E93" s="40" t="str">
        <f>'Input - Bookings'!H93</f>
        <v>SG</v>
      </c>
      <c r="F93" s="41" t="str">
        <f>'Input - Bookings'!E93</f>
        <v>065</v>
      </c>
      <c r="G93" s="41" t="str">
        <f>'Input - Bookings'!G93</f>
        <v>PORTXGROUP PTY LTD</v>
      </c>
      <c r="H93" s="41" t="str">
        <f>'Input - Bookings'!I93</f>
        <v>H21621</v>
      </c>
      <c r="I93" s="40" t="str">
        <f t="shared" si="3"/>
        <v>SG</v>
      </c>
      <c r="J93" s="42" t="str">
        <f>VLOOKUP(H93,'Input - Bookings'!I93:P532,8,0)</f>
        <v>082065</v>
      </c>
      <c r="K93" s="41" t="str">
        <f>'Input - Bookings'!L93</f>
        <v>A406</v>
      </c>
      <c r="L93" s="41" t="str">
        <f>'Input - Bookings'!M93</f>
        <v>R1.6 406</v>
      </c>
      <c r="M93" s="41" t="str">
        <f>'Input - Bookings'!B93</f>
        <v>USD</v>
      </c>
      <c r="N93" s="43" t="str">
        <f t="array" ref="N93">IF(M93="USD",INDEX('AP Plants'!A:A,MATCH(K93,'AP Plants'!D:D,0)),INDEX('Australia Plants'!A:A,MATCH(K93,'Australia Plants'!D:D,0)))</f>
        <v>Maximal</v>
      </c>
      <c r="O93" s="10">
        <v>1.0</v>
      </c>
      <c r="P93" s="9">
        <v>38585.0</v>
      </c>
      <c r="Q93" s="9">
        <v>28216.98</v>
      </c>
      <c r="R93" s="44">
        <v>0.22402717584101117</v>
      </c>
      <c r="S93" s="45">
        <f t="shared" si="4"/>
        <v>0.2687059738</v>
      </c>
      <c r="T93" s="46">
        <f t="shared" si="5"/>
        <v>0</v>
      </c>
      <c r="U93" s="46">
        <f t="shared" si="20"/>
        <v>0.2240271758</v>
      </c>
      <c r="V93" s="47" t="str">
        <f t="shared" si="7"/>
        <v>AOP</v>
      </c>
      <c r="W93" s="48">
        <f t="shared" si="26"/>
        <v>6321.37034</v>
      </c>
      <c r="X93" s="49">
        <f t="shared" si="9"/>
        <v>6321.37034</v>
      </c>
      <c r="Y93" s="9">
        <f t="shared" si="24"/>
        <v>28216.98</v>
      </c>
      <c r="Z93" s="8"/>
      <c r="AA93" s="8"/>
      <c r="AB93" s="8"/>
      <c r="AC93" s="8" t="str">
        <f t="shared" si="11"/>
        <v>ASGH21621R1.6 406</v>
      </c>
      <c r="AD93" s="8" t="str">
        <f>IF(AC93='Input - Bookings'!D86,"OK","Check")</f>
        <v>Check</v>
      </c>
      <c r="AE93" s="50"/>
      <c r="AF93" s="51"/>
      <c r="AG93" s="51"/>
      <c r="AH93" s="52"/>
      <c r="AI93" s="52"/>
      <c r="AJ93" s="8" t="str">
        <f t="array" ref="AJ93">XLOOKUP($K93,'AP Plants'!D:D,'AP Plants'!B:B)</f>
        <v>Class 2</v>
      </c>
      <c r="AK93" s="53"/>
      <c r="AL93" s="53"/>
      <c r="AM93" s="46">
        <v>0.015</v>
      </c>
      <c r="AN93" s="46">
        <f t="array" ref="AN93">XLOOKUP($AJ93,Warranty!B:B,Warranty!E:E)</f>
        <v>0.015</v>
      </c>
      <c r="AO93" s="8">
        <f>IF($M93="AUD",VLOOKUP(RIGHT('Wk - Margins'!$K93,3),'AU Freight'!C:G,5,0),0)</f>
        <v>0</v>
      </c>
      <c r="AP93" s="46">
        <f t="shared" si="12"/>
        <v>0</v>
      </c>
      <c r="AQ93" s="54">
        <f t="shared" si="13"/>
        <v>0</v>
      </c>
      <c r="AR93" s="55">
        <f t="shared" si="14"/>
        <v>1</v>
      </c>
      <c r="AS93" s="56">
        <f>IF(M93="AUD",P93*'Currency &amp; Conversion'!$L$7,P93)</f>
        <v>38585</v>
      </c>
      <c r="AT93" s="56">
        <f>IF(M93="AUD",Q93*'Currency &amp; Conversion'!$L$7,Q93)</f>
        <v>28216.98</v>
      </c>
      <c r="AU93" s="56"/>
      <c r="AV93" s="56"/>
      <c r="AW93" s="8"/>
    </row>
    <row r="94" ht="12.75" customHeight="1">
      <c r="A94" s="39" t="str">
        <f>'Input - Bookings'!A94</f>
        <v>04-16</v>
      </c>
      <c r="B94" s="40" t="str">
        <f t="shared" si="1"/>
        <v>Asia</v>
      </c>
      <c r="C94" s="40" t="str">
        <f t="shared" si="2"/>
        <v>ASG</v>
      </c>
      <c r="D94" s="40" t="str">
        <f>'Input - Bookings'!C94</f>
        <v>A</v>
      </c>
      <c r="E94" s="40" t="str">
        <f>'Input - Bookings'!H94</f>
        <v>SG</v>
      </c>
      <c r="F94" s="41" t="str">
        <f>'Input - Bookings'!E94</f>
        <v>065</v>
      </c>
      <c r="G94" s="41" t="str">
        <f>'Input - Bookings'!G94</f>
        <v>PORTXGROUP PTY LTD</v>
      </c>
      <c r="H94" s="41" t="str">
        <f>'Input - Bookings'!I94</f>
        <v>H21622</v>
      </c>
      <c r="I94" s="40" t="str">
        <f t="shared" si="3"/>
        <v>SG</v>
      </c>
      <c r="J94" s="42" t="str">
        <f>VLOOKUP(H94,'Input - Bookings'!I94:P533,8,0)</f>
        <v>082065</v>
      </c>
      <c r="K94" s="41" t="str">
        <f>'Input - Bookings'!L94</f>
        <v>A406</v>
      </c>
      <c r="L94" s="41" t="str">
        <f>'Input - Bookings'!M94</f>
        <v>R1.6 406</v>
      </c>
      <c r="M94" s="41" t="str">
        <f>'Input - Bookings'!B94</f>
        <v>USD</v>
      </c>
      <c r="N94" s="43" t="str">
        <f t="array" ref="N94">IF(M94="USD",INDEX('AP Plants'!A:A,MATCH(K94,'AP Plants'!D:D,0)),INDEX('Australia Plants'!A:A,MATCH(K94,'Australia Plants'!D:D,0)))</f>
        <v>Maximal</v>
      </c>
      <c r="O94" s="10">
        <v>1.0</v>
      </c>
      <c r="P94" s="9">
        <v>38585.0</v>
      </c>
      <c r="Q94" s="9">
        <v>28216.98</v>
      </c>
      <c r="R94" s="44">
        <v>0.22402717584101117</v>
      </c>
      <c r="S94" s="45">
        <f t="shared" si="4"/>
        <v>0.2687059738</v>
      </c>
      <c r="T94" s="46">
        <f t="shared" si="5"/>
        <v>0</v>
      </c>
      <c r="U94" s="46">
        <f t="shared" si="20"/>
        <v>0.2240271758</v>
      </c>
      <c r="V94" s="47" t="str">
        <f t="shared" si="7"/>
        <v>AOP</v>
      </c>
      <c r="W94" s="48">
        <f t="shared" si="26"/>
        <v>6321.37034</v>
      </c>
      <c r="X94" s="49">
        <f t="shared" si="9"/>
        <v>6321.37034</v>
      </c>
      <c r="Y94" s="9">
        <f t="shared" si="24"/>
        <v>28216.98</v>
      </c>
      <c r="Z94" s="8"/>
      <c r="AA94" s="8"/>
      <c r="AB94" s="8"/>
      <c r="AC94" s="8" t="str">
        <f t="shared" si="11"/>
        <v>ASGH21622R1.6 406</v>
      </c>
      <c r="AD94" s="8" t="str">
        <f>IF(AC94='Input - Bookings'!D87,"OK","Check")</f>
        <v>Check</v>
      </c>
      <c r="AE94" s="61"/>
      <c r="AF94" s="51"/>
      <c r="AG94" s="51"/>
      <c r="AH94" s="52"/>
      <c r="AI94" s="52"/>
      <c r="AJ94" s="8" t="str">
        <f t="array" ref="AJ94">XLOOKUP($K94,'AP Plants'!D:D,'AP Plants'!B:B)</f>
        <v>Class 2</v>
      </c>
      <c r="AK94" s="53"/>
      <c r="AL94" s="53"/>
      <c r="AM94" s="46">
        <v>0.015</v>
      </c>
      <c r="AN94" s="46">
        <f t="array" ref="AN94">XLOOKUP($AJ94,Warranty!B:B,Warranty!E:E)</f>
        <v>0.015</v>
      </c>
      <c r="AO94" s="8">
        <f>IF($M94="AUD",VLOOKUP(RIGHT('Wk - Margins'!$K94,3),'AU Freight'!C:G,5,0),0)</f>
        <v>0</v>
      </c>
      <c r="AP94" s="46">
        <f t="shared" si="12"/>
        <v>0</v>
      </c>
      <c r="AQ94" s="54">
        <f t="shared" si="13"/>
        <v>0</v>
      </c>
      <c r="AR94" s="55">
        <f t="shared" si="14"/>
        <v>1</v>
      </c>
      <c r="AS94" s="56">
        <f>IF(M94="AUD",P94*'Currency &amp; Conversion'!$L$7,P94)</f>
        <v>38585</v>
      </c>
      <c r="AT94" s="56">
        <f>IF(M94="AUD",Q94*'Currency &amp; Conversion'!$L$7,Q94)</f>
        <v>28216.98</v>
      </c>
      <c r="AU94" s="56"/>
      <c r="AV94" s="56"/>
      <c r="AW94" s="8"/>
    </row>
    <row r="95" ht="12.75" customHeight="1">
      <c r="A95" s="39" t="str">
        <f>'Input - Bookings'!A95</f>
        <v>04-16</v>
      </c>
      <c r="B95" s="40" t="str">
        <f t="shared" si="1"/>
        <v>Asia</v>
      </c>
      <c r="C95" s="40" t="str">
        <f t="shared" si="2"/>
        <v>ASG</v>
      </c>
      <c r="D95" s="40" t="str">
        <f>'Input - Bookings'!C95</f>
        <v>A</v>
      </c>
      <c r="E95" s="40" t="str">
        <f>'Input - Bookings'!H95</f>
        <v>SG</v>
      </c>
      <c r="F95" s="41" t="str">
        <f>'Input - Bookings'!E95</f>
        <v>065</v>
      </c>
      <c r="G95" s="41" t="str">
        <f>'Input - Bookings'!G95</f>
        <v>PORTXGROUP PTY LTD</v>
      </c>
      <c r="H95" s="41" t="str">
        <f>'Input - Bookings'!I95</f>
        <v>H21623</v>
      </c>
      <c r="I95" s="40" t="str">
        <f t="shared" si="3"/>
        <v>SG</v>
      </c>
      <c r="J95" s="42" t="str">
        <f>VLOOKUP(H95,'Input - Bookings'!I95:P534,8,0)</f>
        <v>082065</v>
      </c>
      <c r="K95" s="41" t="str">
        <f>'Input - Bookings'!L95</f>
        <v>A406</v>
      </c>
      <c r="L95" s="41" t="str">
        <f>'Input - Bookings'!M95</f>
        <v>R1.6 406</v>
      </c>
      <c r="M95" s="41" t="str">
        <f>'Input - Bookings'!B95</f>
        <v>USD</v>
      </c>
      <c r="N95" s="43" t="str">
        <f t="array" ref="N95">IF(M95="USD",INDEX('AP Plants'!A:A,MATCH(K95,'AP Plants'!D:D,0)),INDEX('Australia Plants'!A:A,MATCH(K95,'Australia Plants'!D:D,0)))</f>
        <v>Maximal</v>
      </c>
      <c r="O95" s="10">
        <v>1.0</v>
      </c>
      <c r="P95" s="9">
        <v>38585.0</v>
      </c>
      <c r="Q95" s="9">
        <v>28216.98</v>
      </c>
      <c r="R95" s="44">
        <v>0.22402717584101117</v>
      </c>
      <c r="S95" s="45">
        <f t="shared" si="4"/>
        <v>0.2687059738</v>
      </c>
      <c r="T95" s="46">
        <f t="shared" si="5"/>
        <v>0</v>
      </c>
      <c r="U95" s="46">
        <f t="shared" si="20"/>
        <v>0.2240271758</v>
      </c>
      <c r="V95" s="47" t="str">
        <f t="shared" si="7"/>
        <v>AOP</v>
      </c>
      <c r="W95" s="48">
        <f t="shared" si="26"/>
        <v>6321.37034</v>
      </c>
      <c r="X95" s="49">
        <f t="shared" si="9"/>
        <v>6321.37034</v>
      </c>
      <c r="Y95" s="9">
        <f t="shared" si="24"/>
        <v>28216.98</v>
      </c>
      <c r="Z95" s="8"/>
      <c r="AA95" s="8"/>
      <c r="AB95" s="8"/>
      <c r="AC95" s="8" t="str">
        <f t="shared" si="11"/>
        <v>ASGH21623R1.6 406</v>
      </c>
      <c r="AD95" s="8" t="str">
        <f>IF(AC95='Input - Bookings'!D88,"OK","Check")</f>
        <v>Check</v>
      </c>
      <c r="AE95" s="61"/>
      <c r="AF95" s="62"/>
      <c r="AG95" s="62"/>
      <c r="AH95" s="52"/>
      <c r="AI95" s="52"/>
      <c r="AJ95" s="8" t="str">
        <f t="array" ref="AJ95">XLOOKUP($K95,'AP Plants'!D:D,'AP Plants'!B:B)</f>
        <v>Class 2</v>
      </c>
      <c r="AK95" s="53"/>
      <c r="AL95" s="53"/>
      <c r="AM95" s="46">
        <v>0.015</v>
      </c>
      <c r="AN95" s="46">
        <f t="array" ref="AN95">XLOOKUP($AJ95,Warranty!B:B,Warranty!E:E)</f>
        <v>0.015</v>
      </c>
      <c r="AO95" s="8">
        <f>IF($M95="AUD",VLOOKUP(RIGHT('Wk - Margins'!$K95,3),'AU Freight'!C:G,5,0),0)</f>
        <v>0</v>
      </c>
      <c r="AP95" s="46">
        <f t="shared" si="12"/>
        <v>0</v>
      </c>
      <c r="AQ95" s="54">
        <f t="shared" si="13"/>
        <v>0</v>
      </c>
      <c r="AR95" s="55">
        <f t="shared" si="14"/>
        <v>1</v>
      </c>
      <c r="AS95" s="56">
        <f>IF(M95="AUD",P95*'Currency &amp; Conversion'!$L$7,P95)</f>
        <v>38585</v>
      </c>
      <c r="AT95" s="56">
        <f>IF(M95="AUD",Q95*'Currency &amp; Conversion'!$L$7,Q95)</f>
        <v>28216.98</v>
      </c>
      <c r="AU95" s="56"/>
      <c r="AV95" s="56"/>
      <c r="AW95" s="8"/>
    </row>
    <row r="96" ht="12.75" customHeight="1">
      <c r="A96" s="39" t="str">
        <f>'Input - Bookings'!A96</f>
        <v>04-16</v>
      </c>
      <c r="B96" s="40" t="str">
        <f t="shared" si="1"/>
        <v>Asia</v>
      </c>
      <c r="C96" s="40" t="str">
        <f t="shared" si="2"/>
        <v>ASG</v>
      </c>
      <c r="D96" s="40" t="str">
        <f>'Input - Bookings'!C96</f>
        <v>A</v>
      </c>
      <c r="E96" s="40" t="str">
        <f>'Input - Bookings'!H96</f>
        <v>SG</v>
      </c>
      <c r="F96" s="41" t="str">
        <f>'Input - Bookings'!E96</f>
        <v>065</v>
      </c>
      <c r="G96" s="41" t="str">
        <f>'Input - Bookings'!G96</f>
        <v>PORTXGROUP PTY LTD</v>
      </c>
      <c r="H96" s="41" t="str">
        <f>'Input - Bookings'!I96</f>
        <v>H21624</v>
      </c>
      <c r="I96" s="40" t="str">
        <f t="shared" si="3"/>
        <v>SG</v>
      </c>
      <c r="J96" s="42" t="str">
        <f>VLOOKUP(H96,'Input - Bookings'!I96:P535,8,0)</f>
        <v>082065</v>
      </c>
      <c r="K96" s="41" t="str">
        <f>'Input - Bookings'!L96</f>
        <v>A406</v>
      </c>
      <c r="L96" s="41" t="str">
        <f>'Input - Bookings'!M96</f>
        <v>R1.6 406</v>
      </c>
      <c r="M96" s="41" t="str">
        <f>'Input - Bookings'!B96</f>
        <v>USD</v>
      </c>
      <c r="N96" s="43" t="str">
        <f t="array" ref="N96">IF(M96="USD",INDEX('AP Plants'!A:A,MATCH(K96,'AP Plants'!D:D,0)),INDEX('Australia Plants'!A:A,MATCH(K96,'Australia Plants'!D:D,0)))</f>
        <v>Maximal</v>
      </c>
      <c r="O96" s="10">
        <v>1.0</v>
      </c>
      <c r="P96" s="9">
        <v>38585.0</v>
      </c>
      <c r="Q96" s="9">
        <v>28216.98</v>
      </c>
      <c r="R96" s="44">
        <v>0.22402717584101117</v>
      </c>
      <c r="S96" s="45">
        <f t="shared" si="4"/>
        <v>0.2687059738</v>
      </c>
      <c r="T96" s="46">
        <f t="shared" si="5"/>
        <v>0</v>
      </c>
      <c r="U96" s="46">
        <f t="shared" si="20"/>
        <v>0.2240271758</v>
      </c>
      <c r="V96" s="47" t="str">
        <f t="shared" si="7"/>
        <v>AOP</v>
      </c>
      <c r="W96" s="48">
        <f t="shared" si="26"/>
        <v>6321.37034</v>
      </c>
      <c r="X96" s="49">
        <f t="shared" si="9"/>
        <v>6321.37034</v>
      </c>
      <c r="Y96" s="9">
        <f t="shared" si="24"/>
        <v>28216.98</v>
      </c>
      <c r="Z96" s="8"/>
      <c r="AA96" s="8"/>
      <c r="AB96" s="8"/>
      <c r="AC96" s="8" t="str">
        <f t="shared" si="11"/>
        <v>ASGH21624R1.6 406</v>
      </c>
      <c r="AD96" s="8" t="str">
        <f>IF(AC96='Input - Bookings'!D89,"OK","Check")</f>
        <v>Check</v>
      </c>
      <c r="AE96" s="61"/>
      <c r="AF96" s="62"/>
      <c r="AG96" s="62"/>
      <c r="AH96" s="52"/>
      <c r="AI96" s="52"/>
      <c r="AJ96" s="8" t="str">
        <f t="array" ref="AJ96">XLOOKUP($K96,'AP Plants'!D:D,'AP Plants'!B:B)</f>
        <v>Class 2</v>
      </c>
      <c r="AK96" s="53"/>
      <c r="AL96" s="53"/>
      <c r="AM96" s="46">
        <v>0.015</v>
      </c>
      <c r="AN96" s="46">
        <f t="array" ref="AN96">XLOOKUP($AJ96,Warranty!B:B,Warranty!E:E)</f>
        <v>0.015</v>
      </c>
      <c r="AO96" s="8">
        <f>IF($M96="AUD",VLOOKUP(RIGHT('Wk - Margins'!$K96,3),'AU Freight'!C:G,5,0),0)</f>
        <v>0</v>
      </c>
      <c r="AP96" s="46">
        <f t="shared" si="12"/>
        <v>0</v>
      </c>
      <c r="AQ96" s="54">
        <f t="shared" si="13"/>
        <v>0</v>
      </c>
      <c r="AR96" s="55">
        <f t="shared" si="14"/>
        <v>1</v>
      </c>
      <c r="AS96" s="56">
        <f>IF(M96="AUD",P96*'Currency &amp; Conversion'!$L$7,P96)</f>
        <v>38585</v>
      </c>
      <c r="AT96" s="56">
        <f>IF(M96="AUD",Q96*'Currency &amp; Conversion'!$L$7,Q96)</f>
        <v>28216.98</v>
      </c>
      <c r="AU96" s="56"/>
      <c r="AV96" s="56"/>
      <c r="AW96" s="8"/>
    </row>
    <row r="97" ht="12.75" customHeight="1">
      <c r="A97" s="39" t="str">
        <f>'Input - Bookings'!A97</f>
        <v>04-17</v>
      </c>
      <c r="B97" s="40" t="str">
        <f t="shared" si="1"/>
        <v>Asia</v>
      </c>
      <c r="C97" s="40" t="str">
        <f t="shared" si="2"/>
        <v>AVN</v>
      </c>
      <c r="D97" s="40" t="str">
        <f>'Input - Bookings'!C97</f>
        <v>A</v>
      </c>
      <c r="E97" s="40" t="str">
        <f>'Input - Bookings'!H97</f>
        <v>VN</v>
      </c>
      <c r="F97" s="41" t="str">
        <f>'Input - Bookings'!E97</f>
        <v>067</v>
      </c>
      <c r="G97" s="41" t="str">
        <f>'Input - Bookings'!G97</f>
        <v>KY LUC CO., LTD</v>
      </c>
      <c r="H97" s="41" t="str">
        <f>'Input - Bookings'!I97</f>
        <v>H21628</v>
      </c>
      <c r="I97" s="40" t="str">
        <f t="shared" si="3"/>
        <v>VN</v>
      </c>
      <c r="J97" s="42" t="str">
        <f>VLOOKUP(H97,'Input - Bookings'!I97:P536,8,0)</f>
        <v>017005</v>
      </c>
      <c r="K97" s="41" t="str">
        <f>'Input - Bookings'!L97</f>
        <v>A7T0</v>
      </c>
      <c r="L97" s="41" t="str">
        <f>'Input - Bookings'!M97</f>
        <v>GP70UX6</v>
      </c>
      <c r="M97" s="41" t="str">
        <f>'Input - Bookings'!B97</f>
        <v>USD</v>
      </c>
      <c r="N97" s="43" t="str">
        <f t="array" ref="N97">IF(M97="USD",INDEX('AP Plants'!A:A,MATCH(K97,'AP Plants'!D:D,0)),INDEX('Australia Plants'!A:A,MATCH(K97,'Australia Plants'!D:D,0)))</f>
        <v>Maximal</v>
      </c>
      <c r="O97" s="10">
        <v>1.0</v>
      </c>
      <c r="P97" s="9">
        <v>47745.0</v>
      </c>
      <c r="Q97" s="9">
        <v>34036.0</v>
      </c>
      <c r="R97" s="44">
        <v>0.30718434446193654</v>
      </c>
      <c r="S97" s="45">
        <f t="shared" si="4"/>
        <v>0.2871295424</v>
      </c>
      <c r="T97" s="46">
        <f t="shared" si="5"/>
        <v>0</v>
      </c>
      <c r="U97" s="46">
        <f t="shared" si="20"/>
        <v>0.3071843445</v>
      </c>
      <c r="V97" s="47" t="str">
        <f t="shared" si="7"/>
        <v>AOP</v>
      </c>
      <c r="W97" s="48">
        <f t="shared" si="26"/>
        <v>10455.32635</v>
      </c>
      <c r="X97" s="49">
        <f t="shared" si="9"/>
        <v>10455.32635</v>
      </c>
      <c r="Y97" s="9">
        <f t="shared" si="24"/>
        <v>34036</v>
      </c>
      <c r="Z97" s="8"/>
      <c r="AA97" s="8"/>
      <c r="AB97" s="8"/>
      <c r="AC97" s="8" t="str">
        <f t="shared" si="11"/>
        <v>AVNH21628GP70UX6</v>
      </c>
      <c r="AD97" s="8" t="str">
        <f>IF(AC97='Input - Bookings'!D90,"OK","Check")</f>
        <v>Check</v>
      </c>
      <c r="AE97" s="50"/>
      <c r="AF97" s="62"/>
      <c r="AG97" s="62"/>
      <c r="AH97" s="52"/>
      <c r="AI97" s="52"/>
      <c r="AJ97" s="8" t="str">
        <f t="array" ref="AJ97">XLOOKUP($K97,'AP Plants'!D:D,'AP Plants'!B:B)</f>
        <v>Class 5 NOT BT</v>
      </c>
      <c r="AK97" s="53"/>
      <c r="AL97" s="53"/>
      <c r="AM97" s="46">
        <v>0.015</v>
      </c>
      <c r="AN97" s="46">
        <f t="array" ref="AN97">XLOOKUP($AJ97,Warranty!B:B,Warranty!E:E)</f>
        <v>0.005</v>
      </c>
      <c r="AO97" s="8">
        <f>IF($M97="AUD",VLOOKUP(RIGHT('Wk - Margins'!$K97,3),'AU Freight'!C:G,5,0),0)</f>
        <v>0</v>
      </c>
      <c r="AP97" s="46">
        <f t="shared" si="12"/>
        <v>0</v>
      </c>
      <c r="AQ97" s="54">
        <f t="shared" si="13"/>
        <v>0</v>
      </c>
      <c r="AR97" s="55">
        <f t="shared" si="14"/>
        <v>1</v>
      </c>
      <c r="AS97" s="56">
        <f>IF(M97="AUD",P97*'Currency &amp; Conversion'!$L$7,P97)</f>
        <v>47745</v>
      </c>
      <c r="AT97" s="56">
        <f>IF(M97="AUD",Q97*'Currency &amp; Conversion'!$L$7,Q97)</f>
        <v>34036</v>
      </c>
      <c r="AU97" s="56"/>
      <c r="AV97" s="56"/>
      <c r="AW97" s="8"/>
    </row>
    <row r="98" ht="12.75" customHeight="1">
      <c r="A98" s="39" t="str">
        <f>'Input - Bookings'!A98</f>
        <v>04-17</v>
      </c>
      <c r="B98" s="40" t="str">
        <f t="shared" si="1"/>
        <v>Asia</v>
      </c>
      <c r="C98" s="40" t="str">
        <f t="shared" si="2"/>
        <v>AVN</v>
      </c>
      <c r="D98" s="40" t="str">
        <f>'Input - Bookings'!C98</f>
        <v>A</v>
      </c>
      <c r="E98" s="40" t="str">
        <f>'Input - Bookings'!H98</f>
        <v>VN</v>
      </c>
      <c r="F98" s="41" t="str">
        <f>'Input - Bookings'!E98</f>
        <v>067</v>
      </c>
      <c r="G98" s="41" t="str">
        <f>'Input - Bookings'!G98</f>
        <v>KY LUC CO., LTD</v>
      </c>
      <c r="H98" s="41" t="str">
        <f>'Input - Bookings'!I98</f>
        <v>H21629</v>
      </c>
      <c r="I98" s="40" t="str">
        <f t="shared" si="3"/>
        <v>VN</v>
      </c>
      <c r="J98" s="42" t="str">
        <f>VLOOKUP(H98,'Input - Bookings'!I98:P537,8,0)</f>
        <v>017005</v>
      </c>
      <c r="K98" s="41" t="str">
        <f>'Input - Bookings'!L98</f>
        <v>A7R1</v>
      </c>
      <c r="L98" s="41" t="str">
        <f>'Input - Bookings'!M98</f>
        <v>MP20XUX</v>
      </c>
      <c r="M98" s="41" t="str">
        <f>'Input - Bookings'!B98</f>
        <v>USD</v>
      </c>
      <c r="N98" s="43" t="str">
        <f t="array" ref="N98">IF(M98="USD",INDEX('AP Plants'!A:A,MATCH(K98,'AP Plants'!D:D,0)),INDEX('Australia Plants'!A:A,MATCH(K98,'Australia Plants'!D:D,0)))</f>
        <v>Ruyi</v>
      </c>
      <c r="O98" s="10">
        <v>1.0</v>
      </c>
      <c r="P98" s="9">
        <v>7015.0</v>
      </c>
      <c r="Q98" s="9">
        <v>4980.2</v>
      </c>
      <c r="R98" s="44">
        <v>0.3959139821280302</v>
      </c>
      <c r="S98" s="45">
        <f t="shared" si="4"/>
        <v>0.2900641483</v>
      </c>
      <c r="T98" s="46">
        <f t="shared" si="5"/>
        <v>0</v>
      </c>
      <c r="U98" s="46">
        <f t="shared" si="20"/>
        <v>0.3959139821</v>
      </c>
      <c r="V98" s="47" t="str">
        <f t="shared" si="7"/>
        <v>AOP</v>
      </c>
      <c r="W98" s="48">
        <f t="shared" si="26"/>
        <v>1971.730814</v>
      </c>
      <c r="X98" s="49">
        <f t="shared" si="9"/>
        <v>1971.730814</v>
      </c>
      <c r="Y98" s="9">
        <f t="shared" si="24"/>
        <v>4980.2</v>
      </c>
      <c r="Z98" s="8"/>
      <c r="AA98" s="8"/>
      <c r="AB98" s="8"/>
      <c r="AC98" s="8" t="str">
        <f t="shared" si="11"/>
        <v>AVNH21629MP20XUX</v>
      </c>
      <c r="AD98" s="8" t="str">
        <f>IF(AC98='Input - Bookings'!D91,"OK","Check")</f>
        <v>Check</v>
      </c>
      <c r="AE98" s="61"/>
      <c r="AF98" s="51"/>
      <c r="AG98" s="51"/>
      <c r="AH98" s="52"/>
      <c r="AI98" s="52"/>
      <c r="AJ98" s="8" t="str">
        <f t="array" ref="AJ98">XLOOKUP($K98,'AP Plants'!D:D,'AP Plants'!B:B)</f>
        <v>Class 3</v>
      </c>
      <c r="AK98" s="53"/>
      <c r="AL98" s="53"/>
      <c r="AM98" s="46">
        <v>0.015</v>
      </c>
      <c r="AN98" s="46">
        <f t="array" ref="AN98">XLOOKUP($AJ98,Warranty!B:B,Warranty!E:E)</f>
        <v>0.015</v>
      </c>
      <c r="AO98" s="8">
        <f>IF($M98="AUD",VLOOKUP(RIGHT('Wk - Margins'!$K98,3),'AU Freight'!C:G,5,0),0)</f>
        <v>0</v>
      </c>
      <c r="AP98" s="46">
        <f t="shared" si="12"/>
        <v>0</v>
      </c>
      <c r="AQ98" s="54">
        <f t="shared" si="13"/>
        <v>0</v>
      </c>
      <c r="AR98" s="55">
        <f t="shared" si="14"/>
        <v>1</v>
      </c>
      <c r="AS98" s="56">
        <f>IF(M98="AUD",P98*'Currency &amp; Conversion'!$L$7,P98)</f>
        <v>7015</v>
      </c>
      <c r="AT98" s="56">
        <f>IF(M98="AUD",Q98*'Currency &amp; Conversion'!$L$7,Q98)</f>
        <v>4980.2</v>
      </c>
      <c r="AU98" s="56"/>
      <c r="AV98" s="56"/>
      <c r="AW98" s="8"/>
    </row>
    <row r="99" ht="12.75" customHeight="1">
      <c r="A99" s="39" t="str">
        <f>'Input - Bookings'!A99</f>
        <v>04-17</v>
      </c>
      <c r="B99" s="40" t="str">
        <f t="shared" si="1"/>
        <v>Asia</v>
      </c>
      <c r="C99" s="40" t="str">
        <f t="shared" si="2"/>
        <v>AVN</v>
      </c>
      <c r="D99" s="40" t="str">
        <f>'Input - Bookings'!C99</f>
        <v>A</v>
      </c>
      <c r="E99" s="40" t="str">
        <f>'Input - Bookings'!H99</f>
        <v>VN</v>
      </c>
      <c r="F99" s="41" t="str">
        <f>'Input - Bookings'!E99</f>
        <v>067</v>
      </c>
      <c r="G99" s="41" t="str">
        <f>'Input - Bookings'!G99</f>
        <v>KY LUC CO., LTD</v>
      </c>
      <c r="H99" s="41" t="str">
        <f>'Input - Bookings'!I99</f>
        <v>H21630</v>
      </c>
      <c r="I99" s="40" t="str">
        <f t="shared" si="3"/>
        <v>VN</v>
      </c>
      <c r="J99" s="42" t="str">
        <f>VLOOKUP(H99,'Input - Bookings'!I99:P538,8,0)</f>
        <v>017005</v>
      </c>
      <c r="K99" s="41" t="str">
        <f>'Input - Bookings'!L99</f>
        <v>A7R5</v>
      </c>
      <c r="L99" s="41" t="str">
        <f>'Input - Bookings'!M99</f>
        <v>MP20UX</v>
      </c>
      <c r="M99" s="41" t="str">
        <f>'Input - Bookings'!B99</f>
        <v>USD</v>
      </c>
      <c r="N99" s="43" t="str">
        <f t="array" ref="N99">IF(M99="USD",INDEX('AP Plants'!A:A,MATCH(K99,'AP Plants'!D:D,0)),INDEX('Australia Plants'!A:A,MATCH(K99,'Australia Plants'!D:D,0)))</f>
        <v>Ruyi</v>
      </c>
      <c r="O99" s="10">
        <v>1.0</v>
      </c>
      <c r="P99" s="9">
        <v>3235.0</v>
      </c>
      <c r="Q99" s="9">
        <v>2252.0</v>
      </c>
      <c r="R99" s="44">
        <v>0.23926313160536794</v>
      </c>
      <c r="S99" s="45">
        <f t="shared" si="4"/>
        <v>0.3038639876</v>
      </c>
      <c r="T99" s="46">
        <f t="shared" si="5"/>
        <v>0</v>
      </c>
      <c r="U99" s="46">
        <f t="shared" si="20"/>
        <v>0.2392631316</v>
      </c>
      <c r="V99" s="47" t="str">
        <f t="shared" si="7"/>
        <v>AOP</v>
      </c>
      <c r="W99" s="48">
        <f t="shared" si="26"/>
        <v>538.8205724</v>
      </c>
      <c r="X99" s="49">
        <f t="shared" si="9"/>
        <v>538.8205724</v>
      </c>
      <c r="Y99" s="9">
        <f t="shared" si="24"/>
        <v>2252</v>
      </c>
      <c r="Z99" s="8"/>
      <c r="AA99" s="8"/>
      <c r="AB99" s="8"/>
      <c r="AC99" s="8" t="str">
        <f t="shared" si="11"/>
        <v>AVNH21630MP20UX</v>
      </c>
      <c r="AD99" s="8" t="str">
        <f>IF(AC99='Input - Bookings'!D92,"OK","Check")</f>
        <v>Check</v>
      </c>
      <c r="AE99" s="61"/>
      <c r="AF99" s="51"/>
      <c r="AG99" s="51"/>
      <c r="AH99" s="52"/>
      <c r="AI99" s="52"/>
      <c r="AJ99" s="8" t="str">
        <f t="array" ref="AJ99">XLOOKUP($K99,'AP Plants'!D:D,'AP Plants'!B:B)</f>
        <v>Class 3</v>
      </c>
      <c r="AK99" s="53"/>
      <c r="AL99" s="53"/>
      <c r="AM99" s="46">
        <v>0.015</v>
      </c>
      <c r="AN99" s="46">
        <f t="array" ref="AN99">XLOOKUP($AJ99,Warranty!B:B,Warranty!E:E)</f>
        <v>0.015</v>
      </c>
      <c r="AO99" s="8">
        <f>IF($M99="AUD",VLOOKUP(RIGHT('Wk - Margins'!$K99,3),'AU Freight'!C:G,5,0),0)</f>
        <v>0</v>
      </c>
      <c r="AP99" s="46">
        <f t="shared" si="12"/>
        <v>0</v>
      </c>
      <c r="AQ99" s="54">
        <f t="shared" si="13"/>
        <v>0</v>
      </c>
      <c r="AR99" s="55">
        <f t="shared" si="14"/>
        <v>1</v>
      </c>
      <c r="AS99" s="56">
        <f>IF(M99="AUD",P99*'Currency &amp; Conversion'!$L$7,P99)</f>
        <v>3235</v>
      </c>
      <c r="AT99" s="56">
        <f>IF(M99="AUD",Q99*'Currency &amp; Conversion'!$L$7,Q99)</f>
        <v>2252</v>
      </c>
      <c r="AU99" s="56"/>
      <c r="AV99" s="56"/>
      <c r="AW99" s="8"/>
    </row>
    <row r="100" ht="12.75" customHeight="1">
      <c r="A100" s="39" t="str">
        <f>'Input - Bookings'!A102</f>
        <v>04-19</v>
      </c>
      <c r="B100" s="40" t="str">
        <f t="shared" si="1"/>
        <v>Asia</v>
      </c>
      <c r="C100" s="40" t="str">
        <f t="shared" si="2"/>
        <v>ATH</v>
      </c>
      <c r="D100" s="40" t="str">
        <f>'Input - Bookings'!C102</f>
        <v>A</v>
      </c>
      <c r="E100" s="40" t="str">
        <f>'Input - Bookings'!H102</f>
        <v>TH</v>
      </c>
      <c r="F100" s="41" t="str">
        <f>'Input - Bookings'!E102</f>
        <v>067</v>
      </c>
      <c r="G100" s="41" t="str">
        <f>'Input - Bookings'!G102</f>
        <v>JENBUNJERD CO LTD</v>
      </c>
      <c r="H100" s="41" t="str">
        <f>'Input - Bookings'!I102</f>
        <v>H22114</v>
      </c>
      <c r="I100" s="40" t="str">
        <f t="shared" si="3"/>
        <v>TH</v>
      </c>
      <c r="J100" s="42" t="str">
        <f>VLOOKUP(H100,'Input - Bookings'!I100:P539,8,0)</f>
        <v>814065</v>
      </c>
      <c r="K100" s="41" t="str">
        <f>'Input - Bookings'!L102</f>
        <v>A7S1</v>
      </c>
      <c r="L100" s="41" t="str">
        <f>'Input - Bookings'!M102</f>
        <v>GP35UX</v>
      </c>
      <c r="M100" s="41" t="str">
        <f>'Input - Bookings'!B102</f>
        <v>USD</v>
      </c>
      <c r="N100" s="43" t="str">
        <f t="array" ref="N100">IF(M100="USD",INDEX('AP Plants'!A:A,MATCH(K100,'AP Plants'!D:D,0)),INDEX('Australia Plants'!A:A,MATCH(K100,'Australia Plants'!D:D,0)))</f>
        <v>Maximal</v>
      </c>
      <c r="O100" s="10">
        <v>1.0</v>
      </c>
      <c r="P100" s="9">
        <v>23235.0</v>
      </c>
      <c r="Q100" s="9">
        <v>15978.0</v>
      </c>
      <c r="R100" s="44">
        <v>0.20086139594993757</v>
      </c>
      <c r="S100" s="45">
        <f t="shared" si="4"/>
        <v>0.3123305358</v>
      </c>
      <c r="T100" s="46">
        <f t="shared" si="5"/>
        <v>0</v>
      </c>
      <c r="U100" s="46">
        <f t="shared" si="20"/>
        <v>0.2008613959</v>
      </c>
      <c r="V100" s="47" t="str">
        <f t="shared" si="7"/>
        <v>AOP</v>
      </c>
      <c r="W100" s="48">
        <f t="shared" si="26"/>
        <v>3209.363384</v>
      </c>
      <c r="X100" s="49">
        <f t="shared" si="9"/>
        <v>3209.363384</v>
      </c>
      <c r="Y100" s="9">
        <f t="shared" si="24"/>
        <v>15978</v>
      </c>
      <c r="Z100" s="8"/>
      <c r="AA100" s="8"/>
      <c r="AB100" s="8"/>
      <c r="AC100" s="8" t="str">
        <f t="shared" si="11"/>
        <v>ATHH22114GP35UX</v>
      </c>
      <c r="AD100" s="8" t="str">
        <f>IF(AC100='Input - Bookings'!D95,"OK","Check")</f>
        <v>Check</v>
      </c>
      <c r="AE100" s="61"/>
      <c r="AF100" s="62"/>
      <c r="AG100" s="62"/>
      <c r="AH100" s="52"/>
      <c r="AI100" s="52"/>
      <c r="AJ100" s="8" t="str">
        <f t="array" ref="AJ100">XLOOKUP($K100,'AP Plants'!D:D,'AP Plants'!B:B)</f>
        <v>Class 5 NOT BT</v>
      </c>
      <c r="AK100" s="53"/>
      <c r="AL100" s="53"/>
      <c r="AM100" s="46">
        <v>0.015</v>
      </c>
      <c r="AN100" s="46">
        <f t="array" ref="AN100">XLOOKUP($AJ100,Warranty!B:B,Warranty!E:E)</f>
        <v>0.005</v>
      </c>
      <c r="AO100" s="8">
        <f>IF($M100="AUD",VLOOKUP(RIGHT('Wk - Margins'!$K100,3),'AU Freight'!C:G,5,0),0)</f>
        <v>0</v>
      </c>
      <c r="AP100" s="46">
        <f t="shared" si="12"/>
        <v>0</v>
      </c>
      <c r="AQ100" s="54">
        <f t="shared" si="13"/>
        <v>0</v>
      </c>
      <c r="AR100" s="55">
        <f t="shared" si="14"/>
        <v>1</v>
      </c>
      <c r="AS100" s="56">
        <f>IF(M100="AUD",P100*'Currency &amp; Conversion'!$L$7,P100)</f>
        <v>23235</v>
      </c>
      <c r="AT100" s="56">
        <f>IF(M100="AUD",Q100*'Currency &amp; Conversion'!$L$7,Q100)</f>
        <v>15978</v>
      </c>
      <c r="AU100" s="56"/>
      <c r="AV100" s="56"/>
      <c r="AW100" s="8"/>
    </row>
    <row r="101" ht="12.75" customHeight="1">
      <c r="A101" s="39" t="str">
        <f>'Input - Bookings'!A103</f>
        <v>04-19</v>
      </c>
      <c r="B101" s="40" t="str">
        <f t="shared" si="1"/>
        <v>Asia</v>
      </c>
      <c r="C101" s="40" t="str">
        <f t="shared" si="2"/>
        <v>ATH</v>
      </c>
      <c r="D101" s="40" t="str">
        <f>'Input - Bookings'!C103</f>
        <v>A</v>
      </c>
      <c r="E101" s="40" t="str">
        <f>'Input - Bookings'!H103</f>
        <v>TH</v>
      </c>
      <c r="F101" s="41" t="str">
        <f>'Input - Bookings'!E103</f>
        <v>065</v>
      </c>
      <c r="G101" s="41" t="str">
        <f>'Input - Bookings'!G103</f>
        <v>DILOK AND SONS CO.,LTD.</v>
      </c>
      <c r="H101" s="41" t="str">
        <f>'Input - Bookings'!I103</f>
        <v>H22119</v>
      </c>
      <c r="I101" s="40" t="str">
        <f t="shared" si="3"/>
        <v>TH</v>
      </c>
      <c r="J101" s="42" t="str">
        <f>VLOOKUP(H101,'Input - Bookings'!I101:P540,8,0)</f>
        <v>006065</v>
      </c>
      <c r="K101" s="41" t="str">
        <f>'Input - Bookings'!L103</f>
        <v>A3C4</v>
      </c>
      <c r="L101" s="41" t="str">
        <f>'Input - Bookings'!M103</f>
        <v>J1.5UT</v>
      </c>
      <c r="M101" s="41" t="str">
        <f>'Input - Bookings'!B103</f>
        <v>USD</v>
      </c>
      <c r="N101" s="43" t="str">
        <f t="array" ref="N101">IF(M101="USD",INDEX('AP Plants'!A:A,MATCH(K101,'AP Plants'!D:D,0)),INDEX('Australia Plants'!A:A,MATCH(K101,'Australia Plants'!D:D,0)))</f>
        <v>Maximal</v>
      </c>
      <c r="O101" s="10">
        <v>1.0</v>
      </c>
      <c r="P101" s="9">
        <v>18310.0</v>
      </c>
      <c r="Q101" s="9">
        <v>12990.925000000001</v>
      </c>
      <c r="R101" s="44">
        <v>0.13753965570221194</v>
      </c>
      <c r="S101" s="45">
        <f t="shared" si="4"/>
        <v>0.2905010923</v>
      </c>
      <c r="T101" s="46">
        <f t="shared" si="5"/>
        <v>0</v>
      </c>
      <c r="U101" s="46">
        <f t="shared" si="20"/>
        <v>0.1375396557</v>
      </c>
      <c r="V101" s="47" t="str">
        <f t="shared" si="7"/>
        <v>AOP</v>
      </c>
      <c r="W101" s="48">
        <f t="shared" si="26"/>
        <v>1786.767352</v>
      </c>
      <c r="X101" s="49">
        <f t="shared" si="9"/>
        <v>1786.767352</v>
      </c>
      <c r="Y101" s="9">
        <f t="shared" si="24"/>
        <v>12990.925</v>
      </c>
      <c r="Z101" s="8"/>
      <c r="AA101" s="8"/>
      <c r="AB101" s="8"/>
      <c r="AC101" s="8" t="str">
        <f t="shared" si="11"/>
        <v>ATHH22119J1.5UT</v>
      </c>
      <c r="AD101" s="8" t="str">
        <f>IF(AC101='Input - Bookings'!D96,"OK","Check")</f>
        <v>Check</v>
      </c>
      <c r="AE101" s="50"/>
      <c r="AF101" s="62"/>
      <c r="AG101" s="62"/>
      <c r="AH101" s="52"/>
      <c r="AI101" s="52"/>
      <c r="AJ101" s="8" t="str">
        <f t="array" ref="AJ101">XLOOKUP($K101,'AP Plants'!D:D,'AP Plants'!B:B)</f>
        <v>Class 1</v>
      </c>
      <c r="AK101" s="53"/>
      <c r="AL101" s="53"/>
      <c r="AM101" s="46">
        <v>0.015</v>
      </c>
      <c r="AN101" s="46">
        <f t="array" ref="AN101">XLOOKUP($AJ101,Warranty!B:B,Warranty!E:E)</f>
        <v>0.005</v>
      </c>
      <c r="AO101" s="8">
        <f>IF($M101="AUD",VLOOKUP(RIGHT('Wk - Margins'!$K101,3),'AU Freight'!C:G,5,0),0)</f>
        <v>0</v>
      </c>
      <c r="AP101" s="46">
        <f t="shared" si="12"/>
        <v>0</v>
      </c>
      <c r="AQ101" s="54">
        <f t="shared" si="13"/>
        <v>0</v>
      </c>
      <c r="AR101" s="55">
        <f t="shared" si="14"/>
        <v>1</v>
      </c>
      <c r="AS101" s="56">
        <f>IF(M101="AUD",P101*'Currency &amp; Conversion'!$L$7,P101)</f>
        <v>18310</v>
      </c>
      <c r="AT101" s="56">
        <f>IF(M101="AUD",Q101*'Currency &amp; Conversion'!$L$7,Q101)</f>
        <v>12990.925</v>
      </c>
      <c r="AU101" s="56"/>
      <c r="AV101" s="56"/>
      <c r="AW101" s="8"/>
    </row>
    <row r="102" ht="12.75" customHeight="1">
      <c r="A102" s="39" t="str">
        <f>'Input - Bookings'!A104</f>
        <v>04-19</v>
      </c>
      <c r="B102" s="40" t="str">
        <f t="shared" si="1"/>
        <v>Asia</v>
      </c>
      <c r="C102" s="40" t="str">
        <f t="shared" si="2"/>
        <v>ATH</v>
      </c>
      <c r="D102" s="40" t="str">
        <f>'Input - Bookings'!C104</f>
        <v>A</v>
      </c>
      <c r="E102" s="40" t="str">
        <f>'Input - Bookings'!H104</f>
        <v>TH</v>
      </c>
      <c r="F102" s="41" t="str">
        <f>'Input - Bookings'!E104</f>
        <v>065</v>
      </c>
      <c r="G102" s="41" t="str">
        <f>'Input - Bookings'!G104</f>
        <v>DILOK AND SONS CO.,LTD.</v>
      </c>
      <c r="H102" s="41" t="str">
        <f>'Input - Bookings'!I104</f>
        <v>H22120</v>
      </c>
      <c r="I102" s="40" t="str">
        <f t="shared" si="3"/>
        <v>TH</v>
      </c>
      <c r="J102" s="42" t="str">
        <f>VLOOKUP(H102,'Input - Bookings'!I102:P541,8,0)</f>
        <v>006065</v>
      </c>
      <c r="K102" s="41" t="str">
        <f>'Input - Bookings'!L104</f>
        <v>A3C4</v>
      </c>
      <c r="L102" s="41" t="str">
        <f>'Input - Bookings'!M104</f>
        <v>J1.5UT</v>
      </c>
      <c r="M102" s="41" t="str">
        <f>'Input - Bookings'!B104</f>
        <v>USD</v>
      </c>
      <c r="N102" s="43" t="str">
        <f t="array" ref="N102">IF(M102="USD",INDEX('AP Plants'!A:A,MATCH(K102,'AP Plants'!D:D,0)),INDEX('Australia Plants'!A:A,MATCH(K102,'Australia Plants'!D:D,0)))</f>
        <v>Maximal</v>
      </c>
      <c r="O102" s="10">
        <v>1.0</v>
      </c>
      <c r="P102" s="9">
        <v>18310.0</v>
      </c>
      <c r="Q102" s="9">
        <v>12990.925000000001</v>
      </c>
      <c r="R102" s="44">
        <v>0.13753965570221194</v>
      </c>
      <c r="S102" s="45">
        <f t="shared" si="4"/>
        <v>0.2905010923</v>
      </c>
      <c r="T102" s="46">
        <f t="shared" si="5"/>
        <v>0</v>
      </c>
      <c r="U102" s="46">
        <f t="shared" si="20"/>
        <v>0.1375396557</v>
      </c>
      <c r="V102" s="47" t="str">
        <f t="shared" si="7"/>
        <v>AOP</v>
      </c>
      <c r="W102" s="48">
        <f t="shared" si="26"/>
        <v>1786.767352</v>
      </c>
      <c r="X102" s="49">
        <f t="shared" si="9"/>
        <v>1786.767352</v>
      </c>
      <c r="Y102" s="9">
        <f t="shared" si="24"/>
        <v>12990.925</v>
      </c>
      <c r="Z102" s="8"/>
      <c r="AA102" s="8"/>
      <c r="AB102" s="8"/>
      <c r="AC102" s="8" t="str">
        <f t="shared" si="11"/>
        <v>ATHH22120J1.5UT</v>
      </c>
      <c r="AD102" s="8" t="str">
        <f>IF(AC102='Input - Bookings'!D97,"OK","Check")</f>
        <v>Check</v>
      </c>
      <c r="AE102" s="61"/>
      <c r="AF102" s="62"/>
      <c r="AG102" s="62"/>
      <c r="AH102" s="52"/>
      <c r="AI102" s="52"/>
      <c r="AJ102" s="8" t="str">
        <f t="array" ref="AJ102">XLOOKUP($K102,'AP Plants'!D:D,'AP Plants'!B:B)</f>
        <v>Class 1</v>
      </c>
      <c r="AK102" s="53"/>
      <c r="AL102" s="53"/>
      <c r="AM102" s="46">
        <v>0.015</v>
      </c>
      <c r="AN102" s="46">
        <f t="array" ref="AN102">XLOOKUP($AJ102,Warranty!B:B,Warranty!E:E)</f>
        <v>0.005</v>
      </c>
      <c r="AO102" s="8">
        <f>IF($M102="AUD",VLOOKUP(RIGHT('Wk - Margins'!$K102,3),'AU Freight'!C:G,5,0),0)</f>
        <v>0</v>
      </c>
      <c r="AP102" s="46">
        <f t="shared" si="12"/>
        <v>0</v>
      </c>
      <c r="AQ102" s="54">
        <f t="shared" si="13"/>
        <v>0</v>
      </c>
      <c r="AR102" s="55">
        <f t="shared" si="14"/>
        <v>1</v>
      </c>
      <c r="AS102" s="56">
        <f>IF(M102="AUD",P102*'Currency &amp; Conversion'!$L$7,P102)</f>
        <v>18310</v>
      </c>
      <c r="AT102" s="56">
        <f>IF(M102="AUD",Q102*'Currency &amp; Conversion'!$L$7,Q102)</f>
        <v>12990.925</v>
      </c>
      <c r="AU102" s="56"/>
      <c r="AV102" s="56"/>
      <c r="AW102" s="8"/>
    </row>
    <row r="103" ht="12.75" customHeight="1">
      <c r="A103" s="39" t="str">
        <f>'Input - Bookings'!A105</f>
        <v>04-19</v>
      </c>
      <c r="B103" s="40" t="str">
        <f t="shared" si="1"/>
        <v>Asia</v>
      </c>
      <c r="C103" s="40" t="str">
        <f t="shared" si="2"/>
        <v>ATH</v>
      </c>
      <c r="D103" s="40" t="str">
        <f>'Input - Bookings'!C105</f>
        <v>A</v>
      </c>
      <c r="E103" s="40" t="str">
        <f>'Input - Bookings'!H105</f>
        <v>TH</v>
      </c>
      <c r="F103" s="41" t="str">
        <f>'Input - Bookings'!E105</f>
        <v>065</v>
      </c>
      <c r="G103" s="41" t="str">
        <f>'Input - Bookings'!G105</f>
        <v>DILOK AND SONS CO.,LTD.</v>
      </c>
      <c r="H103" s="41" t="str">
        <f>'Input - Bookings'!I105</f>
        <v>H22121</v>
      </c>
      <c r="I103" s="40" t="str">
        <f t="shared" si="3"/>
        <v>TH</v>
      </c>
      <c r="J103" s="42" t="str">
        <f>VLOOKUP(H103,'Input - Bookings'!I103:P542,8,0)</f>
        <v>006065</v>
      </c>
      <c r="K103" s="41" t="str">
        <f>'Input - Bookings'!L105</f>
        <v>A3C4</v>
      </c>
      <c r="L103" s="41" t="str">
        <f>'Input - Bookings'!M105</f>
        <v>J1.5UT</v>
      </c>
      <c r="M103" s="41" t="str">
        <f>'Input - Bookings'!B105</f>
        <v>USD</v>
      </c>
      <c r="N103" s="43" t="str">
        <f t="array" ref="N103">IF(M103="USD",INDEX('AP Plants'!A:A,MATCH(K103,'AP Plants'!D:D,0)),INDEX('Australia Plants'!A:A,MATCH(K103,'Australia Plants'!D:D,0)))</f>
        <v>Maximal</v>
      </c>
      <c r="O103" s="10">
        <v>1.0</v>
      </c>
      <c r="P103" s="9">
        <v>18310.0</v>
      </c>
      <c r="Q103" s="9">
        <v>12990.925000000001</v>
      </c>
      <c r="R103" s="44">
        <v>0.13753965570221194</v>
      </c>
      <c r="S103" s="45">
        <f t="shared" si="4"/>
        <v>0.2905010923</v>
      </c>
      <c r="T103" s="46">
        <f t="shared" si="5"/>
        <v>0</v>
      </c>
      <c r="U103" s="46">
        <f t="shared" si="20"/>
        <v>0.1375396557</v>
      </c>
      <c r="V103" s="47" t="str">
        <f t="shared" si="7"/>
        <v>AOP</v>
      </c>
      <c r="W103" s="48">
        <f t="shared" si="26"/>
        <v>1786.767352</v>
      </c>
      <c r="X103" s="49">
        <f t="shared" si="9"/>
        <v>1786.767352</v>
      </c>
      <c r="Y103" s="9">
        <f t="shared" si="24"/>
        <v>12990.925</v>
      </c>
      <c r="Z103" s="8"/>
      <c r="AA103" s="8"/>
      <c r="AB103" s="8"/>
      <c r="AC103" s="8" t="str">
        <f t="shared" si="11"/>
        <v>ATHH22121J1.5UT</v>
      </c>
      <c r="AD103" s="8" t="str">
        <f>IF(AC103='Input - Bookings'!D98,"OK","Check")</f>
        <v>Check</v>
      </c>
      <c r="AE103" s="61"/>
      <c r="AF103" s="62"/>
      <c r="AG103" s="62"/>
      <c r="AH103" s="52"/>
      <c r="AI103" s="52"/>
      <c r="AJ103" s="8" t="str">
        <f t="array" ref="AJ103">XLOOKUP($K103,'AP Plants'!D:D,'AP Plants'!B:B)</f>
        <v>Class 1</v>
      </c>
      <c r="AK103" s="53"/>
      <c r="AL103" s="53"/>
      <c r="AM103" s="46">
        <v>0.015</v>
      </c>
      <c r="AN103" s="46">
        <f t="array" ref="AN103">XLOOKUP($AJ103,Warranty!B:B,Warranty!E:E)</f>
        <v>0.005</v>
      </c>
      <c r="AO103" s="8">
        <f>IF($M103="AUD",VLOOKUP(RIGHT('Wk - Margins'!$K103,3),'AU Freight'!C:G,5,0),0)</f>
        <v>0</v>
      </c>
      <c r="AP103" s="46">
        <f t="shared" si="12"/>
        <v>0</v>
      </c>
      <c r="AQ103" s="54">
        <f t="shared" si="13"/>
        <v>0</v>
      </c>
      <c r="AR103" s="55">
        <f t="shared" si="14"/>
        <v>1</v>
      </c>
      <c r="AS103" s="56">
        <f>IF(M103="AUD",P103*'Currency &amp; Conversion'!$L$7,P103)</f>
        <v>18310</v>
      </c>
      <c r="AT103" s="56">
        <f>IF(M103="AUD",Q103*'Currency &amp; Conversion'!$L$7,Q103)</f>
        <v>12990.925</v>
      </c>
      <c r="AU103" s="56"/>
      <c r="AV103" s="56"/>
      <c r="AW103" s="8"/>
    </row>
    <row r="104" ht="12.75" customHeight="1">
      <c r="A104" s="39" t="str">
        <f>'Input - Bookings'!A106</f>
        <v>04-19</v>
      </c>
      <c r="B104" s="40" t="str">
        <f t="shared" si="1"/>
        <v>Asia</v>
      </c>
      <c r="C104" s="40" t="str">
        <f t="shared" si="2"/>
        <v>ATH</v>
      </c>
      <c r="D104" s="40" t="str">
        <f>'Input - Bookings'!C106</f>
        <v>A</v>
      </c>
      <c r="E104" s="40" t="str">
        <f>'Input - Bookings'!H106</f>
        <v>TH</v>
      </c>
      <c r="F104" s="41" t="str">
        <f>'Input - Bookings'!E106</f>
        <v>065</v>
      </c>
      <c r="G104" s="41" t="str">
        <f>'Input - Bookings'!G106</f>
        <v>DILOK AND SONS CO.,LTD.</v>
      </c>
      <c r="H104" s="41" t="str">
        <f>'Input - Bookings'!I106</f>
        <v>H22122</v>
      </c>
      <c r="I104" s="40" t="str">
        <f t="shared" si="3"/>
        <v>TH</v>
      </c>
      <c r="J104" s="42" t="str">
        <f>VLOOKUP(H104,'Input - Bookings'!I104:P543,8,0)</f>
        <v>006065</v>
      </c>
      <c r="K104" s="41" t="str">
        <f>'Input - Bookings'!L106</f>
        <v>A3C4</v>
      </c>
      <c r="L104" s="41" t="str">
        <f>'Input - Bookings'!M106</f>
        <v>J1.5UT</v>
      </c>
      <c r="M104" s="41" t="str">
        <f>'Input - Bookings'!B106</f>
        <v>USD</v>
      </c>
      <c r="N104" s="43" t="str">
        <f t="array" ref="N104">IF(M104="USD",INDEX('AP Plants'!A:A,MATCH(K104,'AP Plants'!D:D,0)),INDEX('Australia Plants'!A:A,MATCH(K104,'Australia Plants'!D:D,0)))</f>
        <v>Maximal</v>
      </c>
      <c r="O104" s="10">
        <v>1.0</v>
      </c>
      <c r="P104" s="9">
        <v>18310.0</v>
      </c>
      <c r="Q104" s="9">
        <v>12990.925000000001</v>
      </c>
      <c r="R104" s="44">
        <v>0.13753965570221194</v>
      </c>
      <c r="S104" s="45">
        <f t="shared" si="4"/>
        <v>0.2905010923</v>
      </c>
      <c r="T104" s="46">
        <f t="shared" si="5"/>
        <v>0</v>
      </c>
      <c r="U104" s="46">
        <f t="shared" si="20"/>
        <v>0.1375396557</v>
      </c>
      <c r="V104" s="47" t="str">
        <f t="shared" si="7"/>
        <v>AOP</v>
      </c>
      <c r="W104" s="48">
        <f t="shared" si="26"/>
        <v>1786.767352</v>
      </c>
      <c r="X104" s="49">
        <f t="shared" si="9"/>
        <v>1786.767352</v>
      </c>
      <c r="Y104" s="9">
        <f t="shared" si="24"/>
        <v>12990.925</v>
      </c>
      <c r="Z104" s="8"/>
      <c r="AA104" s="8"/>
      <c r="AB104" s="8"/>
      <c r="AC104" s="8" t="str">
        <f t="shared" si="11"/>
        <v>ATHH22122J1.5UT</v>
      </c>
      <c r="AD104" s="8" t="str">
        <f>IF(AC104='Input - Bookings'!D99,"OK","Check")</f>
        <v>Check</v>
      </c>
      <c r="AE104" s="61"/>
      <c r="AF104" s="62"/>
      <c r="AG104" s="62"/>
      <c r="AH104" s="52"/>
      <c r="AI104" s="52"/>
      <c r="AJ104" s="8" t="str">
        <f t="array" ref="AJ104">XLOOKUP($K104,'AP Plants'!D:D,'AP Plants'!B:B)</f>
        <v>Class 1</v>
      </c>
      <c r="AK104" s="53"/>
      <c r="AL104" s="53"/>
      <c r="AM104" s="46">
        <v>0.015</v>
      </c>
      <c r="AN104" s="46">
        <f t="array" ref="AN104">XLOOKUP($AJ104,Warranty!B:B,Warranty!E:E)</f>
        <v>0.005</v>
      </c>
      <c r="AO104" s="8">
        <f>IF($M104="AUD",VLOOKUP(RIGHT('Wk - Margins'!$K104,3),'AU Freight'!C:G,5,0),0)</f>
        <v>0</v>
      </c>
      <c r="AP104" s="46">
        <f t="shared" si="12"/>
        <v>0</v>
      </c>
      <c r="AQ104" s="54">
        <f t="shared" si="13"/>
        <v>0</v>
      </c>
      <c r="AR104" s="55">
        <f t="shared" si="14"/>
        <v>1</v>
      </c>
      <c r="AS104" s="56">
        <f>IF(M104="AUD",P104*'Currency &amp; Conversion'!$L$7,P104)</f>
        <v>18310</v>
      </c>
      <c r="AT104" s="56">
        <f>IF(M104="AUD",Q104*'Currency &amp; Conversion'!$L$7,Q104)</f>
        <v>12990.925</v>
      </c>
      <c r="AU104" s="56"/>
      <c r="AV104" s="56"/>
      <c r="AW104" s="8"/>
    </row>
    <row r="105" ht="12.75" customHeight="1">
      <c r="A105" s="39" t="str">
        <f>'Input - Bookings'!A107</f>
        <v>04-20</v>
      </c>
      <c r="B105" s="40" t="str">
        <f t="shared" si="1"/>
        <v>Asia</v>
      </c>
      <c r="C105" s="40" t="str">
        <f t="shared" si="2"/>
        <v>ATH</v>
      </c>
      <c r="D105" s="40" t="str">
        <f>'Input - Bookings'!C107</f>
        <v>A</v>
      </c>
      <c r="E105" s="40" t="str">
        <f>'Input - Bookings'!H107</f>
        <v>TH</v>
      </c>
      <c r="F105" s="41" t="str">
        <f>'Input - Bookings'!E107</f>
        <v>065</v>
      </c>
      <c r="G105" s="41" t="str">
        <f>'Input - Bookings'!G107</f>
        <v>DILOK AND SONS CO.,LTD.</v>
      </c>
      <c r="H105" s="41" t="str">
        <f>'Input - Bookings'!I107</f>
        <v>H22436</v>
      </c>
      <c r="I105" s="40" t="str">
        <f t="shared" si="3"/>
        <v>TH</v>
      </c>
      <c r="J105" s="42" t="str">
        <f>VLOOKUP(H105,'Input - Bookings'!I105:P544,8,0)</f>
        <v>006065</v>
      </c>
      <c r="K105" s="41" t="str">
        <f>'Input - Bookings'!L107</f>
        <v>B925</v>
      </c>
      <c r="L105" s="41" t="str">
        <f>'Input - Bookings'!M107</f>
        <v>R2.50EX  2</v>
      </c>
      <c r="M105" s="41" t="str">
        <f>'Input - Bookings'!B107</f>
        <v>USD</v>
      </c>
      <c r="N105" s="43" t="str">
        <f t="array" ref="N105">IF(M105="USD",INDEX('AP Plants'!A:A,MATCH(K105,'AP Plants'!D:D,0)),INDEX('Australia Plants'!A:A,MATCH(K105,'Australia Plants'!D:D,0)))</f>
        <v>SN</v>
      </c>
      <c r="O105" s="10">
        <v>1.0</v>
      </c>
      <c r="P105" s="9">
        <v>34575.0</v>
      </c>
      <c r="Q105" s="9">
        <v>21262.971</v>
      </c>
      <c r="R105" s="44">
        <v>0.1975836963045684</v>
      </c>
      <c r="S105" s="45">
        <f t="shared" si="4"/>
        <v>0.3850189154</v>
      </c>
      <c r="T105" s="46">
        <f t="shared" si="5"/>
        <v>0</v>
      </c>
      <c r="U105" s="46">
        <f t="shared" si="20"/>
        <v>0.1975836963</v>
      </c>
      <c r="V105" s="47" t="str">
        <f t="shared" si="7"/>
        <v>AOP</v>
      </c>
      <c r="W105" s="48">
        <f t="shared" si="26"/>
        <v>4201.216405</v>
      </c>
      <c r="X105" s="49">
        <f t="shared" si="9"/>
        <v>4201.216405</v>
      </c>
      <c r="Y105" s="9">
        <f t="shared" si="24"/>
        <v>21262.971</v>
      </c>
      <c r="Z105" s="8"/>
      <c r="AA105" s="8"/>
      <c r="AB105" s="8"/>
      <c r="AC105" s="8" t="str">
        <f t="shared" si="11"/>
        <v>ATHH22436R2.50EX  2</v>
      </c>
      <c r="AD105" s="8" t="str">
        <f>IF(AC105='Input - Bookings'!D100,"OK","Check")</f>
        <v>Check</v>
      </c>
      <c r="AE105" s="63"/>
      <c r="AF105" s="62"/>
      <c r="AG105" s="62"/>
      <c r="AH105" s="52"/>
      <c r="AI105" s="52"/>
      <c r="AJ105" s="8" t="str">
        <f t="array" ref="AJ105">XLOOKUP($K105,'AP Plants'!D:D,'AP Plants'!B:B)</f>
        <v>Class 2</v>
      </c>
      <c r="AK105" s="53"/>
      <c r="AL105" s="53"/>
      <c r="AM105" s="46">
        <v>0.015</v>
      </c>
      <c r="AN105" s="46">
        <f t="array" ref="AN105">XLOOKUP($AJ105,Warranty!B:B,Warranty!E:E)</f>
        <v>0.015</v>
      </c>
      <c r="AO105" s="8">
        <f>IF($M105="AUD",VLOOKUP(RIGHT('Wk - Margins'!$K105,3),'AU Freight'!C:G,5,0),0)</f>
        <v>0</v>
      </c>
      <c r="AP105" s="46">
        <f t="shared" si="12"/>
        <v>0</v>
      </c>
      <c r="AQ105" s="54">
        <f t="shared" si="13"/>
        <v>0</v>
      </c>
      <c r="AR105" s="55">
        <f t="shared" si="14"/>
        <v>1</v>
      </c>
      <c r="AS105" s="56">
        <f>IF(M105="AUD",P105*'Currency &amp; Conversion'!$L$7,P105)</f>
        <v>34575</v>
      </c>
      <c r="AT105" s="56">
        <f>IF(M105="AUD",Q105*'Currency &amp; Conversion'!$L$7,Q105)</f>
        <v>21262.971</v>
      </c>
      <c r="AU105" s="56"/>
      <c r="AV105" s="56"/>
      <c r="AW105" s="8"/>
    </row>
    <row r="106" ht="12.75" customHeight="1">
      <c r="A106" s="39" t="str">
        <f>'Input - Bookings'!A108</f>
        <v>04-20</v>
      </c>
      <c r="B106" s="40" t="str">
        <f t="shared" si="1"/>
        <v>India</v>
      </c>
      <c r="C106" s="40" t="str">
        <f t="shared" si="2"/>
        <v>AIN</v>
      </c>
      <c r="D106" s="40" t="str">
        <f>'Input - Bookings'!C108</f>
        <v>A</v>
      </c>
      <c r="E106" s="40" t="str">
        <f>'Input - Bookings'!H108</f>
        <v>IN</v>
      </c>
      <c r="F106" s="41" t="str">
        <f>'Input - Bookings'!E108</f>
        <v>067</v>
      </c>
      <c r="G106" s="41" t="str">
        <f>'Input - Bookings'!G108</f>
        <v>ELECTROMECH LIFT TRUCKS</v>
      </c>
      <c r="H106" s="41" t="str">
        <f>'Input - Bookings'!I108</f>
        <v>H22437</v>
      </c>
      <c r="I106" s="40" t="str">
        <f t="shared" si="3"/>
        <v>IN</v>
      </c>
      <c r="J106" s="42" t="str">
        <f>VLOOKUP(H106,'Input - Bookings'!I106:P545,8,0)</f>
        <v>880805</v>
      </c>
      <c r="K106" s="41" t="str">
        <f>'Input - Bookings'!L108</f>
        <v>A7R3</v>
      </c>
      <c r="L106" s="41" t="str">
        <f>'Input - Bookings'!M108</f>
        <v>MS15XUX</v>
      </c>
      <c r="M106" s="41" t="str">
        <f>'Input - Bookings'!B108</f>
        <v>USD</v>
      </c>
      <c r="N106" s="43" t="str">
        <f t="array" ref="N106">IF(M106="USD",INDEX('AP Plants'!A:A,MATCH(K106,'AP Plants'!D:D,0)),INDEX('Australia Plants'!A:A,MATCH(K106,'Australia Plants'!D:D,0)))</f>
        <v>Ruyi</v>
      </c>
      <c r="O106" s="10">
        <v>1.0</v>
      </c>
      <c r="P106" s="9">
        <v>10740.0</v>
      </c>
      <c r="Q106" s="9">
        <v>5447.25</v>
      </c>
      <c r="R106" s="44">
        <v>0.12116906429302676</v>
      </c>
      <c r="S106" s="45">
        <f t="shared" si="4"/>
        <v>0.4928072626</v>
      </c>
      <c r="T106" s="46">
        <f t="shared" si="5"/>
        <v>0</v>
      </c>
      <c r="U106" s="46">
        <f t="shared" si="20"/>
        <v>0.1211690643</v>
      </c>
      <c r="V106" s="47" t="str">
        <f t="shared" si="7"/>
        <v>AOP</v>
      </c>
      <c r="W106" s="48">
        <f t="shared" si="26"/>
        <v>660.0381855</v>
      </c>
      <c r="X106" s="49">
        <f t="shared" si="9"/>
        <v>660.0381855</v>
      </c>
      <c r="Y106" s="9">
        <f t="shared" si="24"/>
        <v>5447.25</v>
      </c>
      <c r="Z106" s="8"/>
      <c r="AA106" s="8"/>
      <c r="AB106" s="8"/>
      <c r="AC106" s="8" t="str">
        <f t="shared" si="11"/>
        <v>AINH22437MS15XUX</v>
      </c>
      <c r="AD106" s="8" t="str">
        <f>IF(AC106='Input - Bookings'!Q101,"OK","Check")</f>
        <v>Check</v>
      </c>
      <c r="AE106" s="61"/>
      <c r="AF106" s="62"/>
      <c r="AG106" s="62"/>
      <c r="AH106" s="52"/>
      <c r="AI106" s="52"/>
      <c r="AJ106" s="8" t="str">
        <f t="array" ref="AJ106">XLOOKUP($K106,'AP Plants'!D:D,'AP Plants'!B:B)</f>
        <v>Class 3</v>
      </c>
      <c r="AK106" s="53"/>
      <c r="AL106" s="53"/>
      <c r="AM106" s="46">
        <v>0.015</v>
      </c>
      <c r="AN106" s="46">
        <f t="array" ref="AN106">XLOOKUP($AJ106,Warranty!B:B,Warranty!E:E)</f>
        <v>0.015</v>
      </c>
      <c r="AO106" s="8">
        <f>IF($M106="AUD",VLOOKUP(RIGHT('Wk - Margins'!$K106,3),'AU Freight'!C:G,5,0),0)</f>
        <v>0</v>
      </c>
      <c r="AP106" s="46">
        <f t="shared" si="12"/>
        <v>0</v>
      </c>
      <c r="AQ106" s="54">
        <f t="shared" si="13"/>
        <v>0</v>
      </c>
      <c r="AR106" s="55">
        <f t="shared" si="14"/>
        <v>1</v>
      </c>
      <c r="AS106" s="56">
        <f>IF(M106="AUD",P106*'Currency &amp; Conversion'!$L$7,P106)</f>
        <v>10740</v>
      </c>
      <c r="AT106" s="56">
        <f>IF(M106="AUD",Q106*'Currency &amp; Conversion'!$L$7,Q106)</f>
        <v>5447.25</v>
      </c>
      <c r="AU106" s="56"/>
      <c r="AV106" s="56"/>
      <c r="AW106" s="8"/>
    </row>
    <row r="107" ht="12.75" customHeight="1">
      <c r="A107" s="39" t="str">
        <f>'Input - Bookings'!A109</f>
        <v>04-20</v>
      </c>
      <c r="B107" s="40" t="str">
        <f t="shared" si="1"/>
        <v>India</v>
      </c>
      <c r="C107" s="40" t="str">
        <f t="shared" si="2"/>
        <v>AIN</v>
      </c>
      <c r="D107" s="40" t="str">
        <f>'Input - Bookings'!C109</f>
        <v>A</v>
      </c>
      <c r="E107" s="40" t="str">
        <f>'Input - Bookings'!H109</f>
        <v>IN</v>
      </c>
      <c r="F107" s="41" t="str">
        <f>'Input - Bookings'!E109</f>
        <v>067</v>
      </c>
      <c r="G107" s="41" t="str">
        <f>'Input - Bookings'!G109</f>
        <v>ELECTROMECH LIFT TRUCKS</v>
      </c>
      <c r="H107" s="41" t="str">
        <f>'Input - Bookings'!I109</f>
        <v>H22438</v>
      </c>
      <c r="I107" s="40" t="str">
        <f t="shared" si="3"/>
        <v>IN</v>
      </c>
      <c r="J107" s="42" t="str">
        <f>VLOOKUP(H107,'Input - Bookings'!I107:P546,8,0)</f>
        <v>880805</v>
      </c>
      <c r="K107" s="41" t="str">
        <f>'Input - Bookings'!L109</f>
        <v>A7R3</v>
      </c>
      <c r="L107" s="41" t="str">
        <f>'Input - Bookings'!M109</f>
        <v>MS15XUX</v>
      </c>
      <c r="M107" s="41" t="str">
        <f>'Input - Bookings'!B109</f>
        <v>USD</v>
      </c>
      <c r="N107" s="43" t="str">
        <f t="array" ref="N107">IF(M107="USD",INDEX('AP Plants'!A:A,MATCH(K107,'AP Plants'!D:D,0)),INDEX('Australia Plants'!A:A,MATCH(K107,'Australia Plants'!D:D,0)))</f>
        <v>Ruyi</v>
      </c>
      <c r="O107" s="10">
        <v>1.0</v>
      </c>
      <c r="P107" s="9">
        <v>10740.0</v>
      </c>
      <c r="Q107" s="9">
        <v>5447.25</v>
      </c>
      <c r="R107" s="44">
        <v>0.12116906429302676</v>
      </c>
      <c r="S107" s="45">
        <f t="shared" si="4"/>
        <v>0.4928072626</v>
      </c>
      <c r="T107" s="46">
        <f t="shared" si="5"/>
        <v>0</v>
      </c>
      <c r="U107" s="46">
        <f t="shared" si="20"/>
        <v>0.1211690643</v>
      </c>
      <c r="V107" s="47" t="str">
        <f t="shared" si="7"/>
        <v>AOP</v>
      </c>
      <c r="W107" s="48">
        <f t="shared" si="26"/>
        <v>660.0381855</v>
      </c>
      <c r="X107" s="49">
        <f t="shared" si="9"/>
        <v>660.0381855</v>
      </c>
      <c r="Y107" s="9">
        <f t="shared" si="24"/>
        <v>5447.25</v>
      </c>
      <c r="Z107" s="8"/>
      <c r="AA107" s="8"/>
      <c r="AB107" s="8"/>
      <c r="AC107" s="8" t="str">
        <f t="shared" si="11"/>
        <v>AINH22438MS15XUX</v>
      </c>
      <c r="AD107" s="8" t="str">
        <f>IF(AC107='Input - Bookings'!Q102,"OK","Check")</f>
        <v>Check</v>
      </c>
      <c r="AE107" s="50"/>
      <c r="AF107" s="62"/>
      <c r="AG107" s="62"/>
      <c r="AH107" s="52"/>
      <c r="AI107" s="52"/>
      <c r="AJ107" s="8" t="str">
        <f t="array" ref="AJ107">XLOOKUP($K107,'AP Plants'!D:D,'AP Plants'!B:B)</f>
        <v>Class 3</v>
      </c>
      <c r="AK107" s="53"/>
      <c r="AL107" s="53"/>
      <c r="AM107" s="46">
        <v>0.015</v>
      </c>
      <c r="AN107" s="46">
        <f t="array" ref="AN107">XLOOKUP($AJ107,Warranty!B:B,Warranty!E:E)</f>
        <v>0.015</v>
      </c>
      <c r="AO107" s="8">
        <f>IF($M107="AUD",VLOOKUP(RIGHT('Wk - Margins'!$K107,3),'AU Freight'!C:G,5,0),0)</f>
        <v>0</v>
      </c>
      <c r="AP107" s="46">
        <f t="shared" si="12"/>
        <v>0</v>
      </c>
      <c r="AQ107" s="54">
        <f t="shared" si="13"/>
        <v>0</v>
      </c>
      <c r="AR107" s="55">
        <f t="shared" si="14"/>
        <v>1</v>
      </c>
      <c r="AS107" s="56">
        <f>IF(M107="AUD",P107*'Currency &amp; Conversion'!$L$7,P107)</f>
        <v>10740</v>
      </c>
      <c r="AT107" s="56">
        <f>IF(M107="AUD",Q107*'Currency &amp; Conversion'!$L$7,Q107)</f>
        <v>5447.25</v>
      </c>
      <c r="AU107" s="56"/>
      <c r="AV107" s="56"/>
      <c r="AW107" s="8"/>
    </row>
    <row r="108" ht="12.75" customHeight="1">
      <c r="A108" s="39" t="str">
        <f>'Input - Bookings'!A110</f>
        <v>04-20</v>
      </c>
      <c r="B108" s="40" t="str">
        <f t="shared" si="1"/>
        <v>India</v>
      </c>
      <c r="C108" s="40" t="str">
        <f t="shared" si="2"/>
        <v>AIN</v>
      </c>
      <c r="D108" s="40" t="str">
        <f>'Input - Bookings'!C110</f>
        <v>A</v>
      </c>
      <c r="E108" s="40" t="str">
        <f>'Input - Bookings'!H110</f>
        <v>IN</v>
      </c>
      <c r="F108" s="41" t="str">
        <f>'Input - Bookings'!E110</f>
        <v>067</v>
      </c>
      <c r="G108" s="41" t="str">
        <f>'Input - Bookings'!G110</f>
        <v>ELECTROMECH LIFT TRUCKS</v>
      </c>
      <c r="H108" s="41" t="str">
        <f>'Input - Bookings'!I110</f>
        <v>H22439</v>
      </c>
      <c r="I108" s="40" t="str">
        <f t="shared" si="3"/>
        <v>IN</v>
      </c>
      <c r="J108" s="42" t="str">
        <f>VLOOKUP(H108,'Input - Bookings'!I108:P547,8,0)</f>
        <v>880805</v>
      </c>
      <c r="K108" s="41" t="str">
        <f>'Input - Bookings'!L110</f>
        <v>A7R3</v>
      </c>
      <c r="L108" s="41" t="str">
        <f>'Input - Bookings'!M110</f>
        <v>MS15XUX</v>
      </c>
      <c r="M108" s="41" t="str">
        <f>'Input - Bookings'!B110</f>
        <v>USD</v>
      </c>
      <c r="N108" s="43" t="str">
        <f t="array" ref="N108">IF(M108="USD",INDEX('AP Plants'!A:A,MATCH(K108,'AP Plants'!D:D,0)),INDEX('Australia Plants'!A:A,MATCH(K108,'Australia Plants'!D:D,0)))</f>
        <v>Ruyi</v>
      </c>
      <c r="O108" s="10">
        <v>1.0</v>
      </c>
      <c r="P108" s="9">
        <v>10740.0</v>
      </c>
      <c r="Q108" s="9">
        <v>5447.25</v>
      </c>
      <c r="R108" s="44">
        <v>0.12116906429302676</v>
      </c>
      <c r="S108" s="45">
        <f t="shared" si="4"/>
        <v>0.4928072626</v>
      </c>
      <c r="T108" s="46">
        <f t="shared" si="5"/>
        <v>0</v>
      </c>
      <c r="U108" s="46">
        <f t="shared" si="20"/>
        <v>0.1211690643</v>
      </c>
      <c r="V108" s="47" t="str">
        <f t="shared" si="7"/>
        <v>AOP</v>
      </c>
      <c r="W108" s="48">
        <f t="shared" si="26"/>
        <v>660.0381855</v>
      </c>
      <c r="X108" s="49">
        <f t="shared" si="9"/>
        <v>660.0381855</v>
      </c>
      <c r="Y108" s="9">
        <f t="shared" si="24"/>
        <v>5447.25</v>
      </c>
      <c r="Z108" s="8"/>
      <c r="AA108" s="8"/>
      <c r="AB108" s="8"/>
      <c r="AC108" s="8" t="str">
        <f t="shared" si="11"/>
        <v>AINH22439MS15XUX</v>
      </c>
      <c r="AD108" s="8" t="str">
        <f>IF(AC108='Input - Bookings'!Q103,"OK","Check")</f>
        <v>Check</v>
      </c>
      <c r="AE108" s="50"/>
      <c r="AF108" s="62"/>
      <c r="AG108" s="62"/>
      <c r="AH108" s="52"/>
      <c r="AI108" s="52"/>
      <c r="AJ108" s="8" t="str">
        <f t="array" ref="AJ108">XLOOKUP($K108,'AP Plants'!D:D,'AP Plants'!B:B)</f>
        <v>Class 3</v>
      </c>
      <c r="AK108" s="53"/>
      <c r="AL108" s="53"/>
      <c r="AM108" s="46">
        <v>0.015</v>
      </c>
      <c r="AN108" s="46">
        <f t="array" ref="AN108">XLOOKUP($AJ108,Warranty!B:B,Warranty!E:E)</f>
        <v>0.015</v>
      </c>
      <c r="AO108" s="8">
        <f>IF($M108="AUD",VLOOKUP(RIGHT('Wk - Margins'!$K108,3),'AU Freight'!C:G,5,0),0)</f>
        <v>0</v>
      </c>
      <c r="AP108" s="46">
        <f t="shared" si="12"/>
        <v>0</v>
      </c>
      <c r="AQ108" s="54">
        <f t="shared" si="13"/>
        <v>0</v>
      </c>
      <c r="AR108" s="55">
        <f t="shared" si="14"/>
        <v>1</v>
      </c>
      <c r="AS108" s="56">
        <f>IF(M108="AUD",P108*'Currency &amp; Conversion'!$L$7,P108)</f>
        <v>10740</v>
      </c>
      <c r="AT108" s="56">
        <f>IF(M108="AUD",Q108*'Currency &amp; Conversion'!$L$7,Q108)</f>
        <v>5447.25</v>
      </c>
      <c r="AU108" s="56"/>
      <c r="AV108" s="56"/>
      <c r="AW108" s="8"/>
    </row>
    <row r="109" ht="12.75" customHeight="1">
      <c r="A109" s="39" t="str">
        <f>'Input - Bookings'!A111</f>
        <v>04-20</v>
      </c>
      <c r="B109" s="40" t="str">
        <f t="shared" si="1"/>
        <v>India</v>
      </c>
      <c r="C109" s="40" t="str">
        <f t="shared" si="2"/>
        <v>AIN</v>
      </c>
      <c r="D109" s="40" t="str">
        <f>'Input - Bookings'!C111</f>
        <v>A</v>
      </c>
      <c r="E109" s="40" t="str">
        <f>'Input - Bookings'!H111</f>
        <v>IN</v>
      </c>
      <c r="F109" s="41" t="str">
        <f>'Input - Bookings'!E111</f>
        <v>067</v>
      </c>
      <c r="G109" s="41" t="str">
        <f>'Input - Bookings'!G111</f>
        <v>ELECTROMECH LIFT TRUCKS</v>
      </c>
      <c r="H109" s="41" t="str">
        <f>'Input - Bookings'!I111</f>
        <v>H22440</v>
      </c>
      <c r="I109" s="40" t="str">
        <f t="shared" si="3"/>
        <v>IN</v>
      </c>
      <c r="J109" s="42" t="str">
        <f>VLOOKUP(H109,'Input - Bookings'!I109:P548,8,0)</f>
        <v>880805</v>
      </c>
      <c r="K109" s="41" t="str">
        <f>'Input - Bookings'!L111</f>
        <v>A7R3</v>
      </c>
      <c r="L109" s="41" t="str">
        <f>'Input - Bookings'!M111</f>
        <v>MS15XUX</v>
      </c>
      <c r="M109" s="41" t="str">
        <f>'Input - Bookings'!B111</f>
        <v>USD</v>
      </c>
      <c r="N109" s="43" t="str">
        <f t="array" ref="N109">IF(M109="USD",INDEX('AP Plants'!A:A,MATCH(K109,'AP Plants'!D:D,0)),INDEX('Australia Plants'!A:A,MATCH(K109,'Australia Plants'!D:D,0)))</f>
        <v>Ruyi</v>
      </c>
      <c r="O109" s="10">
        <v>1.0</v>
      </c>
      <c r="P109" s="9">
        <v>10740.0</v>
      </c>
      <c r="Q109" s="9">
        <v>5447.25</v>
      </c>
      <c r="R109" s="44">
        <v>0.12116906429302676</v>
      </c>
      <c r="S109" s="45">
        <f t="shared" si="4"/>
        <v>0.4928072626</v>
      </c>
      <c r="T109" s="46">
        <f t="shared" si="5"/>
        <v>0</v>
      </c>
      <c r="U109" s="46">
        <f t="shared" si="20"/>
        <v>0.1211690643</v>
      </c>
      <c r="V109" s="47" t="str">
        <f t="shared" si="7"/>
        <v>AOP</v>
      </c>
      <c r="W109" s="48">
        <f t="shared" si="26"/>
        <v>660.0381855</v>
      </c>
      <c r="X109" s="49">
        <f t="shared" si="9"/>
        <v>660.0381855</v>
      </c>
      <c r="Y109" s="9">
        <f t="shared" si="24"/>
        <v>5447.25</v>
      </c>
      <c r="Z109" s="8"/>
      <c r="AA109" s="8"/>
      <c r="AB109" s="8"/>
      <c r="AC109" s="8" t="str">
        <f t="shared" si="11"/>
        <v>AINH22440MS15XUX</v>
      </c>
      <c r="AD109" s="8" t="str">
        <f>IF(AC109='Input - Bookings'!Q104,"OK","Check")</f>
        <v>Check</v>
      </c>
      <c r="AE109" s="64"/>
      <c r="AF109" s="62"/>
      <c r="AG109" s="62"/>
      <c r="AH109" s="52"/>
      <c r="AI109" s="59"/>
      <c r="AJ109" s="8" t="str">
        <f t="array" ref="AJ109">XLOOKUP($K109,'AP Plants'!D:D,'AP Plants'!B:B)</f>
        <v>Class 3</v>
      </c>
      <c r="AK109" s="53"/>
      <c r="AL109" s="53"/>
      <c r="AM109" s="46">
        <v>0.015</v>
      </c>
      <c r="AN109" s="46">
        <f t="array" ref="AN109">XLOOKUP($AJ109,Warranty!B:B,Warranty!E:E)</f>
        <v>0.015</v>
      </c>
      <c r="AO109" s="8">
        <f>IF($M109="AUD",VLOOKUP(RIGHT('Wk - Margins'!$K109,3),'AU Freight'!C:G,5,0),0)</f>
        <v>0</v>
      </c>
      <c r="AP109" s="46">
        <f t="shared" si="12"/>
        <v>0</v>
      </c>
      <c r="AQ109" s="54">
        <f t="shared" si="13"/>
        <v>0</v>
      </c>
      <c r="AR109" s="55">
        <f t="shared" si="14"/>
        <v>1</v>
      </c>
      <c r="AS109" s="56">
        <f>IF(M109="AUD",P109*'Currency &amp; Conversion'!$L$7,P109)</f>
        <v>10740</v>
      </c>
      <c r="AT109" s="56">
        <f>IF(M109="AUD",Q109*'Currency &amp; Conversion'!$L$7,Q109)</f>
        <v>5447.25</v>
      </c>
      <c r="AU109" s="56"/>
      <c r="AV109" s="56"/>
      <c r="AW109" s="8"/>
    </row>
    <row r="110" ht="12.75" customHeight="1">
      <c r="A110" s="39" t="str">
        <f>'Input - Bookings'!A112</f>
        <v>04-20</v>
      </c>
      <c r="B110" s="40" t="str">
        <f t="shared" si="1"/>
        <v>India</v>
      </c>
      <c r="C110" s="40" t="str">
        <f t="shared" si="2"/>
        <v>AIN</v>
      </c>
      <c r="D110" s="40" t="str">
        <f>'Input - Bookings'!C112</f>
        <v>A</v>
      </c>
      <c r="E110" s="40" t="str">
        <f>'Input - Bookings'!H112</f>
        <v>IN</v>
      </c>
      <c r="F110" s="41" t="str">
        <f>'Input - Bookings'!E112</f>
        <v>067</v>
      </c>
      <c r="G110" s="41" t="str">
        <f>'Input - Bookings'!G112</f>
        <v>ELECTROMECH LIFT TRUCKS</v>
      </c>
      <c r="H110" s="41" t="str">
        <f>'Input - Bookings'!I112</f>
        <v>H22441</v>
      </c>
      <c r="I110" s="40" t="str">
        <f t="shared" si="3"/>
        <v>IN</v>
      </c>
      <c r="J110" s="42" t="str">
        <f>VLOOKUP(H110,'Input - Bookings'!I110:P549,8,0)</f>
        <v>880805</v>
      </c>
      <c r="K110" s="41" t="str">
        <f>'Input - Bookings'!L112</f>
        <v>A7R3</v>
      </c>
      <c r="L110" s="41" t="str">
        <f>'Input - Bookings'!M112</f>
        <v>MS15XUX</v>
      </c>
      <c r="M110" s="41" t="str">
        <f>'Input - Bookings'!B112</f>
        <v>USD</v>
      </c>
      <c r="N110" s="43" t="str">
        <f t="array" ref="N110">IF(M110="USD",INDEX('AP Plants'!A:A,MATCH(K110,'AP Plants'!D:D,0)),INDEX('Australia Plants'!A:A,MATCH(K110,'Australia Plants'!D:D,0)))</f>
        <v>Ruyi</v>
      </c>
      <c r="O110" s="10">
        <v>1.0</v>
      </c>
      <c r="P110" s="9">
        <v>10740.0</v>
      </c>
      <c r="Q110" s="9">
        <v>5447.25</v>
      </c>
      <c r="R110" s="44">
        <v>0.12116906429302676</v>
      </c>
      <c r="S110" s="45">
        <f t="shared" si="4"/>
        <v>0.4928072626</v>
      </c>
      <c r="T110" s="46">
        <f t="shared" si="5"/>
        <v>0</v>
      </c>
      <c r="U110" s="46">
        <f t="shared" si="20"/>
        <v>0.1211690643</v>
      </c>
      <c r="V110" s="47" t="str">
        <f t="shared" si="7"/>
        <v>AOP</v>
      </c>
      <c r="W110" s="48">
        <f t="shared" si="26"/>
        <v>660.0381855</v>
      </c>
      <c r="X110" s="49">
        <f t="shared" si="9"/>
        <v>660.0381855</v>
      </c>
      <c r="Y110" s="9">
        <f t="shared" si="24"/>
        <v>5447.25</v>
      </c>
      <c r="Z110" s="8"/>
      <c r="AA110" s="8"/>
      <c r="AB110" s="8"/>
      <c r="AC110" s="8" t="str">
        <f t="shared" si="11"/>
        <v>AINH22441MS15XUX</v>
      </c>
      <c r="AD110" s="8" t="str">
        <f>IF(AC110='Input - Bookings'!Q105,"OK","Check")</f>
        <v>Check</v>
      </c>
      <c r="AE110" s="50"/>
      <c r="AF110" s="62"/>
      <c r="AG110" s="62"/>
      <c r="AH110" s="52"/>
      <c r="AI110" s="59"/>
      <c r="AJ110" s="8" t="str">
        <f t="array" ref="AJ110">XLOOKUP($K110,'AP Plants'!D:D,'AP Plants'!B:B)</f>
        <v>Class 3</v>
      </c>
      <c r="AK110" s="53"/>
      <c r="AL110" s="53"/>
      <c r="AM110" s="46">
        <v>0.015</v>
      </c>
      <c r="AN110" s="46">
        <f t="array" ref="AN110">XLOOKUP($AJ110,Warranty!B:B,Warranty!E:E)</f>
        <v>0.015</v>
      </c>
      <c r="AO110" s="8">
        <f>IF($M110="AUD",VLOOKUP(RIGHT('Wk - Margins'!$K110,3),'AU Freight'!C:G,5,0),0)</f>
        <v>0</v>
      </c>
      <c r="AP110" s="46">
        <f t="shared" si="12"/>
        <v>0</v>
      </c>
      <c r="AQ110" s="54">
        <f t="shared" si="13"/>
        <v>0</v>
      </c>
      <c r="AR110" s="55">
        <f t="shared" si="14"/>
        <v>1</v>
      </c>
      <c r="AS110" s="56">
        <f>IF(M110="AUD",P110*'Currency &amp; Conversion'!$L$7,P110)</f>
        <v>10740</v>
      </c>
      <c r="AT110" s="56">
        <f>IF(M110="AUD",Q110*'Currency &amp; Conversion'!$L$7,Q110)</f>
        <v>5447.25</v>
      </c>
      <c r="AU110" s="56"/>
      <c r="AV110" s="56"/>
      <c r="AW110" s="8"/>
    </row>
    <row r="111" ht="12.75" customHeight="1">
      <c r="A111" s="39" t="str">
        <f>'Input - Bookings'!A113</f>
        <v>04-20</v>
      </c>
      <c r="B111" s="40" t="str">
        <f t="shared" si="1"/>
        <v>India</v>
      </c>
      <c r="C111" s="40" t="str">
        <f t="shared" si="2"/>
        <v>AIN</v>
      </c>
      <c r="D111" s="40" t="str">
        <f>'Input - Bookings'!C113</f>
        <v>A</v>
      </c>
      <c r="E111" s="40" t="str">
        <f>'Input - Bookings'!H113</f>
        <v>IN</v>
      </c>
      <c r="F111" s="41" t="str">
        <f>'Input - Bookings'!E113</f>
        <v>067</v>
      </c>
      <c r="G111" s="41" t="str">
        <f>'Input - Bookings'!G113</f>
        <v>ELECTROMECH LIFT TRUCKS</v>
      </c>
      <c r="H111" s="41" t="str">
        <f>'Input - Bookings'!I113</f>
        <v>H22450</v>
      </c>
      <c r="I111" s="40" t="str">
        <f t="shared" si="3"/>
        <v>IN</v>
      </c>
      <c r="J111" s="42" t="str">
        <f>VLOOKUP(H111,'Input - Bookings'!I111:P550,8,0)</f>
        <v>880805</v>
      </c>
      <c r="K111" s="41" t="str">
        <f>'Input - Bookings'!L113</f>
        <v>A7R1</v>
      </c>
      <c r="L111" s="41" t="str">
        <f>'Input - Bookings'!M113</f>
        <v>MP20XUX</v>
      </c>
      <c r="M111" s="41" t="str">
        <f>'Input - Bookings'!B113</f>
        <v>USD</v>
      </c>
      <c r="N111" s="43" t="str">
        <f t="array" ref="N111">IF(M111="USD",INDEX('AP Plants'!A:A,MATCH(K111,'AP Plants'!D:D,0)),INDEX('Australia Plants'!A:A,MATCH(K111,'Australia Plants'!D:D,0)))</f>
        <v>Ruyi</v>
      </c>
      <c r="O111" s="10">
        <v>1.0</v>
      </c>
      <c r="P111" s="9">
        <v>5810.0</v>
      </c>
      <c r="Q111" s="9">
        <v>2963.2</v>
      </c>
      <c r="R111" s="44">
        <v>0.07183795793381109</v>
      </c>
      <c r="S111" s="45">
        <f t="shared" si="4"/>
        <v>0.4899827883</v>
      </c>
      <c r="T111" s="46">
        <f t="shared" si="5"/>
        <v>0</v>
      </c>
      <c r="U111" s="46">
        <f t="shared" si="20"/>
        <v>0.07183795793</v>
      </c>
      <c r="V111" s="47" t="str">
        <f t="shared" si="7"/>
        <v>AOP</v>
      </c>
      <c r="W111" s="48">
        <f t="shared" si="26"/>
        <v>212.8702369</v>
      </c>
      <c r="X111" s="49">
        <f t="shared" si="9"/>
        <v>212.8702369</v>
      </c>
      <c r="Y111" s="9">
        <f t="shared" si="24"/>
        <v>2963.2</v>
      </c>
      <c r="Z111" s="8"/>
      <c r="AA111" s="8"/>
      <c r="AB111" s="8"/>
      <c r="AC111" s="8" t="str">
        <f t="shared" si="11"/>
        <v>AINH22450MP20XUX</v>
      </c>
      <c r="AD111" s="8" t="str">
        <f>IF(AC111='Input - Bookings'!Q106,"OK","Check")</f>
        <v>Check</v>
      </c>
      <c r="AE111" s="65"/>
      <c r="AF111" s="62"/>
      <c r="AG111" s="62"/>
      <c r="AH111" s="52"/>
      <c r="AI111" s="59"/>
      <c r="AJ111" s="8" t="str">
        <f t="array" ref="AJ111">XLOOKUP($K111,'AP Plants'!D:D,'AP Plants'!B:B)</f>
        <v>Class 3</v>
      </c>
      <c r="AK111" s="53"/>
      <c r="AL111" s="53"/>
      <c r="AM111" s="46">
        <v>0.015</v>
      </c>
      <c r="AN111" s="46">
        <f t="array" ref="AN111">XLOOKUP($AJ111,Warranty!B:B,Warranty!E:E)</f>
        <v>0.015</v>
      </c>
      <c r="AO111" s="8">
        <f>IF($M111="AUD",VLOOKUP(RIGHT('Wk - Margins'!$K111,3),'AU Freight'!C:G,5,0),0)</f>
        <v>0</v>
      </c>
      <c r="AP111" s="46">
        <f t="shared" si="12"/>
        <v>0</v>
      </c>
      <c r="AQ111" s="54">
        <f t="shared" si="13"/>
        <v>0</v>
      </c>
      <c r="AR111" s="55">
        <f t="shared" si="14"/>
        <v>1</v>
      </c>
      <c r="AS111" s="56">
        <f>IF(M111="AUD",P111*'Currency &amp; Conversion'!$L$7,P111)</f>
        <v>5810</v>
      </c>
      <c r="AT111" s="56">
        <f>IF(M111="AUD",Q111*'Currency &amp; Conversion'!$L$7,Q111)</f>
        <v>2963.2</v>
      </c>
      <c r="AU111" s="56"/>
      <c r="AV111" s="56"/>
      <c r="AW111" s="8"/>
    </row>
    <row r="112" ht="12.75" customHeight="1">
      <c r="A112" s="39" t="str">
        <f>'Input - Bookings'!A114</f>
        <v>04-20</v>
      </c>
      <c r="B112" s="40" t="str">
        <f t="shared" si="1"/>
        <v>India</v>
      </c>
      <c r="C112" s="40" t="str">
        <f t="shared" si="2"/>
        <v>AIN</v>
      </c>
      <c r="D112" s="40" t="str">
        <f>'Input - Bookings'!C114</f>
        <v>A</v>
      </c>
      <c r="E112" s="40" t="str">
        <f>'Input - Bookings'!H114</f>
        <v>IN</v>
      </c>
      <c r="F112" s="41" t="str">
        <f>'Input - Bookings'!E114</f>
        <v>067</v>
      </c>
      <c r="G112" s="41" t="str">
        <f>'Input - Bookings'!G114</f>
        <v>ELECTROMECH LIFT TRUCKS</v>
      </c>
      <c r="H112" s="41" t="str">
        <f>'Input - Bookings'!I114</f>
        <v>H22451</v>
      </c>
      <c r="I112" s="40" t="str">
        <f t="shared" si="3"/>
        <v>IN</v>
      </c>
      <c r="J112" s="42" t="str">
        <f>VLOOKUP(H112,'Input - Bookings'!I112:P551,8,0)</f>
        <v>880805</v>
      </c>
      <c r="K112" s="41" t="str">
        <f>'Input - Bookings'!L114</f>
        <v>A7R1</v>
      </c>
      <c r="L112" s="41" t="str">
        <f>'Input - Bookings'!M114</f>
        <v>MP20XUX</v>
      </c>
      <c r="M112" s="41" t="str">
        <f>'Input - Bookings'!B114</f>
        <v>USD</v>
      </c>
      <c r="N112" s="43" t="str">
        <f t="array" ref="N112">IF(M112="USD",INDEX('AP Plants'!A:A,MATCH(K112,'AP Plants'!D:D,0)),INDEX('Australia Plants'!A:A,MATCH(K112,'Australia Plants'!D:D,0)))</f>
        <v>Ruyi</v>
      </c>
      <c r="O112" s="10">
        <v>1.0</v>
      </c>
      <c r="P112" s="9">
        <v>5530.0</v>
      </c>
      <c r="Q112" s="9">
        <v>2739.2</v>
      </c>
      <c r="R112" s="44">
        <v>0.054339407751116786</v>
      </c>
      <c r="S112" s="45">
        <f t="shared" si="4"/>
        <v>0.5046654611</v>
      </c>
      <c r="T112" s="46">
        <f t="shared" si="5"/>
        <v>0</v>
      </c>
      <c r="U112" s="46">
        <f t="shared" si="20"/>
        <v>0.05433940775</v>
      </c>
      <c r="V112" s="47" t="str">
        <f t="shared" si="7"/>
        <v>AOP</v>
      </c>
      <c r="W112" s="48">
        <f t="shared" si="26"/>
        <v>148.8465057</v>
      </c>
      <c r="X112" s="49">
        <f t="shared" si="9"/>
        <v>148.8465057</v>
      </c>
      <c r="Y112" s="9">
        <f t="shared" si="24"/>
        <v>2739.2</v>
      </c>
      <c r="Z112" s="8"/>
      <c r="AA112" s="8"/>
      <c r="AB112" s="8"/>
      <c r="AC112" s="8" t="str">
        <f t="shared" si="11"/>
        <v>AINH22451MP20XUX</v>
      </c>
      <c r="AD112" s="8" t="str">
        <f>IF(AC112='Input - Bookings'!Q107,"OK","Check")</f>
        <v>Check</v>
      </c>
      <c r="AE112" s="65"/>
      <c r="AF112" s="62"/>
      <c r="AG112" s="62"/>
      <c r="AH112" s="52"/>
      <c r="AI112" s="52"/>
      <c r="AJ112" s="8" t="str">
        <f t="array" ref="AJ112">XLOOKUP($K112,'AP Plants'!D:D,'AP Plants'!B:B)</f>
        <v>Class 3</v>
      </c>
      <c r="AK112" s="53"/>
      <c r="AL112" s="53"/>
      <c r="AM112" s="46">
        <v>0.015</v>
      </c>
      <c r="AN112" s="46">
        <f t="array" ref="AN112">XLOOKUP($AJ112,Warranty!B:B,Warranty!E:E)</f>
        <v>0.015</v>
      </c>
      <c r="AO112" s="8">
        <f>IF($M112="AUD",VLOOKUP(RIGHT('Wk - Margins'!$K112,3),'AU Freight'!C:G,5,0),0)</f>
        <v>0</v>
      </c>
      <c r="AP112" s="46">
        <f t="shared" si="12"/>
        <v>0</v>
      </c>
      <c r="AQ112" s="54">
        <f t="shared" si="13"/>
        <v>0</v>
      </c>
      <c r="AR112" s="55">
        <f t="shared" si="14"/>
        <v>1</v>
      </c>
      <c r="AS112" s="56">
        <f>IF(M112="AUD",P112*'Currency &amp; Conversion'!$L$7,P112)</f>
        <v>5530</v>
      </c>
      <c r="AT112" s="56">
        <f>IF(M112="AUD",Q112*'Currency &amp; Conversion'!$L$7,Q112)</f>
        <v>2739.2</v>
      </c>
      <c r="AU112" s="56"/>
      <c r="AV112" s="56"/>
      <c r="AW112" s="8"/>
    </row>
    <row r="113" ht="12.75" customHeight="1">
      <c r="A113" s="39" t="str">
        <f>'Input - Bookings'!A115</f>
        <v>04-20</v>
      </c>
      <c r="B113" s="40" t="str">
        <f t="shared" si="1"/>
        <v>India</v>
      </c>
      <c r="C113" s="40" t="str">
        <f t="shared" si="2"/>
        <v>AIN</v>
      </c>
      <c r="D113" s="40" t="str">
        <f>'Input - Bookings'!C115</f>
        <v>A</v>
      </c>
      <c r="E113" s="40" t="str">
        <f>'Input - Bookings'!H115</f>
        <v>IN</v>
      </c>
      <c r="F113" s="41" t="str">
        <f>'Input - Bookings'!E115</f>
        <v>067</v>
      </c>
      <c r="G113" s="41" t="str">
        <f>'Input - Bookings'!G115</f>
        <v>ELECTROMECH LIFT TRUCKS</v>
      </c>
      <c r="H113" s="41" t="str">
        <f>'Input - Bookings'!I115</f>
        <v>H22452</v>
      </c>
      <c r="I113" s="40" t="str">
        <f t="shared" si="3"/>
        <v>IN</v>
      </c>
      <c r="J113" s="42" t="str">
        <f>VLOOKUP(H113,'Input - Bookings'!I113:P552,8,0)</f>
        <v>880805</v>
      </c>
      <c r="K113" s="41" t="str">
        <f>'Input - Bookings'!L115</f>
        <v>A7R1</v>
      </c>
      <c r="L113" s="41" t="str">
        <f>'Input - Bookings'!M115</f>
        <v>MP20XUX</v>
      </c>
      <c r="M113" s="41" t="str">
        <f>'Input - Bookings'!B115</f>
        <v>USD</v>
      </c>
      <c r="N113" s="43" t="str">
        <f t="array" ref="N113">IF(M113="USD",INDEX('AP Plants'!A:A,MATCH(K113,'AP Plants'!D:D,0)),INDEX('Australia Plants'!A:A,MATCH(K113,'Australia Plants'!D:D,0)))</f>
        <v>Ruyi</v>
      </c>
      <c r="O113" s="10">
        <v>1.0</v>
      </c>
      <c r="P113" s="9">
        <v>5810.0</v>
      </c>
      <c r="Q113" s="9">
        <v>2963.2</v>
      </c>
      <c r="R113" s="44">
        <v>0.07183795793381109</v>
      </c>
      <c r="S113" s="45">
        <f t="shared" si="4"/>
        <v>0.4899827883</v>
      </c>
      <c r="T113" s="46">
        <f t="shared" si="5"/>
        <v>0</v>
      </c>
      <c r="U113" s="46">
        <f t="shared" si="20"/>
        <v>0.07183795793</v>
      </c>
      <c r="V113" s="47" t="str">
        <f t="shared" si="7"/>
        <v>AOP</v>
      </c>
      <c r="W113" s="48">
        <f t="shared" si="26"/>
        <v>212.8702369</v>
      </c>
      <c r="X113" s="49">
        <f t="shared" si="9"/>
        <v>212.8702369</v>
      </c>
      <c r="Y113" s="9">
        <f t="shared" si="24"/>
        <v>2963.2</v>
      </c>
      <c r="Z113" s="8"/>
      <c r="AA113" s="8"/>
      <c r="AB113" s="8"/>
      <c r="AC113" s="8" t="str">
        <f t="shared" si="11"/>
        <v>AINH22452MP20XUX</v>
      </c>
      <c r="AD113" s="8" t="str">
        <f>IF(AC113='Input - Bookings'!Q108,"OK","Check")</f>
        <v>Check</v>
      </c>
      <c r="AE113" s="57"/>
      <c r="AF113" s="62"/>
      <c r="AG113" s="62"/>
      <c r="AH113" s="52"/>
      <c r="AI113" s="52"/>
      <c r="AJ113" s="8" t="str">
        <f t="array" ref="AJ113">XLOOKUP($K113,'AP Plants'!D:D,'AP Plants'!B:B)</f>
        <v>Class 3</v>
      </c>
      <c r="AK113" s="53"/>
      <c r="AL113" s="53"/>
      <c r="AM113" s="46">
        <v>0.015</v>
      </c>
      <c r="AN113" s="46">
        <f t="array" ref="AN113">XLOOKUP($AJ113,Warranty!B:B,Warranty!E:E)</f>
        <v>0.015</v>
      </c>
      <c r="AO113" s="8">
        <f>IF($M113="AUD",VLOOKUP(RIGHT('Wk - Margins'!$K113,3),'AU Freight'!C:G,5,0),0)</f>
        <v>0</v>
      </c>
      <c r="AP113" s="46">
        <f t="shared" si="12"/>
        <v>0</v>
      </c>
      <c r="AQ113" s="54">
        <f t="shared" si="13"/>
        <v>0</v>
      </c>
      <c r="AR113" s="55">
        <f t="shared" si="14"/>
        <v>1</v>
      </c>
      <c r="AS113" s="56">
        <f>IF(M113="AUD",P113*'Currency &amp; Conversion'!$L$7,P113)</f>
        <v>5810</v>
      </c>
      <c r="AT113" s="56">
        <f>IF(M113="AUD",Q113*'Currency &amp; Conversion'!$L$7,Q113)</f>
        <v>2963.2</v>
      </c>
      <c r="AU113" s="56"/>
      <c r="AV113" s="56"/>
      <c r="AW113" s="8"/>
    </row>
    <row r="114" ht="12.75" customHeight="1">
      <c r="A114" s="39" t="str">
        <f>'Input - Bookings'!A116</f>
        <v>04-20</v>
      </c>
      <c r="B114" s="40" t="str">
        <f t="shared" si="1"/>
        <v>India</v>
      </c>
      <c r="C114" s="40" t="str">
        <f t="shared" si="2"/>
        <v>AIN</v>
      </c>
      <c r="D114" s="40" t="str">
        <f>'Input - Bookings'!C116</f>
        <v>A</v>
      </c>
      <c r="E114" s="40" t="str">
        <f>'Input - Bookings'!H116</f>
        <v>IN</v>
      </c>
      <c r="F114" s="41" t="str">
        <f>'Input - Bookings'!E116</f>
        <v>067</v>
      </c>
      <c r="G114" s="41" t="str">
        <f>'Input - Bookings'!G116</f>
        <v>ELECTROMECH LIFT TRUCKS</v>
      </c>
      <c r="H114" s="41" t="str">
        <f>'Input - Bookings'!I116</f>
        <v>H22453</v>
      </c>
      <c r="I114" s="40" t="str">
        <f t="shared" si="3"/>
        <v>IN</v>
      </c>
      <c r="J114" s="42" t="str">
        <f>VLOOKUP(H114,'Input - Bookings'!I114:P553,8,0)</f>
        <v>880805</v>
      </c>
      <c r="K114" s="41" t="str">
        <f>'Input - Bookings'!L116</f>
        <v>A7R1</v>
      </c>
      <c r="L114" s="41" t="str">
        <f>'Input - Bookings'!M116</f>
        <v>MP20XUX</v>
      </c>
      <c r="M114" s="41" t="str">
        <f>'Input - Bookings'!B116</f>
        <v>USD</v>
      </c>
      <c r="N114" s="43" t="str">
        <f t="array" ref="N114">IF(M114="USD",INDEX('AP Plants'!A:A,MATCH(K114,'AP Plants'!D:D,0)),INDEX('Australia Plants'!A:A,MATCH(K114,'Australia Plants'!D:D,0)))</f>
        <v>Ruyi</v>
      </c>
      <c r="O114" s="10">
        <v>1.0</v>
      </c>
      <c r="P114" s="9">
        <v>5810.0</v>
      </c>
      <c r="Q114" s="9">
        <v>2963.2</v>
      </c>
      <c r="R114" s="44">
        <v>0.07183795793381109</v>
      </c>
      <c r="S114" s="45">
        <f t="shared" si="4"/>
        <v>0.4899827883</v>
      </c>
      <c r="T114" s="46">
        <f t="shared" si="5"/>
        <v>0</v>
      </c>
      <c r="U114" s="46">
        <f t="shared" si="20"/>
        <v>0.07183795793</v>
      </c>
      <c r="V114" s="47" t="str">
        <f t="shared" si="7"/>
        <v>AOP</v>
      </c>
      <c r="W114" s="48">
        <f t="shared" si="26"/>
        <v>212.8702369</v>
      </c>
      <c r="X114" s="49">
        <f t="shared" si="9"/>
        <v>212.8702369</v>
      </c>
      <c r="Y114" s="9">
        <f t="shared" si="24"/>
        <v>2963.2</v>
      </c>
      <c r="Z114" s="8"/>
      <c r="AA114" s="8"/>
      <c r="AB114" s="8"/>
      <c r="AC114" s="8" t="str">
        <f t="shared" si="11"/>
        <v>AINH22453MP20XUX</v>
      </c>
      <c r="AD114" s="8" t="str">
        <f>IF(AC114='Input - Bookings'!Q109,"OK","Check")</f>
        <v>Check</v>
      </c>
      <c r="AE114" s="50"/>
      <c r="AF114" s="62"/>
      <c r="AG114" s="62"/>
      <c r="AH114" s="52"/>
      <c r="AI114" s="52"/>
      <c r="AJ114" s="8" t="str">
        <f t="array" ref="AJ114">XLOOKUP($K114,'AP Plants'!D:D,'AP Plants'!B:B)</f>
        <v>Class 3</v>
      </c>
      <c r="AK114" s="53"/>
      <c r="AL114" s="53"/>
      <c r="AM114" s="46">
        <v>0.015</v>
      </c>
      <c r="AN114" s="46">
        <f t="array" ref="AN114">XLOOKUP($AJ114,Warranty!B:B,Warranty!E:E)</f>
        <v>0.015</v>
      </c>
      <c r="AO114" s="8">
        <f>IF($M114="AUD",VLOOKUP(RIGHT('Wk - Margins'!$K114,3),'AU Freight'!C:G,5,0),0)</f>
        <v>0</v>
      </c>
      <c r="AP114" s="46">
        <f t="shared" si="12"/>
        <v>0</v>
      </c>
      <c r="AQ114" s="54">
        <f t="shared" si="13"/>
        <v>0</v>
      </c>
      <c r="AR114" s="55">
        <f t="shared" si="14"/>
        <v>1</v>
      </c>
      <c r="AS114" s="56">
        <f>IF(M114="AUD",P114*'Currency &amp; Conversion'!$L$7,P114)</f>
        <v>5810</v>
      </c>
      <c r="AT114" s="56">
        <f>IF(M114="AUD",Q114*'Currency &amp; Conversion'!$L$7,Q114)</f>
        <v>2963.2</v>
      </c>
      <c r="AU114" s="56"/>
      <c r="AV114" s="56"/>
      <c r="AW114" s="8"/>
    </row>
    <row r="115" ht="12.75" customHeight="1">
      <c r="A115" s="39" t="str">
        <f>'Input - Bookings'!A117</f>
        <v>04-20</v>
      </c>
      <c r="B115" s="40" t="str">
        <f t="shared" si="1"/>
        <v>India</v>
      </c>
      <c r="C115" s="40" t="str">
        <f t="shared" si="2"/>
        <v>AIN</v>
      </c>
      <c r="D115" s="40" t="str">
        <f>'Input - Bookings'!C117</f>
        <v>A</v>
      </c>
      <c r="E115" s="40" t="str">
        <f>'Input - Bookings'!H117</f>
        <v>IN</v>
      </c>
      <c r="F115" s="41" t="str">
        <f>'Input - Bookings'!E117</f>
        <v>067</v>
      </c>
      <c r="G115" s="41" t="str">
        <f>'Input - Bookings'!G117</f>
        <v>ELECTROMECH LIFT TRUCKS</v>
      </c>
      <c r="H115" s="41" t="str">
        <f>'Input - Bookings'!I117</f>
        <v>H22454</v>
      </c>
      <c r="I115" s="40" t="str">
        <f t="shared" si="3"/>
        <v>IN</v>
      </c>
      <c r="J115" s="42" t="str">
        <f>VLOOKUP(H115,'Input - Bookings'!I115:P554,8,0)</f>
        <v>880805</v>
      </c>
      <c r="K115" s="41" t="str">
        <f>'Input - Bookings'!L117</f>
        <v>A7R1</v>
      </c>
      <c r="L115" s="41" t="str">
        <f>'Input - Bookings'!M117</f>
        <v>MP20XUX</v>
      </c>
      <c r="M115" s="41" t="str">
        <f>'Input - Bookings'!B117</f>
        <v>USD</v>
      </c>
      <c r="N115" s="43" t="str">
        <f t="array" ref="N115">IF(M115="USD",INDEX('AP Plants'!A:A,MATCH(K115,'AP Plants'!D:D,0)),INDEX('Australia Plants'!A:A,MATCH(K115,'Australia Plants'!D:D,0)))</f>
        <v>Ruyi</v>
      </c>
      <c r="O115" s="10">
        <v>1.0</v>
      </c>
      <c r="P115" s="9">
        <v>5810.0</v>
      </c>
      <c r="Q115" s="9">
        <v>2963.2</v>
      </c>
      <c r="R115" s="44">
        <v>0.07183795793381109</v>
      </c>
      <c r="S115" s="45">
        <f t="shared" si="4"/>
        <v>0.4899827883</v>
      </c>
      <c r="T115" s="46">
        <f t="shared" si="5"/>
        <v>0</v>
      </c>
      <c r="U115" s="46">
        <f t="shared" si="20"/>
        <v>0.07183795793</v>
      </c>
      <c r="V115" s="47" t="str">
        <f t="shared" si="7"/>
        <v>AOP</v>
      </c>
      <c r="W115" s="48">
        <f t="shared" si="26"/>
        <v>212.8702369</v>
      </c>
      <c r="X115" s="49">
        <f t="shared" si="9"/>
        <v>212.8702369</v>
      </c>
      <c r="Y115" s="9">
        <f t="shared" si="24"/>
        <v>2963.2</v>
      </c>
      <c r="Z115" s="8"/>
      <c r="AA115" s="8"/>
      <c r="AB115" s="8"/>
      <c r="AC115" s="8" t="str">
        <f t="shared" si="11"/>
        <v>AINH22454MP20XUX</v>
      </c>
      <c r="AD115" s="8" t="str">
        <f>IF(AC115='Input - Bookings'!Q110,"OK","Check")</f>
        <v>Check</v>
      </c>
      <c r="AE115" s="50"/>
      <c r="AF115" s="62"/>
      <c r="AG115" s="62"/>
      <c r="AH115" s="52"/>
      <c r="AI115" s="52"/>
      <c r="AJ115" s="8" t="str">
        <f t="array" ref="AJ115">XLOOKUP($K115,'AP Plants'!D:D,'AP Plants'!B:B)</f>
        <v>Class 3</v>
      </c>
      <c r="AK115" s="53"/>
      <c r="AL115" s="53"/>
      <c r="AM115" s="46">
        <v>0.015</v>
      </c>
      <c r="AN115" s="46">
        <f t="array" ref="AN115">XLOOKUP($AJ115,Warranty!B:B,Warranty!E:E)</f>
        <v>0.015</v>
      </c>
      <c r="AO115" s="8">
        <f>IF($M115="AUD",VLOOKUP(RIGHT('Wk - Margins'!$K115,3),'AU Freight'!C:G,5,0),0)</f>
        <v>0</v>
      </c>
      <c r="AP115" s="46">
        <f t="shared" si="12"/>
        <v>0</v>
      </c>
      <c r="AQ115" s="54">
        <f t="shared" si="13"/>
        <v>0</v>
      </c>
      <c r="AR115" s="55">
        <f t="shared" si="14"/>
        <v>1</v>
      </c>
      <c r="AS115" s="56">
        <f>IF(M115="AUD",P115*'Currency &amp; Conversion'!$L$7,P115)</f>
        <v>5810</v>
      </c>
      <c r="AT115" s="56">
        <f>IF(M115="AUD",Q115*'Currency &amp; Conversion'!$L$7,Q115)</f>
        <v>2963.2</v>
      </c>
      <c r="AU115" s="56"/>
      <c r="AV115" s="56"/>
      <c r="AW115" s="8"/>
    </row>
    <row r="116" ht="12.75" customHeight="1">
      <c r="A116" s="39" t="str">
        <f>'Input - Bookings'!A118</f>
        <v>04-20</v>
      </c>
      <c r="B116" s="40" t="str">
        <f t="shared" si="1"/>
        <v>Asia</v>
      </c>
      <c r="C116" s="40" t="str">
        <f t="shared" si="2"/>
        <v>ATW</v>
      </c>
      <c r="D116" s="40" t="str">
        <f>'Input - Bookings'!C118</f>
        <v>A</v>
      </c>
      <c r="E116" s="40" t="str">
        <f>'Input - Bookings'!H118</f>
        <v>TW</v>
      </c>
      <c r="F116" s="41" t="str">
        <f>'Input - Bookings'!E118</f>
        <v>067</v>
      </c>
      <c r="G116" s="41" t="str">
        <f>'Input - Bookings'!G118</f>
        <v>TA YIH MATERIALS HANDLING</v>
      </c>
      <c r="H116" s="58" t="str">
        <f>'Input - Bookings'!I118</f>
        <v>H22585</v>
      </c>
      <c r="I116" s="40" t="str">
        <f t="shared" si="3"/>
        <v>TW</v>
      </c>
      <c r="J116" s="42" t="str">
        <f>VLOOKUP(H116,'Input - Bookings'!I116:P555,8,0)</f>
        <v>810265</v>
      </c>
      <c r="K116" s="41" t="str">
        <f>'Input - Bookings'!L118</f>
        <v>A3D4</v>
      </c>
      <c r="L116" s="41" t="str">
        <f>'Input - Bookings'!M118</f>
        <v>MPC15</v>
      </c>
      <c r="M116" s="41" t="str">
        <f>'Input - Bookings'!B118</f>
        <v>USD</v>
      </c>
      <c r="N116" s="43" t="str">
        <f t="array" ref="N116">IF(M116="USD",INDEX('AP Plants'!A:A,MATCH(K116,'AP Plants'!D:D,0)),INDEX('Australia Plants'!A:A,MATCH(K116,'Australia Plants'!D:D,0)))</f>
        <v>Staxx</v>
      </c>
      <c r="O116" s="10">
        <v>1.0</v>
      </c>
      <c r="P116" s="9">
        <v>1320.0</v>
      </c>
      <c r="Q116" s="9">
        <v>769.7</v>
      </c>
      <c r="R116" s="44">
        <v>0.15255944319130132</v>
      </c>
      <c r="S116" s="45">
        <f t="shared" si="4"/>
        <v>0.4168939394</v>
      </c>
      <c r="T116" s="46">
        <f t="shared" si="5"/>
        <v>0</v>
      </c>
      <c r="U116" s="46">
        <f t="shared" si="20"/>
        <v>0.1525594432</v>
      </c>
      <c r="V116" s="47" t="str">
        <f t="shared" si="7"/>
        <v>AOP</v>
      </c>
      <c r="W116" s="48">
        <f t="shared" si="26"/>
        <v>117.4250034</v>
      </c>
      <c r="X116" s="49">
        <f t="shared" si="9"/>
        <v>117.4250034</v>
      </c>
      <c r="Y116" s="9">
        <f t="shared" si="24"/>
        <v>769.7</v>
      </c>
      <c r="Z116" s="8"/>
      <c r="AA116" s="8"/>
      <c r="AB116" s="8"/>
      <c r="AC116" s="8" t="str">
        <f t="shared" si="11"/>
        <v>ATWH22585MPC15</v>
      </c>
      <c r="AD116" s="8" t="str">
        <f>IF(AC116='Input - Bookings'!Q111,"OK","Check")</f>
        <v>Check</v>
      </c>
      <c r="AE116" s="50"/>
      <c r="AF116" s="62"/>
      <c r="AG116" s="62"/>
      <c r="AH116" s="52"/>
      <c r="AI116" s="52"/>
      <c r="AJ116" s="8" t="str">
        <f t="array" ref="AJ116">XLOOKUP($K116,'AP Plants'!D:D,'AP Plants'!B:B)</f>
        <v>Class 3</v>
      </c>
      <c r="AK116" s="53"/>
      <c r="AL116" s="53"/>
      <c r="AM116" s="46">
        <v>0.015</v>
      </c>
      <c r="AN116" s="46">
        <f t="array" ref="AN116">XLOOKUP($AJ116,Warranty!B:B,Warranty!E:E)</f>
        <v>0.015</v>
      </c>
      <c r="AO116" s="8">
        <f>IF($M116="AUD",VLOOKUP(RIGHT('Wk - Margins'!$K116,3),'AU Freight'!C:G,5,0),0)</f>
        <v>0</v>
      </c>
      <c r="AP116" s="46">
        <f t="shared" si="12"/>
        <v>0</v>
      </c>
      <c r="AQ116" s="54">
        <f t="shared" si="13"/>
        <v>0</v>
      </c>
      <c r="AR116" s="55">
        <f t="shared" si="14"/>
        <v>1</v>
      </c>
      <c r="AS116" s="56">
        <f>IF(M116="AUD",P116*'Currency &amp; Conversion'!$L$7,P116)</f>
        <v>1320</v>
      </c>
      <c r="AT116" s="56">
        <f>IF(M116="AUD",Q116*'Currency &amp; Conversion'!$L$7,Q116)</f>
        <v>769.7</v>
      </c>
      <c r="AU116" s="56"/>
      <c r="AV116" s="56"/>
      <c r="AW116" s="8"/>
    </row>
    <row r="117" ht="12.75" customHeight="1">
      <c r="A117" s="39" t="str">
        <f>'Input - Bookings'!A119</f>
        <v>04-20</v>
      </c>
      <c r="B117" s="40" t="str">
        <f t="shared" si="1"/>
        <v>Asia</v>
      </c>
      <c r="C117" s="40" t="str">
        <f t="shared" si="2"/>
        <v>ATW</v>
      </c>
      <c r="D117" s="40" t="str">
        <f>'Input - Bookings'!C119</f>
        <v>A</v>
      </c>
      <c r="E117" s="40" t="str">
        <f>'Input - Bookings'!H119</f>
        <v>TW</v>
      </c>
      <c r="F117" s="41" t="str">
        <f>'Input - Bookings'!E119</f>
        <v>067</v>
      </c>
      <c r="G117" s="41" t="str">
        <f>'Input - Bookings'!G119</f>
        <v>TA YIH MATERIALS HANDLING</v>
      </c>
      <c r="H117" s="58" t="str">
        <f>'Input - Bookings'!I119</f>
        <v>H22586</v>
      </c>
      <c r="I117" s="40" t="str">
        <f t="shared" si="3"/>
        <v>TW</v>
      </c>
      <c r="J117" s="42" t="str">
        <f>VLOOKUP(H117,'Input - Bookings'!I117:P556,8,0)</f>
        <v>810265</v>
      </c>
      <c r="K117" s="41" t="str">
        <f>'Input - Bookings'!L119</f>
        <v>A3D4</v>
      </c>
      <c r="L117" s="41" t="str">
        <f>'Input - Bookings'!M119</f>
        <v>MPC15</v>
      </c>
      <c r="M117" s="41" t="str">
        <f>'Input - Bookings'!B119</f>
        <v>USD</v>
      </c>
      <c r="N117" s="43" t="str">
        <f t="array" ref="N117">IF(M117="USD",INDEX('AP Plants'!A:A,MATCH(K117,'AP Plants'!D:D,0)),INDEX('Australia Plants'!A:A,MATCH(K117,'Australia Plants'!D:D,0)))</f>
        <v>Staxx</v>
      </c>
      <c r="O117" s="10">
        <v>1.0</v>
      </c>
      <c r="P117" s="9">
        <v>1320.0</v>
      </c>
      <c r="Q117" s="9">
        <v>769.7</v>
      </c>
      <c r="R117" s="44">
        <v>0.15255944319130132</v>
      </c>
      <c r="S117" s="45">
        <f t="shared" si="4"/>
        <v>0.4168939394</v>
      </c>
      <c r="T117" s="46">
        <f t="shared" si="5"/>
        <v>0</v>
      </c>
      <c r="U117" s="46">
        <f t="shared" si="20"/>
        <v>0.1525594432</v>
      </c>
      <c r="V117" s="47" t="str">
        <f t="shared" si="7"/>
        <v>AOP</v>
      </c>
      <c r="W117" s="48">
        <f t="shared" si="26"/>
        <v>117.4250034</v>
      </c>
      <c r="X117" s="49">
        <f t="shared" si="9"/>
        <v>117.4250034</v>
      </c>
      <c r="Y117" s="9">
        <f t="shared" si="24"/>
        <v>769.7</v>
      </c>
      <c r="Z117" s="8"/>
      <c r="AA117" s="8"/>
      <c r="AB117" s="8"/>
      <c r="AC117" s="8" t="str">
        <f t="shared" si="11"/>
        <v>ATWH22586MPC15</v>
      </c>
      <c r="AD117" s="8" t="str">
        <f>IF(AC117='Input - Bookings'!Q112,"OK","Check")</f>
        <v>Check</v>
      </c>
      <c r="AE117" s="50"/>
      <c r="AF117" s="62"/>
      <c r="AG117" s="62"/>
      <c r="AH117" s="52"/>
      <c r="AI117" s="52"/>
      <c r="AJ117" s="8" t="str">
        <f t="array" ref="AJ117">XLOOKUP($K117,'AP Plants'!D:D,'AP Plants'!B:B)</f>
        <v>Class 3</v>
      </c>
      <c r="AK117" s="53"/>
      <c r="AL117" s="53"/>
      <c r="AM117" s="46">
        <v>0.015</v>
      </c>
      <c r="AN117" s="46">
        <f t="array" ref="AN117">XLOOKUP($AJ117,Warranty!B:B,Warranty!E:E)</f>
        <v>0.015</v>
      </c>
      <c r="AO117" s="8">
        <f>IF($M117="AUD",VLOOKUP(RIGHT('Wk - Margins'!$K117,3),'AU Freight'!C:G,5,0),0)</f>
        <v>0</v>
      </c>
      <c r="AP117" s="46">
        <f t="shared" si="12"/>
        <v>0</v>
      </c>
      <c r="AQ117" s="54">
        <f t="shared" si="13"/>
        <v>0</v>
      </c>
      <c r="AR117" s="55">
        <f t="shared" si="14"/>
        <v>1</v>
      </c>
      <c r="AS117" s="56">
        <f>IF(M117="AUD",P117*'Currency &amp; Conversion'!$L$7,P117)</f>
        <v>1320</v>
      </c>
      <c r="AT117" s="56">
        <f>IF(M117="AUD",Q117*'Currency &amp; Conversion'!$L$7,Q117)</f>
        <v>769.7</v>
      </c>
      <c r="AU117" s="56"/>
      <c r="AV117" s="56"/>
      <c r="AW117" s="8"/>
    </row>
    <row r="118" ht="12.75" customHeight="1">
      <c r="A118" s="39" t="str">
        <f>'Input - Bookings'!A120</f>
        <v>04-20</v>
      </c>
      <c r="B118" s="40" t="str">
        <f t="shared" si="1"/>
        <v>Asia</v>
      </c>
      <c r="C118" s="40" t="str">
        <f t="shared" si="2"/>
        <v>ATW</v>
      </c>
      <c r="D118" s="40" t="str">
        <f>'Input - Bookings'!C120</f>
        <v>A</v>
      </c>
      <c r="E118" s="40" t="str">
        <f>'Input - Bookings'!H120</f>
        <v>TW</v>
      </c>
      <c r="F118" s="41" t="str">
        <f>'Input - Bookings'!E120</f>
        <v>067</v>
      </c>
      <c r="G118" s="41" t="str">
        <f>'Input - Bookings'!G120</f>
        <v>TA YIH MATERIALS HANDLING</v>
      </c>
      <c r="H118" s="58" t="str">
        <f>'Input - Bookings'!I120</f>
        <v>H22587</v>
      </c>
      <c r="I118" s="40" t="str">
        <f t="shared" si="3"/>
        <v>TW</v>
      </c>
      <c r="J118" s="42" t="str">
        <f>VLOOKUP(H118,'Input - Bookings'!I118:P557,8,0)</f>
        <v>810265</v>
      </c>
      <c r="K118" s="41" t="str">
        <f>'Input - Bookings'!L120</f>
        <v>A3D4</v>
      </c>
      <c r="L118" s="41" t="str">
        <f>'Input - Bookings'!M120</f>
        <v>MPC15</v>
      </c>
      <c r="M118" s="41" t="str">
        <f>'Input - Bookings'!B120</f>
        <v>USD</v>
      </c>
      <c r="N118" s="43" t="str">
        <f t="array" ref="N118">IF(M118="USD",INDEX('AP Plants'!A:A,MATCH(K118,'AP Plants'!D:D,0)),INDEX('Australia Plants'!A:A,MATCH(K118,'Australia Plants'!D:D,0)))</f>
        <v>Staxx</v>
      </c>
      <c r="O118" s="10">
        <v>1.0</v>
      </c>
      <c r="P118" s="9">
        <v>1320.0</v>
      </c>
      <c r="Q118" s="9">
        <v>769.7</v>
      </c>
      <c r="R118" s="44">
        <v>0.15255944319130132</v>
      </c>
      <c r="S118" s="45">
        <f t="shared" si="4"/>
        <v>0.4168939394</v>
      </c>
      <c r="T118" s="46">
        <f t="shared" si="5"/>
        <v>0</v>
      </c>
      <c r="U118" s="46">
        <f t="shared" si="20"/>
        <v>0.1525594432</v>
      </c>
      <c r="V118" s="47" t="str">
        <f t="shared" si="7"/>
        <v>AOP</v>
      </c>
      <c r="W118" s="48">
        <f t="shared" si="26"/>
        <v>117.4250034</v>
      </c>
      <c r="X118" s="49">
        <f t="shared" si="9"/>
        <v>117.4250034</v>
      </c>
      <c r="Y118" s="9">
        <f t="shared" si="24"/>
        <v>769.7</v>
      </c>
      <c r="Z118" s="8"/>
      <c r="AA118" s="8"/>
      <c r="AB118" s="8"/>
      <c r="AC118" s="8" t="str">
        <f t="shared" si="11"/>
        <v>ATWH22587MPC15</v>
      </c>
      <c r="AD118" s="8" t="str">
        <f>IF(AC118='Input - Bookings'!Q113,"OK","Check")</f>
        <v>Check</v>
      </c>
      <c r="AE118" s="50"/>
      <c r="AF118" s="62"/>
      <c r="AG118" s="62"/>
      <c r="AH118" s="52"/>
      <c r="AI118" s="52"/>
      <c r="AJ118" s="8" t="str">
        <f t="array" ref="AJ118">XLOOKUP($K118,'AP Plants'!D:D,'AP Plants'!B:B)</f>
        <v>Class 3</v>
      </c>
      <c r="AK118" s="53"/>
      <c r="AL118" s="53"/>
      <c r="AM118" s="46">
        <v>0.015</v>
      </c>
      <c r="AN118" s="46">
        <f t="array" ref="AN118">XLOOKUP($AJ118,Warranty!B:B,Warranty!E:E)</f>
        <v>0.015</v>
      </c>
      <c r="AO118" s="8">
        <f>IF($M118="AUD",VLOOKUP(RIGHT('Wk - Margins'!$K118,3),'AU Freight'!C:G,5,0),0)</f>
        <v>0</v>
      </c>
      <c r="AP118" s="46">
        <f t="shared" si="12"/>
        <v>0</v>
      </c>
      <c r="AQ118" s="54">
        <f t="shared" si="13"/>
        <v>0</v>
      </c>
      <c r="AR118" s="55">
        <f t="shared" si="14"/>
        <v>1</v>
      </c>
      <c r="AS118" s="56">
        <f>IF(M118="AUD",P118*'Currency &amp; Conversion'!$L$7,P118)</f>
        <v>1320</v>
      </c>
      <c r="AT118" s="56">
        <f>IF(M118="AUD",Q118*'Currency &amp; Conversion'!$L$7,Q118)</f>
        <v>769.7</v>
      </c>
      <c r="AU118" s="56"/>
      <c r="AV118" s="56"/>
      <c r="AW118" s="8"/>
    </row>
    <row r="119" ht="12.75" customHeight="1">
      <c r="A119" s="39" t="str">
        <f>'Input - Bookings'!A121</f>
        <v>04-20</v>
      </c>
      <c r="B119" s="40" t="str">
        <f t="shared" si="1"/>
        <v>Asia</v>
      </c>
      <c r="C119" s="40" t="str">
        <f t="shared" si="2"/>
        <v>ATW</v>
      </c>
      <c r="D119" s="40" t="str">
        <f>'Input - Bookings'!C121</f>
        <v>A</v>
      </c>
      <c r="E119" s="40" t="str">
        <f>'Input - Bookings'!H121</f>
        <v>TW</v>
      </c>
      <c r="F119" s="41" t="str">
        <f>'Input - Bookings'!E121</f>
        <v>067</v>
      </c>
      <c r="G119" s="41" t="str">
        <f>'Input - Bookings'!G121</f>
        <v>TA YIH MATERIALS HANDLING</v>
      </c>
      <c r="H119" s="58" t="str">
        <f>'Input - Bookings'!I121</f>
        <v>H22588</v>
      </c>
      <c r="I119" s="40" t="str">
        <f t="shared" si="3"/>
        <v>TW</v>
      </c>
      <c r="J119" s="42" t="str">
        <f>VLOOKUP(H119,'Input - Bookings'!I119:P558,8,0)</f>
        <v>810265</v>
      </c>
      <c r="K119" s="41" t="str">
        <f>'Input - Bookings'!L121</f>
        <v>A3D4</v>
      </c>
      <c r="L119" s="41" t="str">
        <f>'Input - Bookings'!M121</f>
        <v>MPC15</v>
      </c>
      <c r="M119" s="41" t="str">
        <f>'Input - Bookings'!B121</f>
        <v>USD</v>
      </c>
      <c r="N119" s="43" t="str">
        <f t="array" ref="N119">IF(M119="USD",INDEX('AP Plants'!A:A,MATCH(K119,'AP Plants'!D:D,0)),INDEX('Australia Plants'!A:A,MATCH(K119,'Australia Plants'!D:D,0)))</f>
        <v>Staxx</v>
      </c>
      <c r="O119" s="10">
        <v>1.0</v>
      </c>
      <c r="P119" s="9">
        <v>1320.0</v>
      </c>
      <c r="Q119" s="9">
        <v>769.7</v>
      </c>
      <c r="R119" s="44">
        <v>0.15255944319130132</v>
      </c>
      <c r="S119" s="45">
        <f t="shared" si="4"/>
        <v>0.4168939394</v>
      </c>
      <c r="T119" s="46">
        <f t="shared" si="5"/>
        <v>0</v>
      </c>
      <c r="U119" s="46">
        <f t="shared" si="20"/>
        <v>0.1525594432</v>
      </c>
      <c r="V119" s="47" t="str">
        <f t="shared" si="7"/>
        <v>AOP</v>
      </c>
      <c r="W119" s="48">
        <f t="shared" si="26"/>
        <v>117.4250034</v>
      </c>
      <c r="X119" s="49">
        <f t="shared" si="9"/>
        <v>117.4250034</v>
      </c>
      <c r="Y119" s="9">
        <f t="shared" si="24"/>
        <v>769.7</v>
      </c>
      <c r="Z119" s="8"/>
      <c r="AA119" s="8"/>
      <c r="AB119" s="8"/>
      <c r="AC119" s="8" t="str">
        <f t="shared" si="11"/>
        <v>ATWH22588MPC15</v>
      </c>
      <c r="AD119" s="8" t="str">
        <f>IF(AC119='Input - Bookings'!Q114,"OK","Check")</f>
        <v>Check</v>
      </c>
      <c r="AE119" s="50"/>
      <c r="AF119" s="62"/>
      <c r="AG119" s="62"/>
      <c r="AH119" s="52"/>
      <c r="AI119" s="52"/>
      <c r="AJ119" s="8" t="str">
        <f t="array" ref="AJ119">XLOOKUP($K119,'AP Plants'!D:D,'AP Plants'!B:B)</f>
        <v>Class 3</v>
      </c>
      <c r="AK119" s="53"/>
      <c r="AL119" s="53"/>
      <c r="AM119" s="46">
        <v>0.015</v>
      </c>
      <c r="AN119" s="46">
        <f t="array" ref="AN119">XLOOKUP($AJ119,Warranty!B:B,Warranty!E:E)</f>
        <v>0.015</v>
      </c>
      <c r="AO119" s="8">
        <f>IF($M119="AUD",VLOOKUP(RIGHT('Wk - Margins'!$K119,3),'AU Freight'!C:G,5,0),0)</f>
        <v>0</v>
      </c>
      <c r="AP119" s="46">
        <f t="shared" si="12"/>
        <v>0</v>
      </c>
      <c r="AQ119" s="54">
        <f t="shared" si="13"/>
        <v>0</v>
      </c>
      <c r="AR119" s="55">
        <f t="shared" si="14"/>
        <v>1</v>
      </c>
      <c r="AS119" s="56">
        <f>IF(M119="AUD",P119*'Currency &amp; Conversion'!$L$7,P119)</f>
        <v>1320</v>
      </c>
      <c r="AT119" s="56">
        <f>IF(M119="AUD",Q119*'Currency &amp; Conversion'!$L$7,Q119)</f>
        <v>769.7</v>
      </c>
      <c r="AU119" s="56"/>
      <c r="AV119" s="56"/>
      <c r="AW119" s="8"/>
    </row>
    <row r="120" ht="12.75" customHeight="1">
      <c r="A120" s="39" t="str">
        <f>'Input - Bookings'!A122</f>
        <v>04-20</v>
      </c>
      <c r="B120" s="40" t="str">
        <f t="shared" si="1"/>
        <v>Asia</v>
      </c>
      <c r="C120" s="40" t="str">
        <f t="shared" si="2"/>
        <v>ATW</v>
      </c>
      <c r="D120" s="40" t="str">
        <f>'Input - Bookings'!C122</f>
        <v>A</v>
      </c>
      <c r="E120" s="40" t="str">
        <f>'Input - Bookings'!H122</f>
        <v>TW</v>
      </c>
      <c r="F120" s="41" t="str">
        <f>'Input - Bookings'!E122</f>
        <v>067</v>
      </c>
      <c r="G120" s="41" t="str">
        <f>'Input - Bookings'!G122</f>
        <v>TA YIH MATERIALS HANDLING</v>
      </c>
      <c r="H120" s="58" t="str">
        <f>'Input - Bookings'!I122</f>
        <v>H22589</v>
      </c>
      <c r="I120" s="40" t="str">
        <f t="shared" si="3"/>
        <v>TW</v>
      </c>
      <c r="J120" s="42" t="str">
        <f>VLOOKUP(H120,'Input - Bookings'!I120:P559,8,0)</f>
        <v>810265</v>
      </c>
      <c r="K120" s="41" t="str">
        <f>'Input - Bookings'!L122</f>
        <v>A3D4</v>
      </c>
      <c r="L120" s="41" t="str">
        <f>'Input - Bookings'!M122</f>
        <v>MPC15</v>
      </c>
      <c r="M120" s="41" t="str">
        <f>'Input - Bookings'!B122</f>
        <v>USD</v>
      </c>
      <c r="N120" s="43" t="str">
        <f t="array" ref="N120">IF(M120="USD",INDEX('AP Plants'!A:A,MATCH(K120,'AP Plants'!D:D,0)),INDEX('Australia Plants'!A:A,MATCH(K120,'Australia Plants'!D:D,0)))</f>
        <v>Staxx</v>
      </c>
      <c r="O120" s="10">
        <v>1.0</v>
      </c>
      <c r="P120" s="9">
        <v>1320.0</v>
      </c>
      <c r="Q120" s="9">
        <v>769.7</v>
      </c>
      <c r="R120" s="44">
        <v>0.15255944319130132</v>
      </c>
      <c r="S120" s="45">
        <f t="shared" si="4"/>
        <v>0.4168939394</v>
      </c>
      <c r="T120" s="46">
        <f t="shared" si="5"/>
        <v>0</v>
      </c>
      <c r="U120" s="46">
        <f t="shared" si="20"/>
        <v>0.1525594432</v>
      </c>
      <c r="V120" s="47" t="str">
        <f t="shared" si="7"/>
        <v>AOP</v>
      </c>
      <c r="W120" s="48">
        <f t="shared" si="26"/>
        <v>117.4250034</v>
      </c>
      <c r="X120" s="49">
        <f t="shared" si="9"/>
        <v>117.4250034</v>
      </c>
      <c r="Y120" s="9">
        <f t="shared" si="24"/>
        <v>769.7</v>
      </c>
      <c r="Z120" s="8"/>
      <c r="AA120" s="8"/>
      <c r="AB120" s="8"/>
      <c r="AC120" s="8" t="str">
        <f t="shared" si="11"/>
        <v>ATWH22589MPC15</v>
      </c>
      <c r="AD120" s="8" t="str">
        <f>IF(AC120='Input - Bookings'!Q115,"OK","Check")</f>
        <v>Check</v>
      </c>
      <c r="AE120" s="50"/>
      <c r="AF120" s="62"/>
      <c r="AG120" s="62"/>
      <c r="AH120" s="52"/>
      <c r="AI120" s="52"/>
      <c r="AJ120" s="8" t="str">
        <f t="array" ref="AJ120">XLOOKUP($K120,'AP Plants'!D:D,'AP Plants'!B:B)</f>
        <v>Class 3</v>
      </c>
      <c r="AK120" s="53"/>
      <c r="AL120" s="53"/>
      <c r="AM120" s="46">
        <v>0.015</v>
      </c>
      <c r="AN120" s="46">
        <f t="array" ref="AN120">XLOOKUP($AJ120,Warranty!B:B,Warranty!E:E)</f>
        <v>0.015</v>
      </c>
      <c r="AO120" s="8">
        <f>IF($M120="AUD",VLOOKUP(RIGHT('Wk - Margins'!$K120,3),'AU Freight'!C:G,5,0),0)</f>
        <v>0</v>
      </c>
      <c r="AP120" s="46">
        <f t="shared" si="12"/>
        <v>0</v>
      </c>
      <c r="AQ120" s="54">
        <f t="shared" si="13"/>
        <v>0</v>
      </c>
      <c r="AR120" s="55">
        <f t="shared" si="14"/>
        <v>1</v>
      </c>
      <c r="AS120" s="56">
        <f>IF(M120="AUD",P120*'Currency &amp; Conversion'!$L$7,P120)</f>
        <v>1320</v>
      </c>
      <c r="AT120" s="56">
        <f>IF(M120="AUD",Q120*'Currency &amp; Conversion'!$L$7,Q120)</f>
        <v>769.7</v>
      </c>
      <c r="AU120" s="56"/>
      <c r="AV120" s="56"/>
      <c r="AW120" s="8"/>
    </row>
    <row r="121" ht="12.75" customHeight="1">
      <c r="A121" s="39" t="str">
        <f>'Input - Bookings'!A123</f>
        <v>04-20</v>
      </c>
      <c r="B121" s="40" t="str">
        <f t="shared" si="1"/>
        <v>Asia</v>
      </c>
      <c r="C121" s="40" t="str">
        <f t="shared" si="2"/>
        <v>ATW</v>
      </c>
      <c r="D121" s="40" t="str">
        <f>'Input - Bookings'!C123</f>
        <v>A</v>
      </c>
      <c r="E121" s="40" t="str">
        <f>'Input - Bookings'!H123</f>
        <v>TW</v>
      </c>
      <c r="F121" s="41" t="str">
        <f>'Input - Bookings'!E123</f>
        <v>067</v>
      </c>
      <c r="G121" s="41" t="str">
        <f>'Input - Bookings'!G123</f>
        <v>TA YIH MATERIALS HANDLING</v>
      </c>
      <c r="H121" s="58" t="str">
        <f>'Input - Bookings'!I123</f>
        <v>H22590</v>
      </c>
      <c r="I121" s="40" t="str">
        <f t="shared" si="3"/>
        <v>TW</v>
      </c>
      <c r="J121" s="42" t="str">
        <f>VLOOKUP(H121,'Input - Bookings'!I121:P560,8,0)</f>
        <v>810265</v>
      </c>
      <c r="K121" s="41" t="str">
        <f>'Input - Bookings'!L123</f>
        <v>A3D4</v>
      </c>
      <c r="L121" s="41" t="str">
        <f>'Input - Bookings'!M123</f>
        <v>MPC15</v>
      </c>
      <c r="M121" s="41" t="str">
        <f>'Input - Bookings'!B123</f>
        <v>USD</v>
      </c>
      <c r="N121" s="43" t="str">
        <f t="array" ref="N121">IF(M121="USD",INDEX('AP Plants'!A:A,MATCH(K121,'AP Plants'!D:D,0)),INDEX('Australia Plants'!A:A,MATCH(K121,'Australia Plants'!D:D,0)))</f>
        <v>Staxx</v>
      </c>
      <c r="O121" s="10">
        <v>1.0</v>
      </c>
      <c r="P121" s="9">
        <v>1320.0</v>
      </c>
      <c r="Q121" s="9">
        <v>769.7</v>
      </c>
      <c r="R121" s="44">
        <v>0.15255944319130132</v>
      </c>
      <c r="S121" s="45">
        <f t="shared" si="4"/>
        <v>0.4168939394</v>
      </c>
      <c r="T121" s="46">
        <f t="shared" si="5"/>
        <v>0</v>
      </c>
      <c r="U121" s="46">
        <f t="shared" si="20"/>
        <v>0.1525594432</v>
      </c>
      <c r="V121" s="47" t="str">
        <f t="shared" si="7"/>
        <v>AOP</v>
      </c>
      <c r="W121" s="48">
        <f t="shared" si="26"/>
        <v>117.4250034</v>
      </c>
      <c r="X121" s="49">
        <f t="shared" si="9"/>
        <v>117.4250034</v>
      </c>
      <c r="Y121" s="9">
        <f t="shared" si="24"/>
        <v>769.7</v>
      </c>
      <c r="Z121" s="8"/>
      <c r="AA121" s="8"/>
      <c r="AB121" s="8"/>
      <c r="AC121" s="8" t="str">
        <f t="shared" si="11"/>
        <v>ATWH22590MPC15</v>
      </c>
      <c r="AD121" s="8" t="str">
        <f>IF(AC121='Input - Bookings'!Q116,"OK","Check")</f>
        <v>Check</v>
      </c>
      <c r="AE121" s="50"/>
      <c r="AF121" s="62"/>
      <c r="AG121" s="62"/>
      <c r="AH121" s="52"/>
      <c r="AI121" s="52"/>
      <c r="AJ121" s="8" t="str">
        <f t="array" ref="AJ121">XLOOKUP($K121,'AP Plants'!D:D,'AP Plants'!B:B)</f>
        <v>Class 3</v>
      </c>
      <c r="AK121" s="53"/>
      <c r="AL121" s="53"/>
      <c r="AM121" s="46">
        <v>0.015</v>
      </c>
      <c r="AN121" s="46">
        <f t="array" ref="AN121">XLOOKUP($AJ121,Warranty!B:B,Warranty!E:E)</f>
        <v>0.015</v>
      </c>
      <c r="AO121" s="8">
        <f>IF($M121="AUD",VLOOKUP(RIGHT('Wk - Margins'!$K121,3),'AU Freight'!C:G,5,0),0)</f>
        <v>0</v>
      </c>
      <c r="AP121" s="46">
        <f t="shared" si="12"/>
        <v>0</v>
      </c>
      <c r="AQ121" s="54">
        <f t="shared" si="13"/>
        <v>0</v>
      </c>
      <c r="AR121" s="55">
        <f t="shared" si="14"/>
        <v>1</v>
      </c>
      <c r="AS121" s="56">
        <f>IF(M121="AUD",P121*'Currency &amp; Conversion'!$L$7,P121)</f>
        <v>1320</v>
      </c>
      <c r="AT121" s="56">
        <f>IF(M121="AUD",Q121*'Currency &amp; Conversion'!$L$7,Q121)</f>
        <v>769.7</v>
      </c>
      <c r="AU121" s="56"/>
      <c r="AV121" s="56"/>
      <c r="AW121" s="8"/>
    </row>
    <row r="122" ht="12.75" customHeight="1">
      <c r="A122" s="39" t="str">
        <f>'Input - Bookings'!A124</f>
        <v>04-20</v>
      </c>
      <c r="B122" s="40" t="str">
        <f t="shared" si="1"/>
        <v>Asia</v>
      </c>
      <c r="C122" s="40" t="str">
        <f t="shared" si="2"/>
        <v>ATW</v>
      </c>
      <c r="D122" s="40" t="str">
        <f>'Input - Bookings'!C124</f>
        <v>A</v>
      </c>
      <c r="E122" s="40" t="str">
        <f>'Input - Bookings'!H124</f>
        <v>TW</v>
      </c>
      <c r="F122" s="41" t="str">
        <f>'Input - Bookings'!E124</f>
        <v>067</v>
      </c>
      <c r="G122" s="41" t="str">
        <f>'Input - Bookings'!G124</f>
        <v>TA YIH MATERIALS HANDLING</v>
      </c>
      <c r="H122" s="58" t="str">
        <f>'Input - Bookings'!I124</f>
        <v>H22591</v>
      </c>
      <c r="I122" s="40" t="str">
        <f t="shared" si="3"/>
        <v>TW</v>
      </c>
      <c r="J122" s="42" t="str">
        <f>VLOOKUP(H122,'Input - Bookings'!I122:P561,8,0)</f>
        <v>810265</v>
      </c>
      <c r="K122" s="41" t="str">
        <f>'Input - Bookings'!L124</f>
        <v>A3D4</v>
      </c>
      <c r="L122" s="41" t="str">
        <f>'Input - Bookings'!M124</f>
        <v>MPC15</v>
      </c>
      <c r="M122" s="41" t="str">
        <f>'Input - Bookings'!B124</f>
        <v>USD</v>
      </c>
      <c r="N122" s="43" t="str">
        <f t="array" ref="N122">IF(M122="USD",INDEX('AP Plants'!A:A,MATCH(K122,'AP Plants'!D:D,0)),INDEX('Australia Plants'!A:A,MATCH(K122,'Australia Plants'!D:D,0)))</f>
        <v>Staxx</v>
      </c>
      <c r="O122" s="10">
        <v>1.0</v>
      </c>
      <c r="P122" s="9">
        <v>1320.0</v>
      </c>
      <c r="Q122" s="9">
        <v>769.7</v>
      </c>
      <c r="R122" s="44">
        <v>0.15255944319130132</v>
      </c>
      <c r="S122" s="45">
        <f t="shared" si="4"/>
        <v>0.4168939394</v>
      </c>
      <c r="T122" s="46">
        <f t="shared" si="5"/>
        <v>0</v>
      </c>
      <c r="U122" s="46">
        <f t="shared" si="20"/>
        <v>0.1525594432</v>
      </c>
      <c r="V122" s="47" t="str">
        <f t="shared" si="7"/>
        <v>AOP</v>
      </c>
      <c r="W122" s="48">
        <f t="shared" si="26"/>
        <v>117.4250034</v>
      </c>
      <c r="X122" s="49">
        <f t="shared" si="9"/>
        <v>117.4250034</v>
      </c>
      <c r="Y122" s="9">
        <f t="shared" si="24"/>
        <v>769.7</v>
      </c>
      <c r="Z122" s="8"/>
      <c r="AA122" s="8"/>
      <c r="AB122" s="8"/>
      <c r="AC122" s="8" t="str">
        <f t="shared" si="11"/>
        <v>ATWH22591MPC15</v>
      </c>
      <c r="AD122" s="8" t="str">
        <f>IF(AC122='Input - Bookings'!Q117,"OK","Check")</f>
        <v>Check</v>
      </c>
      <c r="AE122" s="57"/>
      <c r="AF122" s="62"/>
      <c r="AG122" s="62"/>
      <c r="AH122" s="52"/>
      <c r="AI122" s="59"/>
      <c r="AJ122" s="8" t="str">
        <f t="array" ref="AJ122">XLOOKUP($K122,'AP Plants'!D:D,'AP Plants'!B:B)</f>
        <v>Class 3</v>
      </c>
      <c r="AK122" s="53"/>
      <c r="AL122" s="53"/>
      <c r="AM122" s="46">
        <v>0.015</v>
      </c>
      <c r="AN122" s="46">
        <f t="array" ref="AN122">XLOOKUP($AJ122,Warranty!B:B,Warranty!E:E)</f>
        <v>0.015</v>
      </c>
      <c r="AO122" s="8">
        <f>IF($M122="AUD",VLOOKUP(RIGHT('Wk - Margins'!$K122,3),'AU Freight'!C:G,5,0),0)</f>
        <v>0</v>
      </c>
      <c r="AP122" s="46">
        <f t="shared" si="12"/>
        <v>0</v>
      </c>
      <c r="AQ122" s="54">
        <f t="shared" si="13"/>
        <v>0</v>
      </c>
      <c r="AR122" s="55">
        <f t="shared" si="14"/>
        <v>1</v>
      </c>
      <c r="AS122" s="56">
        <f>IF(M122="AUD",P122*'Currency &amp; Conversion'!$L$7,P122)</f>
        <v>1320</v>
      </c>
      <c r="AT122" s="56">
        <f>IF(M122="AUD",Q122*'Currency &amp; Conversion'!$L$7,Q122)</f>
        <v>769.7</v>
      </c>
      <c r="AU122" s="56"/>
      <c r="AV122" s="56"/>
      <c r="AW122" s="8"/>
    </row>
    <row r="123" ht="12.75" customHeight="1">
      <c r="A123" s="39" t="str">
        <f>'Input - Bookings'!A125</f>
        <v>04-20</v>
      </c>
      <c r="B123" s="40" t="str">
        <f t="shared" si="1"/>
        <v>Asia</v>
      </c>
      <c r="C123" s="40" t="str">
        <f t="shared" si="2"/>
        <v>ATW</v>
      </c>
      <c r="D123" s="40" t="str">
        <f>'Input - Bookings'!C125</f>
        <v>A</v>
      </c>
      <c r="E123" s="40" t="str">
        <f>'Input - Bookings'!H125</f>
        <v>TW</v>
      </c>
      <c r="F123" s="41" t="str">
        <f>'Input - Bookings'!E125</f>
        <v>067</v>
      </c>
      <c r="G123" s="41" t="str">
        <f>'Input - Bookings'!G125</f>
        <v>TA YIH MATERIALS HANDLING</v>
      </c>
      <c r="H123" s="58" t="str">
        <f>'Input - Bookings'!I125</f>
        <v>H22592</v>
      </c>
      <c r="I123" s="40" t="str">
        <f t="shared" si="3"/>
        <v>TW</v>
      </c>
      <c r="J123" s="42" t="str">
        <f>VLOOKUP(H123,'Input - Bookings'!I123:P562,8,0)</f>
        <v>810265</v>
      </c>
      <c r="K123" s="41" t="str">
        <f>'Input - Bookings'!L125</f>
        <v>A3D4</v>
      </c>
      <c r="L123" s="41" t="str">
        <f>'Input - Bookings'!M125</f>
        <v>MPC15</v>
      </c>
      <c r="M123" s="41" t="str">
        <f>'Input - Bookings'!B125</f>
        <v>USD</v>
      </c>
      <c r="N123" s="43" t="str">
        <f t="array" ref="N123">IF(M123="USD",INDEX('AP Plants'!A:A,MATCH(K123,'AP Plants'!D:D,0)),INDEX('Australia Plants'!A:A,MATCH(K123,'Australia Plants'!D:D,0)))</f>
        <v>Staxx</v>
      </c>
      <c r="O123" s="10">
        <v>1.0</v>
      </c>
      <c r="P123" s="9">
        <v>1320.0</v>
      </c>
      <c r="Q123" s="9">
        <v>769.7</v>
      </c>
      <c r="R123" s="44">
        <v>0.15255944319130132</v>
      </c>
      <c r="S123" s="45">
        <f t="shared" si="4"/>
        <v>0.4168939394</v>
      </c>
      <c r="T123" s="46">
        <f t="shared" si="5"/>
        <v>0</v>
      </c>
      <c r="U123" s="46">
        <f t="shared" si="20"/>
        <v>0.1525594432</v>
      </c>
      <c r="V123" s="47" t="str">
        <f t="shared" si="7"/>
        <v>AOP</v>
      </c>
      <c r="W123" s="48">
        <f t="shared" si="26"/>
        <v>117.4250034</v>
      </c>
      <c r="X123" s="49">
        <f t="shared" si="9"/>
        <v>117.4250034</v>
      </c>
      <c r="Y123" s="9">
        <f t="shared" si="24"/>
        <v>769.7</v>
      </c>
      <c r="Z123" s="8"/>
      <c r="AA123" s="8"/>
      <c r="AB123" s="8"/>
      <c r="AC123" s="8" t="str">
        <f t="shared" si="11"/>
        <v>ATWH22592MPC15</v>
      </c>
      <c r="AD123" s="8" t="str">
        <f>IF(AC123='Input - Bookings'!Q118,"OK","Check")</f>
        <v>Check</v>
      </c>
      <c r="AE123" s="50"/>
      <c r="AF123" s="62"/>
      <c r="AG123" s="62"/>
      <c r="AH123" s="52"/>
      <c r="AI123" s="59"/>
      <c r="AJ123" s="8" t="str">
        <f t="array" ref="AJ123">XLOOKUP($K123,'AP Plants'!D:D,'AP Plants'!B:B)</f>
        <v>Class 3</v>
      </c>
      <c r="AK123" s="53"/>
      <c r="AL123" s="53"/>
      <c r="AM123" s="46">
        <v>0.015</v>
      </c>
      <c r="AN123" s="46">
        <f t="array" ref="AN123">XLOOKUP($AJ123,Warranty!B:B,Warranty!E:E)</f>
        <v>0.015</v>
      </c>
      <c r="AO123" s="8">
        <f>IF($M123="AUD",VLOOKUP(RIGHT('Wk - Margins'!$K123,3),'AU Freight'!C:G,5,0),0)</f>
        <v>0</v>
      </c>
      <c r="AP123" s="46">
        <f t="shared" si="12"/>
        <v>0</v>
      </c>
      <c r="AQ123" s="54">
        <f t="shared" si="13"/>
        <v>0</v>
      </c>
      <c r="AR123" s="55">
        <f t="shared" si="14"/>
        <v>1</v>
      </c>
      <c r="AS123" s="56">
        <f>IF(M123="AUD",P123*'Currency &amp; Conversion'!$L$7,P123)</f>
        <v>1320</v>
      </c>
      <c r="AT123" s="56">
        <f>IF(M123="AUD",Q123*'Currency &amp; Conversion'!$L$7,Q123)</f>
        <v>769.7</v>
      </c>
      <c r="AU123" s="56"/>
      <c r="AV123" s="56"/>
      <c r="AW123" s="8"/>
    </row>
    <row r="124" ht="12.75" customHeight="1">
      <c r="A124" s="39" t="str">
        <f>'Input - Bookings'!A126</f>
        <v>04-20</v>
      </c>
      <c r="B124" s="40" t="str">
        <f t="shared" si="1"/>
        <v>Asia</v>
      </c>
      <c r="C124" s="40" t="str">
        <f t="shared" si="2"/>
        <v>ATW</v>
      </c>
      <c r="D124" s="40" t="str">
        <f>'Input - Bookings'!C126</f>
        <v>A</v>
      </c>
      <c r="E124" s="40" t="str">
        <f>'Input - Bookings'!H126</f>
        <v>TW</v>
      </c>
      <c r="F124" s="41" t="str">
        <f>'Input - Bookings'!E126</f>
        <v>067</v>
      </c>
      <c r="G124" s="41" t="str">
        <f>'Input - Bookings'!G126</f>
        <v>TA YIH MATERIALS HANDLING</v>
      </c>
      <c r="H124" s="58" t="str">
        <f>'Input - Bookings'!I126</f>
        <v>H22593</v>
      </c>
      <c r="I124" s="40" t="str">
        <f t="shared" si="3"/>
        <v>TW</v>
      </c>
      <c r="J124" s="42" t="str">
        <f>VLOOKUP(H124,'Input - Bookings'!I124:P563,8,0)</f>
        <v>810265</v>
      </c>
      <c r="K124" s="41" t="str">
        <f>'Input - Bookings'!L126</f>
        <v>A3D4</v>
      </c>
      <c r="L124" s="41" t="str">
        <f>'Input - Bookings'!M126</f>
        <v>MPC15</v>
      </c>
      <c r="M124" s="41" t="str">
        <f>'Input - Bookings'!B126</f>
        <v>USD</v>
      </c>
      <c r="N124" s="43" t="str">
        <f t="array" ref="N124">IF(M124="USD",INDEX('AP Plants'!A:A,MATCH(K124,'AP Plants'!D:D,0)),INDEX('Australia Plants'!A:A,MATCH(K124,'Australia Plants'!D:D,0)))</f>
        <v>Staxx</v>
      </c>
      <c r="O124" s="10">
        <v>1.0</v>
      </c>
      <c r="P124" s="9">
        <v>1320.0</v>
      </c>
      <c r="Q124" s="9">
        <v>769.7</v>
      </c>
      <c r="R124" s="44">
        <v>0.15255944319130132</v>
      </c>
      <c r="S124" s="45">
        <f t="shared" si="4"/>
        <v>0.4168939394</v>
      </c>
      <c r="T124" s="46">
        <f t="shared" si="5"/>
        <v>0</v>
      </c>
      <c r="U124" s="46">
        <f t="shared" si="20"/>
        <v>0.1525594432</v>
      </c>
      <c r="V124" s="47" t="str">
        <f t="shared" si="7"/>
        <v>AOP</v>
      </c>
      <c r="W124" s="48">
        <f t="shared" si="26"/>
        <v>117.4250034</v>
      </c>
      <c r="X124" s="49">
        <f t="shared" si="9"/>
        <v>117.4250034</v>
      </c>
      <c r="Y124" s="9">
        <f t="shared" si="24"/>
        <v>769.7</v>
      </c>
      <c r="Z124" s="8"/>
      <c r="AA124" s="8"/>
      <c r="AB124" s="8"/>
      <c r="AC124" s="8" t="str">
        <f t="shared" si="11"/>
        <v>ATWH22593MPC15</v>
      </c>
      <c r="AD124" s="8" t="str">
        <f>IF(AC124='Input - Bookings'!Q119,"OK","Check")</f>
        <v>Check</v>
      </c>
      <c r="AE124" s="50"/>
      <c r="AF124" s="62"/>
      <c r="AG124" s="62"/>
      <c r="AH124" s="52"/>
      <c r="AI124" s="52"/>
      <c r="AJ124" s="8" t="str">
        <f t="array" ref="AJ124">XLOOKUP($K124,'AP Plants'!D:D,'AP Plants'!B:B)</f>
        <v>Class 3</v>
      </c>
      <c r="AK124" s="53"/>
      <c r="AL124" s="53"/>
      <c r="AM124" s="46">
        <v>0.015</v>
      </c>
      <c r="AN124" s="46">
        <f t="array" ref="AN124">XLOOKUP($AJ124,Warranty!B:B,Warranty!E:E)</f>
        <v>0.015</v>
      </c>
      <c r="AO124" s="8">
        <f>IF($M124="AUD",VLOOKUP(RIGHT('Wk - Margins'!$K124,3),'AU Freight'!C:G,5,0),0)</f>
        <v>0</v>
      </c>
      <c r="AP124" s="46">
        <f t="shared" si="12"/>
        <v>0</v>
      </c>
      <c r="AQ124" s="54">
        <f t="shared" si="13"/>
        <v>0</v>
      </c>
      <c r="AR124" s="55">
        <f t="shared" si="14"/>
        <v>1</v>
      </c>
      <c r="AS124" s="56">
        <f>IF(M124="AUD",P124*'Currency &amp; Conversion'!$L$7,P124)</f>
        <v>1320</v>
      </c>
      <c r="AT124" s="56">
        <f>IF(M124="AUD",Q124*'Currency &amp; Conversion'!$L$7,Q124)</f>
        <v>769.7</v>
      </c>
      <c r="AU124" s="56"/>
      <c r="AV124" s="56"/>
      <c r="AW124" s="8"/>
    </row>
    <row r="125" ht="12.75" customHeight="1">
      <c r="A125" s="39" t="str">
        <f>'Input - Bookings'!A127</f>
        <v>04-20</v>
      </c>
      <c r="B125" s="40" t="str">
        <f t="shared" si="1"/>
        <v>Asia</v>
      </c>
      <c r="C125" s="40" t="str">
        <f t="shared" si="2"/>
        <v>ATW</v>
      </c>
      <c r="D125" s="40" t="str">
        <f>'Input - Bookings'!C127</f>
        <v>A</v>
      </c>
      <c r="E125" s="40" t="str">
        <f>'Input - Bookings'!H127</f>
        <v>TW</v>
      </c>
      <c r="F125" s="41" t="str">
        <f>'Input - Bookings'!E127</f>
        <v>067</v>
      </c>
      <c r="G125" s="41" t="str">
        <f>'Input - Bookings'!G127</f>
        <v>TA YIH MATERIALS HANDLING</v>
      </c>
      <c r="H125" s="58" t="str">
        <f>'Input - Bookings'!I127</f>
        <v>H22594</v>
      </c>
      <c r="I125" s="40" t="str">
        <f t="shared" si="3"/>
        <v>TW</v>
      </c>
      <c r="J125" s="42" t="str">
        <f>VLOOKUP(H125,'Input - Bookings'!I125:P564,8,0)</f>
        <v>810265</v>
      </c>
      <c r="K125" s="41" t="str">
        <f>'Input - Bookings'!L127</f>
        <v>A3D4</v>
      </c>
      <c r="L125" s="41" t="str">
        <f>'Input - Bookings'!M127</f>
        <v>MPC15</v>
      </c>
      <c r="M125" s="41" t="str">
        <f>'Input - Bookings'!B127</f>
        <v>USD</v>
      </c>
      <c r="N125" s="43" t="str">
        <f t="array" ref="N125">IF(M125="USD",INDEX('AP Plants'!A:A,MATCH(K125,'AP Plants'!D:D,0)),INDEX('Australia Plants'!A:A,MATCH(K125,'Australia Plants'!D:D,0)))</f>
        <v>Staxx</v>
      </c>
      <c r="O125" s="10">
        <v>1.0</v>
      </c>
      <c r="P125" s="9">
        <v>1320.0</v>
      </c>
      <c r="Q125" s="9">
        <v>769.7</v>
      </c>
      <c r="R125" s="44">
        <v>0.15255944319130132</v>
      </c>
      <c r="S125" s="45">
        <f t="shared" si="4"/>
        <v>0.4168939394</v>
      </c>
      <c r="T125" s="46">
        <f t="shared" si="5"/>
        <v>0</v>
      </c>
      <c r="U125" s="46">
        <f t="shared" si="20"/>
        <v>0.1525594432</v>
      </c>
      <c r="V125" s="47" t="str">
        <f t="shared" si="7"/>
        <v>AOP</v>
      </c>
      <c r="W125" s="48">
        <f t="shared" si="26"/>
        <v>117.4250034</v>
      </c>
      <c r="X125" s="49">
        <f t="shared" si="9"/>
        <v>117.4250034</v>
      </c>
      <c r="Y125" s="9">
        <f t="shared" si="24"/>
        <v>769.7</v>
      </c>
      <c r="Z125" s="8"/>
      <c r="AA125" s="8"/>
      <c r="AB125" s="8"/>
      <c r="AC125" s="8" t="str">
        <f t="shared" si="11"/>
        <v>ATWH22594MPC15</v>
      </c>
      <c r="AD125" s="8" t="str">
        <f>IF(AC125='Input - Bookings'!Q120,"OK","Check")</f>
        <v>Check</v>
      </c>
      <c r="AE125" s="50"/>
      <c r="AF125" s="62"/>
      <c r="AG125" s="62"/>
      <c r="AH125" s="52"/>
      <c r="AI125" s="59"/>
      <c r="AJ125" s="8" t="str">
        <f t="array" ref="AJ125">XLOOKUP($K125,'AP Plants'!D:D,'AP Plants'!B:B)</f>
        <v>Class 3</v>
      </c>
      <c r="AK125" s="53"/>
      <c r="AL125" s="53"/>
      <c r="AM125" s="46">
        <v>0.015</v>
      </c>
      <c r="AN125" s="46">
        <f t="array" ref="AN125">XLOOKUP($AJ125,Warranty!B:B,Warranty!E:E)</f>
        <v>0.015</v>
      </c>
      <c r="AO125" s="8">
        <f>IF($M125="AUD",VLOOKUP(RIGHT('Wk - Margins'!$K125,3),'AU Freight'!C:G,5,0),0)</f>
        <v>0</v>
      </c>
      <c r="AP125" s="46">
        <f t="shared" si="12"/>
        <v>0</v>
      </c>
      <c r="AQ125" s="54">
        <f t="shared" si="13"/>
        <v>0</v>
      </c>
      <c r="AR125" s="55">
        <f t="shared" si="14"/>
        <v>1</v>
      </c>
      <c r="AS125" s="56">
        <f>IF(M125="AUD",P125*'Currency &amp; Conversion'!$L$7,P125)</f>
        <v>1320</v>
      </c>
      <c r="AT125" s="56">
        <f>IF(M125="AUD",Q125*'Currency &amp; Conversion'!$L$7,Q125)</f>
        <v>769.7</v>
      </c>
      <c r="AU125" s="56"/>
      <c r="AV125" s="56"/>
      <c r="AW125" s="8"/>
    </row>
    <row r="126" ht="12.75" customHeight="1">
      <c r="A126" s="39" t="str">
        <f>'Input - Bookings'!A128</f>
        <v>04-20</v>
      </c>
      <c r="B126" s="40" t="str">
        <f t="shared" si="1"/>
        <v>Asia</v>
      </c>
      <c r="C126" s="40" t="str">
        <f t="shared" si="2"/>
        <v>ASG</v>
      </c>
      <c r="D126" s="40" t="str">
        <f>'Input - Bookings'!C128</f>
        <v>A</v>
      </c>
      <c r="E126" s="40" t="str">
        <f>'Input - Bookings'!H128</f>
        <v>SG</v>
      </c>
      <c r="F126" s="41" t="str">
        <f>'Input - Bookings'!E128</f>
        <v>065</v>
      </c>
      <c r="G126" s="41" t="str">
        <f>'Input - Bookings'!G128</f>
        <v>HYSTER-YALE LIFT TRUCKS</v>
      </c>
      <c r="H126" s="41" t="str">
        <f>'Input - Bookings'!I128</f>
        <v>H22595</v>
      </c>
      <c r="I126" s="40" t="str">
        <f t="shared" si="3"/>
        <v>SG</v>
      </c>
      <c r="J126" s="42" t="str">
        <f>VLOOKUP(H126,'Input - Bookings'!I126:P565,8,0)</f>
        <v>005065</v>
      </c>
      <c r="K126" s="41" t="str">
        <f>'Input - Bookings'!L128</f>
        <v>D456</v>
      </c>
      <c r="L126" s="41" t="str">
        <f>'Input - Bookings'!M128</f>
        <v>S1.0</v>
      </c>
      <c r="M126" s="41" t="str">
        <f>'Input - Bookings'!B128</f>
        <v>USD</v>
      </c>
      <c r="N126" s="43" t="str">
        <f t="array" ref="N126">IF(M126="USD",INDEX('AP Plants'!A:A,MATCH(K126,'AP Plants'!D:D,0)),INDEX('Australia Plants'!A:A,MATCH(K126,'Australia Plants'!D:D,0)))</f>
        <v>Masate</v>
      </c>
      <c r="O126" s="10">
        <v>1.0</v>
      </c>
      <c r="P126" s="9">
        <v>12780.0</v>
      </c>
      <c r="Q126" s="9">
        <v>8576.1</v>
      </c>
      <c r="R126" s="44">
        <v>0.22159173745936978</v>
      </c>
      <c r="S126" s="45">
        <f t="shared" si="4"/>
        <v>0.328943662</v>
      </c>
      <c r="T126" s="46">
        <f t="shared" si="5"/>
        <v>0</v>
      </c>
      <c r="U126" s="46">
        <f t="shared" si="20"/>
        <v>0.2215917375</v>
      </c>
      <c r="V126" s="47" t="str">
        <f t="shared" si="7"/>
        <v>AOP</v>
      </c>
      <c r="W126" s="48">
        <f t="shared" si="26"/>
        <v>1900.3929</v>
      </c>
      <c r="X126" s="49">
        <f t="shared" si="9"/>
        <v>1900.3929</v>
      </c>
      <c r="Y126" s="9">
        <f t="shared" si="24"/>
        <v>8576.1</v>
      </c>
      <c r="Z126" s="8"/>
      <c r="AA126" s="8"/>
      <c r="AB126" s="8"/>
      <c r="AC126" s="8" t="str">
        <f t="shared" si="11"/>
        <v>ASGH22595S1.0</v>
      </c>
      <c r="AD126" s="8" t="str">
        <f>IF(AC126='Input - Bookings'!Q121,"OK","Check")</f>
        <v>Check</v>
      </c>
      <c r="AE126" s="50"/>
      <c r="AF126" s="62">
        <v>0.0</v>
      </c>
      <c r="AG126" s="62">
        <v>0.0</v>
      </c>
      <c r="AH126" s="59"/>
      <c r="AI126" s="52">
        <v>6026.01</v>
      </c>
      <c r="AJ126" s="8" t="str">
        <f t="array" ref="AJ126">XLOOKUP($K126,'AP Plants'!D:D,'AP Plants'!B:B)</f>
        <v>Class 3</v>
      </c>
      <c r="AK126" s="53"/>
      <c r="AL126" s="53">
        <f>(AI126*(1+VLOOKUP(N126,'Currency &amp; Conversion'!$F$13:$G$19,2,0))*'Currency &amp; Conversion'!$L$3)+((AF126+AG126)*90%)</f>
        <v>6481.269029</v>
      </c>
      <c r="AM126" s="46">
        <v>0.015</v>
      </c>
      <c r="AN126" s="46">
        <f t="array" ref="AN126">XLOOKUP($AJ126,Warranty!B:B,Warranty!E:E)</f>
        <v>0.015</v>
      </c>
      <c r="AO126" s="8">
        <f>IF($M126="AUD",VLOOKUP(RIGHT('Wk - Margins'!$K126,3),'AU Freight'!C:G,5,0),0)</f>
        <v>0</v>
      </c>
      <c r="AP126" s="46">
        <f t="shared" si="12"/>
        <v>0</v>
      </c>
      <c r="AQ126" s="54">
        <f t="shared" si="13"/>
        <v>6675.7071</v>
      </c>
      <c r="AR126" s="55">
        <f t="shared" si="14"/>
        <v>0.2215917375</v>
      </c>
      <c r="AS126" s="56">
        <f>IF(M126="AUD",P126*'Currency &amp; Conversion'!$L$7,P126)</f>
        <v>12780</v>
      </c>
      <c r="AT126" s="56">
        <f>IF(M126="AUD",Q126*'Currency &amp; Conversion'!$L$7,Q126)</f>
        <v>8576.1</v>
      </c>
      <c r="AU126" s="56"/>
      <c r="AV126" s="56"/>
      <c r="AW126" s="8"/>
    </row>
    <row r="127" ht="12.75" customHeight="1">
      <c r="A127" s="39" t="str">
        <f>'Input - Bookings'!A129</f>
        <v>04-20</v>
      </c>
      <c r="B127" s="40" t="str">
        <f t="shared" si="1"/>
        <v>Asia</v>
      </c>
      <c r="C127" s="40" t="str">
        <f t="shared" si="2"/>
        <v>ASG</v>
      </c>
      <c r="D127" s="40" t="str">
        <f>'Input - Bookings'!C129</f>
        <v>A</v>
      </c>
      <c r="E127" s="40" t="str">
        <f>'Input - Bookings'!H129</f>
        <v>SG</v>
      </c>
      <c r="F127" s="41" t="str">
        <f>'Input - Bookings'!E129</f>
        <v>065</v>
      </c>
      <c r="G127" s="41" t="str">
        <f>'Input - Bookings'!G129</f>
        <v>HYSTER-YALE LIFT TRUCKS</v>
      </c>
      <c r="H127" s="41" t="str">
        <f>'Input - Bookings'!I129</f>
        <v>H22596</v>
      </c>
      <c r="I127" s="40" t="str">
        <f t="shared" si="3"/>
        <v>SG</v>
      </c>
      <c r="J127" s="42" t="str">
        <f>VLOOKUP(H127,'Input - Bookings'!I127:P566,8,0)</f>
        <v>005065</v>
      </c>
      <c r="K127" s="41" t="str">
        <f>'Input - Bookings'!L129</f>
        <v>A3C4</v>
      </c>
      <c r="L127" s="41" t="str">
        <f>'Input - Bookings'!M129</f>
        <v>J3.0UT</v>
      </c>
      <c r="M127" s="41" t="str">
        <f>'Input - Bookings'!B129</f>
        <v>USD</v>
      </c>
      <c r="N127" s="43" t="str">
        <f t="array" ref="N127">IF(M127="USD",INDEX('AP Plants'!A:A,MATCH(K127,'AP Plants'!D:D,0)),INDEX('Australia Plants'!A:A,MATCH(K127,'Australia Plants'!D:D,0)))</f>
        <v>Maximal</v>
      </c>
      <c r="O127" s="10">
        <v>1.0</v>
      </c>
      <c r="P127" s="9">
        <v>19015.0</v>
      </c>
      <c r="Q127" s="9">
        <v>12941.2</v>
      </c>
      <c r="R127" s="44">
        <v>0.1448222292320227</v>
      </c>
      <c r="S127" s="45">
        <f t="shared" si="4"/>
        <v>0.3194215093</v>
      </c>
      <c r="T127" s="46">
        <f t="shared" si="5"/>
        <v>0</v>
      </c>
      <c r="U127" s="46">
        <f t="shared" si="20"/>
        <v>0.1448222292</v>
      </c>
      <c r="V127" s="47" t="str">
        <f t="shared" si="7"/>
        <v>AOP</v>
      </c>
      <c r="W127" s="48">
        <f t="shared" si="26"/>
        <v>1874.173433</v>
      </c>
      <c r="X127" s="49">
        <f t="shared" si="9"/>
        <v>1874.173433</v>
      </c>
      <c r="Y127" s="9">
        <f t="shared" si="24"/>
        <v>12941.2</v>
      </c>
      <c r="Z127" s="8"/>
      <c r="AA127" s="8"/>
      <c r="AB127" s="8"/>
      <c r="AC127" s="8" t="str">
        <f t="shared" si="11"/>
        <v>ASGH22596J3.0UT</v>
      </c>
      <c r="AD127" s="8" t="str">
        <f>IF(AC127='Input - Bookings'!Q122,"OK","Check")</f>
        <v>Check</v>
      </c>
      <c r="AE127" s="50"/>
      <c r="AF127" s="62"/>
      <c r="AG127" s="62"/>
      <c r="AH127" s="52"/>
      <c r="AI127" s="52"/>
      <c r="AJ127" s="8" t="str">
        <f t="array" ref="AJ127">XLOOKUP($K127,'AP Plants'!D:D,'AP Plants'!B:B)</f>
        <v>Class 1</v>
      </c>
      <c r="AK127" s="53"/>
      <c r="AL127" s="53"/>
      <c r="AM127" s="46">
        <v>0.015</v>
      </c>
      <c r="AN127" s="46">
        <f t="array" ref="AN127">XLOOKUP($AJ127,Warranty!B:B,Warranty!E:E)</f>
        <v>0.005</v>
      </c>
      <c r="AO127" s="8">
        <f>IF($M127="AUD",VLOOKUP(RIGHT('Wk - Margins'!$K127,3),'AU Freight'!C:G,5,0),0)</f>
        <v>0</v>
      </c>
      <c r="AP127" s="46">
        <f t="shared" si="12"/>
        <v>0</v>
      </c>
      <c r="AQ127" s="54">
        <f t="shared" si="13"/>
        <v>0</v>
      </c>
      <c r="AR127" s="55">
        <f t="shared" si="14"/>
        <v>1</v>
      </c>
      <c r="AS127" s="56">
        <f>IF(M127="AUD",P127*'Currency &amp; Conversion'!$L$7,P127)</f>
        <v>19015</v>
      </c>
      <c r="AT127" s="56">
        <f>IF(M127="AUD",Q127*'Currency &amp; Conversion'!$L$7,Q127)</f>
        <v>12941.2</v>
      </c>
      <c r="AU127" s="56"/>
      <c r="AV127" s="56"/>
      <c r="AW127" s="8"/>
    </row>
    <row r="128" ht="12.75" customHeight="1">
      <c r="A128" s="39" t="str">
        <f>'Input - Bookings'!A130</f>
        <v>04-20</v>
      </c>
      <c r="B128" s="40" t="str">
        <f t="shared" si="1"/>
        <v>Asia</v>
      </c>
      <c r="C128" s="40" t="str">
        <f t="shared" si="2"/>
        <v>ASG</v>
      </c>
      <c r="D128" s="40" t="str">
        <f>'Input - Bookings'!C130</f>
        <v>A</v>
      </c>
      <c r="E128" s="40" t="str">
        <f>'Input - Bookings'!H130</f>
        <v>SG</v>
      </c>
      <c r="F128" s="41" t="str">
        <f>'Input - Bookings'!E130</f>
        <v>065</v>
      </c>
      <c r="G128" s="41" t="str">
        <f>'Input - Bookings'!G130</f>
        <v>HYSTER-YALE LIFT TRUCKS</v>
      </c>
      <c r="H128" s="41" t="str">
        <f>'Input - Bookings'!I130</f>
        <v>H22597</v>
      </c>
      <c r="I128" s="40" t="str">
        <f t="shared" si="3"/>
        <v>SG</v>
      </c>
      <c r="J128" s="42" t="str">
        <f>VLOOKUP(H128,'Input - Bookings'!I128:P567,8,0)</f>
        <v>005065</v>
      </c>
      <c r="K128" s="41" t="str">
        <f>'Input - Bookings'!L130</f>
        <v>A3C4</v>
      </c>
      <c r="L128" s="41" t="str">
        <f>'Input - Bookings'!M130</f>
        <v>J3.0UT</v>
      </c>
      <c r="M128" s="41" t="str">
        <f>'Input - Bookings'!B130</f>
        <v>USD</v>
      </c>
      <c r="N128" s="43" t="str">
        <f t="array" ref="N128">IF(M128="USD",INDEX('AP Plants'!A:A,MATCH(K128,'AP Plants'!D:D,0)),INDEX('Australia Plants'!A:A,MATCH(K128,'Australia Plants'!D:D,0)))</f>
        <v>Maximal</v>
      </c>
      <c r="O128" s="10">
        <v>1.0</v>
      </c>
      <c r="P128" s="9">
        <v>19100.0</v>
      </c>
      <c r="Q128" s="9">
        <v>13005.800000000001</v>
      </c>
      <c r="R128" s="44">
        <v>0.14530846909272033</v>
      </c>
      <c r="S128" s="45">
        <f t="shared" si="4"/>
        <v>0.3190680628</v>
      </c>
      <c r="T128" s="46">
        <f t="shared" si="5"/>
        <v>0</v>
      </c>
      <c r="U128" s="46">
        <f t="shared" si="20"/>
        <v>0.1453084691</v>
      </c>
      <c r="V128" s="47" t="str">
        <f t="shared" si="7"/>
        <v>AOP</v>
      </c>
      <c r="W128" s="48">
        <f t="shared" si="26"/>
        <v>1889.852887</v>
      </c>
      <c r="X128" s="49">
        <f t="shared" si="9"/>
        <v>1889.852887</v>
      </c>
      <c r="Y128" s="9">
        <f t="shared" si="24"/>
        <v>13005.8</v>
      </c>
      <c r="Z128" s="8"/>
      <c r="AA128" s="8"/>
      <c r="AB128" s="8"/>
      <c r="AC128" s="8" t="str">
        <f t="shared" si="11"/>
        <v>ASGH22597J3.0UT</v>
      </c>
      <c r="AD128" s="8" t="str">
        <f>IF(AC128='Input - Bookings'!Q123,"OK","Check")</f>
        <v>Check</v>
      </c>
      <c r="AE128" s="50"/>
      <c r="AF128" s="51"/>
      <c r="AG128" s="51"/>
      <c r="AH128" s="52"/>
      <c r="AI128" s="52"/>
      <c r="AJ128" s="8" t="str">
        <f t="array" ref="AJ128">XLOOKUP($K128,'AP Plants'!D:D,'AP Plants'!B:B)</f>
        <v>Class 1</v>
      </c>
      <c r="AK128" s="53"/>
      <c r="AL128" s="53"/>
      <c r="AM128" s="46">
        <v>0.015</v>
      </c>
      <c r="AN128" s="46">
        <f t="array" ref="AN128">XLOOKUP($AJ128,Warranty!B:B,Warranty!E:E)</f>
        <v>0.005</v>
      </c>
      <c r="AO128" s="8">
        <f>IF($M128="AUD",VLOOKUP(RIGHT('Wk - Margins'!$K128,3),'AU Freight'!C:G,5,0),0)</f>
        <v>0</v>
      </c>
      <c r="AP128" s="46">
        <f t="shared" si="12"/>
        <v>0</v>
      </c>
      <c r="AQ128" s="54">
        <f t="shared" si="13"/>
        <v>0</v>
      </c>
      <c r="AR128" s="55">
        <f t="shared" si="14"/>
        <v>1</v>
      </c>
      <c r="AS128" s="56">
        <f>IF(M128="AUD",P128*'Currency &amp; Conversion'!$L$7,P128)</f>
        <v>19100</v>
      </c>
      <c r="AT128" s="56">
        <f>IF(M128="AUD",Q128*'Currency &amp; Conversion'!$L$7,Q128)</f>
        <v>13005.8</v>
      </c>
      <c r="AU128" s="56"/>
      <c r="AV128" s="56"/>
      <c r="AW128" s="8"/>
    </row>
    <row r="129" ht="12.75" customHeight="1">
      <c r="A129" s="39" t="str">
        <f>'Input - Bookings'!A131</f>
        <v>04-24</v>
      </c>
      <c r="B129" s="40" t="str">
        <f t="shared" si="1"/>
        <v>Asia</v>
      </c>
      <c r="C129" s="40" t="str">
        <f t="shared" si="2"/>
        <v>APH</v>
      </c>
      <c r="D129" s="40" t="str">
        <f>'Input - Bookings'!C131</f>
        <v>A</v>
      </c>
      <c r="E129" s="40" t="str">
        <f>'Input - Bookings'!H131</f>
        <v>PH</v>
      </c>
      <c r="F129" s="41" t="str">
        <f>'Input - Bookings'!E131</f>
        <v>067</v>
      </c>
      <c r="G129" s="41" t="str">
        <f>'Input - Bookings'!G131</f>
        <v>YALETRAK PHILIPPINES, INC</v>
      </c>
      <c r="H129" s="41" t="str">
        <f>'Input - Bookings'!I131</f>
        <v>H23168</v>
      </c>
      <c r="I129" s="40" t="str">
        <f t="shared" si="3"/>
        <v>PH</v>
      </c>
      <c r="J129" s="42" t="str">
        <f>VLOOKUP(H129,'Input - Bookings'!I129:P568,8,0)</f>
        <v>808065</v>
      </c>
      <c r="K129" s="41" t="str">
        <f>'Input - Bookings'!L131</f>
        <v>D871</v>
      </c>
      <c r="L129" s="41" t="str">
        <f>'Input - Bookings'!M131</f>
        <v>GP35MX</v>
      </c>
      <c r="M129" s="41" t="str">
        <f>'Input - Bookings'!B131</f>
        <v>USD</v>
      </c>
      <c r="N129" s="43" t="str">
        <f t="array" ref="N129">IF(M129="USD",INDEX('AP Plants'!A:A,MATCH(K129,'AP Plants'!D:D,0)),INDEX('Australia Plants'!A:A,MATCH(K129,'Australia Plants'!D:D,0)))</f>
        <v>SN</v>
      </c>
      <c r="O129" s="10">
        <v>1.0</v>
      </c>
      <c r="P129" s="9">
        <v>31670.0</v>
      </c>
      <c r="Q129" s="9">
        <v>19145.324999999997</v>
      </c>
      <c r="R129" s="44">
        <v>0.06839345625694204</v>
      </c>
      <c r="S129" s="45">
        <f t="shared" si="4"/>
        <v>0.3954744237</v>
      </c>
      <c r="T129" s="46">
        <f t="shared" si="5"/>
        <v>0</v>
      </c>
      <c r="U129" s="46">
        <f t="shared" si="20"/>
        <v>0.06839345626</v>
      </c>
      <c r="V129" s="47" t="str">
        <f t="shared" si="7"/>
        <v>AOP</v>
      </c>
      <c r="W129" s="48">
        <f t="shared" si="26"/>
        <v>1309.414948</v>
      </c>
      <c r="X129" s="49">
        <f t="shared" si="9"/>
        <v>1309.414948</v>
      </c>
      <c r="Y129" s="9">
        <f t="shared" si="24"/>
        <v>19145.325</v>
      </c>
      <c r="Z129" s="8"/>
      <c r="AA129" s="8"/>
      <c r="AB129" s="8"/>
      <c r="AC129" s="8" t="str">
        <f t="shared" si="11"/>
        <v>APHH23168GP35MX</v>
      </c>
      <c r="AD129" s="8" t="str">
        <f>IF(AC129='Input - Bookings'!Q124,"OK","Check")</f>
        <v>Check</v>
      </c>
      <c r="AE129" s="50"/>
      <c r="AF129" s="51"/>
      <c r="AG129" s="51"/>
      <c r="AH129" s="52"/>
      <c r="AI129" s="59"/>
      <c r="AJ129" s="8" t="str">
        <f t="array" ref="AJ129">XLOOKUP($K129,'AP Plants'!D:D,'AP Plants'!B:B)</f>
        <v>Class 5 NOT BT</v>
      </c>
      <c r="AK129" s="53"/>
      <c r="AL129" s="53"/>
      <c r="AM129" s="46">
        <v>0.015</v>
      </c>
      <c r="AN129" s="46">
        <f t="array" ref="AN129">XLOOKUP($AJ129,Warranty!B:B,Warranty!E:E)</f>
        <v>0.005</v>
      </c>
      <c r="AO129" s="8">
        <f>IF($M129="AUD",VLOOKUP(RIGHT('Wk - Margins'!$K129,3),'AU Freight'!C:G,5,0),0)</f>
        <v>0</v>
      </c>
      <c r="AP129" s="46">
        <f t="shared" si="12"/>
        <v>0</v>
      </c>
      <c r="AQ129" s="54">
        <f t="shared" si="13"/>
        <v>0</v>
      </c>
      <c r="AR129" s="55">
        <f t="shared" si="14"/>
        <v>1</v>
      </c>
      <c r="AS129" s="56">
        <f>IF(M129="AUD",P129*'Currency &amp; Conversion'!$L$7,P129)</f>
        <v>31670</v>
      </c>
      <c r="AT129" s="56">
        <f>IF(M129="AUD",Q129*'Currency &amp; Conversion'!$L$7,Q129)</f>
        <v>19145.325</v>
      </c>
      <c r="AU129" s="56"/>
      <c r="AV129" s="56"/>
      <c r="AW129" s="8"/>
    </row>
    <row r="130" ht="12.75" customHeight="1">
      <c r="A130" s="39" t="str">
        <f>'Input - Bookings'!A132</f>
        <v>04-24</v>
      </c>
      <c r="B130" s="40" t="str">
        <f t="shared" si="1"/>
        <v>Asia</v>
      </c>
      <c r="C130" s="40" t="str">
        <f t="shared" si="2"/>
        <v>APH</v>
      </c>
      <c r="D130" s="40" t="str">
        <f>'Input - Bookings'!C132</f>
        <v>A</v>
      </c>
      <c r="E130" s="40" t="str">
        <f>'Input - Bookings'!H132</f>
        <v>PH</v>
      </c>
      <c r="F130" s="41" t="str">
        <f>'Input - Bookings'!E132</f>
        <v>067</v>
      </c>
      <c r="G130" s="41" t="str">
        <f>'Input - Bookings'!G132</f>
        <v>YALETRAK PHILIPPINES, INC</v>
      </c>
      <c r="H130" s="41" t="str">
        <f>'Input - Bookings'!I132</f>
        <v>H23169</v>
      </c>
      <c r="I130" s="40" t="str">
        <f t="shared" si="3"/>
        <v>PH</v>
      </c>
      <c r="J130" s="42" t="str">
        <f>VLOOKUP(H130,'Input - Bookings'!I130:P569,8,0)</f>
        <v>808065</v>
      </c>
      <c r="K130" s="41" t="str">
        <f>'Input - Bookings'!L132</f>
        <v>D871</v>
      </c>
      <c r="L130" s="41" t="str">
        <f>'Input - Bookings'!M132</f>
        <v>GP35MX</v>
      </c>
      <c r="M130" s="41" t="str">
        <f>'Input - Bookings'!B132</f>
        <v>USD</v>
      </c>
      <c r="N130" s="43" t="str">
        <f t="array" ref="N130">IF(M130="USD",INDEX('AP Plants'!A:A,MATCH(K130,'AP Plants'!D:D,0)),INDEX('Australia Plants'!A:A,MATCH(K130,'Australia Plants'!D:D,0)))</f>
        <v>SN</v>
      </c>
      <c r="O130" s="10">
        <v>1.0</v>
      </c>
      <c r="P130" s="9">
        <v>31670.0</v>
      </c>
      <c r="Q130" s="9">
        <v>19145.324999999997</v>
      </c>
      <c r="R130" s="44">
        <v>0.06839345625694204</v>
      </c>
      <c r="S130" s="45">
        <f t="shared" si="4"/>
        <v>0.3954744237</v>
      </c>
      <c r="T130" s="46">
        <f t="shared" si="5"/>
        <v>0</v>
      </c>
      <c r="U130" s="46">
        <f t="shared" si="20"/>
        <v>0.06839345626</v>
      </c>
      <c r="V130" s="47" t="str">
        <f t="shared" si="7"/>
        <v>AOP</v>
      </c>
      <c r="W130" s="48">
        <f t="shared" si="26"/>
        <v>1309.414948</v>
      </c>
      <c r="X130" s="49">
        <f t="shared" si="9"/>
        <v>1309.414948</v>
      </c>
      <c r="Y130" s="9">
        <f t="shared" si="24"/>
        <v>19145.325</v>
      </c>
      <c r="Z130" s="8"/>
      <c r="AA130" s="8"/>
      <c r="AB130" s="8"/>
      <c r="AC130" s="8" t="str">
        <f t="shared" si="11"/>
        <v>APHH23169GP35MX</v>
      </c>
      <c r="AD130" s="8" t="str">
        <f>IF(AC130='Input - Bookings'!Q125,"OK","Check")</f>
        <v>Check</v>
      </c>
      <c r="AE130" s="50"/>
      <c r="AF130" s="62"/>
      <c r="AG130" s="62"/>
      <c r="AH130" s="52"/>
      <c r="AI130" s="52"/>
      <c r="AJ130" s="8" t="str">
        <f t="array" ref="AJ130">XLOOKUP($K130,'AP Plants'!D:D,'AP Plants'!B:B)</f>
        <v>Class 5 NOT BT</v>
      </c>
      <c r="AK130" s="53"/>
      <c r="AL130" s="53"/>
      <c r="AM130" s="46">
        <v>0.015</v>
      </c>
      <c r="AN130" s="46">
        <f t="array" ref="AN130">XLOOKUP($AJ130,Warranty!B:B,Warranty!E:E)</f>
        <v>0.005</v>
      </c>
      <c r="AO130" s="8">
        <f>IF($M130="AUD",VLOOKUP(RIGHT('Wk - Margins'!$K130,3),'AU Freight'!C:G,5,0),0)</f>
        <v>0</v>
      </c>
      <c r="AP130" s="46">
        <f t="shared" si="12"/>
        <v>0</v>
      </c>
      <c r="AQ130" s="54">
        <f t="shared" si="13"/>
        <v>0</v>
      </c>
      <c r="AR130" s="55">
        <f t="shared" si="14"/>
        <v>1</v>
      </c>
      <c r="AS130" s="56">
        <f>IF(M130="AUD",P130*'Currency &amp; Conversion'!$L$7,P130)</f>
        <v>31670</v>
      </c>
      <c r="AT130" s="56">
        <f>IF(M130="AUD",Q130*'Currency &amp; Conversion'!$L$7,Q130)</f>
        <v>19145.325</v>
      </c>
      <c r="AU130" s="56"/>
      <c r="AV130" s="56"/>
      <c r="AW130" s="8"/>
    </row>
    <row r="131" ht="12.75" customHeight="1">
      <c r="A131" s="39" t="str">
        <f>'Input - Bookings'!A133</f>
        <v>04-24</v>
      </c>
      <c r="B131" s="40" t="str">
        <f t="shared" si="1"/>
        <v>Asia</v>
      </c>
      <c r="C131" s="40" t="str">
        <f t="shared" si="2"/>
        <v>APH</v>
      </c>
      <c r="D131" s="40" t="str">
        <f>'Input - Bookings'!C133</f>
        <v>A</v>
      </c>
      <c r="E131" s="40" t="str">
        <f>'Input - Bookings'!H133</f>
        <v>PH</v>
      </c>
      <c r="F131" s="41" t="str">
        <f>'Input - Bookings'!E133</f>
        <v>067</v>
      </c>
      <c r="G131" s="41" t="str">
        <f>'Input - Bookings'!G133</f>
        <v>YALETRAK PHILIPPINES, INC</v>
      </c>
      <c r="H131" s="41" t="str">
        <f>'Input - Bookings'!I133</f>
        <v>H23170</v>
      </c>
      <c r="I131" s="40" t="str">
        <f t="shared" si="3"/>
        <v>PH</v>
      </c>
      <c r="J131" s="42" t="str">
        <f>VLOOKUP(H131,'Input - Bookings'!I131:P570,8,0)</f>
        <v>808065</v>
      </c>
      <c r="K131" s="41" t="str">
        <f>'Input - Bookings'!L133</f>
        <v>D871</v>
      </c>
      <c r="L131" s="41" t="str">
        <f>'Input - Bookings'!M133</f>
        <v>GP35MX</v>
      </c>
      <c r="M131" s="41" t="str">
        <f>'Input - Bookings'!B133</f>
        <v>USD</v>
      </c>
      <c r="N131" s="43" t="str">
        <f t="array" ref="N131">IF(M131="USD",INDEX('AP Plants'!A:A,MATCH(K131,'AP Plants'!D:D,0)),INDEX('Australia Plants'!A:A,MATCH(K131,'Australia Plants'!D:D,0)))</f>
        <v>SN</v>
      </c>
      <c r="O131" s="10">
        <v>1.0</v>
      </c>
      <c r="P131" s="9">
        <v>31670.0</v>
      </c>
      <c r="Q131" s="9">
        <v>19145.324999999997</v>
      </c>
      <c r="R131" s="44">
        <v>0.06839345625694204</v>
      </c>
      <c r="S131" s="45">
        <f t="shared" si="4"/>
        <v>0.3954744237</v>
      </c>
      <c r="T131" s="46">
        <f t="shared" si="5"/>
        <v>0</v>
      </c>
      <c r="U131" s="46">
        <f t="shared" si="20"/>
        <v>0.06839345626</v>
      </c>
      <c r="V131" s="47" t="str">
        <f t="shared" si="7"/>
        <v>AOP</v>
      </c>
      <c r="W131" s="48">
        <f t="shared" si="26"/>
        <v>1309.414948</v>
      </c>
      <c r="X131" s="49">
        <f t="shared" si="9"/>
        <v>1309.414948</v>
      </c>
      <c r="Y131" s="9">
        <f t="shared" si="24"/>
        <v>19145.325</v>
      </c>
      <c r="Z131" s="8"/>
      <c r="AA131" s="8"/>
      <c r="AB131" s="8"/>
      <c r="AC131" s="8" t="str">
        <f t="shared" si="11"/>
        <v>APHH23170GP35MX</v>
      </c>
      <c r="AD131" s="8" t="str">
        <f>IF(AC131='Input - Bookings'!Q126,"OK","Check")</f>
        <v>Check</v>
      </c>
      <c r="AE131" s="50"/>
      <c r="AF131" s="62"/>
      <c r="AG131" s="62"/>
      <c r="AH131" s="52"/>
      <c r="AI131" s="52"/>
      <c r="AJ131" s="8" t="str">
        <f t="array" ref="AJ131">XLOOKUP($K131,'AP Plants'!D:D,'AP Plants'!B:B)</f>
        <v>Class 5 NOT BT</v>
      </c>
      <c r="AK131" s="53"/>
      <c r="AL131" s="53"/>
      <c r="AM131" s="46">
        <v>0.015</v>
      </c>
      <c r="AN131" s="46">
        <f t="array" ref="AN131">XLOOKUP($AJ131,Warranty!B:B,Warranty!E:E)</f>
        <v>0.005</v>
      </c>
      <c r="AO131" s="8">
        <f>IF($M131="AUD",VLOOKUP(RIGHT('Wk - Margins'!$K131,3),'AU Freight'!C:G,5,0),0)</f>
        <v>0</v>
      </c>
      <c r="AP131" s="46">
        <f t="shared" si="12"/>
        <v>0</v>
      </c>
      <c r="AQ131" s="54">
        <f t="shared" si="13"/>
        <v>0</v>
      </c>
      <c r="AR131" s="55">
        <f t="shared" si="14"/>
        <v>1</v>
      </c>
      <c r="AS131" s="56">
        <f>IF(M131="AUD",P131*'Currency &amp; Conversion'!$L$7,P131)</f>
        <v>31670</v>
      </c>
      <c r="AT131" s="56">
        <f>IF(M131="AUD",Q131*'Currency &amp; Conversion'!$L$7,Q131)</f>
        <v>19145.325</v>
      </c>
      <c r="AU131" s="56"/>
      <c r="AV131" s="56"/>
      <c r="AW131" s="8"/>
    </row>
    <row r="132" ht="12.75" customHeight="1">
      <c r="A132" s="39" t="str">
        <f>'Input - Bookings'!A134</f>
        <v>04-25</v>
      </c>
      <c r="B132" s="40" t="str">
        <f t="shared" si="1"/>
        <v>Asia</v>
      </c>
      <c r="C132" s="40" t="str">
        <f t="shared" si="2"/>
        <v>ATH</v>
      </c>
      <c r="D132" s="40" t="str">
        <f>'Input - Bookings'!C134</f>
        <v>A</v>
      </c>
      <c r="E132" s="40" t="str">
        <f>'Input - Bookings'!H134</f>
        <v>TH</v>
      </c>
      <c r="F132" s="41" t="str">
        <f>'Input - Bookings'!E134</f>
        <v>067</v>
      </c>
      <c r="G132" s="41" t="str">
        <f>'Input - Bookings'!G134</f>
        <v>JENBUNJERD CO LTD</v>
      </c>
      <c r="H132" s="58" t="str">
        <f>'Input - Bookings'!I134</f>
        <v>H23341</v>
      </c>
      <c r="I132" s="40" t="str">
        <f t="shared" si="3"/>
        <v>TH</v>
      </c>
      <c r="J132" s="42" t="str">
        <f>VLOOKUP(H132,'Input - Bookings'!I132:P571,8,0)</f>
        <v>814065</v>
      </c>
      <c r="K132" s="41" t="str">
        <f>'Input - Bookings'!L134</f>
        <v>A3D4</v>
      </c>
      <c r="L132" s="41" t="str">
        <f>'Input - Bookings'!M134</f>
        <v>MPC15</v>
      </c>
      <c r="M132" s="41" t="str">
        <f>'Input - Bookings'!B134</f>
        <v>USD</v>
      </c>
      <c r="N132" s="43" t="str">
        <f t="array" ref="N132">IF(M132="USD",INDEX('AP Plants'!A:A,MATCH(K132,'AP Plants'!D:D,0)),INDEX('Australia Plants'!A:A,MATCH(K132,'Australia Plants'!D:D,0)))</f>
        <v>Staxx</v>
      </c>
      <c r="O132" s="10">
        <v>1.0</v>
      </c>
      <c r="P132" s="9">
        <v>1370.0</v>
      </c>
      <c r="Q132" s="9">
        <v>777.7</v>
      </c>
      <c r="R132" s="44">
        <v>0.10167802934852077</v>
      </c>
      <c r="S132" s="45">
        <f t="shared" si="4"/>
        <v>0.4323357664</v>
      </c>
      <c r="T132" s="46">
        <f t="shared" si="5"/>
        <v>0</v>
      </c>
      <c r="U132" s="46">
        <f t="shared" si="20"/>
        <v>0.1016780293</v>
      </c>
      <c r="V132" s="47" t="str">
        <f t="shared" si="7"/>
        <v>AOP</v>
      </c>
      <c r="W132" s="48">
        <f t="shared" si="26"/>
        <v>79.07500342</v>
      </c>
      <c r="X132" s="49">
        <f t="shared" si="9"/>
        <v>79.07500342</v>
      </c>
      <c r="Y132" s="9">
        <f t="shared" si="24"/>
        <v>777.7</v>
      </c>
      <c r="Z132" s="8"/>
      <c r="AA132" s="8"/>
      <c r="AB132" s="8"/>
      <c r="AC132" s="8" t="str">
        <f t="shared" si="11"/>
        <v>ATHH23341MPC15</v>
      </c>
      <c r="AD132" s="8" t="str">
        <f>IF(AC132='Input - Bookings'!Q127,"OK","Check")</f>
        <v>Check</v>
      </c>
      <c r="AE132" s="61"/>
      <c r="AF132" s="62"/>
      <c r="AG132" s="62"/>
      <c r="AH132" s="52"/>
      <c r="AI132" s="52"/>
      <c r="AJ132" s="8" t="str">
        <f t="array" ref="AJ132">XLOOKUP($K132,'AP Plants'!D:D,'AP Plants'!B:B)</f>
        <v>Class 3</v>
      </c>
      <c r="AK132" s="53"/>
      <c r="AL132" s="53"/>
      <c r="AM132" s="46">
        <v>0.015</v>
      </c>
      <c r="AN132" s="46">
        <f t="array" ref="AN132">XLOOKUP($AJ132,Warranty!B:B,Warranty!E:E)</f>
        <v>0.015</v>
      </c>
      <c r="AO132" s="8">
        <f>IF($M132="AUD",VLOOKUP(RIGHT('Wk - Margins'!$K132,3),'AU Freight'!C:G,5,0),0)</f>
        <v>0</v>
      </c>
      <c r="AP132" s="46">
        <f t="shared" si="12"/>
        <v>0</v>
      </c>
      <c r="AQ132" s="54">
        <f t="shared" si="13"/>
        <v>0</v>
      </c>
      <c r="AR132" s="55">
        <f t="shared" si="14"/>
        <v>1</v>
      </c>
      <c r="AS132" s="56">
        <f>IF(M132="AUD",P132*'Currency &amp; Conversion'!$L$7,P132)</f>
        <v>1370</v>
      </c>
      <c r="AT132" s="56">
        <f>IF(M132="AUD",Q132*'Currency &amp; Conversion'!$L$7,Q132)</f>
        <v>777.7</v>
      </c>
      <c r="AU132" s="56"/>
      <c r="AV132" s="56"/>
      <c r="AW132" s="8"/>
    </row>
    <row r="133" ht="12.75" customHeight="1">
      <c r="A133" s="39" t="str">
        <f>'Input - Bookings'!A135</f>
        <v>04-25</v>
      </c>
      <c r="B133" s="40" t="str">
        <f t="shared" si="1"/>
        <v>Asia</v>
      </c>
      <c r="C133" s="40" t="str">
        <f t="shared" si="2"/>
        <v>ATH</v>
      </c>
      <c r="D133" s="40" t="str">
        <f>'Input - Bookings'!C135</f>
        <v>A</v>
      </c>
      <c r="E133" s="40" t="str">
        <f>'Input - Bookings'!H135</f>
        <v>TH</v>
      </c>
      <c r="F133" s="41" t="str">
        <f>'Input - Bookings'!E135</f>
        <v>067</v>
      </c>
      <c r="G133" s="41" t="str">
        <f>'Input - Bookings'!G135</f>
        <v>JENBUNJERD CO LTD</v>
      </c>
      <c r="H133" s="58" t="str">
        <f>'Input - Bookings'!I135</f>
        <v>H23342</v>
      </c>
      <c r="I133" s="40" t="str">
        <f t="shared" si="3"/>
        <v>TH</v>
      </c>
      <c r="J133" s="42" t="str">
        <f>VLOOKUP(H133,'Input - Bookings'!I133:P572,8,0)</f>
        <v>814065</v>
      </c>
      <c r="K133" s="41" t="str">
        <f>'Input - Bookings'!L135</f>
        <v>A3D4</v>
      </c>
      <c r="L133" s="41" t="str">
        <f>'Input - Bookings'!M135</f>
        <v>MPC15</v>
      </c>
      <c r="M133" s="41" t="str">
        <f>'Input - Bookings'!B135</f>
        <v>USD</v>
      </c>
      <c r="N133" s="43" t="str">
        <f t="array" ref="N133">IF(M133="USD",INDEX('AP Plants'!A:A,MATCH(K133,'AP Plants'!D:D,0)),INDEX('Australia Plants'!A:A,MATCH(K133,'Australia Plants'!D:D,0)))</f>
        <v>Staxx</v>
      </c>
      <c r="O133" s="10">
        <v>1.0</v>
      </c>
      <c r="P133" s="9">
        <v>1370.0</v>
      </c>
      <c r="Q133" s="9">
        <v>777.7</v>
      </c>
      <c r="R133" s="44">
        <v>0.10167802934852077</v>
      </c>
      <c r="S133" s="45">
        <f t="shared" si="4"/>
        <v>0.4323357664</v>
      </c>
      <c r="T133" s="46">
        <f t="shared" si="5"/>
        <v>0</v>
      </c>
      <c r="U133" s="46">
        <f t="shared" si="20"/>
        <v>0.1016780293</v>
      </c>
      <c r="V133" s="47" t="str">
        <f t="shared" si="7"/>
        <v>AOP</v>
      </c>
      <c r="W133" s="48">
        <f t="shared" si="26"/>
        <v>79.07500342</v>
      </c>
      <c r="X133" s="49">
        <f t="shared" si="9"/>
        <v>79.07500342</v>
      </c>
      <c r="Y133" s="9">
        <f t="shared" si="24"/>
        <v>777.7</v>
      </c>
      <c r="Z133" s="8"/>
      <c r="AA133" s="8"/>
      <c r="AB133" s="8"/>
      <c r="AC133" s="8" t="str">
        <f t="shared" si="11"/>
        <v>ATHH23342MPC15</v>
      </c>
      <c r="AD133" s="8" t="str">
        <f>IF(AC133='Input - Bookings'!Q128,"OK","Check")</f>
        <v>Check</v>
      </c>
      <c r="AE133" s="50"/>
      <c r="AF133" s="62"/>
      <c r="AG133" s="62"/>
      <c r="AH133" s="52"/>
      <c r="AI133" s="52"/>
      <c r="AJ133" s="8" t="str">
        <f t="array" ref="AJ133">XLOOKUP($K133,'AP Plants'!D:D,'AP Plants'!B:B)</f>
        <v>Class 3</v>
      </c>
      <c r="AK133" s="53"/>
      <c r="AL133" s="53"/>
      <c r="AM133" s="46">
        <v>0.015</v>
      </c>
      <c r="AN133" s="46">
        <f t="array" ref="AN133">XLOOKUP($AJ133,Warranty!B:B,Warranty!E:E)</f>
        <v>0.015</v>
      </c>
      <c r="AO133" s="8">
        <f>IF($M133="AUD",VLOOKUP(RIGHT('Wk - Margins'!$K133,3),'AU Freight'!C:G,5,0),0)</f>
        <v>0</v>
      </c>
      <c r="AP133" s="46">
        <f t="shared" si="12"/>
        <v>0</v>
      </c>
      <c r="AQ133" s="54">
        <f t="shared" si="13"/>
        <v>0</v>
      </c>
      <c r="AR133" s="55">
        <f t="shared" si="14"/>
        <v>1</v>
      </c>
      <c r="AS133" s="56">
        <f>IF(M133="AUD",P133*'Currency &amp; Conversion'!$L$7,P133)</f>
        <v>1370</v>
      </c>
      <c r="AT133" s="56">
        <f>IF(M133="AUD",Q133*'Currency &amp; Conversion'!$L$7,Q133)</f>
        <v>777.7</v>
      </c>
      <c r="AU133" s="56"/>
      <c r="AV133" s="56"/>
      <c r="AW133" s="8"/>
    </row>
    <row r="134" ht="12.75" customHeight="1">
      <c r="A134" s="39" t="str">
        <f>'Input - Bookings'!A136</f>
        <v>04-25</v>
      </c>
      <c r="B134" s="40" t="str">
        <f t="shared" si="1"/>
        <v>Asia</v>
      </c>
      <c r="C134" s="40" t="str">
        <f t="shared" si="2"/>
        <v>ATH</v>
      </c>
      <c r="D134" s="40" t="str">
        <f>'Input - Bookings'!C136</f>
        <v>A</v>
      </c>
      <c r="E134" s="40" t="str">
        <f>'Input - Bookings'!H136</f>
        <v>TH</v>
      </c>
      <c r="F134" s="41" t="str">
        <f>'Input - Bookings'!E136</f>
        <v>067</v>
      </c>
      <c r="G134" s="41" t="str">
        <f>'Input - Bookings'!G136</f>
        <v>JENBUNJERD CO LTD</v>
      </c>
      <c r="H134" s="58" t="str">
        <f>'Input - Bookings'!I136</f>
        <v>H23343</v>
      </c>
      <c r="I134" s="40" t="str">
        <f t="shared" si="3"/>
        <v>TH</v>
      </c>
      <c r="J134" s="42" t="str">
        <f>VLOOKUP(H134,'Input - Bookings'!I134:P573,8,0)</f>
        <v>814065</v>
      </c>
      <c r="K134" s="41" t="str">
        <f>'Input - Bookings'!L136</f>
        <v>A3D4</v>
      </c>
      <c r="L134" s="41" t="str">
        <f>'Input - Bookings'!M136</f>
        <v>MPC15</v>
      </c>
      <c r="M134" s="41" t="str">
        <f>'Input - Bookings'!B136</f>
        <v>USD</v>
      </c>
      <c r="N134" s="43" t="str">
        <f t="array" ref="N134">IF(M134="USD",INDEX('AP Plants'!A:A,MATCH(K134,'AP Plants'!D:D,0)),INDEX('Australia Plants'!A:A,MATCH(K134,'Australia Plants'!D:D,0)))</f>
        <v>Staxx</v>
      </c>
      <c r="O134" s="10">
        <v>1.0</v>
      </c>
      <c r="P134" s="9">
        <v>1370.0</v>
      </c>
      <c r="Q134" s="9">
        <v>777.7</v>
      </c>
      <c r="R134" s="44">
        <v>0.10167802934852077</v>
      </c>
      <c r="S134" s="45">
        <f t="shared" si="4"/>
        <v>0.4323357664</v>
      </c>
      <c r="T134" s="46">
        <f t="shared" si="5"/>
        <v>0</v>
      </c>
      <c r="U134" s="46">
        <f t="shared" si="20"/>
        <v>0.1016780293</v>
      </c>
      <c r="V134" s="47" t="str">
        <f t="shared" si="7"/>
        <v>AOP</v>
      </c>
      <c r="W134" s="48">
        <f t="shared" si="26"/>
        <v>79.07500342</v>
      </c>
      <c r="X134" s="49">
        <f t="shared" si="9"/>
        <v>79.07500342</v>
      </c>
      <c r="Y134" s="9">
        <f t="shared" si="24"/>
        <v>777.7</v>
      </c>
      <c r="Z134" s="8"/>
      <c r="AA134" s="8"/>
      <c r="AB134" s="8"/>
      <c r="AC134" s="8" t="str">
        <f t="shared" si="11"/>
        <v>ATHH23343MPC15</v>
      </c>
      <c r="AD134" s="8" t="str">
        <f>IF(AC134='Input - Bookings'!Q129,"OK","Check")</f>
        <v>Check</v>
      </c>
      <c r="AE134" s="50"/>
      <c r="AF134" s="62"/>
      <c r="AG134" s="62"/>
      <c r="AH134" s="52"/>
      <c r="AI134" s="52"/>
      <c r="AJ134" s="8" t="str">
        <f t="array" ref="AJ134">XLOOKUP($K134,'AP Plants'!D:D,'AP Plants'!B:B)</f>
        <v>Class 3</v>
      </c>
      <c r="AK134" s="53"/>
      <c r="AL134" s="53"/>
      <c r="AM134" s="46">
        <v>0.015</v>
      </c>
      <c r="AN134" s="46">
        <f t="array" ref="AN134">XLOOKUP($AJ134,Warranty!B:B,Warranty!E:E)</f>
        <v>0.015</v>
      </c>
      <c r="AO134" s="8">
        <f>IF($M134="AUD",VLOOKUP(RIGHT('Wk - Margins'!$K134,3),'AU Freight'!C:G,5,0),0)</f>
        <v>0</v>
      </c>
      <c r="AP134" s="46">
        <f t="shared" si="12"/>
        <v>0</v>
      </c>
      <c r="AQ134" s="54">
        <f t="shared" si="13"/>
        <v>0</v>
      </c>
      <c r="AR134" s="55">
        <f t="shared" si="14"/>
        <v>1</v>
      </c>
      <c r="AS134" s="56">
        <f>IF(M134="AUD",P134*'Currency &amp; Conversion'!$L$7,P134)</f>
        <v>1370</v>
      </c>
      <c r="AT134" s="56">
        <f>IF(M134="AUD",Q134*'Currency &amp; Conversion'!$L$7,Q134)</f>
        <v>777.7</v>
      </c>
      <c r="AU134" s="56"/>
      <c r="AV134" s="56"/>
      <c r="AW134" s="8"/>
    </row>
    <row r="135" ht="12.75" customHeight="1">
      <c r="A135" s="39" t="str">
        <f>'Input - Bookings'!A137</f>
        <v>04-25</v>
      </c>
      <c r="B135" s="40" t="str">
        <f t="shared" si="1"/>
        <v>Asia</v>
      </c>
      <c r="C135" s="40" t="str">
        <f t="shared" si="2"/>
        <v>ATH</v>
      </c>
      <c r="D135" s="40" t="str">
        <f>'Input - Bookings'!C137</f>
        <v>A</v>
      </c>
      <c r="E135" s="40" t="str">
        <f>'Input - Bookings'!H137</f>
        <v>TH</v>
      </c>
      <c r="F135" s="41" t="str">
        <f>'Input - Bookings'!E137</f>
        <v>067</v>
      </c>
      <c r="G135" s="41" t="str">
        <f>'Input - Bookings'!G137</f>
        <v>JENBUNJERD CO LTD</v>
      </c>
      <c r="H135" s="58" t="str">
        <f>'Input - Bookings'!I137</f>
        <v>H23344</v>
      </c>
      <c r="I135" s="40" t="str">
        <f t="shared" si="3"/>
        <v>TH</v>
      </c>
      <c r="J135" s="42" t="str">
        <f>VLOOKUP(H135,'Input - Bookings'!I135:P574,8,0)</f>
        <v>814065</v>
      </c>
      <c r="K135" s="41" t="str">
        <f>'Input - Bookings'!L137</f>
        <v>A3D4</v>
      </c>
      <c r="L135" s="41" t="str">
        <f>'Input - Bookings'!M137</f>
        <v>MPC15</v>
      </c>
      <c r="M135" s="41" t="str">
        <f>'Input - Bookings'!B137</f>
        <v>USD</v>
      </c>
      <c r="N135" s="43" t="str">
        <f t="array" ref="N135">IF(M135="USD",INDEX('AP Plants'!A:A,MATCH(K135,'AP Plants'!D:D,0)),INDEX('Australia Plants'!A:A,MATCH(K135,'Australia Plants'!D:D,0)))</f>
        <v>Staxx</v>
      </c>
      <c r="O135" s="10">
        <v>1.0</v>
      </c>
      <c r="P135" s="9">
        <v>1370.0</v>
      </c>
      <c r="Q135" s="9">
        <v>777.7</v>
      </c>
      <c r="R135" s="44">
        <v>0.10167802934852077</v>
      </c>
      <c r="S135" s="45">
        <f t="shared" si="4"/>
        <v>0.4323357664</v>
      </c>
      <c r="T135" s="46">
        <f t="shared" si="5"/>
        <v>0</v>
      </c>
      <c r="U135" s="46">
        <f t="shared" si="20"/>
        <v>0.1016780293</v>
      </c>
      <c r="V135" s="47" t="str">
        <f t="shared" si="7"/>
        <v>AOP</v>
      </c>
      <c r="W135" s="48">
        <f t="shared" si="26"/>
        <v>79.07500342</v>
      </c>
      <c r="X135" s="49">
        <f t="shared" si="9"/>
        <v>79.07500342</v>
      </c>
      <c r="Y135" s="9">
        <f t="shared" si="24"/>
        <v>777.7</v>
      </c>
      <c r="Z135" s="8"/>
      <c r="AA135" s="8"/>
      <c r="AB135" s="8"/>
      <c r="AC135" s="8" t="str">
        <f t="shared" si="11"/>
        <v>ATHH23344MPC15</v>
      </c>
      <c r="AD135" s="8" t="str">
        <f>IF(AC135='Input - Bookings'!Q130,"OK","Check")</f>
        <v>Check</v>
      </c>
      <c r="AE135" s="50"/>
      <c r="AF135" s="62"/>
      <c r="AG135" s="62"/>
      <c r="AH135" s="52"/>
      <c r="AI135" s="52"/>
      <c r="AJ135" s="8" t="str">
        <f t="array" ref="AJ135">XLOOKUP($K135,'AP Plants'!D:D,'AP Plants'!B:B)</f>
        <v>Class 3</v>
      </c>
      <c r="AK135" s="53"/>
      <c r="AL135" s="53"/>
      <c r="AM135" s="46">
        <v>0.015</v>
      </c>
      <c r="AN135" s="46">
        <f t="array" ref="AN135">XLOOKUP($AJ135,Warranty!B:B,Warranty!E:E)</f>
        <v>0.015</v>
      </c>
      <c r="AO135" s="8">
        <f>IF($M135="AUD",VLOOKUP(RIGHT('Wk - Margins'!$K135,3),'AU Freight'!C:G,5,0),0)</f>
        <v>0</v>
      </c>
      <c r="AP135" s="46">
        <f t="shared" si="12"/>
        <v>0</v>
      </c>
      <c r="AQ135" s="54">
        <f t="shared" si="13"/>
        <v>0</v>
      </c>
      <c r="AR135" s="55">
        <f t="shared" si="14"/>
        <v>1</v>
      </c>
      <c r="AS135" s="56">
        <f>IF(M135="AUD",P135*'Currency &amp; Conversion'!$L$7,P135)</f>
        <v>1370</v>
      </c>
      <c r="AT135" s="56">
        <f>IF(M135="AUD",Q135*'Currency &amp; Conversion'!$L$7,Q135)</f>
        <v>777.7</v>
      </c>
      <c r="AU135" s="56"/>
      <c r="AV135" s="56"/>
      <c r="AW135" s="8"/>
    </row>
    <row r="136" ht="12.75" customHeight="1">
      <c r="A136" s="39" t="str">
        <f>'Input - Bookings'!A138</f>
        <v>04-25</v>
      </c>
      <c r="B136" s="40" t="str">
        <f t="shared" si="1"/>
        <v>Asia</v>
      </c>
      <c r="C136" s="40" t="str">
        <f t="shared" si="2"/>
        <v>ATH</v>
      </c>
      <c r="D136" s="40" t="str">
        <f>'Input - Bookings'!C138</f>
        <v>A</v>
      </c>
      <c r="E136" s="40" t="str">
        <f>'Input - Bookings'!H138</f>
        <v>TH</v>
      </c>
      <c r="F136" s="41" t="str">
        <f>'Input - Bookings'!E138</f>
        <v>067</v>
      </c>
      <c r="G136" s="41" t="str">
        <f>'Input - Bookings'!G138</f>
        <v>JENBUNJERD CO LTD</v>
      </c>
      <c r="H136" s="58" t="str">
        <f>'Input - Bookings'!I138</f>
        <v>H23345</v>
      </c>
      <c r="I136" s="40" t="str">
        <f t="shared" si="3"/>
        <v>TH</v>
      </c>
      <c r="J136" s="42" t="str">
        <f>VLOOKUP(H136,'Input - Bookings'!I136:P575,8,0)</f>
        <v>814065</v>
      </c>
      <c r="K136" s="41" t="str">
        <f>'Input - Bookings'!L138</f>
        <v>A3D4</v>
      </c>
      <c r="L136" s="41" t="str">
        <f>'Input - Bookings'!M138</f>
        <v>MPC15</v>
      </c>
      <c r="M136" s="41" t="str">
        <f>'Input - Bookings'!B138</f>
        <v>USD</v>
      </c>
      <c r="N136" s="43" t="str">
        <f t="array" ref="N136">IF(M136="USD",INDEX('AP Plants'!A:A,MATCH(K136,'AP Plants'!D:D,0)),INDEX('Australia Plants'!A:A,MATCH(K136,'Australia Plants'!D:D,0)))</f>
        <v>Staxx</v>
      </c>
      <c r="O136" s="10">
        <v>1.0</v>
      </c>
      <c r="P136" s="9">
        <v>1370.0</v>
      </c>
      <c r="Q136" s="9">
        <v>777.7</v>
      </c>
      <c r="R136" s="44">
        <v>0.10167802934852077</v>
      </c>
      <c r="S136" s="45">
        <f t="shared" si="4"/>
        <v>0.4323357664</v>
      </c>
      <c r="T136" s="46">
        <f t="shared" si="5"/>
        <v>0</v>
      </c>
      <c r="U136" s="46">
        <f t="shared" si="20"/>
        <v>0.1016780293</v>
      </c>
      <c r="V136" s="47" t="str">
        <f t="shared" si="7"/>
        <v>AOP</v>
      </c>
      <c r="W136" s="48">
        <f t="shared" si="26"/>
        <v>79.07500342</v>
      </c>
      <c r="X136" s="49">
        <f t="shared" si="9"/>
        <v>79.07500342</v>
      </c>
      <c r="Y136" s="9">
        <f t="shared" si="24"/>
        <v>777.7</v>
      </c>
      <c r="Z136" s="8"/>
      <c r="AA136" s="8"/>
      <c r="AB136" s="8"/>
      <c r="AC136" s="8" t="str">
        <f t="shared" si="11"/>
        <v>ATHH23345MPC15</v>
      </c>
      <c r="AD136" s="8" t="str">
        <f>IF(AC136='Input - Bookings'!Q131,"OK","Check")</f>
        <v>Check</v>
      </c>
      <c r="AE136" s="61"/>
      <c r="AF136" s="62"/>
      <c r="AG136" s="62"/>
      <c r="AH136" s="52"/>
      <c r="AI136" s="52"/>
      <c r="AJ136" s="8" t="str">
        <f t="array" ref="AJ136">XLOOKUP($K136,'AP Plants'!D:D,'AP Plants'!B:B)</f>
        <v>Class 3</v>
      </c>
      <c r="AK136" s="53"/>
      <c r="AL136" s="53"/>
      <c r="AM136" s="46">
        <v>0.015</v>
      </c>
      <c r="AN136" s="46">
        <f t="array" ref="AN136">XLOOKUP($AJ136,Warranty!B:B,Warranty!E:E)</f>
        <v>0.015</v>
      </c>
      <c r="AO136" s="8">
        <f>IF($M136="AUD",VLOOKUP(RIGHT('Wk - Margins'!$K136,3),'AU Freight'!C:G,5,0),0)</f>
        <v>0</v>
      </c>
      <c r="AP136" s="46">
        <f t="shared" si="12"/>
        <v>0</v>
      </c>
      <c r="AQ136" s="54">
        <f t="shared" si="13"/>
        <v>0</v>
      </c>
      <c r="AR136" s="55">
        <f t="shared" si="14"/>
        <v>1</v>
      </c>
      <c r="AS136" s="56">
        <f>IF(M136="AUD",P136*'Currency &amp; Conversion'!$L$7,P136)</f>
        <v>1370</v>
      </c>
      <c r="AT136" s="56">
        <f>IF(M136="AUD",Q136*'Currency &amp; Conversion'!$L$7,Q136)</f>
        <v>777.7</v>
      </c>
      <c r="AU136" s="56"/>
      <c r="AV136" s="56"/>
      <c r="AW136" s="8"/>
    </row>
    <row r="137" ht="12.75" customHeight="1">
      <c r="A137" s="39" t="str">
        <f>'Input - Bookings'!A139</f>
        <v>04-25</v>
      </c>
      <c r="B137" s="40" t="str">
        <f t="shared" si="1"/>
        <v>Asia</v>
      </c>
      <c r="C137" s="40" t="str">
        <f t="shared" si="2"/>
        <v>ATH</v>
      </c>
      <c r="D137" s="40" t="str">
        <f>'Input - Bookings'!C139</f>
        <v>A</v>
      </c>
      <c r="E137" s="40" t="str">
        <f>'Input - Bookings'!H139</f>
        <v>TH</v>
      </c>
      <c r="F137" s="41" t="str">
        <f>'Input - Bookings'!E139</f>
        <v>067</v>
      </c>
      <c r="G137" s="41" t="str">
        <f>'Input - Bookings'!G139</f>
        <v>JENBUNJERD CO LTD</v>
      </c>
      <c r="H137" s="58" t="str">
        <f>'Input - Bookings'!I139</f>
        <v>H23346</v>
      </c>
      <c r="I137" s="40" t="str">
        <f t="shared" si="3"/>
        <v>TH</v>
      </c>
      <c r="J137" s="42" t="str">
        <f>VLOOKUP(H137,'Input - Bookings'!I137:P576,8,0)</f>
        <v>814065</v>
      </c>
      <c r="K137" s="41" t="str">
        <f>'Input - Bookings'!L139</f>
        <v>A3D4</v>
      </c>
      <c r="L137" s="41" t="str">
        <f>'Input - Bookings'!M139</f>
        <v>MPC15</v>
      </c>
      <c r="M137" s="41" t="str">
        <f>'Input - Bookings'!B139</f>
        <v>USD</v>
      </c>
      <c r="N137" s="43" t="str">
        <f t="array" ref="N137">IF(M137="USD",INDEX('AP Plants'!A:A,MATCH(K137,'AP Plants'!D:D,0)),INDEX('Australia Plants'!A:A,MATCH(K137,'Australia Plants'!D:D,0)))</f>
        <v>Staxx</v>
      </c>
      <c r="O137" s="10">
        <v>1.0</v>
      </c>
      <c r="P137" s="9">
        <v>1370.0</v>
      </c>
      <c r="Q137" s="9">
        <v>777.7</v>
      </c>
      <c r="R137" s="44">
        <v>0.10167802934852077</v>
      </c>
      <c r="S137" s="45">
        <f t="shared" si="4"/>
        <v>0.4323357664</v>
      </c>
      <c r="T137" s="46">
        <f t="shared" si="5"/>
        <v>0</v>
      </c>
      <c r="U137" s="46">
        <f t="shared" si="20"/>
        <v>0.1016780293</v>
      </c>
      <c r="V137" s="47" t="str">
        <f t="shared" si="7"/>
        <v>AOP</v>
      </c>
      <c r="W137" s="48">
        <f t="shared" si="26"/>
        <v>79.07500342</v>
      </c>
      <c r="X137" s="49">
        <f t="shared" si="9"/>
        <v>79.07500342</v>
      </c>
      <c r="Y137" s="9">
        <f t="shared" si="24"/>
        <v>777.7</v>
      </c>
      <c r="Z137" s="8"/>
      <c r="AA137" s="8"/>
      <c r="AB137" s="8"/>
      <c r="AC137" s="8" t="str">
        <f t="shared" si="11"/>
        <v>ATHH23346MPC15</v>
      </c>
      <c r="AD137" s="8" t="str">
        <f>IF(AC137='Input - Bookings'!Q132,"OK","Check")</f>
        <v>Check</v>
      </c>
      <c r="AE137" s="63"/>
      <c r="AF137" s="62"/>
      <c r="AG137" s="62"/>
      <c r="AH137" s="52"/>
      <c r="AI137" s="52"/>
      <c r="AJ137" s="8" t="str">
        <f t="array" ref="AJ137">XLOOKUP($K137,'AP Plants'!D:D,'AP Plants'!B:B)</f>
        <v>Class 3</v>
      </c>
      <c r="AK137" s="53"/>
      <c r="AL137" s="53"/>
      <c r="AM137" s="46">
        <v>0.015</v>
      </c>
      <c r="AN137" s="46">
        <f t="array" ref="AN137">XLOOKUP($AJ137,Warranty!B:B,Warranty!E:E)</f>
        <v>0.015</v>
      </c>
      <c r="AO137" s="8">
        <f>IF($M137="AUD",VLOOKUP(RIGHT('Wk - Margins'!$K137,3),'AU Freight'!C:G,5,0),0)</f>
        <v>0</v>
      </c>
      <c r="AP137" s="46">
        <f t="shared" si="12"/>
        <v>0</v>
      </c>
      <c r="AQ137" s="54">
        <f t="shared" si="13"/>
        <v>0</v>
      </c>
      <c r="AR137" s="55">
        <f t="shared" si="14"/>
        <v>1</v>
      </c>
      <c r="AS137" s="56">
        <f>IF(M137="AUD",P137*'Currency &amp; Conversion'!$L$7,P137)</f>
        <v>1370</v>
      </c>
      <c r="AT137" s="56">
        <f>IF(M137="AUD",Q137*'Currency &amp; Conversion'!$L$7,Q137)</f>
        <v>777.7</v>
      </c>
      <c r="AU137" s="56"/>
      <c r="AV137" s="56"/>
      <c r="AW137" s="8"/>
    </row>
    <row r="138" ht="12.75" customHeight="1">
      <c r="A138" s="39" t="str">
        <f>'Input - Bookings'!A140</f>
        <v>04-25</v>
      </c>
      <c r="B138" s="40" t="str">
        <f t="shared" si="1"/>
        <v>Asia</v>
      </c>
      <c r="C138" s="40" t="str">
        <f t="shared" si="2"/>
        <v>ATH</v>
      </c>
      <c r="D138" s="40" t="str">
        <f>'Input - Bookings'!C140</f>
        <v>A</v>
      </c>
      <c r="E138" s="40" t="str">
        <f>'Input - Bookings'!H140</f>
        <v>TH</v>
      </c>
      <c r="F138" s="41" t="str">
        <f>'Input - Bookings'!E140</f>
        <v>067</v>
      </c>
      <c r="G138" s="41" t="str">
        <f>'Input - Bookings'!G140</f>
        <v>JENBUNJERD CO LTD</v>
      </c>
      <c r="H138" s="58" t="str">
        <f>'Input - Bookings'!I140</f>
        <v>H23347</v>
      </c>
      <c r="I138" s="40" t="str">
        <f t="shared" si="3"/>
        <v>TH</v>
      </c>
      <c r="J138" s="42" t="str">
        <f>VLOOKUP(H138,'Input - Bookings'!I138:P577,8,0)</f>
        <v>814065</v>
      </c>
      <c r="K138" s="41" t="str">
        <f>'Input - Bookings'!L140</f>
        <v>A3D4</v>
      </c>
      <c r="L138" s="41" t="str">
        <f>'Input - Bookings'!M140</f>
        <v>MPC15</v>
      </c>
      <c r="M138" s="41" t="str">
        <f>'Input - Bookings'!B140</f>
        <v>USD</v>
      </c>
      <c r="N138" s="43" t="str">
        <f t="array" ref="N138">IF(M138="USD",INDEX('AP Plants'!A:A,MATCH(K138,'AP Plants'!D:D,0)),INDEX('Australia Plants'!A:A,MATCH(K138,'Australia Plants'!D:D,0)))</f>
        <v>Staxx</v>
      </c>
      <c r="O138" s="10">
        <v>1.0</v>
      </c>
      <c r="P138" s="9">
        <v>1370.0</v>
      </c>
      <c r="Q138" s="9">
        <v>777.7</v>
      </c>
      <c r="R138" s="44">
        <v>0.10167802934852077</v>
      </c>
      <c r="S138" s="45">
        <f t="shared" si="4"/>
        <v>0.4323357664</v>
      </c>
      <c r="T138" s="46">
        <f t="shared" si="5"/>
        <v>0</v>
      </c>
      <c r="U138" s="46">
        <f t="shared" si="20"/>
        <v>0.1016780293</v>
      </c>
      <c r="V138" s="47" t="str">
        <f t="shared" si="7"/>
        <v>AOP</v>
      </c>
      <c r="W138" s="48">
        <f t="shared" si="26"/>
        <v>79.07500342</v>
      </c>
      <c r="X138" s="49">
        <f t="shared" si="9"/>
        <v>79.07500342</v>
      </c>
      <c r="Y138" s="9">
        <f t="shared" si="24"/>
        <v>777.7</v>
      </c>
      <c r="Z138" s="8"/>
      <c r="AA138" s="8"/>
      <c r="AB138" s="8"/>
      <c r="AC138" s="8" t="str">
        <f t="shared" si="11"/>
        <v>ATHH23347MPC15</v>
      </c>
      <c r="AD138" s="8" t="str">
        <f>IF(AC138='Input - Bookings'!Q133,"OK","Check")</f>
        <v>Check</v>
      </c>
      <c r="AE138" s="61"/>
      <c r="AF138" s="62"/>
      <c r="AG138" s="62"/>
      <c r="AH138" s="52"/>
      <c r="AI138" s="52"/>
      <c r="AJ138" s="8" t="str">
        <f t="array" ref="AJ138">XLOOKUP($K138,'AP Plants'!D:D,'AP Plants'!B:B)</f>
        <v>Class 3</v>
      </c>
      <c r="AK138" s="53"/>
      <c r="AL138" s="53"/>
      <c r="AM138" s="46">
        <v>0.015</v>
      </c>
      <c r="AN138" s="46">
        <f t="array" ref="AN138">XLOOKUP($AJ138,Warranty!B:B,Warranty!E:E)</f>
        <v>0.015</v>
      </c>
      <c r="AO138" s="8">
        <f>IF($M138="AUD",VLOOKUP(RIGHT('Wk - Margins'!$K138,3),'AU Freight'!C:G,5,0),0)</f>
        <v>0</v>
      </c>
      <c r="AP138" s="46">
        <f t="shared" si="12"/>
        <v>0</v>
      </c>
      <c r="AQ138" s="54">
        <f t="shared" si="13"/>
        <v>0</v>
      </c>
      <c r="AR138" s="55">
        <f t="shared" si="14"/>
        <v>1</v>
      </c>
      <c r="AS138" s="56">
        <f>IF(M138="AUD",P138*'Currency &amp; Conversion'!$L$7,P138)</f>
        <v>1370</v>
      </c>
      <c r="AT138" s="56">
        <f>IF(M138="AUD",Q138*'Currency &amp; Conversion'!$L$7,Q138)</f>
        <v>777.7</v>
      </c>
      <c r="AU138" s="56"/>
      <c r="AV138" s="56"/>
      <c r="AW138" s="8"/>
    </row>
    <row r="139" ht="12.75" customHeight="1">
      <c r="A139" s="39" t="str">
        <f>'Input - Bookings'!A141</f>
        <v>04-25</v>
      </c>
      <c r="B139" s="40" t="str">
        <f t="shared" si="1"/>
        <v>Asia</v>
      </c>
      <c r="C139" s="40" t="str">
        <f t="shared" si="2"/>
        <v>ATH</v>
      </c>
      <c r="D139" s="40" t="str">
        <f>'Input - Bookings'!C141</f>
        <v>A</v>
      </c>
      <c r="E139" s="40" t="str">
        <f>'Input - Bookings'!H141</f>
        <v>TH</v>
      </c>
      <c r="F139" s="41" t="str">
        <f>'Input - Bookings'!E141</f>
        <v>067</v>
      </c>
      <c r="G139" s="41" t="str">
        <f>'Input - Bookings'!G141</f>
        <v>JENBUNJERD CO LTD</v>
      </c>
      <c r="H139" s="58" t="str">
        <f>'Input - Bookings'!I141</f>
        <v>H23348</v>
      </c>
      <c r="I139" s="40" t="str">
        <f t="shared" si="3"/>
        <v>TH</v>
      </c>
      <c r="J139" s="42" t="str">
        <f>VLOOKUP(H139,'Input - Bookings'!I139:P578,8,0)</f>
        <v>814065</v>
      </c>
      <c r="K139" s="41" t="str">
        <f>'Input - Bookings'!L141</f>
        <v>A3D4</v>
      </c>
      <c r="L139" s="41" t="str">
        <f>'Input - Bookings'!M141</f>
        <v>MPC15</v>
      </c>
      <c r="M139" s="41" t="str">
        <f>'Input - Bookings'!B141</f>
        <v>USD</v>
      </c>
      <c r="N139" s="43" t="str">
        <f t="array" ref="N139">IF(M139="USD",INDEX('AP Plants'!A:A,MATCH(K139,'AP Plants'!D:D,0)),INDEX('Australia Plants'!A:A,MATCH(K139,'Australia Plants'!D:D,0)))</f>
        <v>Staxx</v>
      </c>
      <c r="O139" s="10">
        <v>1.0</v>
      </c>
      <c r="P139" s="9">
        <v>1370.0</v>
      </c>
      <c r="Q139" s="9">
        <v>777.7</v>
      </c>
      <c r="R139" s="44">
        <v>0.10167802934852077</v>
      </c>
      <c r="S139" s="45">
        <f t="shared" si="4"/>
        <v>0.4323357664</v>
      </c>
      <c r="T139" s="46">
        <f t="shared" si="5"/>
        <v>0</v>
      </c>
      <c r="U139" s="46">
        <f t="shared" si="20"/>
        <v>0.1016780293</v>
      </c>
      <c r="V139" s="47" t="str">
        <f t="shared" si="7"/>
        <v>AOP</v>
      </c>
      <c r="W139" s="48">
        <f t="shared" si="26"/>
        <v>79.07500342</v>
      </c>
      <c r="X139" s="49">
        <f t="shared" si="9"/>
        <v>79.07500342</v>
      </c>
      <c r="Y139" s="9">
        <f t="shared" si="24"/>
        <v>777.7</v>
      </c>
      <c r="Z139" s="8"/>
      <c r="AA139" s="8"/>
      <c r="AB139" s="8"/>
      <c r="AC139" s="8" t="str">
        <f t="shared" si="11"/>
        <v>ATHH23348MPC15</v>
      </c>
      <c r="AD139" s="8" t="str">
        <f>IF(AC139='Input - Bookings'!Q134,"OK","Check")</f>
        <v>Check</v>
      </c>
      <c r="AE139" s="50"/>
      <c r="AF139" s="62"/>
      <c r="AG139" s="62"/>
      <c r="AH139" s="52"/>
      <c r="AI139" s="52"/>
      <c r="AJ139" s="8" t="str">
        <f t="array" ref="AJ139">XLOOKUP($K139,'AP Plants'!D:D,'AP Plants'!B:B)</f>
        <v>Class 3</v>
      </c>
      <c r="AK139" s="53"/>
      <c r="AL139" s="53"/>
      <c r="AM139" s="46">
        <v>0.015</v>
      </c>
      <c r="AN139" s="46">
        <f t="array" ref="AN139">XLOOKUP($AJ139,Warranty!B:B,Warranty!E:E)</f>
        <v>0.015</v>
      </c>
      <c r="AO139" s="8">
        <f>IF($M139="AUD",VLOOKUP(RIGHT('Wk - Margins'!$K139,3),'AU Freight'!C:G,5,0),0)</f>
        <v>0</v>
      </c>
      <c r="AP139" s="46">
        <f t="shared" si="12"/>
        <v>0</v>
      </c>
      <c r="AQ139" s="54">
        <f t="shared" si="13"/>
        <v>0</v>
      </c>
      <c r="AR139" s="55">
        <f t="shared" si="14"/>
        <v>1</v>
      </c>
      <c r="AS139" s="56">
        <f>IF(M139="AUD",P139*'Currency &amp; Conversion'!$L$7,P139)</f>
        <v>1370</v>
      </c>
      <c r="AT139" s="56">
        <f>IF(M139="AUD",Q139*'Currency &amp; Conversion'!$L$7,Q139)</f>
        <v>777.7</v>
      </c>
      <c r="AU139" s="56"/>
      <c r="AV139" s="56"/>
      <c r="AW139" s="8"/>
    </row>
    <row r="140" ht="12.75" customHeight="1">
      <c r="A140" s="39" t="str">
        <f>'Input - Bookings'!A142</f>
        <v>04-25</v>
      </c>
      <c r="B140" s="40" t="str">
        <f t="shared" si="1"/>
        <v>Asia</v>
      </c>
      <c r="C140" s="40" t="str">
        <f t="shared" si="2"/>
        <v>ATH</v>
      </c>
      <c r="D140" s="40" t="str">
        <f>'Input - Bookings'!C142</f>
        <v>A</v>
      </c>
      <c r="E140" s="40" t="str">
        <f>'Input - Bookings'!H142</f>
        <v>TH</v>
      </c>
      <c r="F140" s="41" t="str">
        <f>'Input - Bookings'!E142</f>
        <v>067</v>
      </c>
      <c r="G140" s="41" t="str">
        <f>'Input - Bookings'!G142</f>
        <v>JENBUNJERD CO LTD</v>
      </c>
      <c r="H140" s="58" t="str">
        <f>'Input - Bookings'!I142</f>
        <v>H23349</v>
      </c>
      <c r="I140" s="40" t="str">
        <f t="shared" si="3"/>
        <v>TH</v>
      </c>
      <c r="J140" s="42" t="str">
        <f>VLOOKUP(H140,'Input - Bookings'!I140:P579,8,0)</f>
        <v>814065</v>
      </c>
      <c r="K140" s="41" t="str">
        <f>'Input - Bookings'!L142</f>
        <v>A3D4</v>
      </c>
      <c r="L140" s="41" t="str">
        <f>'Input - Bookings'!M142</f>
        <v>MPC15</v>
      </c>
      <c r="M140" s="41" t="str">
        <f>'Input - Bookings'!B142</f>
        <v>USD</v>
      </c>
      <c r="N140" s="43" t="str">
        <f t="array" ref="N140">IF(M140="USD",INDEX('AP Plants'!A:A,MATCH(K140,'AP Plants'!D:D,0)),INDEX('Australia Plants'!A:A,MATCH(K140,'Australia Plants'!D:D,0)))</f>
        <v>Staxx</v>
      </c>
      <c r="O140" s="10">
        <v>1.0</v>
      </c>
      <c r="P140" s="9">
        <v>1370.0</v>
      </c>
      <c r="Q140" s="9">
        <v>777.7</v>
      </c>
      <c r="R140" s="44">
        <v>0.10167802934852077</v>
      </c>
      <c r="S140" s="45">
        <f t="shared" si="4"/>
        <v>0.4323357664</v>
      </c>
      <c r="T140" s="46">
        <f t="shared" si="5"/>
        <v>0</v>
      </c>
      <c r="U140" s="46">
        <f t="shared" si="20"/>
        <v>0.1016780293</v>
      </c>
      <c r="V140" s="47" t="str">
        <f t="shared" si="7"/>
        <v>AOP</v>
      </c>
      <c r="W140" s="48">
        <f t="shared" si="26"/>
        <v>79.07500342</v>
      </c>
      <c r="X140" s="49">
        <f t="shared" si="9"/>
        <v>79.07500342</v>
      </c>
      <c r="Y140" s="9">
        <f t="shared" si="24"/>
        <v>777.7</v>
      </c>
      <c r="Z140" s="8"/>
      <c r="AA140" s="8"/>
      <c r="AB140" s="8"/>
      <c r="AC140" s="8" t="str">
        <f t="shared" si="11"/>
        <v>ATHH23349MPC15</v>
      </c>
      <c r="AD140" s="8" t="str">
        <f>IF(AC140='Input - Bookings'!Q135,"OK","Check")</f>
        <v>Check</v>
      </c>
      <c r="AE140" s="50"/>
      <c r="AF140" s="62"/>
      <c r="AG140" s="62"/>
      <c r="AH140" s="52"/>
      <c r="AI140" s="52"/>
      <c r="AJ140" s="8" t="str">
        <f t="array" ref="AJ140">XLOOKUP($K140,'AP Plants'!D:D,'AP Plants'!B:B)</f>
        <v>Class 3</v>
      </c>
      <c r="AK140" s="53"/>
      <c r="AL140" s="53"/>
      <c r="AM140" s="46">
        <v>0.015</v>
      </c>
      <c r="AN140" s="46">
        <f t="array" ref="AN140">XLOOKUP($AJ140,Warranty!B:B,Warranty!E:E)</f>
        <v>0.015</v>
      </c>
      <c r="AO140" s="8">
        <f>IF($M140="AUD",VLOOKUP(RIGHT('Wk - Margins'!$K140,3),'AU Freight'!C:G,5,0),0)</f>
        <v>0</v>
      </c>
      <c r="AP140" s="46">
        <f t="shared" si="12"/>
        <v>0</v>
      </c>
      <c r="AQ140" s="54">
        <f t="shared" si="13"/>
        <v>0</v>
      </c>
      <c r="AR140" s="55">
        <f t="shared" si="14"/>
        <v>1</v>
      </c>
      <c r="AS140" s="56">
        <f>IF(M140="AUD",P140*'Currency &amp; Conversion'!$L$7,P140)</f>
        <v>1370</v>
      </c>
      <c r="AT140" s="56">
        <f>IF(M140="AUD",Q140*'Currency &amp; Conversion'!$L$7,Q140)</f>
        <v>777.7</v>
      </c>
      <c r="AU140" s="56"/>
      <c r="AV140" s="56"/>
      <c r="AW140" s="8"/>
    </row>
    <row r="141" ht="12.75" customHeight="1">
      <c r="A141" s="39" t="str">
        <f>'Input - Bookings'!A143</f>
        <v>04-25</v>
      </c>
      <c r="B141" s="40" t="str">
        <f t="shared" si="1"/>
        <v>Asia</v>
      </c>
      <c r="C141" s="40" t="str">
        <f t="shared" si="2"/>
        <v>ATH</v>
      </c>
      <c r="D141" s="40" t="str">
        <f>'Input - Bookings'!C143</f>
        <v>A</v>
      </c>
      <c r="E141" s="40" t="str">
        <f>'Input - Bookings'!H143</f>
        <v>TH</v>
      </c>
      <c r="F141" s="41" t="str">
        <f>'Input - Bookings'!E143</f>
        <v>067</v>
      </c>
      <c r="G141" s="41" t="str">
        <f>'Input - Bookings'!G143</f>
        <v>JENBUNJERD CO LTD</v>
      </c>
      <c r="H141" s="58" t="str">
        <f>'Input - Bookings'!I143</f>
        <v>H23350</v>
      </c>
      <c r="I141" s="40" t="str">
        <f t="shared" si="3"/>
        <v>TH</v>
      </c>
      <c r="J141" s="42" t="str">
        <f>VLOOKUP(H141,'Input - Bookings'!I141:P580,8,0)</f>
        <v>814065</v>
      </c>
      <c r="K141" s="41" t="str">
        <f>'Input - Bookings'!L143</f>
        <v>A3D4</v>
      </c>
      <c r="L141" s="41" t="str">
        <f>'Input - Bookings'!M143</f>
        <v>MPC15</v>
      </c>
      <c r="M141" s="41" t="str">
        <f>'Input - Bookings'!B143</f>
        <v>USD</v>
      </c>
      <c r="N141" s="43" t="str">
        <f t="array" ref="N141">IF(M141="USD",INDEX('AP Plants'!A:A,MATCH(K141,'AP Plants'!D:D,0)),INDEX('Australia Plants'!A:A,MATCH(K141,'Australia Plants'!D:D,0)))</f>
        <v>Staxx</v>
      </c>
      <c r="O141" s="10">
        <v>1.0</v>
      </c>
      <c r="P141" s="9">
        <v>1370.0</v>
      </c>
      <c r="Q141" s="9">
        <v>777.7</v>
      </c>
      <c r="R141" s="44">
        <v>0.10167802934852077</v>
      </c>
      <c r="S141" s="45">
        <f t="shared" si="4"/>
        <v>0.4323357664</v>
      </c>
      <c r="T141" s="46">
        <f t="shared" si="5"/>
        <v>0</v>
      </c>
      <c r="U141" s="46">
        <f t="shared" si="20"/>
        <v>0.1016780293</v>
      </c>
      <c r="V141" s="47" t="str">
        <f t="shared" si="7"/>
        <v>AOP</v>
      </c>
      <c r="W141" s="48">
        <f t="shared" si="26"/>
        <v>79.07500342</v>
      </c>
      <c r="X141" s="49">
        <f t="shared" si="9"/>
        <v>79.07500342</v>
      </c>
      <c r="Y141" s="9">
        <f t="shared" si="24"/>
        <v>777.7</v>
      </c>
      <c r="Z141" s="8"/>
      <c r="AA141" s="8"/>
      <c r="AB141" s="8"/>
      <c r="AC141" s="8" t="str">
        <f t="shared" si="11"/>
        <v>ATHH23350MPC15</v>
      </c>
      <c r="AD141" s="8" t="str">
        <f>IF(AC141='Input - Bookings'!Q136,"OK","Check")</f>
        <v>Check</v>
      </c>
      <c r="AE141" s="64"/>
      <c r="AF141" s="62"/>
      <c r="AG141" s="62"/>
      <c r="AH141" s="52"/>
      <c r="AI141" s="59"/>
      <c r="AJ141" s="8" t="str">
        <f t="array" ref="AJ141">XLOOKUP($K141,'AP Plants'!D:D,'AP Plants'!B:B)</f>
        <v>Class 3</v>
      </c>
      <c r="AK141" s="53"/>
      <c r="AL141" s="53"/>
      <c r="AM141" s="46">
        <v>0.015</v>
      </c>
      <c r="AN141" s="46">
        <f t="array" ref="AN141">XLOOKUP($AJ141,Warranty!B:B,Warranty!E:E)</f>
        <v>0.015</v>
      </c>
      <c r="AO141" s="8">
        <f>IF($M141="AUD",VLOOKUP(RIGHT('Wk - Margins'!$K141,3),'AU Freight'!C:G,5,0),0)</f>
        <v>0</v>
      </c>
      <c r="AP141" s="46">
        <f t="shared" si="12"/>
        <v>0</v>
      </c>
      <c r="AQ141" s="54">
        <f t="shared" si="13"/>
        <v>0</v>
      </c>
      <c r="AR141" s="55">
        <f t="shared" si="14"/>
        <v>1</v>
      </c>
      <c r="AS141" s="56">
        <f>IF(M141="AUD",P141*'Currency &amp; Conversion'!$L$7,P141)</f>
        <v>1370</v>
      </c>
      <c r="AT141" s="56">
        <f>IF(M141="AUD",Q141*'Currency &amp; Conversion'!$L$7,Q141)</f>
        <v>777.7</v>
      </c>
      <c r="AU141" s="56"/>
      <c r="AV141" s="56"/>
      <c r="AW141" s="8"/>
    </row>
    <row r="142" ht="12.75" customHeight="1">
      <c r="A142" s="39" t="str">
        <f>'Input - Bookings'!A144</f>
        <v>04-25</v>
      </c>
      <c r="B142" s="40" t="str">
        <f t="shared" si="1"/>
        <v>Asia</v>
      </c>
      <c r="C142" s="40" t="str">
        <f t="shared" si="2"/>
        <v>ATH</v>
      </c>
      <c r="D142" s="40" t="str">
        <f>'Input - Bookings'!C144</f>
        <v>A</v>
      </c>
      <c r="E142" s="40" t="str">
        <f>'Input - Bookings'!H144</f>
        <v>TH</v>
      </c>
      <c r="F142" s="41" t="str">
        <f>'Input - Bookings'!E144</f>
        <v>067</v>
      </c>
      <c r="G142" s="41" t="str">
        <f>'Input - Bookings'!G144</f>
        <v>JENBUNJERD CO LTD</v>
      </c>
      <c r="H142" s="58" t="str">
        <f>'Input - Bookings'!I144</f>
        <v>H23351</v>
      </c>
      <c r="I142" s="40" t="str">
        <f t="shared" si="3"/>
        <v>TH</v>
      </c>
      <c r="J142" s="42" t="str">
        <f>VLOOKUP(H142,'Input - Bookings'!I142:P581,8,0)</f>
        <v>814065</v>
      </c>
      <c r="K142" s="41" t="str">
        <f>'Input - Bookings'!L144</f>
        <v>A3D4</v>
      </c>
      <c r="L142" s="41" t="str">
        <f>'Input - Bookings'!M144</f>
        <v>MPC15</v>
      </c>
      <c r="M142" s="41" t="str">
        <f>'Input - Bookings'!B144</f>
        <v>USD</v>
      </c>
      <c r="N142" s="43" t="str">
        <f t="array" ref="N142">IF(M142="USD",INDEX('AP Plants'!A:A,MATCH(K142,'AP Plants'!D:D,0)),INDEX('Australia Plants'!A:A,MATCH(K142,'Australia Plants'!D:D,0)))</f>
        <v>Staxx</v>
      </c>
      <c r="O142" s="10">
        <v>1.0</v>
      </c>
      <c r="P142" s="9">
        <v>1370.0</v>
      </c>
      <c r="Q142" s="9">
        <v>777.7</v>
      </c>
      <c r="R142" s="44">
        <v>0.10167802934852077</v>
      </c>
      <c r="S142" s="45">
        <f t="shared" si="4"/>
        <v>0.4323357664</v>
      </c>
      <c r="T142" s="46">
        <f t="shared" si="5"/>
        <v>0</v>
      </c>
      <c r="U142" s="46">
        <f t="shared" si="20"/>
        <v>0.1016780293</v>
      </c>
      <c r="V142" s="47" t="str">
        <f t="shared" si="7"/>
        <v>AOP</v>
      </c>
      <c r="W142" s="48">
        <f t="shared" si="26"/>
        <v>79.07500342</v>
      </c>
      <c r="X142" s="49">
        <f t="shared" si="9"/>
        <v>79.07500342</v>
      </c>
      <c r="Y142" s="9">
        <f t="shared" si="24"/>
        <v>777.7</v>
      </c>
      <c r="Z142" s="8"/>
      <c r="AA142" s="8"/>
      <c r="AB142" s="8"/>
      <c r="AC142" s="8" t="str">
        <f t="shared" si="11"/>
        <v>ATHH23351MPC15</v>
      </c>
      <c r="AD142" s="8" t="str">
        <f>IF(AC142='Input - Bookings'!Q137,"OK","Check")</f>
        <v>Check</v>
      </c>
      <c r="AE142" s="50"/>
      <c r="AF142" s="62"/>
      <c r="AG142" s="62"/>
      <c r="AH142" s="52"/>
      <c r="AI142" s="59"/>
      <c r="AJ142" s="8" t="str">
        <f t="array" ref="AJ142">XLOOKUP($K142,'AP Plants'!D:D,'AP Plants'!B:B)</f>
        <v>Class 3</v>
      </c>
      <c r="AK142" s="53"/>
      <c r="AL142" s="53"/>
      <c r="AM142" s="46">
        <v>0.015</v>
      </c>
      <c r="AN142" s="46">
        <f t="array" ref="AN142">XLOOKUP($AJ142,Warranty!B:B,Warranty!E:E)</f>
        <v>0.015</v>
      </c>
      <c r="AO142" s="8">
        <f>IF($M142="AUD",VLOOKUP(RIGHT('Wk - Margins'!$K142,3),'AU Freight'!C:G,5,0),0)</f>
        <v>0</v>
      </c>
      <c r="AP142" s="46">
        <f t="shared" si="12"/>
        <v>0</v>
      </c>
      <c r="AQ142" s="54">
        <f t="shared" si="13"/>
        <v>0</v>
      </c>
      <c r="AR142" s="55">
        <f t="shared" si="14"/>
        <v>1</v>
      </c>
      <c r="AS142" s="56">
        <f>IF(M142="AUD",P142*'Currency &amp; Conversion'!$L$7,P142)</f>
        <v>1370</v>
      </c>
      <c r="AT142" s="56">
        <f>IF(M142="AUD",Q142*'Currency &amp; Conversion'!$L$7,Q142)</f>
        <v>777.7</v>
      </c>
      <c r="AU142" s="56"/>
      <c r="AV142" s="56"/>
      <c r="AW142" s="8"/>
    </row>
    <row r="143" ht="12.75" customHeight="1">
      <c r="A143" s="39" t="str">
        <f>'Input - Bookings'!A145</f>
        <v>04-25</v>
      </c>
      <c r="B143" s="40" t="str">
        <f t="shared" si="1"/>
        <v>Asia</v>
      </c>
      <c r="C143" s="40" t="str">
        <f t="shared" si="2"/>
        <v>ATH</v>
      </c>
      <c r="D143" s="40" t="str">
        <f>'Input - Bookings'!C145</f>
        <v>A</v>
      </c>
      <c r="E143" s="40" t="str">
        <f>'Input - Bookings'!H145</f>
        <v>TH</v>
      </c>
      <c r="F143" s="41" t="str">
        <f>'Input - Bookings'!E145</f>
        <v>067</v>
      </c>
      <c r="G143" s="41" t="str">
        <f>'Input - Bookings'!G145</f>
        <v>JENBUNJERD CO LTD</v>
      </c>
      <c r="H143" s="58" t="str">
        <f>'Input - Bookings'!I145</f>
        <v>H23352</v>
      </c>
      <c r="I143" s="40" t="str">
        <f t="shared" si="3"/>
        <v>TH</v>
      </c>
      <c r="J143" s="42" t="str">
        <f>VLOOKUP(H143,'Input - Bookings'!I143:P582,8,0)</f>
        <v>814065</v>
      </c>
      <c r="K143" s="41" t="str">
        <f>'Input - Bookings'!L145</f>
        <v>A3D4</v>
      </c>
      <c r="L143" s="41" t="str">
        <f>'Input - Bookings'!M145</f>
        <v>MPC15</v>
      </c>
      <c r="M143" s="41" t="str">
        <f>'Input - Bookings'!B145</f>
        <v>USD</v>
      </c>
      <c r="N143" s="43" t="str">
        <f t="array" ref="N143">IF(M143="USD",INDEX('AP Plants'!A:A,MATCH(K143,'AP Plants'!D:D,0)),INDEX('Australia Plants'!A:A,MATCH(K143,'Australia Plants'!D:D,0)))</f>
        <v>Staxx</v>
      </c>
      <c r="O143" s="10">
        <v>1.0</v>
      </c>
      <c r="P143" s="9">
        <v>1370.0</v>
      </c>
      <c r="Q143" s="9">
        <v>777.7</v>
      </c>
      <c r="R143" s="44">
        <v>0.10167802934852077</v>
      </c>
      <c r="S143" s="45">
        <f t="shared" si="4"/>
        <v>0.4323357664</v>
      </c>
      <c r="T143" s="46">
        <f t="shared" si="5"/>
        <v>0</v>
      </c>
      <c r="U143" s="46">
        <f t="shared" si="20"/>
        <v>0.1016780293</v>
      </c>
      <c r="V143" s="47" t="str">
        <f t="shared" si="7"/>
        <v>AOP</v>
      </c>
      <c r="W143" s="48">
        <f t="shared" si="26"/>
        <v>79.07500342</v>
      </c>
      <c r="X143" s="49">
        <f t="shared" si="9"/>
        <v>79.07500342</v>
      </c>
      <c r="Y143" s="9">
        <f t="shared" si="24"/>
        <v>777.7</v>
      </c>
      <c r="Z143" s="8"/>
      <c r="AA143" s="8"/>
      <c r="AB143" s="8"/>
      <c r="AC143" s="8" t="str">
        <f t="shared" si="11"/>
        <v>ATHH23352MPC15</v>
      </c>
      <c r="AD143" s="8" t="str">
        <f>IF(AC143='Input - Bookings'!Q138,"OK","Check")</f>
        <v>Check</v>
      </c>
      <c r="AE143" s="65"/>
      <c r="AF143" s="62"/>
      <c r="AG143" s="62"/>
      <c r="AH143" s="52"/>
      <c r="AI143" s="59"/>
      <c r="AJ143" s="8" t="str">
        <f t="array" ref="AJ143">XLOOKUP($K143,'AP Plants'!D:D,'AP Plants'!B:B)</f>
        <v>Class 3</v>
      </c>
      <c r="AK143" s="53"/>
      <c r="AL143" s="53"/>
      <c r="AM143" s="46">
        <v>0.015</v>
      </c>
      <c r="AN143" s="46">
        <f t="array" ref="AN143">XLOOKUP($AJ143,Warranty!B:B,Warranty!E:E)</f>
        <v>0.015</v>
      </c>
      <c r="AO143" s="8">
        <f>IF($M143="AUD",VLOOKUP(RIGHT('Wk - Margins'!$K143,3),'AU Freight'!C:G,5,0),0)</f>
        <v>0</v>
      </c>
      <c r="AP143" s="46">
        <f t="shared" si="12"/>
        <v>0</v>
      </c>
      <c r="AQ143" s="54">
        <f t="shared" si="13"/>
        <v>0</v>
      </c>
      <c r="AR143" s="55">
        <f t="shared" si="14"/>
        <v>1</v>
      </c>
      <c r="AS143" s="56">
        <f>IF(M143="AUD",P143*'Currency &amp; Conversion'!$L$7,P143)</f>
        <v>1370</v>
      </c>
      <c r="AT143" s="56">
        <f>IF(M143="AUD",Q143*'Currency &amp; Conversion'!$L$7,Q143)</f>
        <v>777.7</v>
      </c>
      <c r="AU143" s="56"/>
      <c r="AV143" s="56"/>
      <c r="AW143" s="8"/>
    </row>
    <row r="144" ht="12.75" customHeight="1">
      <c r="A144" s="39" t="str">
        <f>'Input - Bookings'!A146</f>
        <v>04-25</v>
      </c>
      <c r="B144" s="40" t="str">
        <f t="shared" si="1"/>
        <v>Asia</v>
      </c>
      <c r="C144" s="40" t="str">
        <f t="shared" si="2"/>
        <v>ATH</v>
      </c>
      <c r="D144" s="40" t="str">
        <f>'Input - Bookings'!C146</f>
        <v>A</v>
      </c>
      <c r="E144" s="40" t="str">
        <f>'Input - Bookings'!H146</f>
        <v>TH</v>
      </c>
      <c r="F144" s="41" t="str">
        <f>'Input - Bookings'!E146</f>
        <v>067</v>
      </c>
      <c r="G144" s="41" t="str">
        <f>'Input - Bookings'!G146</f>
        <v>JENBUNJERD CO LTD</v>
      </c>
      <c r="H144" s="58" t="str">
        <f>'Input - Bookings'!I146</f>
        <v>H23353</v>
      </c>
      <c r="I144" s="40" t="str">
        <f t="shared" si="3"/>
        <v>TH</v>
      </c>
      <c r="J144" s="42" t="str">
        <f>VLOOKUP(H144,'Input - Bookings'!I144:P583,8,0)</f>
        <v>814065</v>
      </c>
      <c r="K144" s="41" t="str">
        <f>'Input - Bookings'!L146</f>
        <v>A3D4</v>
      </c>
      <c r="L144" s="41" t="str">
        <f>'Input - Bookings'!M146</f>
        <v>MPC15</v>
      </c>
      <c r="M144" s="41" t="str">
        <f>'Input - Bookings'!B146</f>
        <v>USD</v>
      </c>
      <c r="N144" s="43" t="str">
        <f t="array" ref="N144">IF(M144="USD",INDEX('AP Plants'!A:A,MATCH(K144,'AP Plants'!D:D,0)),INDEX('Australia Plants'!A:A,MATCH(K144,'Australia Plants'!D:D,0)))</f>
        <v>Staxx</v>
      </c>
      <c r="O144" s="10">
        <v>1.0</v>
      </c>
      <c r="P144" s="9">
        <v>1370.0</v>
      </c>
      <c r="Q144" s="9">
        <v>777.7</v>
      </c>
      <c r="R144" s="44">
        <v>0.10167802934852077</v>
      </c>
      <c r="S144" s="45">
        <f t="shared" si="4"/>
        <v>0.4323357664</v>
      </c>
      <c r="T144" s="46">
        <f t="shared" si="5"/>
        <v>0</v>
      </c>
      <c r="U144" s="46">
        <f t="shared" si="20"/>
        <v>0.1016780293</v>
      </c>
      <c r="V144" s="47" t="str">
        <f t="shared" si="7"/>
        <v>AOP</v>
      </c>
      <c r="W144" s="48">
        <f t="shared" si="26"/>
        <v>79.07500342</v>
      </c>
      <c r="X144" s="49">
        <f t="shared" si="9"/>
        <v>79.07500342</v>
      </c>
      <c r="Y144" s="9">
        <f t="shared" si="24"/>
        <v>777.7</v>
      </c>
      <c r="Z144" s="8"/>
      <c r="AA144" s="8"/>
      <c r="AB144" s="8"/>
      <c r="AC144" s="8" t="str">
        <f t="shared" si="11"/>
        <v>ATHH23353MPC15</v>
      </c>
      <c r="AD144" s="8" t="str">
        <f>IF(AC144='Input - Bookings'!Q139,"OK","Check")</f>
        <v>Check</v>
      </c>
      <c r="AE144" s="65"/>
      <c r="AF144" s="62"/>
      <c r="AG144" s="62"/>
      <c r="AH144" s="52"/>
      <c r="AI144" s="52"/>
      <c r="AJ144" s="8" t="str">
        <f t="array" ref="AJ144">XLOOKUP($K144,'AP Plants'!D:D,'AP Plants'!B:B)</f>
        <v>Class 3</v>
      </c>
      <c r="AK144" s="53"/>
      <c r="AL144" s="53"/>
      <c r="AM144" s="46">
        <v>0.015</v>
      </c>
      <c r="AN144" s="46">
        <f t="array" ref="AN144">XLOOKUP($AJ144,Warranty!B:B,Warranty!E:E)</f>
        <v>0.015</v>
      </c>
      <c r="AO144" s="8">
        <f>IF($M144="AUD",VLOOKUP(RIGHT('Wk - Margins'!$K144,3),'AU Freight'!C:G,5,0),0)</f>
        <v>0</v>
      </c>
      <c r="AP144" s="46">
        <f t="shared" si="12"/>
        <v>0</v>
      </c>
      <c r="AQ144" s="54">
        <f t="shared" si="13"/>
        <v>0</v>
      </c>
      <c r="AR144" s="55">
        <f t="shared" si="14"/>
        <v>1</v>
      </c>
      <c r="AS144" s="56">
        <f>IF(M144="AUD",P144*'Currency &amp; Conversion'!$L$7,P144)</f>
        <v>1370</v>
      </c>
      <c r="AT144" s="56">
        <f>IF(M144="AUD",Q144*'Currency &amp; Conversion'!$L$7,Q144)</f>
        <v>777.7</v>
      </c>
      <c r="AU144" s="56"/>
      <c r="AV144" s="56"/>
      <c r="AW144" s="8"/>
    </row>
    <row r="145" ht="12.75" customHeight="1">
      <c r="A145" s="39" t="str">
        <f>'Input - Bookings'!A147</f>
        <v>04-25</v>
      </c>
      <c r="B145" s="40" t="str">
        <f t="shared" si="1"/>
        <v>Asia</v>
      </c>
      <c r="C145" s="40" t="str">
        <f t="shared" si="2"/>
        <v>ATH</v>
      </c>
      <c r="D145" s="40" t="str">
        <f>'Input - Bookings'!C147</f>
        <v>A</v>
      </c>
      <c r="E145" s="40" t="str">
        <f>'Input - Bookings'!H147</f>
        <v>TH</v>
      </c>
      <c r="F145" s="41" t="str">
        <f>'Input - Bookings'!E147</f>
        <v>067</v>
      </c>
      <c r="G145" s="41" t="str">
        <f>'Input - Bookings'!G147</f>
        <v>JENBUNJERD CO LTD</v>
      </c>
      <c r="H145" s="58" t="str">
        <f>'Input - Bookings'!I147</f>
        <v>H23354</v>
      </c>
      <c r="I145" s="40" t="str">
        <f t="shared" si="3"/>
        <v>TH</v>
      </c>
      <c r="J145" s="42" t="str">
        <f>VLOOKUP(H145,'Input - Bookings'!I145:P584,8,0)</f>
        <v>814065</v>
      </c>
      <c r="K145" s="41" t="str">
        <f>'Input - Bookings'!L147</f>
        <v>A3D4</v>
      </c>
      <c r="L145" s="41" t="str">
        <f>'Input - Bookings'!M147</f>
        <v>MPC15</v>
      </c>
      <c r="M145" s="41" t="str">
        <f>'Input - Bookings'!B147</f>
        <v>USD</v>
      </c>
      <c r="N145" s="43" t="str">
        <f t="array" ref="N145">IF(M145="USD",INDEX('AP Plants'!A:A,MATCH(K145,'AP Plants'!D:D,0)),INDEX('Australia Plants'!A:A,MATCH(K145,'Australia Plants'!D:D,0)))</f>
        <v>Staxx</v>
      </c>
      <c r="O145" s="10">
        <v>1.0</v>
      </c>
      <c r="P145" s="9">
        <v>1370.0</v>
      </c>
      <c r="Q145" s="9">
        <v>777.7</v>
      </c>
      <c r="R145" s="44">
        <v>0.10167802934852077</v>
      </c>
      <c r="S145" s="45">
        <f t="shared" si="4"/>
        <v>0.4323357664</v>
      </c>
      <c r="T145" s="46">
        <f t="shared" si="5"/>
        <v>0</v>
      </c>
      <c r="U145" s="46">
        <f t="shared" si="20"/>
        <v>0.1016780293</v>
      </c>
      <c r="V145" s="47" t="str">
        <f t="shared" si="7"/>
        <v>AOP</v>
      </c>
      <c r="W145" s="48">
        <f t="shared" si="26"/>
        <v>79.07500342</v>
      </c>
      <c r="X145" s="49">
        <f t="shared" si="9"/>
        <v>79.07500342</v>
      </c>
      <c r="Y145" s="9">
        <f t="shared" si="24"/>
        <v>777.7</v>
      </c>
      <c r="Z145" s="8"/>
      <c r="AA145" s="8"/>
      <c r="AB145" s="8"/>
      <c r="AC145" s="8" t="str">
        <f t="shared" si="11"/>
        <v>ATHH23354MPC15</v>
      </c>
      <c r="AD145" s="8" t="str">
        <f>IF(AC145='Input - Bookings'!Q140,"OK","Check")</f>
        <v>Check</v>
      </c>
      <c r="AE145" s="57"/>
      <c r="AF145" s="62"/>
      <c r="AG145" s="62"/>
      <c r="AH145" s="52"/>
      <c r="AI145" s="52"/>
      <c r="AJ145" s="8" t="str">
        <f t="array" ref="AJ145">XLOOKUP($K145,'AP Plants'!D:D,'AP Plants'!B:B)</f>
        <v>Class 3</v>
      </c>
      <c r="AK145" s="53"/>
      <c r="AL145" s="53"/>
      <c r="AM145" s="46">
        <v>0.015</v>
      </c>
      <c r="AN145" s="46">
        <f t="array" ref="AN145">XLOOKUP($AJ145,Warranty!B:B,Warranty!E:E)</f>
        <v>0.015</v>
      </c>
      <c r="AO145" s="8">
        <f>IF($M145="AUD",VLOOKUP(RIGHT('Wk - Margins'!$K145,3),'AU Freight'!C:G,5,0),0)</f>
        <v>0</v>
      </c>
      <c r="AP145" s="46">
        <f t="shared" si="12"/>
        <v>0</v>
      </c>
      <c r="AQ145" s="54">
        <f t="shared" si="13"/>
        <v>0</v>
      </c>
      <c r="AR145" s="55">
        <f t="shared" si="14"/>
        <v>1</v>
      </c>
      <c r="AS145" s="56">
        <f>IF(M145="AUD",P145*'Currency &amp; Conversion'!$L$7,P145)</f>
        <v>1370</v>
      </c>
      <c r="AT145" s="56">
        <f>IF(M145="AUD",Q145*'Currency &amp; Conversion'!$L$7,Q145)</f>
        <v>777.7</v>
      </c>
      <c r="AU145" s="56"/>
      <c r="AV145" s="56"/>
      <c r="AW145" s="8"/>
    </row>
    <row r="146" ht="12.75" customHeight="1">
      <c r="A146" s="39" t="str">
        <f>'Input - Bookings'!A148</f>
        <v>04-25</v>
      </c>
      <c r="B146" s="40" t="str">
        <f t="shared" si="1"/>
        <v>Asia</v>
      </c>
      <c r="C146" s="40" t="str">
        <f t="shared" si="2"/>
        <v>ATH</v>
      </c>
      <c r="D146" s="40" t="str">
        <f>'Input - Bookings'!C148</f>
        <v>A</v>
      </c>
      <c r="E146" s="40" t="str">
        <f>'Input - Bookings'!H148</f>
        <v>TH</v>
      </c>
      <c r="F146" s="41" t="str">
        <f>'Input - Bookings'!E148</f>
        <v>067</v>
      </c>
      <c r="G146" s="41" t="str">
        <f>'Input - Bookings'!G148</f>
        <v>JENBUNJERD CO LTD</v>
      </c>
      <c r="H146" s="58" t="str">
        <f>'Input - Bookings'!I148</f>
        <v>H23355</v>
      </c>
      <c r="I146" s="40" t="str">
        <f t="shared" si="3"/>
        <v>TH</v>
      </c>
      <c r="J146" s="42" t="str">
        <f>VLOOKUP(H146,'Input - Bookings'!I146:P585,8,0)</f>
        <v>814065</v>
      </c>
      <c r="K146" s="41" t="str">
        <f>'Input - Bookings'!L148</f>
        <v>A3D4</v>
      </c>
      <c r="L146" s="41" t="str">
        <f>'Input - Bookings'!M148</f>
        <v>MPC15</v>
      </c>
      <c r="M146" s="41" t="str">
        <f>'Input - Bookings'!B148</f>
        <v>USD</v>
      </c>
      <c r="N146" s="43" t="str">
        <f t="array" ref="N146">IF(M146="USD",INDEX('AP Plants'!A:A,MATCH(K146,'AP Plants'!D:D,0)),INDEX('Australia Plants'!A:A,MATCH(K146,'Australia Plants'!D:D,0)))</f>
        <v>Staxx</v>
      </c>
      <c r="O146" s="10">
        <v>1.0</v>
      </c>
      <c r="P146" s="9">
        <v>1370.0</v>
      </c>
      <c r="Q146" s="9">
        <v>777.7</v>
      </c>
      <c r="R146" s="44">
        <v>0.10167802934852077</v>
      </c>
      <c r="S146" s="45">
        <f t="shared" si="4"/>
        <v>0.4323357664</v>
      </c>
      <c r="T146" s="46">
        <f t="shared" si="5"/>
        <v>0</v>
      </c>
      <c r="U146" s="46">
        <f t="shared" si="20"/>
        <v>0.1016780293</v>
      </c>
      <c r="V146" s="47" t="str">
        <f t="shared" si="7"/>
        <v>AOP</v>
      </c>
      <c r="W146" s="48">
        <f t="shared" si="26"/>
        <v>79.07500342</v>
      </c>
      <c r="X146" s="49">
        <f t="shared" si="9"/>
        <v>79.07500342</v>
      </c>
      <c r="Y146" s="9">
        <f t="shared" si="24"/>
        <v>777.7</v>
      </c>
      <c r="Z146" s="8"/>
      <c r="AA146" s="8"/>
      <c r="AB146" s="8"/>
      <c r="AC146" s="8" t="str">
        <f t="shared" si="11"/>
        <v>ATHH23355MPC15</v>
      </c>
      <c r="AD146" s="8" t="str">
        <f>IF(AC146='Input - Bookings'!Q141,"OK","Check")</f>
        <v>Check</v>
      </c>
      <c r="AE146" s="50"/>
      <c r="AF146" s="62"/>
      <c r="AG146" s="62"/>
      <c r="AH146" s="52"/>
      <c r="AI146" s="52"/>
      <c r="AJ146" s="8" t="str">
        <f t="array" ref="AJ146">XLOOKUP($K146,'AP Plants'!D:D,'AP Plants'!B:B)</f>
        <v>Class 3</v>
      </c>
      <c r="AK146" s="53"/>
      <c r="AL146" s="53"/>
      <c r="AM146" s="46">
        <v>0.015</v>
      </c>
      <c r="AN146" s="46">
        <f t="array" ref="AN146">XLOOKUP($AJ146,Warranty!B:B,Warranty!E:E)</f>
        <v>0.015</v>
      </c>
      <c r="AO146" s="8">
        <f>IF($M146="AUD",VLOOKUP(RIGHT('Wk - Margins'!$K146,3),'AU Freight'!C:G,5,0),0)</f>
        <v>0</v>
      </c>
      <c r="AP146" s="46">
        <f t="shared" si="12"/>
        <v>0</v>
      </c>
      <c r="AQ146" s="54">
        <f t="shared" si="13"/>
        <v>0</v>
      </c>
      <c r="AR146" s="55">
        <f t="shared" si="14"/>
        <v>1</v>
      </c>
      <c r="AS146" s="56">
        <f>IF(M146="AUD",P146*'Currency &amp; Conversion'!$L$7,P146)</f>
        <v>1370</v>
      </c>
      <c r="AT146" s="56">
        <f>IF(M146="AUD",Q146*'Currency &amp; Conversion'!$L$7,Q146)</f>
        <v>777.7</v>
      </c>
      <c r="AU146" s="56"/>
      <c r="AV146" s="56"/>
      <c r="AW146" s="8"/>
    </row>
    <row r="147" ht="12.75" customHeight="1">
      <c r="A147" s="39" t="str">
        <f>'Input - Bookings'!A149</f>
        <v>04-25</v>
      </c>
      <c r="B147" s="40" t="str">
        <f t="shared" si="1"/>
        <v>Asia</v>
      </c>
      <c r="C147" s="40" t="str">
        <f t="shared" si="2"/>
        <v>ATH</v>
      </c>
      <c r="D147" s="40" t="str">
        <f>'Input - Bookings'!C149</f>
        <v>A</v>
      </c>
      <c r="E147" s="40" t="str">
        <f>'Input - Bookings'!H149</f>
        <v>TH</v>
      </c>
      <c r="F147" s="41" t="str">
        <f>'Input - Bookings'!E149</f>
        <v>067</v>
      </c>
      <c r="G147" s="41" t="str">
        <f>'Input - Bookings'!G149</f>
        <v>JENBUNJERD CO LTD</v>
      </c>
      <c r="H147" s="58" t="str">
        <f>'Input - Bookings'!I149</f>
        <v>H23356</v>
      </c>
      <c r="I147" s="40" t="str">
        <f t="shared" si="3"/>
        <v>TH</v>
      </c>
      <c r="J147" s="42" t="str">
        <f>VLOOKUP(H147,'Input - Bookings'!I147:P586,8,0)</f>
        <v>814065</v>
      </c>
      <c r="K147" s="41" t="str">
        <f>'Input - Bookings'!L149</f>
        <v>A3D4</v>
      </c>
      <c r="L147" s="41" t="str">
        <f>'Input - Bookings'!M149</f>
        <v>MPC15</v>
      </c>
      <c r="M147" s="41" t="str">
        <f>'Input - Bookings'!B149</f>
        <v>USD</v>
      </c>
      <c r="N147" s="43" t="str">
        <f t="array" ref="N147">IF(M147="USD",INDEX('AP Plants'!A:A,MATCH(K147,'AP Plants'!D:D,0)),INDEX('Australia Plants'!A:A,MATCH(K147,'Australia Plants'!D:D,0)))</f>
        <v>Staxx</v>
      </c>
      <c r="O147" s="10">
        <v>1.0</v>
      </c>
      <c r="P147" s="9">
        <v>1370.0</v>
      </c>
      <c r="Q147" s="9">
        <v>777.7</v>
      </c>
      <c r="R147" s="44">
        <v>0.10167802934852077</v>
      </c>
      <c r="S147" s="45">
        <f t="shared" si="4"/>
        <v>0.4323357664</v>
      </c>
      <c r="T147" s="46">
        <f t="shared" si="5"/>
        <v>0</v>
      </c>
      <c r="U147" s="46">
        <f t="shared" si="20"/>
        <v>0.1016780293</v>
      </c>
      <c r="V147" s="47" t="str">
        <f t="shared" si="7"/>
        <v>AOP</v>
      </c>
      <c r="W147" s="48">
        <f t="shared" si="26"/>
        <v>79.07500342</v>
      </c>
      <c r="X147" s="49">
        <f t="shared" si="9"/>
        <v>79.07500342</v>
      </c>
      <c r="Y147" s="9">
        <f t="shared" si="24"/>
        <v>777.7</v>
      </c>
      <c r="Z147" s="8"/>
      <c r="AA147" s="8"/>
      <c r="AB147" s="8"/>
      <c r="AC147" s="8" t="str">
        <f t="shared" si="11"/>
        <v>ATHH23356MPC15</v>
      </c>
      <c r="AD147" s="8" t="str">
        <f>IF(AC147='Input - Bookings'!Q142,"OK","Check")</f>
        <v>Check</v>
      </c>
      <c r="AE147" s="50"/>
      <c r="AF147" s="62"/>
      <c r="AG147" s="62"/>
      <c r="AH147" s="52"/>
      <c r="AI147" s="52"/>
      <c r="AJ147" s="8" t="str">
        <f t="array" ref="AJ147">XLOOKUP($K147,'AP Plants'!D:D,'AP Plants'!B:B)</f>
        <v>Class 3</v>
      </c>
      <c r="AK147" s="53"/>
      <c r="AL147" s="53"/>
      <c r="AM147" s="46">
        <v>0.015</v>
      </c>
      <c r="AN147" s="46">
        <f t="array" ref="AN147">XLOOKUP($AJ147,Warranty!B:B,Warranty!E:E)</f>
        <v>0.015</v>
      </c>
      <c r="AO147" s="8">
        <f>IF($M147="AUD",VLOOKUP(RIGHT('Wk - Margins'!$K147,3),'AU Freight'!C:G,5,0),0)</f>
        <v>0</v>
      </c>
      <c r="AP147" s="46">
        <f t="shared" si="12"/>
        <v>0</v>
      </c>
      <c r="AQ147" s="54">
        <f t="shared" si="13"/>
        <v>0</v>
      </c>
      <c r="AR147" s="55">
        <f t="shared" si="14"/>
        <v>1</v>
      </c>
      <c r="AS147" s="56">
        <f>IF(M147="AUD",P147*'Currency &amp; Conversion'!$L$7,P147)</f>
        <v>1370</v>
      </c>
      <c r="AT147" s="56">
        <f>IF(M147="AUD",Q147*'Currency &amp; Conversion'!$L$7,Q147)</f>
        <v>777.7</v>
      </c>
      <c r="AU147" s="56"/>
      <c r="AV147" s="56"/>
      <c r="AW147" s="8"/>
    </row>
    <row r="148" ht="12.75" customHeight="1">
      <c r="A148" s="39" t="str">
        <f>'Input - Bookings'!A150</f>
        <v>04-25</v>
      </c>
      <c r="B148" s="40" t="str">
        <f t="shared" si="1"/>
        <v>Asia</v>
      </c>
      <c r="C148" s="40" t="str">
        <f t="shared" si="2"/>
        <v>ATH</v>
      </c>
      <c r="D148" s="40" t="str">
        <f>'Input - Bookings'!C150</f>
        <v>A</v>
      </c>
      <c r="E148" s="40" t="str">
        <f>'Input - Bookings'!H150</f>
        <v>TH</v>
      </c>
      <c r="F148" s="41" t="str">
        <f>'Input - Bookings'!E150</f>
        <v>067</v>
      </c>
      <c r="G148" s="41" t="str">
        <f>'Input - Bookings'!G150</f>
        <v>JENBUNJERD CO LTD</v>
      </c>
      <c r="H148" s="58" t="str">
        <f>'Input - Bookings'!I150</f>
        <v>H23357</v>
      </c>
      <c r="I148" s="40" t="str">
        <f t="shared" si="3"/>
        <v>TH</v>
      </c>
      <c r="J148" s="42" t="str">
        <f>VLOOKUP(H148,'Input - Bookings'!I148:P587,8,0)</f>
        <v>814065</v>
      </c>
      <c r="K148" s="41" t="str">
        <f>'Input - Bookings'!L150</f>
        <v>A3D4</v>
      </c>
      <c r="L148" s="41" t="str">
        <f>'Input - Bookings'!M150</f>
        <v>MPC15</v>
      </c>
      <c r="M148" s="41" t="str">
        <f>'Input - Bookings'!B150</f>
        <v>USD</v>
      </c>
      <c r="N148" s="43" t="str">
        <f t="array" ref="N148">IF(M148="USD",INDEX('AP Plants'!A:A,MATCH(K148,'AP Plants'!D:D,0)),INDEX('Australia Plants'!A:A,MATCH(K148,'Australia Plants'!D:D,0)))</f>
        <v>Staxx</v>
      </c>
      <c r="O148" s="10">
        <v>1.0</v>
      </c>
      <c r="P148" s="9">
        <v>1370.0</v>
      </c>
      <c r="Q148" s="9">
        <v>777.7</v>
      </c>
      <c r="R148" s="44">
        <v>0.10167802934852077</v>
      </c>
      <c r="S148" s="45">
        <f t="shared" si="4"/>
        <v>0.4323357664</v>
      </c>
      <c r="T148" s="46">
        <f t="shared" si="5"/>
        <v>0</v>
      </c>
      <c r="U148" s="46">
        <f t="shared" si="20"/>
        <v>0.1016780293</v>
      </c>
      <c r="V148" s="47" t="str">
        <f t="shared" si="7"/>
        <v>AOP</v>
      </c>
      <c r="W148" s="48">
        <f t="shared" si="26"/>
        <v>79.07500342</v>
      </c>
      <c r="X148" s="49">
        <f t="shared" si="9"/>
        <v>79.07500342</v>
      </c>
      <c r="Y148" s="9">
        <f t="shared" si="24"/>
        <v>777.7</v>
      </c>
      <c r="Z148" s="8"/>
      <c r="AA148" s="8"/>
      <c r="AB148" s="8"/>
      <c r="AC148" s="8" t="str">
        <f t="shared" si="11"/>
        <v>ATHH23357MPC15</v>
      </c>
      <c r="AD148" s="8" t="str">
        <f>IF(AC148='Input - Bookings'!Q143,"OK","Check")</f>
        <v>Check</v>
      </c>
      <c r="AE148" s="57"/>
      <c r="AF148" s="62"/>
      <c r="AG148" s="62"/>
      <c r="AH148" s="52"/>
      <c r="AI148" s="52"/>
      <c r="AJ148" s="8" t="str">
        <f t="array" ref="AJ148">XLOOKUP($K148,'AP Plants'!D:D,'AP Plants'!B:B)</f>
        <v>Class 3</v>
      </c>
      <c r="AK148" s="53"/>
      <c r="AL148" s="53"/>
      <c r="AM148" s="46">
        <v>0.015</v>
      </c>
      <c r="AN148" s="46">
        <f t="array" ref="AN148">XLOOKUP($AJ148,Warranty!B:B,Warranty!E:E)</f>
        <v>0.015</v>
      </c>
      <c r="AO148" s="8">
        <f>IF($M148="AUD",VLOOKUP(RIGHT('Wk - Margins'!$K148,3),'AU Freight'!C:G,5,0),0)</f>
        <v>0</v>
      </c>
      <c r="AP148" s="46">
        <f t="shared" si="12"/>
        <v>0</v>
      </c>
      <c r="AQ148" s="54">
        <f t="shared" si="13"/>
        <v>0</v>
      </c>
      <c r="AR148" s="55">
        <f t="shared" si="14"/>
        <v>1</v>
      </c>
      <c r="AS148" s="56">
        <f>IF(M148="AUD",P148*'Currency &amp; Conversion'!$L$7,P148)</f>
        <v>1370</v>
      </c>
      <c r="AT148" s="56">
        <f>IF(M148="AUD",Q148*'Currency &amp; Conversion'!$L$7,Q148)</f>
        <v>777.7</v>
      </c>
      <c r="AU148" s="56"/>
      <c r="AV148" s="56"/>
      <c r="AW148" s="8"/>
    </row>
    <row r="149" ht="12.75" customHeight="1">
      <c r="A149" s="39" t="str">
        <f>'Input - Bookings'!A151</f>
        <v>04-25</v>
      </c>
      <c r="B149" s="40" t="str">
        <f t="shared" si="1"/>
        <v>Asia</v>
      </c>
      <c r="C149" s="40" t="str">
        <f t="shared" si="2"/>
        <v>ATH</v>
      </c>
      <c r="D149" s="40" t="str">
        <f>'Input - Bookings'!C151</f>
        <v>A</v>
      </c>
      <c r="E149" s="40" t="str">
        <f>'Input - Bookings'!H151</f>
        <v>TH</v>
      </c>
      <c r="F149" s="41" t="str">
        <f>'Input - Bookings'!E151</f>
        <v>067</v>
      </c>
      <c r="G149" s="41" t="str">
        <f>'Input - Bookings'!G151</f>
        <v>JENBUNJERD CO LTD</v>
      </c>
      <c r="H149" s="58" t="str">
        <f>'Input - Bookings'!I151</f>
        <v>H23358</v>
      </c>
      <c r="I149" s="40" t="str">
        <f t="shared" si="3"/>
        <v>TH</v>
      </c>
      <c r="J149" s="42" t="str">
        <f>VLOOKUP(H149,'Input - Bookings'!I149:P588,8,0)</f>
        <v>814065</v>
      </c>
      <c r="K149" s="41" t="str">
        <f>'Input - Bookings'!L151</f>
        <v>A3D4</v>
      </c>
      <c r="L149" s="41" t="str">
        <f>'Input - Bookings'!M151</f>
        <v>MPC15</v>
      </c>
      <c r="M149" s="41" t="str">
        <f>'Input - Bookings'!B151</f>
        <v>USD</v>
      </c>
      <c r="N149" s="43" t="str">
        <f t="array" ref="N149">IF(M149="USD",INDEX('AP Plants'!A:A,MATCH(K149,'AP Plants'!D:D,0)),INDEX('Australia Plants'!A:A,MATCH(K149,'Australia Plants'!D:D,0)))</f>
        <v>Staxx</v>
      </c>
      <c r="O149" s="10">
        <v>1.0</v>
      </c>
      <c r="P149" s="9">
        <v>1370.0</v>
      </c>
      <c r="Q149" s="9">
        <v>777.7</v>
      </c>
      <c r="R149" s="44">
        <v>0.10167802934852077</v>
      </c>
      <c r="S149" s="45">
        <f t="shared" si="4"/>
        <v>0.4323357664</v>
      </c>
      <c r="T149" s="46">
        <f t="shared" si="5"/>
        <v>0</v>
      </c>
      <c r="U149" s="46">
        <f t="shared" si="20"/>
        <v>0.1016780293</v>
      </c>
      <c r="V149" s="47" t="str">
        <f t="shared" si="7"/>
        <v>AOP</v>
      </c>
      <c r="W149" s="48">
        <f t="shared" si="26"/>
        <v>79.07500342</v>
      </c>
      <c r="X149" s="49">
        <f t="shared" si="9"/>
        <v>79.07500342</v>
      </c>
      <c r="Y149" s="9">
        <f t="shared" si="24"/>
        <v>777.7</v>
      </c>
      <c r="Z149" s="8"/>
      <c r="AA149" s="8"/>
      <c r="AB149" s="8"/>
      <c r="AC149" s="8" t="str">
        <f t="shared" si="11"/>
        <v>ATHH23358MPC15</v>
      </c>
      <c r="AD149" s="8" t="str">
        <f>IF(AC149='Input - Bookings'!Q144,"OK","Check")</f>
        <v>Check</v>
      </c>
      <c r="AE149" s="50"/>
      <c r="AF149" s="62"/>
      <c r="AG149" s="62"/>
      <c r="AH149" s="52"/>
      <c r="AI149" s="52"/>
      <c r="AJ149" s="8" t="str">
        <f t="array" ref="AJ149">XLOOKUP($K149,'AP Plants'!D:D,'AP Plants'!B:B)</f>
        <v>Class 3</v>
      </c>
      <c r="AK149" s="53"/>
      <c r="AL149" s="53"/>
      <c r="AM149" s="46">
        <v>0.015</v>
      </c>
      <c r="AN149" s="46">
        <f t="array" ref="AN149">XLOOKUP($AJ149,Warranty!B:B,Warranty!E:E)</f>
        <v>0.015</v>
      </c>
      <c r="AO149" s="8">
        <f>IF($M149="AUD",VLOOKUP(RIGHT('Wk - Margins'!$K149,3),'AU Freight'!C:G,5,0),0)</f>
        <v>0</v>
      </c>
      <c r="AP149" s="46">
        <f t="shared" si="12"/>
        <v>0</v>
      </c>
      <c r="AQ149" s="54">
        <f t="shared" si="13"/>
        <v>0</v>
      </c>
      <c r="AR149" s="55">
        <f t="shared" si="14"/>
        <v>1</v>
      </c>
      <c r="AS149" s="56">
        <f>IF(M149="AUD",P149*'Currency &amp; Conversion'!$L$7,P149)</f>
        <v>1370</v>
      </c>
      <c r="AT149" s="56">
        <f>IF(M149="AUD",Q149*'Currency &amp; Conversion'!$L$7,Q149)</f>
        <v>777.7</v>
      </c>
      <c r="AU149" s="56"/>
      <c r="AV149" s="56"/>
      <c r="AW149" s="8"/>
    </row>
    <row r="150" ht="12.75" customHeight="1">
      <c r="A150" s="39" t="str">
        <f>'Input - Bookings'!A152</f>
        <v>04-25</v>
      </c>
      <c r="B150" s="40" t="str">
        <f t="shared" si="1"/>
        <v>Asia</v>
      </c>
      <c r="C150" s="40" t="str">
        <f t="shared" si="2"/>
        <v>ATH</v>
      </c>
      <c r="D150" s="40" t="str">
        <f>'Input - Bookings'!C152</f>
        <v>A</v>
      </c>
      <c r="E150" s="40" t="str">
        <f>'Input - Bookings'!H152</f>
        <v>TH</v>
      </c>
      <c r="F150" s="41" t="str">
        <f>'Input - Bookings'!E152</f>
        <v>067</v>
      </c>
      <c r="G150" s="41" t="str">
        <f>'Input - Bookings'!G152</f>
        <v>JENBUNJERD CO LTD</v>
      </c>
      <c r="H150" s="58" t="str">
        <f>'Input - Bookings'!I152</f>
        <v>H23359</v>
      </c>
      <c r="I150" s="40" t="str">
        <f t="shared" si="3"/>
        <v>TH</v>
      </c>
      <c r="J150" s="42" t="str">
        <f>VLOOKUP(H150,'Input - Bookings'!I150:P589,8,0)</f>
        <v>814065</v>
      </c>
      <c r="K150" s="41" t="str">
        <f>'Input - Bookings'!L152</f>
        <v>A3D4</v>
      </c>
      <c r="L150" s="41" t="str">
        <f>'Input - Bookings'!M152</f>
        <v>MPC15</v>
      </c>
      <c r="M150" s="41" t="str">
        <f>'Input - Bookings'!B152</f>
        <v>USD</v>
      </c>
      <c r="N150" s="43" t="str">
        <f t="array" ref="N150">IF(M150="USD",INDEX('AP Plants'!A:A,MATCH(K150,'AP Plants'!D:D,0)),INDEX('Australia Plants'!A:A,MATCH(K150,'Australia Plants'!D:D,0)))</f>
        <v>Staxx</v>
      </c>
      <c r="O150" s="10">
        <v>1.0</v>
      </c>
      <c r="P150" s="9">
        <v>1370.0</v>
      </c>
      <c r="Q150" s="9">
        <v>777.7</v>
      </c>
      <c r="R150" s="44">
        <v>0.10167802934852077</v>
      </c>
      <c r="S150" s="45">
        <f t="shared" si="4"/>
        <v>0.4323357664</v>
      </c>
      <c r="T150" s="46">
        <f t="shared" si="5"/>
        <v>0</v>
      </c>
      <c r="U150" s="46">
        <f t="shared" si="20"/>
        <v>0.1016780293</v>
      </c>
      <c r="V150" s="47" t="str">
        <f t="shared" si="7"/>
        <v>AOP</v>
      </c>
      <c r="W150" s="48">
        <f t="shared" si="26"/>
        <v>79.07500342</v>
      </c>
      <c r="X150" s="49">
        <f t="shared" si="9"/>
        <v>79.07500342</v>
      </c>
      <c r="Y150" s="9">
        <f t="shared" si="24"/>
        <v>777.7</v>
      </c>
      <c r="Z150" s="8"/>
      <c r="AA150" s="8"/>
      <c r="AB150" s="8"/>
      <c r="AC150" s="8" t="str">
        <f t="shared" si="11"/>
        <v>ATHH23359MPC15</v>
      </c>
      <c r="AD150" s="8" t="str">
        <f>IF(AC150='Input - Bookings'!Q145,"OK","Check")</f>
        <v>Check</v>
      </c>
      <c r="AE150" s="50"/>
      <c r="AF150" s="62"/>
      <c r="AG150" s="62"/>
      <c r="AH150" s="52"/>
      <c r="AI150" s="52"/>
      <c r="AJ150" s="8" t="str">
        <f t="array" ref="AJ150">XLOOKUP($K150,'AP Plants'!D:D,'AP Plants'!B:B)</f>
        <v>Class 3</v>
      </c>
      <c r="AK150" s="53"/>
      <c r="AL150" s="53"/>
      <c r="AM150" s="46">
        <v>0.015</v>
      </c>
      <c r="AN150" s="46">
        <f t="array" ref="AN150">XLOOKUP($AJ150,Warranty!B:B,Warranty!E:E)</f>
        <v>0.015</v>
      </c>
      <c r="AO150" s="8">
        <f>IF($M150="AUD",VLOOKUP(RIGHT('Wk - Margins'!$K150,3),'AU Freight'!C:G,5,0),0)</f>
        <v>0</v>
      </c>
      <c r="AP150" s="46">
        <f t="shared" si="12"/>
        <v>0</v>
      </c>
      <c r="AQ150" s="54">
        <f t="shared" si="13"/>
        <v>0</v>
      </c>
      <c r="AR150" s="55">
        <f t="shared" si="14"/>
        <v>1</v>
      </c>
      <c r="AS150" s="56">
        <f>IF(M150="AUD",P150*'Currency &amp; Conversion'!$L$7,P150)</f>
        <v>1370</v>
      </c>
      <c r="AT150" s="56">
        <f>IF(M150="AUD",Q150*'Currency &amp; Conversion'!$L$7,Q150)</f>
        <v>777.7</v>
      </c>
      <c r="AU150" s="56"/>
      <c r="AV150" s="56"/>
      <c r="AW150" s="8"/>
    </row>
    <row r="151" ht="12.75" customHeight="1">
      <c r="A151" s="39" t="str">
        <f>'Input - Bookings'!A153</f>
        <v>04-25</v>
      </c>
      <c r="B151" s="40" t="str">
        <f t="shared" si="1"/>
        <v>Asia</v>
      </c>
      <c r="C151" s="40" t="str">
        <f t="shared" si="2"/>
        <v>ATH</v>
      </c>
      <c r="D151" s="40" t="str">
        <f>'Input - Bookings'!C153</f>
        <v>A</v>
      </c>
      <c r="E151" s="40" t="str">
        <f>'Input - Bookings'!H153</f>
        <v>TH</v>
      </c>
      <c r="F151" s="41" t="str">
        <f>'Input - Bookings'!E153</f>
        <v>067</v>
      </c>
      <c r="G151" s="41" t="str">
        <f>'Input - Bookings'!G153</f>
        <v>JENBUNJERD CO LTD</v>
      </c>
      <c r="H151" s="58" t="str">
        <f>'Input - Bookings'!I153</f>
        <v>H23360</v>
      </c>
      <c r="I151" s="40" t="str">
        <f t="shared" si="3"/>
        <v>TH</v>
      </c>
      <c r="J151" s="42" t="str">
        <f>VLOOKUP(H151,'Input - Bookings'!I151:P590,8,0)</f>
        <v>814065</v>
      </c>
      <c r="K151" s="41" t="str">
        <f>'Input - Bookings'!L153</f>
        <v>A3D4</v>
      </c>
      <c r="L151" s="41" t="str">
        <f>'Input - Bookings'!M153</f>
        <v>MPC15</v>
      </c>
      <c r="M151" s="41" t="str">
        <f>'Input - Bookings'!B153</f>
        <v>USD</v>
      </c>
      <c r="N151" s="43" t="str">
        <f t="array" ref="N151">IF(M151="USD",INDEX('AP Plants'!A:A,MATCH(K151,'AP Plants'!D:D,0)),INDEX('Australia Plants'!A:A,MATCH(K151,'Australia Plants'!D:D,0)))</f>
        <v>Staxx</v>
      </c>
      <c r="O151" s="10">
        <v>1.0</v>
      </c>
      <c r="P151" s="9">
        <v>1370.0</v>
      </c>
      <c r="Q151" s="9">
        <v>777.7</v>
      </c>
      <c r="R151" s="44">
        <v>0.10167802934852077</v>
      </c>
      <c r="S151" s="45">
        <f t="shared" si="4"/>
        <v>0.4323357664</v>
      </c>
      <c r="T151" s="46">
        <f t="shared" si="5"/>
        <v>0</v>
      </c>
      <c r="U151" s="46">
        <f t="shared" si="20"/>
        <v>0.1016780293</v>
      </c>
      <c r="V151" s="47" t="str">
        <f t="shared" si="7"/>
        <v>AOP</v>
      </c>
      <c r="W151" s="48">
        <f t="shared" si="26"/>
        <v>79.07500342</v>
      </c>
      <c r="X151" s="49">
        <f t="shared" si="9"/>
        <v>79.07500342</v>
      </c>
      <c r="Y151" s="9">
        <f t="shared" si="24"/>
        <v>777.7</v>
      </c>
      <c r="Z151" s="8"/>
      <c r="AA151" s="8"/>
      <c r="AB151" s="8"/>
      <c r="AC151" s="8" t="str">
        <f t="shared" si="11"/>
        <v>ATHH23360MPC15</v>
      </c>
      <c r="AD151" s="8" t="str">
        <f>IF(AC151='Input - Bookings'!Q146,"OK","Check")</f>
        <v>Check</v>
      </c>
      <c r="AE151" s="50"/>
      <c r="AF151" s="62"/>
      <c r="AG151" s="62"/>
      <c r="AH151" s="52"/>
      <c r="AI151" s="52"/>
      <c r="AJ151" s="8" t="str">
        <f t="array" ref="AJ151">XLOOKUP($K151,'AP Plants'!D:D,'AP Plants'!B:B)</f>
        <v>Class 3</v>
      </c>
      <c r="AK151" s="53"/>
      <c r="AL151" s="53"/>
      <c r="AM151" s="46">
        <v>0.015</v>
      </c>
      <c r="AN151" s="46">
        <f t="array" ref="AN151">XLOOKUP($AJ151,Warranty!B:B,Warranty!E:E)</f>
        <v>0.015</v>
      </c>
      <c r="AO151" s="8">
        <f>IF($M151="AUD",VLOOKUP(RIGHT('Wk - Margins'!$K151,3),'AU Freight'!C:G,5,0),0)</f>
        <v>0</v>
      </c>
      <c r="AP151" s="46">
        <f t="shared" si="12"/>
        <v>0</v>
      </c>
      <c r="AQ151" s="54">
        <f t="shared" si="13"/>
        <v>0</v>
      </c>
      <c r="AR151" s="55">
        <f t="shared" si="14"/>
        <v>1</v>
      </c>
      <c r="AS151" s="56">
        <f>IF(M151="AUD",P151*'Currency &amp; Conversion'!$L$7,P151)</f>
        <v>1370</v>
      </c>
      <c r="AT151" s="56">
        <f>IF(M151="AUD",Q151*'Currency &amp; Conversion'!$L$7,Q151)</f>
        <v>777.7</v>
      </c>
      <c r="AU151" s="56"/>
      <c r="AV151" s="56"/>
      <c r="AW151" s="8"/>
    </row>
    <row r="152" ht="12.75" customHeight="1">
      <c r="A152" s="39" t="str">
        <f>'Input - Bookings'!A154</f>
        <v>04-25</v>
      </c>
      <c r="B152" s="40" t="str">
        <f t="shared" si="1"/>
        <v>Asia</v>
      </c>
      <c r="C152" s="40" t="str">
        <f t="shared" si="2"/>
        <v>ATH</v>
      </c>
      <c r="D152" s="40" t="str">
        <f>'Input - Bookings'!C154</f>
        <v>A</v>
      </c>
      <c r="E152" s="40" t="str">
        <f>'Input - Bookings'!H154</f>
        <v>TH</v>
      </c>
      <c r="F152" s="41" t="str">
        <f>'Input - Bookings'!E154</f>
        <v>067</v>
      </c>
      <c r="G152" s="41" t="str">
        <f>'Input - Bookings'!G154</f>
        <v>JENBUNJERD CO LTD</v>
      </c>
      <c r="H152" s="58" t="str">
        <f>'Input - Bookings'!I154</f>
        <v>H23361</v>
      </c>
      <c r="I152" s="40" t="str">
        <f t="shared" si="3"/>
        <v>TH</v>
      </c>
      <c r="J152" s="42" t="str">
        <f>VLOOKUP(H152,'Input - Bookings'!I152:P591,8,0)</f>
        <v>814065</v>
      </c>
      <c r="K152" s="41" t="str">
        <f>'Input - Bookings'!L154</f>
        <v>A3D4</v>
      </c>
      <c r="L152" s="41" t="str">
        <f>'Input - Bookings'!M154</f>
        <v>MPC15</v>
      </c>
      <c r="M152" s="41" t="str">
        <f>'Input - Bookings'!B154</f>
        <v>USD</v>
      </c>
      <c r="N152" s="43" t="str">
        <f t="array" ref="N152">IF(M152="USD",INDEX('AP Plants'!A:A,MATCH(K152,'AP Plants'!D:D,0)),INDEX('Australia Plants'!A:A,MATCH(K152,'Australia Plants'!D:D,0)))</f>
        <v>Staxx</v>
      </c>
      <c r="O152" s="10">
        <v>1.0</v>
      </c>
      <c r="P152" s="9">
        <v>1370.0</v>
      </c>
      <c r="Q152" s="9">
        <v>777.7</v>
      </c>
      <c r="R152" s="44">
        <v>0.10167802934852077</v>
      </c>
      <c r="S152" s="45">
        <f t="shared" si="4"/>
        <v>0.4323357664</v>
      </c>
      <c r="T152" s="46">
        <f t="shared" si="5"/>
        <v>0</v>
      </c>
      <c r="U152" s="46">
        <f t="shared" si="20"/>
        <v>0.1016780293</v>
      </c>
      <c r="V152" s="47" t="str">
        <f t="shared" si="7"/>
        <v>AOP</v>
      </c>
      <c r="W152" s="48">
        <f t="shared" si="26"/>
        <v>79.07500342</v>
      </c>
      <c r="X152" s="49">
        <f t="shared" si="9"/>
        <v>79.07500342</v>
      </c>
      <c r="Y152" s="9">
        <f t="shared" si="24"/>
        <v>777.7</v>
      </c>
      <c r="Z152" s="8"/>
      <c r="AA152" s="8"/>
      <c r="AB152" s="8"/>
      <c r="AC152" s="8" t="str">
        <f t="shared" si="11"/>
        <v>ATHH23361MPC15</v>
      </c>
      <c r="AD152" s="8" t="str">
        <f>IF(AC152='Input - Bookings'!Q147,"OK","Check")</f>
        <v>Check</v>
      </c>
      <c r="AE152" s="50"/>
      <c r="AF152" s="62"/>
      <c r="AG152" s="62"/>
      <c r="AH152" s="52"/>
      <c r="AI152" s="59"/>
      <c r="AJ152" s="8" t="str">
        <f t="array" ref="AJ152">XLOOKUP($K152,'AP Plants'!D:D,'AP Plants'!B:B)</f>
        <v>Class 3</v>
      </c>
      <c r="AK152" s="53"/>
      <c r="AL152" s="53"/>
      <c r="AM152" s="46">
        <v>0.015</v>
      </c>
      <c r="AN152" s="46">
        <f t="array" ref="AN152">XLOOKUP($AJ152,Warranty!B:B,Warranty!E:E)</f>
        <v>0.015</v>
      </c>
      <c r="AO152" s="8">
        <f>IF($M152="AUD",VLOOKUP(RIGHT('Wk - Margins'!$K152,3),'AU Freight'!C:G,5,0),0)</f>
        <v>0</v>
      </c>
      <c r="AP152" s="46">
        <f t="shared" si="12"/>
        <v>0</v>
      </c>
      <c r="AQ152" s="54">
        <f t="shared" si="13"/>
        <v>0</v>
      </c>
      <c r="AR152" s="55">
        <f t="shared" si="14"/>
        <v>1</v>
      </c>
      <c r="AS152" s="56">
        <f>IF(M152="AUD",P152*'Currency &amp; Conversion'!$L$7,P152)</f>
        <v>1370</v>
      </c>
      <c r="AT152" s="56">
        <f>IF(M152="AUD",Q152*'Currency &amp; Conversion'!$L$7,Q152)</f>
        <v>777.7</v>
      </c>
      <c r="AU152" s="56"/>
      <c r="AV152" s="56"/>
      <c r="AW152" s="8"/>
    </row>
    <row r="153" ht="12.75" customHeight="1">
      <c r="A153" s="39" t="str">
        <f>'Input - Bookings'!A155</f>
        <v>04-25</v>
      </c>
      <c r="B153" s="40" t="str">
        <f t="shared" si="1"/>
        <v>Asia</v>
      </c>
      <c r="C153" s="40" t="str">
        <f t="shared" si="2"/>
        <v>ATH</v>
      </c>
      <c r="D153" s="40" t="str">
        <f>'Input - Bookings'!C155</f>
        <v>A</v>
      </c>
      <c r="E153" s="40" t="str">
        <f>'Input - Bookings'!H155</f>
        <v>TH</v>
      </c>
      <c r="F153" s="41" t="str">
        <f>'Input - Bookings'!E155</f>
        <v>067</v>
      </c>
      <c r="G153" s="41" t="str">
        <f>'Input - Bookings'!G155</f>
        <v>JENBUNJERD CO LTD</v>
      </c>
      <c r="H153" s="58" t="str">
        <f>'Input - Bookings'!I155</f>
        <v>H23362</v>
      </c>
      <c r="I153" s="40" t="str">
        <f t="shared" si="3"/>
        <v>TH</v>
      </c>
      <c r="J153" s="42" t="str">
        <f>VLOOKUP(H153,'Input - Bookings'!I153:P592,8,0)</f>
        <v>814065</v>
      </c>
      <c r="K153" s="41" t="str">
        <f>'Input - Bookings'!L155</f>
        <v>A3D4</v>
      </c>
      <c r="L153" s="41" t="str">
        <f>'Input - Bookings'!M155</f>
        <v>MPC15</v>
      </c>
      <c r="M153" s="41" t="str">
        <f>'Input - Bookings'!B155</f>
        <v>USD</v>
      </c>
      <c r="N153" s="43" t="str">
        <f t="array" ref="N153">IF(M153="USD",INDEX('AP Plants'!A:A,MATCH(K153,'AP Plants'!D:D,0)),INDEX('Australia Plants'!A:A,MATCH(K153,'Australia Plants'!D:D,0)))</f>
        <v>Staxx</v>
      </c>
      <c r="O153" s="10">
        <v>1.0</v>
      </c>
      <c r="P153" s="9">
        <v>1370.0</v>
      </c>
      <c r="Q153" s="9">
        <v>777.7</v>
      </c>
      <c r="R153" s="44">
        <v>0.10167802934852077</v>
      </c>
      <c r="S153" s="45">
        <f t="shared" si="4"/>
        <v>0.4323357664</v>
      </c>
      <c r="T153" s="46">
        <f t="shared" si="5"/>
        <v>0</v>
      </c>
      <c r="U153" s="46">
        <f t="shared" si="20"/>
        <v>0.1016780293</v>
      </c>
      <c r="V153" s="47" t="str">
        <f t="shared" si="7"/>
        <v>AOP</v>
      </c>
      <c r="W153" s="48">
        <f t="shared" si="26"/>
        <v>79.07500342</v>
      </c>
      <c r="X153" s="49">
        <f t="shared" si="9"/>
        <v>79.07500342</v>
      </c>
      <c r="Y153" s="9">
        <f t="shared" si="24"/>
        <v>777.7</v>
      </c>
      <c r="Z153" s="8"/>
      <c r="AA153" s="8"/>
      <c r="AB153" s="8"/>
      <c r="AC153" s="8" t="str">
        <f t="shared" si="11"/>
        <v>ATHH23362MPC15</v>
      </c>
      <c r="AD153" s="8" t="str">
        <f>IF(AC153='Input - Bookings'!Q149,"OK","Check")</f>
        <v>Check</v>
      </c>
      <c r="AE153" s="50"/>
      <c r="AF153" s="62"/>
      <c r="AG153" s="62"/>
      <c r="AH153" s="52"/>
      <c r="AI153" s="52"/>
      <c r="AJ153" s="8" t="str">
        <f t="array" ref="AJ153">XLOOKUP($K153,'AP Plants'!D:D,'AP Plants'!B:B)</f>
        <v>Class 3</v>
      </c>
      <c r="AK153" s="53"/>
      <c r="AL153" s="53"/>
      <c r="AM153" s="46">
        <v>0.015</v>
      </c>
      <c r="AN153" s="46">
        <f t="array" ref="AN153">XLOOKUP($AJ153,Warranty!B:B,Warranty!E:E)</f>
        <v>0.015</v>
      </c>
      <c r="AO153" s="8">
        <f>IF($M153="AUD",VLOOKUP(RIGHT('Wk - Margins'!$K153,3),'AU Freight'!C:G,5,0),0)</f>
        <v>0</v>
      </c>
      <c r="AP153" s="46">
        <f t="shared" si="12"/>
        <v>0</v>
      </c>
      <c r="AQ153" s="54">
        <f t="shared" si="13"/>
        <v>0</v>
      </c>
      <c r="AR153" s="55">
        <f t="shared" si="14"/>
        <v>1</v>
      </c>
      <c r="AS153" s="56">
        <f>IF(M153="AUD",P153*'Currency &amp; Conversion'!$L$7,P153)</f>
        <v>1370</v>
      </c>
      <c r="AT153" s="56">
        <f>IF(M153="AUD",Q153*'Currency &amp; Conversion'!$L$7,Q153)</f>
        <v>777.7</v>
      </c>
      <c r="AU153" s="56"/>
      <c r="AV153" s="56"/>
      <c r="AW153" s="8"/>
    </row>
    <row r="154" ht="12.75" customHeight="1">
      <c r="A154" s="39" t="str">
        <f>'Input - Bookings'!A156</f>
        <v>04-25</v>
      </c>
      <c r="B154" s="40" t="str">
        <f t="shared" si="1"/>
        <v>Asia</v>
      </c>
      <c r="C154" s="40" t="str">
        <f t="shared" si="2"/>
        <v>ATH</v>
      </c>
      <c r="D154" s="40" t="str">
        <f>'Input - Bookings'!C156</f>
        <v>A</v>
      </c>
      <c r="E154" s="40" t="str">
        <f>'Input - Bookings'!H156</f>
        <v>TH</v>
      </c>
      <c r="F154" s="41" t="str">
        <f>'Input - Bookings'!E156</f>
        <v>067</v>
      </c>
      <c r="G154" s="41" t="str">
        <f>'Input - Bookings'!G156</f>
        <v>JENBUNJERD CO LTD</v>
      </c>
      <c r="H154" s="58" t="str">
        <f>'Input - Bookings'!I156</f>
        <v>H23363</v>
      </c>
      <c r="I154" s="40" t="str">
        <f t="shared" si="3"/>
        <v>TH</v>
      </c>
      <c r="J154" s="42" t="str">
        <f>VLOOKUP(H154,'Input - Bookings'!I154:P593,8,0)</f>
        <v>814065</v>
      </c>
      <c r="K154" s="41" t="str">
        <f>'Input - Bookings'!L156</f>
        <v>A3D4</v>
      </c>
      <c r="L154" s="41" t="str">
        <f>'Input - Bookings'!M156</f>
        <v>MPC15</v>
      </c>
      <c r="M154" s="41" t="str">
        <f>'Input - Bookings'!B156</f>
        <v>USD</v>
      </c>
      <c r="N154" s="43" t="str">
        <f t="array" ref="N154">IF(M154="USD",INDEX('AP Plants'!A:A,MATCH(K154,'AP Plants'!D:D,0)),INDEX('Australia Plants'!A:A,MATCH(K154,'Australia Plants'!D:D,0)))</f>
        <v>Staxx</v>
      </c>
      <c r="O154" s="10">
        <v>1.0</v>
      </c>
      <c r="P154" s="9">
        <v>1370.0</v>
      </c>
      <c r="Q154" s="9">
        <v>777.7</v>
      </c>
      <c r="R154" s="44">
        <v>0.10167802934852077</v>
      </c>
      <c r="S154" s="45">
        <f t="shared" si="4"/>
        <v>0.4323357664</v>
      </c>
      <c r="T154" s="46">
        <f t="shared" si="5"/>
        <v>0</v>
      </c>
      <c r="U154" s="46">
        <f t="shared" si="20"/>
        <v>0.1016780293</v>
      </c>
      <c r="V154" s="47" t="str">
        <f t="shared" si="7"/>
        <v>AOP</v>
      </c>
      <c r="W154" s="48">
        <f t="shared" si="26"/>
        <v>79.07500342</v>
      </c>
      <c r="X154" s="49">
        <f t="shared" si="9"/>
        <v>79.07500342</v>
      </c>
      <c r="Y154" s="9">
        <f t="shared" si="24"/>
        <v>777.7</v>
      </c>
      <c r="Z154" s="8"/>
      <c r="AA154" s="8"/>
      <c r="AB154" s="8"/>
      <c r="AC154" s="8" t="str">
        <f t="shared" si="11"/>
        <v>ATHH23363MPC15</v>
      </c>
      <c r="AD154" s="8" t="str">
        <f>IF(AC154='Input - Bookings'!Q729,"OK","Check")</f>
        <v>Check</v>
      </c>
      <c r="AE154" s="50"/>
      <c r="AF154" s="62"/>
      <c r="AG154" s="62"/>
      <c r="AH154" s="52"/>
      <c r="AI154" s="52"/>
      <c r="AJ154" s="8" t="str">
        <f t="array" ref="AJ154">XLOOKUP($K154,'AP Plants'!D:D,'AP Plants'!B:B)</f>
        <v>Class 3</v>
      </c>
      <c r="AK154" s="53"/>
      <c r="AL154" s="53"/>
      <c r="AM154" s="46">
        <v>0.015</v>
      </c>
      <c r="AN154" s="46">
        <f t="array" ref="AN154">XLOOKUP($AJ154,Warranty!B:B,Warranty!E:E)</f>
        <v>0.015</v>
      </c>
      <c r="AO154" s="8">
        <f>IF($M154="AUD",VLOOKUP(RIGHT('Wk - Margins'!$K154,3),'AU Freight'!C:G,5,0),0)</f>
        <v>0</v>
      </c>
      <c r="AP154" s="46">
        <f t="shared" si="12"/>
        <v>0</v>
      </c>
      <c r="AQ154" s="54">
        <f t="shared" si="13"/>
        <v>0</v>
      </c>
      <c r="AR154" s="55">
        <f t="shared" si="14"/>
        <v>1</v>
      </c>
      <c r="AS154" s="56">
        <f>IF(M154="AUD",P154*'Currency &amp; Conversion'!$L$7,P154)</f>
        <v>1370</v>
      </c>
      <c r="AT154" s="56">
        <f>IF(M154="AUD",Q154*'Currency &amp; Conversion'!$L$7,Q154)</f>
        <v>777.7</v>
      </c>
      <c r="AU154" s="56"/>
      <c r="AV154" s="56"/>
      <c r="AW154" s="8"/>
    </row>
    <row r="155" ht="12.75" customHeight="1">
      <c r="A155" s="39" t="str">
        <f>'Input - Bookings'!A157</f>
        <v>04-25</v>
      </c>
      <c r="B155" s="40" t="str">
        <f t="shared" si="1"/>
        <v>Asia</v>
      </c>
      <c r="C155" s="40" t="str">
        <f t="shared" si="2"/>
        <v>ATH</v>
      </c>
      <c r="D155" s="40" t="str">
        <f>'Input - Bookings'!C157</f>
        <v>A</v>
      </c>
      <c r="E155" s="40" t="str">
        <f>'Input - Bookings'!H157</f>
        <v>TH</v>
      </c>
      <c r="F155" s="41" t="str">
        <f>'Input - Bookings'!E157</f>
        <v>067</v>
      </c>
      <c r="G155" s="41" t="str">
        <f>'Input - Bookings'!G157</f>
        <v>JENBUNJERD CO LTD</v>
      </c>
      <c r="H155" s="58" t="str">
        <f>'Input - Bookings'!I157</f>
        <v>H23364</v>
      </c>
      <c r="I155" s="40" t="str">
        <f t="shared" si="3"/>
        <v>TH</v>
      </c>
      <c r="J155" s="42" t="str">
        <f>VLOOKUP(H155,'Input - Bookings'!I155:P594,8,0)</f>
        <v>814065</v>
      </c>
      <c r="K155" s="41" t="str">
        <f>'Input - Bookings'!L157</f>
        <v>A3D4</v>
      </c>
      <c r="L155" s="41" t="str">
        <f>'Input - Bookings'!M157</f>
        <v>MPC15</v>
      </c>
      <c r="M155" s="41" t="str">
        <f>'Input - Bookings'!B157</f>
        <v>USD</v>
      </c>
      <c r="N155" s="43" t="str">
        <f t="array" ref="N155">IF(M155="USD",INDEX('AP Plants'!A:A,MATCH(K155,'AP Plants'!D:D,0)),INDEX('Australia Plants'!A:A,MATCH(K155,'Australia Plants'!D:D,0)))</f>
        <v>Staxx</v>
      </c>
      <c r="O155" s="10">
        <v>1.0</v>
      </c>
      <c r="P155" s="9">
        <v>1370.0</v>
      </c>
      <c r="Q155" s="9">
        <v>727.7</v>
      </c>
      <c r="R155" s="44">
        <v>0.10364848622281786</v>
      </c>
      <c r="S155" s="45">
        <f t="shared" si="4"/>
        <v>0.4688321168</v>
      </c>
      <c r="T155" s="46">
        <f t="shared" si="5"/>
        <v>0</v>
      </c>
      <c r="U155" s="46">
        <f t="shared" si="20"/>
        <v>0.1036484862</v>
      </c>
      <c r="V155" s="47" t="str">
        <f t="shared" si="7"/>
        <v>AOP</v>
      </c>
      <c r="W155" s="48">
        <f t="shared" si="26"/>
        <v>75.42500342</v>
      </c>
      <c r="X155" s="49">
        <f t="shared" si="9"/>
        <v>75.42500342</v>
      </c>
      <c r="Y155" s="9">
        <f t="shared" si="24"/>
        <v>727.7</v>
      </c>
      <c r="Z155" s="8"/>
      <c r="AA155" s="8"/>
      <c r="AB155" s="8"/>
      <c r="AC155" s="8" t="str">
        <f t="shared" si="11"/>
        <v>ATHH23364MPC15</v>
      </c>
      <c r="AD155" s="8" t="str">
        <f>IF(AC155='Input - Bookings'!Q728,"OK","Check")</f>
        <v>Check</v>
      </c>
      <c r="AE155" s="50"/>
      <c r="AF155" s="62"/>
      <c r="AG155" s="62"/>
      <c r="AH155" s="52"/>
      <c r="AI155" s="52"/>
      <c r="AJ155" s="8" t="str">
        <f t="array" ref="AJ155">XLOOKUP($K155,'AP Plants'!D:D,'AP Plants'!B:B)</f>
        <v>Class 3</v>
      </c>
      <c r="AK155" s="53"/>
      <c r="AL155" s="53"/>
      <c r="AM155" s="46">
        <v>0.015</v>
      </c>
      <c r="AN155" s="46">
        <f t="array" ref="AN155">XLOOKUP($AJ155,Warranty!B:B,Warranty!E:E)</f>
        <v>0.015</v>
      </c>
      <c r="AO155" s="8">
        <f>IF($M155="AUD",VLOOKUP(RIGHT('Wk - Margins'!$K155,3),'AU Freight'!C:G,5,0),0)</f>
        <v>0</v>
      </c>
      <c r="AP155" s="46">
        <f t="shared" si="12"/>
        <v>0</v>
      </c>
      <c r="AQ155" s="54">
        <f t="shared" si="13"/>
        <v>0</v>
      </c>
      <c r="AR155" s="55">
        <f t="shared" si="14"/>
        <v>1</v>
      </c>
      <c r="AS155" s="56">
        <f>IF(M155="AUD",P155*'Currency &amp; Conversion'!$L$7,P155)</f>
        <v>1370</v>
      </c>
      <c r="AT155" s="56">
        <f>IF(M155="AUD",Q155*'Currency &amp; Conversion'!$L$7,Q155)</f>
        <v>727.7</v>
      </c>
      <c r="AU155" s="56"/>
      <c r="AV155" s="56"/>
      <c r="AW155" s="8"/>
    </row>
    <row r="156" ht="12.75" customHeight="1">
      <c r="A156" s="39" t="str">
        <f>'Input - Bookings'!A158</f>
        <v>04-25</v>
      </c>
      <c r="B156" s="40" t="str">
        <f t="shared" si="1"/>
        <v>Asia</v>
      </c>
      <c r="C156" s="40" t="str">
        <f t="shared" si="2"/>
        <v>ATH</v>
      </c>
      <c r="D156" s="40" t="str">
        <f>'Input - Bookings'!C158</f>
        <v>A</v>
      </c>
      <c r="E156" s="40" t="str">
        <f>'Input - Bookings'!H158</f>
        <v>TH</v>
      </c>
      <c r="F156" s="41" t="str">
        <f>'Input - Bookings'!E158</f>
        <v>067</v>
      </c>
      <c r="G156" s="41" t="str">
        <f>'Input - Bookings'!G158</f>
        <v>JENBUNJERD CO LTD</v>
      </c>
      <c r="H156" s="58" t="str">
        <f>'Input - Bookings'!I158</f>
        <v>H23366</v>
      </c>
      <c r="I156" s="40" t="str">
        <f t="shared" si="3"/>
        <v>TH</v>
      </c>
      <c r="J156" s="42" t="str">
        <f>VLOOKUP(H156,'Input - Bookings'!I156:P595,8,0)</f>
        <v>814065</v>
      </c>
      <c r="K156" s="41" t="str">
        <f>'Input - Bookings'!L158</f>
        <v>A3D4</v>
      </c>
      <c r="L156" s="41" t="str">
        <f>'Input - Bookings'!M158</f>
        <v>MPC15</v>
      </c>
      <c r="M156" s="41" t="str">
        <f>'Input - Bookings'!B158</f>
        <v>USD</v>
      </c>
      <c r="N156" s="43" t="str">
        <f t="array" ref="N156">IF(M156="USD",INDEX('AP Plants'!A:A,MATCH(K156,'AP Plants'!D:D,0)),INDEX('Australia Plants'!A:A,MATCH(K156,'Australia Plants'!D:D,0)))</f>
        <v>Staxx</v>
      </c>
      <c r="O156" s="10">
        <v>1.0</v>
      </c>
      <c r="P156" s="9">
        <v>1370.0</v>
      </c>
      <c r="Q156" s="9">
        <v>727.7</v>
      </c>
      <c r="R156" s="44">
        <v>0.10364848622281786</v>
      </c>
      <c r="S156" s="45">
        <f t="shared" si="4"/>
        <v>0.4688321168</v>
      </c>
      <c r="T156" s="46">
        <f t="shared" si="5"/>
        <v>0</v>
      </c>
      <c r="U156" s="46">
        <f t="shared" si="20"/>
        <v>0.1036484862</v>
      </c>
      <c r="V156" s="47" t="str">
        <f t="shared" si="7"/>
        <v>AOP</v>
      </c>
      <c r="W156" s="48">
        <f t="shared" si="26"/>
        <v>75.42500342</v>
      </c>
      <c r="X156" s="49">
        <f t="shared" si="9"/>
        <v>75.42500342</v>
      </c>
      <c r="Y156" s="9">
        <f t="shared" si="24"/>
        <v>727.7</v>
      </c>
      <c r="Z156" s="8"/>
      <c r="AA156" s="8"/>
      <c r="AB156" s="8"/>
      <c r="AC156" s="8" t="str">
        <f t="shared" si="11"/>
        <v>ATHH23366MPC15</v>
      </c>
      <c r="AD156" s="8" t="str">
        <f>IF(AC156='Input - Bookings'!Q152,"OK","Check")</f>
        <v>Check</v>
      </c>
      <c r="AE156" s="50"/>
      <c r="AF156" s="62"/>
      <c r="AG156" s="62"/>
      <c r="AH156" s="52"/>
      <c r="AI156" s="52"/>
      <c r="AJ156" s="8" t="str">
        <f t="array" ref="AJ156">XLOOKUP($K156,'AP Plants'!D:D,'AP Plants'!B:B)</f>
        <v>Class 3</v>
      </c>
      <c r="AK156" s="53"/>
      <c r="AL156" s="53"/>
      <c r="AM156" s="46">
        <v>0.015</v>
      </c>
      <c r="AN156" s="46">
        <f t="array" ref="AN156">XLOOKUP($AJ156,Warranty!B:B,Warranty!E:E)</f>
        <v>0.015</v>
      </c>
      <c r="AO156" s="8">
        <f>IF($M156="AUD",VLOOKUP(RIGHT('Wk - Margins'!$K156,3),'AU Freight'!C:G,5,0),0)</f>
        <v>0</v>
      </c>
      <c r="AP156" s="46">
        <f t="shared" si="12"/>
        <v>0</v>
      </c>
      <c r="AQ156" s="54">
        <f t="shared" si="13"/>
        <v>0</v>
      </c>
      <c r="AR156" s="55">
        <f t="shared" si="14"/>
        <v>1</v>
      </c>
      <c r="AS156" s="56">
        <f>IF(M156="AUD",P156*'Currency &amp; Conversion'!$L$7,P156)</f>
        <v>1370</v>
      </c>
      <c r="AT156" s="56">
        <f>IF(M156="AUD",Q156*'Currency &amp; Conversion'!$L$7,Q156)</f>
        <v>727.7</v>
      </c>
      <c r="AU156" s="56"/>
      <c r="AV156" s="56"/>
      <c r="AW156" s="8"/>
    </row>
    <row r="157" ht="12.75" customHeight="1">
      <c r="A157" s="39" t="str">
        <f>'Input - Bookings'!A159</f>
        <v>04-25</v>
      </c>
      <c r="B157" s="40" t="str">
        <f t="shared" si="1"/>
        <v>Asia</v>
      </c>
      <c r="C157" s="40" t="str">
        <f t="shared" si="2"/>
        <v>ATH</v>
      </c>
      <c r="D157" s="40" t="str">
        <f>'Input - Bookings'!C159</f>
        <v>A</v>
      </c>
      <c r="E157" s="40" t="str">
        <f>'Input - Bookings'!H159</f>
        <v>TH</v>
      </c>
      <c r="F157" s="41" t="str">
        <f>'Input - Bookings'!E159</f>
        <v>067</v>
      </c>
      <c r="G157" s="41" t="str">
        <f>'Input - Bookings'!G159</f>
        <v>JENBUNJERD CO LTD</v>
      </c>
      <c r="H157" s="58" t="str">
        <f>'Input - Bookings'!I159</f>
        <v>H23367</v>
      </c>
      <c r="I157" s="40" t="str">
        <f t="shared" si="3"/>
        <v>TH</v>
      </c>
      <c r="J157" s="42" t="str">
        <f>VLOOKUP(H157,'Input - Bookings'!I157:P596,8,0)</f>
        <v>814065</v>
      </c>
      <c r="K157" s="41" t="str">
        <f>'Input - Bookings'!L159</f>
        <v>A3D4</v>
      </c>
      <c r="L157" s="41" t="str">
        <f>'Input - Bookings'!M159</f>
        <v>MPC15</v>
      </c>
      <c r="M157" s="41" t="str">
        <f>'Input - Bookings'!B159</f>
        <v>USD</v>
      </c>
      <c r="N157" s="43" t="str">
        <f t="array" ref="N157">IF(M157="USD",INDEX('AP Plants'!A:A,MATCH(K157,'AP Plants'!D:D,0)),INDEX('Australia Plants'!A:A,MATCH(K157,'Australia Plants'!D:D,0)))</f>
        <v>Staxx</v>
      </c>
      <c r="O157" s="10">
        <v>1.0</v>
      </c>
      <c r="P157" s="9">
        <v>1370.0</v>
      </c>
      <c r="Q157" s="9">
        <v>727.7</v>
      </c>
      <c r="R157" s="44">
        <v>0.10364848622281786</v>
      </c>
      <c r="S157" s="45">
        <f t="shared" si="4"/>
        <v>0.4688321168</v>
      </c>
      <c r="T157" s="46">
        <f t="shared" si="5"/>
        <v>0</v>
      </c>
      <c r="U157" s="46">
        <f t="shared" si="20"/>
        <v>0.1036484862</v>
      </c>
      <c r="V157" s="47" t="str">
        <f t="shared" si="7"/>
        <v>AOP</v>
      </c>
      <c r="W157" s="48">
        <f t="shared" si="26"/>
        <v>75.42500342</v>
      </c>
      <c r="X157" s="49">
        <f t="shared" si="9"/>
        <v>75.42500342</v>
      </c>
      <c r="Y157" s="9">
        <f t="shared" si="24"/>
        <v>727.7</v>
      </c>
      <c r="Z157" s="8"/>
      <c r="AA157" s="8"/>
      <c r="AB157" s="8"/>
      <c r="AC157" s="8" t="str">
        <f t="shared" si="11"/>
        <v>ATHH23367MPC15</v>
      </c>
      <c r="AD157" s="8" t="str">
        <f>IF(AC157='Input - Bookings'!Q153,"OK","Check")</f>
        <v>Check</v>
      </c>
      <c r="AE157" s="50"/>
      <c r="AF157" s="62"/>
      <c r="AG157" s="62"/>
      <c r="AH157" s="52"/>
      <c r="AI157" s="52"/>
      <c r="AJ157" s="8" t="str">
        <f t="array" ref="AJ157">XLOOKUP($K157,'AP Plants'!D:D,'AP Plants'!B:B)</f>
        <v>Class 3</v>
      </c>
      <c r="AK157" s="53"/>
      <c r="AL157" s="53"/>
      <c r="AM157" s="46">
        <v>0.015</v>
      </c>
      <c r="AN157" s="46">
        <f t="array" ref="AN157">XLOOKUP($AJ157,Warranty!B:B,Warranty!E:E)</f>
        <v>0.015</v>
      </c>
      <c r="AO157" s="8">
        <f>IF($M157="AUD",VLOOKUP(RIGHT('Wk - Margins'!$K157,3),'AU Freight'!C:G,5,0),0)</f>
        <v>0</v>
      </c>
      <c r="AP157" s="46">
        <f t="shared" si="12"/>
        <v>0</v>
      </c>
      <c r="AQ157" s="54">
        <f t="shared" si="13"/>
        <v>0</v>
      </c>
      <c r="AR157" s="55">
        <f t="shared" si="14"/>
        <v>1</v>
      </c>
      <c r="AS157" s="56">
        <f>IF(M157="AUD",P157*'Currency &amp; Conversion'!$L$7,P157)</f>
        <v>1370</v>
      </c>
      <c r="AT157" s="56">
        <f>IF(M157="AUD",Q157*'Currency &amp; Conversion'!$L$7,Q157)</f>
        <v>727.7</v>
      </c>
      <c r="AU157" s="56"/>
      <c r="AV157" s="56"/>
      <c r="AW157" s="8"/>
    </row>
    <row r="158" ht="12.75" customHeight="1">
      <c r="A158" s="39" t="str">
        <f>'Input - Bookings'!A160</f>
        <v>04-25</v>
      </c>
      <c r="B158" s="40" t="str">
        <f t="shared" si="1"/>
        <v>Asia</v>
      </c>
      <c r="C158" s="40" t="str">
        <f t="shared" si="2"/>
        <v>ATH</v>
      </c>
      <c r="D158" s="40" t="str">
        <f>'Input - Bookings'!C160</f>
        <v>A</v>
      </c>
      <c r="E158" s="40" t="str">
        <f>'Input - Bookings'!H160</f>
        <v>TH</v>
      </c>
      <c r="F158" s="41" t="str">
        <f>'Input - Bookings'!E160</f>
        <v>067</v>
      </c>
      <c r="G158" s="41" t="str">
        <f>'Input - Bookings'!G160</f>
        <v>JENBUNJERD CO LTD</v>
      </c>
      <c r="H158" s="58" t="str">
        <f>'Input - Bookings'!I160</f>
        <v>H23368</v>
      </c>
      <c r="I158" s="40" t="str">
        <f t="shared" si="3"/>
        <v>TH</v>
      </c>
      <c r="J158" s="42" t="str">
        <f>VLOOKUP(H158,'Input - Bookings'!I158:P597,8,0)</f>
        <v>814065</v>
      </c>
      <c r="K158" s="41" t="str">
        <f>'Input - Bookings'!L160</f>
        <v>A3D4</v>
      </c>
      <c r="L158" s="41" t="str">
        <f>'Input - Bookings'!M160</f>
        <v>MPC15</v>
      </c>
      <c r="M158" s="41" t="str">
        <f>'Input - Bookings'!B160</f>
        <v>USD</v>
      </c>
      <c r="N158" s="43" t="str">
        <f t="array" ref="N158">IF(M158="USD",INDEX('AP Plants'!A:A,MATCH(K158,'AP Plants'!D:D,0)),INDEX('Australia Plants'!A:A,MATCH(K158,'Australia Plants'!D:D,0)))</f>
        <v>Staxx</v>
      </c>
      <c r="O158" s="10">
        <v>1.0</v>
      </c>
      <c r="P158" s="9">
        <v>1370.0</v>
      </c>
      <c r="Q158" s="9">
        <v>727.7</v>
      </c>
      <c r="R158" s="44">
        <v>0.10364848622281786</v>
      </c>
      <c r="S158" s="45">
        <f t="shared" si="4"/>
        <v>0.4688321168</v>
      </c>
      <c r="T158" s="46">
        <f t="shared" si="5"/>
        <v>0</v>
      </c>
      <c r="U158" s="46">
        <f t="shared" si="20"/>
        <v>0.1036484862</v>
      </c>
      <c r="V158" s="47" t="str">
        <f t="shared" si="7"/>
        <v>AOP</v>
      </c>
      <c r="W158" s="48">
        <f t="shared" si="26"/>
        <v>75.42500342</v>
      </c>
      <c r="X158" s="49">
        <f t="shared" si="9"/>
        <v>75.42500342</v>
      </c>
      <c r="Y158" s="9">
        <f t="shared" si="24"/>
        <v>727.7</v>
      </c>
      <c r="Z158" s="8"/>
      <c r="AA158" s="8"/>
      <c r="AB158" s="8"/>
      <c r="AC158" s="8" t="str">
        <f t="shared" si="11"/>
        <v>ATHH23368MPC15</v>
      </c>
      <c r="AD158" s="8" t="str">
        <f>IF(AC158='Input - Bookings'!Q154,"OK","Check")</f>
        <v>Check</v>
      </c>
      <c r="AE158" s="50"/>
      <c r="AF158" s="62"/>
      <c r="AG158" s="62"/>
      <c r="AH158" s="52"/>
      <c r="AI158" s="52"/>
      <c r="AJ158" s="8" t="str">
        <f t="array" ref="AJ158">XLOOKUP($K158,'AP Plants'!D:D,'AP Plants'!B:B)</f>
        <v>Class 3</v>
      </c>
      <c r="AK158" s="53"/>
      <c r="AL158" s="53"/>
      <c r="AM158" s="46">
        <v>0.015</v>
      </c>
      <c r="AN158" s="46">
        <f t="array" ref="AN158">XLOOKUP($AJ158,Warranty!B:B,Warranty!E:E)</f>
        <v>0.015</v>
      </c>
      <c r="AO158" s="8">
        <f>IF($M158="AUD",VLOOKUP(RIGHT('Wk - Margins'!$K158,3),'AU Freight'!C:G,5,0),0)</f>
        <v>0</v>
      </c>
      <c r="AP158" s="46">
        <f t="shared" si="12"/>
        <v>0</v>
      </c>
      <c r="AQ158" s="54">
        <f t="shared" si="13"/>
        <v>0</v>
      </c>
      <c r="AR158" s="55">
        <f t="shared" si="14"/>
        <v>1</v>
      </c>
      <c r="AS158" s="56">
        <f>IF(M158="AUD",P158*'Currency &amp; Conversion'!$L$7,P158)</f>
        <v>1370</v>
      </c>
      <c r="AT158" s="56">
        <f>IF(M158="AUD",Q158*'Currency &amp; Conversion'!$L$7,Q158)</f>
        <v>727.7</v>
      </c>
      <c r="AU158" s="56"/>
      <c r="AV158" s="56"/>
      <c r="AW158" s="8"/>
    </row>
    <row r="159" ht="12.75" customHeight="1">
      <c r="A159" s="39" t="str">
        <f>'Input - Bookings'!A161</f>
        <v>04-25</v>
      </c>
      <c r="B159" s="40" t="str">
        <f t="shared" si="1"/>
        <v>Asia</v>
      </c>
      <c r="C159" s="40" t="str">
        <f t="shared" si="2"/>
        <v>ATH</v>
      </c>
      <c r="D159" s="40" t="str">
        <f>'Input - Bookings'!C161</f>
        <v>A</v>
      </c>
      <c r="E159" s="40" t="str">
        <f>'Input - Bookings'!H161</f>
        <v>TH</v>
      </c>
      <c r="F159" s="41" t="str">
        <f>'Input - Bookings'!E161</f>
        <v>067</v>
      </c>
      <c r="G159" s="41" t="str">
        <f>'Input - Bookings'!G161</f>
        <v>JENBUNJERD CO LTD</v>
      </c>
      <c r="H159" s="58" t="str">
        <f>'Input - Bookings'!I161</f>
        <v>H23369</v>
      </c>
      <c r="I159" s="40" t="str">
        <f t="shared" si="3"/>
        <v>TH</v>
      </c>
      <c r="J159" s="42" t="str">
        <f>VLOOKUP(H159,'Input - Bookings'!I159:P598,8,0)</f>
        <v>814065</v>
      </c>
      <c r="K159" s="41" t="str">
        <f>'Input - Bookings'!L161</f>
        <v>A3D4</v>
      </c>
      <c r="L159" s="41" t="str">
        <f>'Input - Bookings'!M161</f>
        <v>MPC15</v>
      </c>
      <c r="M159" s="41" t="str">
        <f>'Input - Bookings'!B161</f>
        <v>USD</v>
      </c>
      <c r="N159" s="43" t="str">
        <f t="array" ref="N159">IF(M159="USD",INDEX('AP Plants'!A:A,MATCH(K159,'AP Plants'!D:D,0)),INDEX('Australia Plants'!A:A,MATCH(K159,'Australia Plants'!D:D,0)))</f>
        <v>Staxx</v>
      </c>
      <c r="O159" s="10">
        <v>1.0</v>
      </c>
      <c r="P159" s="9">
        <v>1370.0</v>
      </c>
      <c r="Q159" s="9">
        <v>727.7</v>
      </c>
      <c r="R159" s="44">
        <v>0.10364848622281786</v>
      </c>
      <c r="S159" s="45">
        <f t="shared" si="4"/>
        <v>0.4688321168</v>
      </c>
      <c r="T159" s="46">
        <f t="shared" si="5"/>
        <v>0</v>
      </c>
      <c r="U159" s="46">
        <f t="shared" si="20"/>
        <v>0.1036484862</v>
      </c>
      <c r="V159" s="47" t="str">
        <f t="shared" si="7"/>
        <v>AOP</v>
      </c>
      <c r="W159" s="48">
        <f t="shared" si="26"/>
        <v>75.42500342</v>
      </c>
      <c r="X159" s="49">
        <f t="shared" si="9"/>
        <v>75.42500342</v>
      </c>
      <c r="Y159" s="9">
        <f t="shared" si="24"/>
        <v>727.7</v>
      </c>
      <c r="Z159" s="8"/>
      <c r="AA159" s="8"/>
      <c r="AB159" s="8"/>
      <c r="AC159" s="8" t="str">
        <f t="shared" si="11"/>
        <v>ATHH23369MPC15</v>
      </c>
      <c r="AD159" s="8" t="str">
        <f>IF(AC159='Input - Bookings'!Q155,"OK","Check")</f>
        <v>Check</v>
      </c>
      <c r="AE159" s="50"/>
      <c r="AF159" s="62"/>
      <c r="AG159" s="62"/>
      <c r="AH159" s="52"/>
      <c r="AI159" s="52"/>
      <c r="AJ159" s="8" t="str">
        <f t="array" ref="AJ159">XLOOKUP($K159,'AP Plants'!D:D,'AP Plants'!B:B)</f>
        <v>Class 3</v>
      </c>
      <c r="AK159" s="53"/>
      <c r="AL159" s="53"/>
      <c r="AM159" s="46">
        <v>0.015</v>
      </c>
      <c r="AN159" s="46">
        <f t="array" ref="AN159">XLOOKUP($AJ159,Warranty!B:B,Warranty!E:E)</f>
        <v>0.015</v>
      </c>
      <c r="AO159" s="8">
        <f>IF($M159="AUD",VLOOKUP(RIGHT('Wk - Margins'!$K159,3),'AU Freight'!C:G,5,0),0)</f>
        <v>0</v>
      </c>
      <c r="AP159" s="46">
        <f t="shared" si="12"/>
        <v>0</v>
      </c>
      <c r="AQ159" s="54">
        <f t="shared" si="13"/>
        <v>0</v>
      </c>
      <c r="AR159" s="55">
        <f t="shared" si="14"/>
        <v>1</v>
      </c>
      <c r="AS159" s="56">
        <f>IF(M159="AUD",P159*'Currency &amp; Conversion'!$L$7,P159)</f>
        <v>1370</v>
      </c>
      <c r="AT159" s="56">
        <f>IF(M159="AUD",Q159*'Currency &amp; Conversion'!$L$7,Q159)</f>
        <v>727.7</v>
      </c>
      <c r="AU159" s="56"/>
      <c r="AV159" s="56"/>
      <c r="AW159" s="8"/>
    </row>
    <row r="160" ht="12.75" customHeight="1">
      <c r="A160" s="39" t="str">
        <f>'Input - Bookings'!A162</f>
        <v>04-25</v>
      </c>
      <c r="B160" s="40" t="str">
        <f t="shared" si="1"/>
        <v>Asia</v>
      </c>
      <c r="C160" s="40" t="str">
        <f t="shared" si="2"/>
        <v>ATH</v>
      </c>
      <c r="D160" s="40" t="str">
        <f>'Input - Bookings'!C162</f>
        <v>A</v>
      </c>
      <c r="E160" s="40" t="str">
        <f>'Input - Bookings'!H162</f>
        <v>TH</v>
      </c>
      <c r="F160" s="41" t="str">
        <f>'Input - Bookings'!E162</f>
        <v>067</v>
      </c>
      <c r="G160" s="41" t="str">
        <f>'Input - Bookings'!G162</f>
        <v>JENBUNJERD CO LTD</v>
      </c>
      <c r="H160" s="58" t="str">
        <f>'Input - Bookings'!I162</f>
        <v>H23370</v>
      </c>
      <c r="I160" s="40" t="str">
        <f t="shared" si="3"/>
        <v>TH</v>
      </c>
      <c r="J160" s="42" t="str">
        <f>VLOOKUP(H160,'Input - Bookings'!I160:P599,8,0)</f>
        <v>814065</v>
      </c>
      <c r="K160" s="41" t="str">
        <f>'Input - Bookings'!L162</f>
        <v>A3D4</v>
      </c>
      <c r="L160" s="41" t="str">
        <f>'Input - Bookings'!M162</f>
        <v>MPC15</v>
      </c>
      <c r="M160" s="41" t="str">
        <f>'Input - Bookings'!B162</f>
        <v>USD</v>
      </c>
      <c r="N160" s="43" t="str">
        <f t="array" ref="N160">IF(M160="USD",INDEX('AP Plants'!A:A,MATCH(K160,'AP Plants'!D:D,0)),INDEX('Australia Plants'!A:A,MATCH(K160,'Australia Plants'!D:D,0)))</f>
        <v>Staxx</v>
      </c>
      <c r="O160" s="10">
        <v>1.0</v>
      </c>
      <c r="P160" s="9">
        <v>1370.0</v>
      </c>
      <c r="Q160" s="9">
        <v>727.7</v>
      </c>
      <c r="R160" s="44">
        <v>0.10364848622281786</v>
      </c>
      <c r="S160" s="45">
        <f t="shared" si="4"/>
        <v>0.4688321168</v>
      </c>
      <c r="T160" s="46">
        <f t="shared" si="5"/>
        <v>0</v>
      </c>
      <c r="U160" s="46">
        <f t="shared" si="20"/>
        <v>0.1036484862</v>
      </c>
      <c r="V160" s="47" t="str">
        <f t="shared" si="7"/>
        <v>AOP</v>
      </c>
      <c r="W160" s="48">
        <f t="shared" si="26"/>
        <v>75.42500342</v>
      </c>
      <c r="X160" s="49">
        <f t="shared" si="9"/>
        <v>75.42500342</v>
      </c>
      <c r="Y160" s="9">
        <f t="shared" si="24"/>
        <v>727.7</v>
      </c>
      <c r="Z160" s="8"/>
      <c r="AA160" s="8"/>
      <c r="AB160" s="8"/>
      <c r="AC160" s="8" t="str">
        <f t="shared" si="11"/>
        <v>ATHH23370MPC15</v>
      </c>
      <c r="AD160" s="8" t="str">
        <f>IF(AC160='Input - Bookings'!Q156,"OK","Check")</f>
        <v>Check</v>
      </c>
      <c r="AE160" s="50"/>
      <c r="AF160" s="62"/>
      <c r="AG160" s="62"/>
      <c r="AH160" s="52"/>
      <c r="AI160" s="52"/>
      <c r="AJ160" s="8" t="str">
        <f t="array" ref="AJ160">XLOOKUP($K160,'AP Plants'!D:D,'AP Plants'!B:B)</f>
        <v>Class 3</v>
      </c>
      <c r="AK160" s="53"/>
      <c r="AL160" s="53"/>
      <c r="AM160" s="46">
        <v>0.015</v>
      </c>
      <c r="AN160" s="46">
        <f t="array" ref="AN160">XLOOKUP($AJ160,Warranty!B:B,Warranty!E:E)</f>
        <v>0.015</v>
      </c>
      <c r="AO160" s="8">
        <f>IF($M160="AUD",VLOOKUP(RIGHT('Wk - Margins'!$K160,3),'AU Freight'!C:G,5,0),0)</f>
        <v>0</v>
      </c>
      <c r="AP160" s="46">
        <f t="shared" si="12"/>
        <v>0</v>
      </c>
      <c r="AQ160" s="54">
        <f t="shared" si="13"/>
        <v>0</v>
      </c>
      <c r="AR160" s="55">
        <f t="shared" si="14"/>
        <v>1</v>
      </c>
      <c r="AS160" s="56">
        <f>IF(M160="AUD",P160*'Currency &amp; Conversion'!$L$7,P160)</f>
        <v>1370</v>
      </c>
      <c r="AT160" s="56">
        <f>IF(M160="AUD",Q160*'Currency &amp; Conversion'!$L$7,Q160)</f>
        <v>727.7</v>
      </c>
      <c r="AU160" s="56"/>
      <c r="AV160" s="56"/>
      <c r="AW160" s="8"/>
    </row>
    <row r="161" ht="12.75" customHeight="1">
      <c r="A161" s="39" t="str">
        <f>'Input - Bookings'!A163</f>
        <v>04-25</v>
      </c>
      <c r="B161" s="40" t="str">
        <f t="shared" si="1"/>
        <v>Asia</v>
      </c>
      <c r="C161" s="40" t="str">
        <f t="shared" si="2"/>
        <v>ATH</v>
      </c>
      <c r="D161" s="40" t="str">
        <f>'Input - Bookings'!C163</f>
        <v>A</v>
      </c>
      <c r="E161" s="40" t="str">
        <f>'Input - Bookings'!H163</f>
        <v>TH</v>
      </c>
      <c r="F161" s="41" t="str">
        <f>'Input - Bookings'!E163</f>
        <v>067</v>
      </c>
      <c r="G161" s="41" t="str">
        <f>'Input - Bookings'!G163</f>
        <v>JENBUNJERD CO LTD</v>
      </c>
      <c r="H161" s="58" t="str">
        <f>'Input - Bookings'!I163</f>
        <v>H23371</v>
      </c>
      <c r="I161" s="40" t="str">
        <f t="shared" si="3"/>
        <v>TH</v>
      </c>
      <c r="J161" s="42" t="str">
        <f>VLOOKUP(H161,'Input - Bookings'!I161:P600,8,0)</f>
        <v>814065</v>
      </c>
      <c r="K161" s="41" t="str">
        <f>'Input - Bookings'!L163</f>
        <v>A3D4</v>
      </c>
      <c r="L161" s="41" t="str">
        <f>'Input - Bookings'!M163</f>
        <v>MPC15</v>
      </c>
      <c r="M161" s="41" t="str">
        <f>'Input - Bookings'!B163</f>
        <v>USD</v>
      </c>
      <c r="N161" s="43" t="str">
        <f t="array" ref="N161">IF(M161="USD",INDEX('AP Plants'!A:A,MATCH(K161,'AP Plants'!D:D,0)),INDEX('Australia Plants'!A:A,MATCH(K161,'Australia Plants'!D:D,0)))</f>
        <v>Staxx</v>
      </c>
      <c r="O161" s="10">
        <v>1.0</v>
      </c>
      <c r="P161" s="9">
        <v>1370.0</v>
      </c>
      <c r="Q161" s="9">
        <v>727.7</v>
      </c>
      <c r="R161" s="44">
        <v>0.10364848622281786</v>
      </c>
      <c r="S161" s="45">
        <f t="shared" si="4"/>
        <v>0.4688321168</v>
      </c>
      <c r="T161" s="46">
        <f t="shared" si="5"/>
        <v>0</v>
      </c>
      <c r="U161" s="46">
        <f t="shared" si="20"/>
        <v>0.1036484862</v>
      </c>
      <c r="V161" s="47" t="str">
        <f t="shared" si="7"/>
        <v>AOP</v>
      </c>
      <c r="W161" s="48">
        <f t="shared" si="26"/>
        <v>75.42500342</v>
      </c>
      <c r="X161" s="49">
        <f t="shared" si="9"/>
        <v>75.42500342</v>
      </c>
      <c r="Y161" s="9">
        <f t="shared" si="24"/>
        <v>727.7</v>
      </c>
      <c r="Z161" s="8"/>
      <c r="AA161" s="8"/>
      <c r="AB161" s="8"/>
      <c r="AC161" s="8" t="str">
        <f t="shared" si="11"/>
        <v>ATHH23371MPC15</v>
      </c>
      <c r="AD161" s="8" t="str">
        <f>IF(AC161='Input - Bookings'!Q157,"OK","Check")</f>
        <v>Check</v>
      </c>
      <c r="AE161" s="50"/>
      <c r="AF161" s="62"/>
      <c r="AG161" s="62"/>
      <c r="AH161" s="52"/>
      <c r="AI161" s="52"/>
      <c r="AJ161" s="8" t="str">
        <f t="array" ref="AJ161">XLOOKUP($K161,'AP Plants'!D:D,'AP Plants'!B:B)</f>
        <v>Class 3</v>
      </c>
      <c r="AK161" s="53"/>
      <c r="AL161" s="53"/>
      <c r="AM161" s="46">
        <v>0.015</v>
      </c>
      <c r="AN161" s="46">
        <f t="array" ref="AN161">XLOOKUP($AJ161,Warranty!B:B,Warranty!E:E)</f>
        <v>0.015</v>
      </c>
      <c r="AO161" s="8">
        <f>IF($M161="AUD",VLOOKUP(RIGHT('Wk - Margins'!$K161,3),'AU Freight'!C:G,5,0),0)</f>
        <v>0</v>
      </c>
      <c r="AP161" s="46">
        <f t="shared" si="12"/>
        <v>0</v>
      </c>
      <c r="AQ161" s="54">
        <f t="shared" si="13"/>
        <v>0</v>
      </c>
      <c r="AR161" s="55">
        <f t="shared" si="14"/>
        <v>1</v>
      </c>
      <c r="AS161" s="56">
        <f>IF(M161="AUD",P161*'Currency &amp; Conversion'!$L$7,P161)</f>
        <v>1370</v>
      </c>
      <c r="AT161" s="56">
        <f>IF(M161="AUD",Q161*'Currency &amp; Conversion'!$L$7,Q161)</f>
        <v>727.7</v>
      </c>
      <c r="AU161" s="56"/>
      <c r="AV161" s="56"/>
      <c r="AW161" s="8"/>
    </row>
    <row r="162" ht="12.75" customHeight="1">
      <c r="A162" s="39" t="str">
        <f>'Input - Bookings'!A164</f>
        <v>04-25</v>
      </c>
      <c r="B162" s="40" t="str">
        <f t="shared" si="1"/>
        <v>Asia</v>
      </c>
      <c r="C162" s="40" t="str">
        <f t="shared" si="2"/>
        <v>ATH</v>
      </c>
      <c r="D162" s="40" t="str">
        <f>'Input - Bookings'!C164</f>
        <v>A</v>
      </c>
      <c r="E162" s="40" t="str">
        <f>'Input - Bookings'!H164</f>
        <v>TH</v>
      </c>
      <c r="F162" s="41" t="str">
        <f>'Input - Bookings'!E164</f>
        <v>067</v>
      </c>
      <c r="G162" s="41" t="str">
        <f>'Input - Bookings'!G164</f>
        <v>JENBUNJERD CO LTD</v>
      </c>
      <c r="H162" s="58" t="str">
        <f>'Input - Bookings'!I164</f>
        <v>H23372</v>
      </c>
      <c r="I162" s="40" t="str">
        <f t="shared" si="3"/>
        <v>TH</v>
      </c>
      <c r="J162" s="42" t="str">
        <f>VLOOKUP(H162,'Input - Bookings'!I162:P601,8,0)</f>
        <v>814065</v>
      </c>
      <c r="K162" s="41" t="str">
        <f>'Input - Bookings'!L164</f>
        <v>A3D4</v>
      </c>
      <c r="L162" s="41" t="str">
        <f>'Input - Bookings'!M164</f>
        <v>MPC15</v>
      </c>
      <c r="M162" s="41" t="str">
        <f>'Input - Bookings'!B164</f>
        <v>USD</v>
      </c>
      <c r="N162" s="43" t="str">
        <f t="array" ref="N162">IF(M162="USD",INDEX('AP Plants'!A:A,MATCH(K162,'AP Plants'!D:D,0)),INDEX('Australia Plants'!A:A,MATCH(K162,'Australia Plants'!D:D,0)))</f>
        <v>Staxx</v>
      </c>
      <c r="O162" s="10">
        <v>1.0</v>
      </c>
      <c r="P162" s="9">
        <v>1370.0</v>
      </c>
      <c r="Q162" s="9">
        <v>727.7</v>
      </c>
      <c r="R162" s="44">
        <v>0.10364848622281786</v>
      </c>
      <c r="S162" s="45">
        <f t="shared" si="4"/>
        <v>0.4688321168</v>
      </c>
      <c r="T162" s="46">
        <f t="shared" si="5"/>
        <v>0</v>
      </c>
      <c r="U162" s="46">
        <f t="shared" si="20"/>
        <v>0.1036484862</v>
      </c>
      <c r="V162" s="47" t="str">
        <f t="shared" si="7"/>
        <v>AOP</v>
      </c>
      <c r="W162" s="48">
        <f t="shared" si="26"/>
        <v>75.42500342</v>
      </c>
      <c r="X162" s="49">
        <f t="shared" si="9"/>
        <v>75.42500342</v>
      </c>
      <c r="Y162" s="9">
        <f t="shared" si="24"/>
        <v>727.7</v>
      </c>
      <c r="Z162" s="8"/>
      <c r="AA162" s="8"/>
      <c r="AB162" s="8"/>
      <c r="AC162" s="8" t="str">
        <f t="shared" si="11"/>
        <v>ATHH23372MPC15</v>
      </c>
      <c r="AD162" s="8" t="str">
        <f>IF(AC162='Input - Bookings'!Q158,"OK","Check")</f>
        <v>Check</v>
      </c>
      <c r="AE162" s="50"/>
      <c r="AF162" s="62"/>
      <c r="AG162" s="62"/>
      <c r="AH162" s="52"/>
      <c r="AI162" s="52"/>
      <c r="AJ162" s="8" t="str">
        <f t="array" ref="AJ162">XLOOKUP($K162,'AP Plants'!D:D,'AP Plants'!B:B)</f>
        <v>Class 3</v>
      </c>
      <c r="AK162" s="53"/>
      <c r="AL162" s="53"/>
      <c r="AM162" s="46">
        <v>0.015</v>
      </c>
      <c r="AN162" s="46">
        <f t="array" ref="AN162">XLOOKUP($AJ162,Warranty!B:B,Warranty!E:E)</f>
        <v>0.015</v>
      </c>
      <c r="AO162" s="8">
        <f>IF($M162="AUD",VLOOKUP(RIGHT('Wk - Margins'!$K162,3),'AU Freight'!C:G,5,0),0)</f>
        <v>0</v>
      </c>
      <c r="AP162" s="46">
        <f t="shared" si="12"/>
        <v>0</v>
      </c>
      <c r="AQ162" s="54">
        <f t="shared" si="13"/>
        <v>0</v>
      </c>
      <c r="AR162" s="55">
        <f t="shared" si="14"/>
        <v>1</v>
      </c>
      <c r="AS162" s="56">
        <f>IF(M162="AUD",P162*'Currency &amp; Conversion'!$L$7,P162)</f>
        <v>1370</v>
      </c>
      <c r="AT162" s="56">
        <f>IF(M162="AUD",Q162*'Currency &amp; Conversion'!$L$7,Q162)</f>
        <v>727.7</v>
      </c>
      <c r="AU162" s="56"/>
      <c r="AV162" s="56"/>
      <c r="AW162" s="8"/>
    </row>
    <row r="163" ht="14.25" customHeight="1">
      <c r="A163" s="39" t="str">
        <f>'Input - Bookings'!A165</f>
        <v>04-25</v>
      </c>
      <c r="B163" s="40" t="str">
        <f t="shared" si="1"/>
        <v>Asia</v>
      </c>
      <c r="C163" s="40" t="str">
        <f t="shared" si="2"/>
        <v>ATH</v>
      </c>
      <c r="D163" s="40" t="str">
        <f>'Input - Bookings'!C165</f>
        <v>A</v>
      </c>
      <c r="E163" s="40" t="str">
        <f>'Input - Bookings'!H165</f>
        <v>TH</v>
      </c>
      <c r="F163" s="41" t="str">
        <f>'Input - Bookings'!E165</f>
        <v>067</v>
      </c>
      <c r="G163" s="41" t="str">
        <f>'Input - Bookings'!G165</f>
        <v>JENBUNJERD CO LTD</v>
      </c>
      <c r="H163" s="58" t="str">
        <f>'Input - Bookings'!I165</f>
        <v>H23373</v>
      </c>
      <c r="I163" s="40" t="str">
        <f t="shared" si="3"/>
        <v>TH</v>
      </c>
      <c r="J163" s="42" t="str">
        <f>VLOOKUP(H163,'Input - Bookings'!I163:P602,8,0)</f>
        <v>814065</v>
      </c>
      <c r="K163" s="41" t="str">
        <f>'Input - Bookings'!L165</f>
        <v>A3D4</v>
      </c>
      <c r="L163" s="41" t="str">
        <f>'Input - Bookings'!M165</f>
        <v>MPC15</v>
      </c>
      <c r="M163" s="41" t="str">
        <f>'Input - Bookings'!B165</f>
        <v>USD</v>
      </c>
      <c r="N163" s="43" t="str">
        <f t="array" ref="N163">IF(M163="USD",INDEX('AP Plants'!A:A,MATCH(K163,'AP Plants'!D:D,0)),INDEX('Australia Plants'!A:A,MATCH(K163,'Australia Plants'!D:D,0)))</f>
        <v>Staxx</v>
      </c>
      <c r="O163" s="10">
        <v>1.0</v>
      </c>
      <c r="P163" s="9">
        <v>1370.0</v>
      </c>
      <c r="Q163" s="9">
        <v>727.7</v>
      </c>
      <c r="R163" s="44">
        <v>0.10364848622281786</v>
      </c>
      <c r="S163" s="45">
        <f t="shared" si="4"/>
        <v>0.4688321168</v>
      </c>
      <c r="T163" s="46">
        <f t="shared" si="5"/>
        <v>0</v>
      </c>
      <c r="U163" s="46">
        <f t="shared" si="20"/>
        <v>0.1036484862</v>
      </c>
      <c r="V163" s="47" t="str">
        <f t="shared" si="7"/>
        <v>AOP</v>
      </c>
      <c r="W163" s="48">
        <f t="shared" si="26"/>
        <v>75.42500342</v>
      </c>
      <c r="X163" s="49">
        <f t="shared" si="9"/>
        <v>75.42500342</v>
      </c>
      <c r="Y163" s="9">
        <f t="shared" si="24"/>
        <v>727.7</v>
      </c>
      <c r="Z163" s="8"/>
      <c r="AA163" s="8"/>
      <c r="AB163" s="8"/>
      <c r="AC163" s="8" t="str">
        <f t="shared" si="11"/>
        <v>ATHH23373MPC15</v>
      </c>
      <c r="AD163" s="8" t="str">
        <f>IF(AC163='Input - Bookings'!Q159,"OK","Check")</f>
        <v>Check</v>
      </c>
      <c r="AE163" s="50"/>
      <c r="AF163" s="62"/>
      <c r="AG163" s="62"/>
      <c r="AH163" s="52"/>
      <c r="AI163" s="52"/>
      <c r="AJ163" s="8" t="str">
        <f t="array" ref="AJ163">XLOOKUP($K163,'AP Plants'!D:D,'AP Plants'!B:B)</f>
        <v>Class 3</v>
      </c>
      <c r="AK163" s="53"/>
      <c r="AL163" s="53"/>
      <c r="AM163" s="46">
        <v>0.015</v>
      </c>
      <c r="AN163" s="46">
        <f t="array" ref="AN163">XLOOKUP($AJ163,Warranty!B:B,Warranty!E:E)</f>
        <v>0.015</v>
      </c>
      <c r="AO163" s="8">
        <f>IF($M163="AUD",VLOOKUP(RIGHT('Wk - Margins'!$K163,3),'AU Freight'!C:G,5,0),0)</f>
        <v>0</v>
      </c>
      <c r="AP163" s="46">
        <f t="shared" si="12"/>
        <v>0</v>
      </c>
      <c r="AQ163" s="54">
        <f t="shared" si="13"/>
        <v>0</v>
      </c>
      <c r="AR163" s="55">
        <f t="shared" si="14"/>
        <v>1</v>
      </c>
      <c r="AS163" s="56">
        <f>IF(M163="AUD",P163*'Currency &amp; Conversion'!$L$7,P163)</f>
        <v>1370</v>
      </c>
      <c r="AT163" s="56">
        <f>IF(M163="AUD",Q163*'Currency &amp; Conversion'!$L$7,Q163)</f>
        <v>727.7</v>
      </c>
      <c r="AU163" s="56"/>
      <c r="AV163" s="56"/>
      <c r="AW163" s="8"/>
    </row>
    <row r="164" ht="12.75" customHeight="1">
      <c r="A164" s="39" t="str">
        <f>'Input - Bookings'!A166</f>
        <v>04-25</v>
      </c>
      <c r="B164" s="40" t="str">
        <f t="shared" si="1"/>
        <v>Asia</v>
      </c>
      <c r="C164" s="40" t="str">
        <f t="shared" si="2"/>
        <v>ATH</v>
      </c>
      <c r="D164" s="40" t="str">
        <f>'Input - Bookings'!C166</f>
        <v>A</v>
      </c>
      <c r="E164" s="40" t="str">
        <f>'Input - Bookings'!H166</f>
        <v>TH</v>
      </c>
      <c r="F164" s="41" t="str">
        <f>'Input - Bookings'!E166</f>
        <v>067</v>
      </c>
      <c r="G164" s="41" t="str">
        <f>'Input - Bookings'!G166</f>
        <v>JENBUNJERD CO LTD</v>
      </c>
      <c r="H164" s="58" t="str">
        <f>'Input - Bookings'!I166</f>
        <v>H23374</v>
      </c>
      <c r="I164" s="40" t="str">
        <f t="shared" si="3"/>
        <v>TH</v>
      </c>
      <c r="J164" s="42" t="str">
        <f>VLOOKUP(H164,'Input - Bookings'!I164:P603,8,0)</f>
        <v>814065</v>
      </c>
      <c r="K164" s="41" t="str">
        <f>'Input - Bookings'!L166</f>
        <v>A3D4</v>
      </c>
      <c r="L164" s="41" t="str">
        <f>'Input - Bookings'!M166</f>
        <v>MPC15</v>
      </c>
      <c r="M164" s="41" t="str">
        <f>'Input - Bookings'!B166</f>
        <v>USD</v>
      </c>
      <c r="N164" s="43" t="str">
        <f t="array" ref="N164">IF(M164="USD",INDEX('AP Plants'!A:A,MATCH(K164,'AP Plants'!D:D,0)),INDEX('Australia Plants'!A:A,MATCH(K164,'Australia Plants'!D:D,0)))</f>
        <v>Staxx</v>
      </c>
      <c r="O164" s="10">
        <v>1.0</v>
      </c>
      <c r="P164" s="9">
        <v>1370.0</v>
      </c>
      <c r="Q164" s="9">
        <v>727.7</v>
      </c>
      <c r="R164" s="44">
        <v>0.10364848622281786</v>
      </c>
      <c r="S164" s="45">
        <f t="shared" si="4"/>
        <v>0.4688321168</v>
      </c>
      <c r="T164" s="46">
        <f t="shared" si="5"/>
        <v>0</v>
      </c>
      <c r="U164" s="46">
        <f t="shared" si="20"/>
        <v>0.1036484862</v>
      </c>
      <c r="V164" s="47" t="str">
        <f t="shared" si="7"/>
        <v>AOP</v>
      </c>
      <c r="W164" s="48">
        <f t="shared" si="26"/>
        <v>75.42500342</v>
      </c>
      <c r="X164" s="49">
        <f t="shared" si="9"/>
        <v>75.42500342</v>
      </c>
      <c r="Y164" s="9">
        <f t="shared" si="24"/>
        <v>727.7</v>
      </c>
      <c r="Z164" s="8"/>
      <c r="AA164" s="8"/>
      <c r="AB164" s="8"/>
      <c r="AC164" s="8" t="str">
        <f t="shared" si="11"/>
        <v>ATHH23374MPC15</v>
      </c>
      <c r="AD164" s="8" t="str">
        <f>IF(AC164='Input - Bookings'!Q160,"OK","Check")</f>
        <v>Check</v>
      </c>
      <c r="AE164" s="50"/>
      <c r="AF164" s="62"/>
      <c r="AG164" s="62"/>
      <c r="AH164" s="52"/>
      <c r="AI164" s="52"/>
      <c r="AJ164" s="8" t="str">
        <f t="array" ref="AJ164">XLOOKUP($K164,'AP Plants'!D:D,'AP Plants'!B:B)</f>
        <v>Class 3</v>
      </c>
      <c r="AK164" s="53"/>
      <c r="AL164" s="53"/>
      <c r="AM164" s="46">
        <v>0.015</v>
      </c>
      <c r="AN164" s="46">
        <f t="array" ref="AN164">XLOOKUP($AJ164,Warranty!B:B,Warranty!E:E)</f>
        <v>0.015</v>
      </c>
      <c r="AO164" s="8">
        <f>IF($M164="AUD",VLOOKUP(RIGHT('Wk - Margins'!$K164,3),'AU Freight'!C:G,5,0),0)</f>
        <v>0</v>
      </c>
      <c r="AP164" s="46">
        <f t="shared" si="12"/>
        <v>0</v>
      </c>
      <c r="AQ164" s="54">
        <f t="shared" si="13"/>
        <v>0</v>
      </c>
      <c r="AR164" s="55">
        <f t="shared" si="14"/>
        <v>1</v>
      </c>
      <c r="AS164" s="56">
        <f>IF(M164="AUD",P164*'Currency &amp; Conversion'!$L$7,P164)</f>
        <v>1370</v>
      </c>
      <c r="AT164" s="56">
        <f>IF(M164="AUD",Q164*'Currency &amp; Conversion'!$L$7,Q164)</f>
        <v>727.7</v>
      </c>
      <c r="AU164" s="56"/>
      <c r="AV164" s="56"/>
      <c r="AW164" s="8"/>
    </row>
    <row r="165" ht="14.25" customHeight="1">
      <c r="A165" s="39" t="str">
        <f>'Input - Bookings'!A167</f>
        <v>04-25</v>
      </c>
      <c r="B165" s="40" t="str">
        <f t="shared" si="1"/>
        <v>Asia</v>
      </c>
      <c r="C165" s="40" t="str">
        <f t="shared" si="2"/>
        <v>ATH</v>
      </c>
      <c r="D165" s="40" t="str">
        <f>'Input - Bookings'!C167</f>
        <v>A</v>
      </c>
      <c r="E165" s="40" t="str">
        <f>'Input - Bookings'!H167</f>
        <v>TH</v>
      </c>
      <c r="F165" s="41" t="str">
        <f>'Input - Bookings'!E167</f>
        <v>067</v>
      </c>
      <c r="G165" s="41" t="str">
        <f>'Input - Bookings'!G167</f>
        <v>JENBUNJERD CO LTD</v>
      </c>
      <c r="H165" s="58" t="str">
        <f>'Input - Bookings'!I167</f>
        <v>H23375</v>
      </c>
      <c r="I165" s="40" t="str">
        <f t="shared" si="3"/>
        <v>TH</v>
      </c>
      <c r="J165" s="42" t="str">
        <f>VLOOKUP(H165,'Input - Bookings'!I165:P604,8,0)</f>
        <v>814065</v>
      </c>
      <c r="K165" s="41" t="str">
        <f>'Input - Bookings'!L167</f>
        <v>A3D4</v>
      </c>
      <c r="L165" s="41" t="str">
        <f>'Input - Bookings'!M167</f>
        <v>MPC15</v>
      </c>
      <c r="M165" s="41" t="str">
        <f>'Input - Bookings'!B167</f>
        <v>USD</v>
      </c>
      <c r="N165" s="43" t="str">
        <f t="array" ref="N165">IF(M165="USD",INDEX('AP Plants'!A:A,MATCH(K165,'AP Plants'!D:D,0)),INDEX('Australia Plants'!A:A,MATCH(K165,'Australia Plants'!D:D,0)))</f>
        <v>Staxx</v>
      </c>
      <c r="O165" s="10">
        <v>1.0</v>
      </c>
      <c r="P165" s="9">
        <v>1370.0</v>
      </c>
      <c r="Q165" s="9">
        <v>727.7</v>
      </c>
      <c r="R165" s="44">
        <v>0.10364848622281786</v>
      </c>
      <c r="S165" s="45">
        <f t="shared" si="4"/>
        <v>0.4688321168</v>
      </c>
      <c r="T165" s="46">
        <f t="shared" si="5"/>
        <v>0</v>
      </c>
      <c r="U165" s="46">
        <f t="shared" si="20"/>
        <v>0.1036484862</v>
      </c>
      <c r="V165" s="47" t="str">
        <f t="shared" si="7"/>
        <v>AOP</v>
      </c>
      <c r="W165" s="48">
        <f t="shared" si="26"/>
        <v>75.42500342</v>
      </c>
      <c r="X165" s="49">
        <f t="shared" si="9"/>
        <v>75.42500342</v>
      </c>
      <c r="Y165" s="9">
        <f t="shared" si="24"/>
        <v>727.7</v>
      </c>
      <c r="Z165" s="8"/>
      <c r="AA165" s="8"/>
      <c r="AB165" s="8"/>
      <c r="AC165" s="8" t="str">
        <f t="shared" si="11"/>
        <v>ATHH23375MPC15</v>
      </c>
      <c r="AD165" s="8" t="str">
        <f>IF(AC165='Input - Bookings'!Q164,"OK","Check")</f>
        <v>Check</v>
      </c>
      <c r="AE165" s="50"/>
      <c r="AF165" s="62"/>
      <c r="AG165" s="62"/>
      <c r="AH165" s="52"/>
      <c r="AI165" s="52"/>
      <c r="AJ165" s="8" t="str">
        <f t="array" ref="AJ165">XLOOKUP($K165,'AP Plants'!D:D,'AP Plants'!B:B)</f>
        <v>Class 3</v>
      </c>
      <c r="AK165" s="53"/>
      <c r="AL165" s="53"/>
      <c r="AM165" s="46">
        <v>0.015</v>
      </c>
      <c r="AN165" s="46">
        <f t="array" ref="AN165">XLOOKUP($AJ165,Warranty!B:B,Warranty!E:E)</f>
        <v>0.015</v>
      </c>
      <c r="AO165" s="8">
        <f>IF($M165="AUD",VLOOKUP(RIGHT('Wk - Margins'!$K165,3),'AU Freight'!C:G,5,0),0)</f>
        <v>0</v>
      </c>
      <c r="AP165" s="46">
        <f t="shared" si="12"/>
        <v>0</v>
      </c>
      <c r="AQ165" s="54">
        <f t="shared" si="13"/>
        <v>0</v>
      </c>
      <c r="AR165" s="55">
        <f t="shared" si="14"/>
        <v>1</v>
      </c>
      <c r="AS165" s="56">
        <f>IF(M165="AUD",P165*'Currency &amp; Conversion'!$L$7,P165)</f>
        <v>1370</v>
      </c>
      <c r="AT165" s="56">
        <f>IF(M165="AUD",Q165*'Currency &amp; Conversion'!$L$7,Q165)</f>
        <v>727.7</v>
      </c>
      <c r="AU165" s="56"/>
      <c r="AV165" s="56"/>
      <c r="AW165" s="8"/>
    </row>
    <row r="166" ht="14.25" customHeight="1">
      <c r="A166" s="39" t="str">
        <f>'Input - Bookings'!A168</f>
        <v>04-25</v>
      </c>
      <c r="B166" s="40" t="str">
        <f t="shared" si="1"/>
        <v>Asia</v>
      </c>
      <c r="C166" s="40" t="str">
        <f t="shared" si="2"/>
        <v>ATH</v>
      </c>
      <c r="D166" s="40" t="str">
        <f>'Input - Bookings'!C168</f>
        <v>A</v>
      </c>
      <c r="E166" s="40" t="str">
        <f>'Input - Bookings'!H168</f>
        <v>TH</v>
      </c>
      <c r="F166" s="41" t="str">
        <f>'Input - Bookings'!E168</f>
        <v>067</v>
      </c>
      <c r="G166" s="41" t="str">
        <f>'Input - Bookings'!G168</f>
        <v>JENBUNJERD CO LTD</v>
      </c>
      <c r="H166" s="58" t="str">
        <f>'Input - Bookings'!I168</f>
        <v>H23376</v>
      </c>
      <c r="I166" s="40" t="str">
        <f t="shared" si="3"/>
        <v>TH</v>
      </c>
      <c r="J166" s="42" t="str">
        <f>VLOOKUP(H166,'Input - Bookings'!I166:P605,8,0)</f>
        <v>814065</v>
      </c>
      <c r="K166" s="41" t="str">
        <f>'Input - Bookings'!L168</f>
        <v>A3D4</v>
      </c>
      <c r="L166" s="41" t="str">
        <f>'Input - Bookings'!M168</f>
        <v>MPC15</v>
      </c>
      <c r="M166" s="41" t="str">
        <f>'Input - Bookings'!B168</f>
        <v>USD</v>
      </c>
      <c r="N166" s="43" t="str">
        <f t="array" ref="N166">IF(M166="USD",INDEX('AP Plants'!A:A,MATCH(K166,'AP Plants'!D:D,0)),INDEX('Australia Plants'!A:A,MATCH(K166,'Australia Plants'!D:D,0)))</f>
        <v>Staxx</v>
      </c>
      <c r="O166" s="10">
        <v>1.0</v>
      </c>
      <c r="P166" s="9">
        <v>1370.0</v>
      </c>
      <c r="Q166" s="9">
        <v>727.7</v>
      </c>
      <c r="R166" s="44">
        <v>0.10364848622281786</v>
      </c>
      <c r="S166" s="45">
        <f t="shared" si="4"/>
        <v>0.4688321168</v>
      </c>
      <c r="T166" s="46">
        <f t="shared" si="5"/>
        <v>0</v>
      </c>
      <c r="U166" s="46">
        <f t="shared" si="20"/>
        <v>0.1036484862</v>
      </c>
      <c r="V166" s="47" t="str">
        <f t="shared" si="7"/>
        <v>AOP</v>
      </c>
      <c r="W166" s="48">
        <f t="shared" si="26"/>
        <v>75.42500342</v>
      </c>
      <c r="X166" s="49">
        <f t="shared" si="9"/>
        <v>75.42500342</v>
      </c>
      <c r="Y166" s="9">
        <f t="shared" si="24"/>
        <v>727.7</v>
      </c>
      <c r="Z166" s="8"/>
      <c r="AA166" s="8"/>
      <c r="AB166" s="8"/>
      <c r="AC166" s="8" t="str">
        <f t="shared" si="11"/>
        <v>ATHH23376MPC15</v>
      </c>
      <c r="AD166" s="8" t="str">
        <f>IF(AC166='Input - Bookings'!Q165,"OK","Check")</f>
        <v>Check</v>
      </c>
      <c r="AE166" s="50"/>
      <c r="AF166" s="62"/>
      <c r="AG166" s="62"/>
      <c r="AH166" s="52"/>
      <c r="AI166" s="52"/>
      <c r="AJ166" s="8" t="str">
        <f t="array" ref="AJ166">XLOOKUP($K166,'AP Plants'!D:D,'AP Plants'!B:B)</f>
        <v>Class 3</v>
      </c>
      <c r="AK166" s="53"/>
      <c r="AL166" s="53"/>
      <c r="AM166" s="46">
        <v>0.015</v>
      </c>
      <c r="AN166" s="46">
        <f t="array" ref="AN166">XLOOKUP($AJ166,Warranty!B:B,Warranty!E:E)</f>
        <v>0.015</v>
      </c>
      <c r="AO166" s="8">
        <f>IF($M166="AUD",VLOOKUP(RIGHT('Wk - Margins'!$K166,3),'AU Freight'!C:G,5,0),0)</f>
        <v>0</v>
      </c>
      <c r="AP166" s="46">
        <f t="shared" si="12"/>
        <v>0</v>
      </c>
      <c r="AQ166" s="54">
        <f t="shared" si="13"/>
        <v>0</v>
      </c>
      <c r="AR166" s="55">
        <f t="shared" si="14"/>
        <v>1</v>
      </c>
      <c r="AS166" s="56">
        <f>IF(M166="AUD",P166*'Currency &amp; Conversion'!$L$7,P166)</f>
        <v>1370</v>
      </c>
      <c r="AT166" s="56">
        <f>IF(M166="AUD",Q166*'Currency &amp; Conversion'!$L$7,Q166)</f>
        <v>727.7</v>
      </c>
      <c r="AU166" s="56"/>
      <c r="AV166" s="56"/>
      <c r="AW166" s="8"/>
    </row>
    <row r="167" ht="14.25" customHeight="1">
      <c r="A167" s="39" t="str">
        <f>'Input - Bookings'!A169</f>
        <v>04-25</v>
      </c>
      <c r="B167" s="40" t="str">
        <f t="shared" si="1"/>
        <v>Asia</v>
      </c>
      <c r="C167" s="40" t="str">
        <f t="shared" si="2"/>
        <v>ATH</v>
      </c>
      <c r="D167" s="40" t="str">
        <f>'Input - Bookings'!C169</f>
        <v>A</v>
      </c>
      <c r="E167" s="40" t="str">
        <f>'Input - Bookings'!H169</f>
        <v>TH</v>
      </c>
      <c r="F167" s="41" t="str">
        <f>'Input - Bookings'!E169</f>
        <v>067</v>
      </c>
      <c r="G167" s="41" t="str">
        <f>'Input - Bookings'!G169</f>
        <v>JENBUNJERD CO LTD</v>
      </c>
      <c r="H167" s="58" t="str">
        <f>'Input - Bookings'!I169</f>
        <v>H23377</v>
      </c>
      <c r="I167" s="40" t="str">
        <f t="shared" si="3"/>
        <v>TH</v>
      </c>
      <c r="J167" s="42" t="str">
        <f>VLOOKUP(H167,'Input - Bookings'!I167:P606,8,0)</f>
        <v>814065</v>
      </c>
      <c r="K167" s="41" t="str">
        <f>'Input - Bookings'!L169</f>
        <v>A3D4</v>
      </c>
      <c r="L167" s="41" t="str">
        <f>'Input - Bookings'!M169</f>
        <v>MPC15</v>
      </c>
      <c r="M167" s="41" t="str">
        <f>'Input - Bookings'!B169</f>
        <v>USD</v>
      </c>
      <c r="N167" s="43" t="str">
        <f t="array" ref="N167">IF(M167="USD",INDEX('AP Plants'!A:A,MATCH(K167,'AP Plants'!D:D,0)),INDEX('Australia Plants'!A:A,MATCH(K167,'Australia Plants'!D:D,0)))</f>
        <v>Staxx</v>
      </c>
      <c r="O167" s="10">
        <v>1.0</v>
      </c>
      <c r="P167" s="9">
        <v>1370.0</v>
      </c>
      <c r="Q167" s="9">
        <v>727.7</v>
      </c>
      <c r="R167" s="44">
        <v>0.10364848622281786</v>
      </c>
      <c r="S167" s="45">
        <f t="shared" si="4"/>
        <v>0.4688321168</v>
      </c>
      <c r="T167" s="46">
        <f t="shared" si="5"/>
        <v>0</v>
      </c>
      <c r="U167" s="46">
        <f t="shared" si="20"/>
        <v>0.1036484862</v>
      </c>
      <c r="V167" s="47" t="str">
        <f t="shared" si="7"/>
        <v>AOP</v>
      </c>
      <c r="W167" s="48">
        <f t="shared" si="26"/>
        <v>75.42500342</v>
      </c>
      <c r="X167" s="49">
        <f t="shared" si="9"/>
        <v>75.42500342</v>
      </c>
      <c r="Y167" s="9">
        <f t="shared" si="24"/>
        <v>727.7</v>
      </c>
      <c r="Z167" s="8"/>
      <c r="AA167" s="8"/>
      <c r="AB167" s="8"/>
      <c r="AC167" s="8" t="str">
        <f t="shared" si="11"/>
        <v>ATHH23377MPC15</v>
      </c>
      <c r="AD167" s="8" t="str">
        <f>IF(AC167='Input - Bookings'!Q166,"OK","Check")</f>
        <v>Check</v>
      </c>
      <c r="AE167" s="50"/>
      <c r="AF167" s="62"/>
      <c r="AG167" s="62"/>
      <c r="AH167" s="52"/>
      <c r="AI167" s="52"/>
      <c r="AJ167" s="8" t="str">
        <f t="array" ref="AJ167">XLOOKUP($K167,'AP Plants'!D:D,'AP Plants'!B:B)</f>
        <v>Class 3</v>
      </c>
      <c r="AK167" s="53"/>
      <c r="AL167" s="53"/>
      <c r="AM167" s="46">
        <v>0.015</v>
      </c>
      <c r="AN167" s="46">
        <f t="array" ref="AN167">XLOOKUP($AJ167,Warranty!B:B,Warranty!E:E)</f>
        <v>0.015</v>
      </c>
      <c r="AO167" s="8">
        <f>IF($M167="AUD",VLOOKUP(RIGHT('Wk - Margins'!$K167,3),'AU Freight'!C:G,5,0),0)</f>
        <v>0</v>
      </c>
      <c r="AP167" s="46">
        <f t="shared" si="12"/>
        <v>0</v>
      </c>
      <c r="AQ167" s="54">
        <f t="shared" si="13"/>
        <v>0</v>
      </c>
      <c r="AR167" s="55">
        <f t="shared" si="14"/>
        <v>1</v>
      </c>
      <c r="AS167" s="56">
        <f>IF(M167="AUD",P167*'Currency &amp; Conversion'!$L$7,P167)</f>
        <v>1370</v>
      </c>
      <c r="AT167" s="56">
        <f>IF(M167="AUD",Q167*'Currency &amp; Conversion'!$L$7,Q167)</f>
        <v>727.7</v>
      </c>
      <c r="AU167" s="56"/>
      <c r="AV167" s="56"/>
      <c r="AW167" s="8"/>
    </row>
    <row r="168" ht="14.25" customHeight="1">
      <c r="A168" s="39" t="str">
        <f>'Input - Bookings'!A170</f>
        <v>04-25</v>
      </c>
      <c r="B168" s="40" t="str">
        <f t="shared" si="1"/>
        <v>Asia</v>
      </c>
      <c r="C168" s="40" t="str">
        <f t="shared" si="2"/>
        <v>ATH</v>
      </c>
      <c r="D168" s="40" t="str">
        <f>'Input - Bookings'!C170</f>
        <v>A</v>
      </c>
      <c r="E168" s="40" t="str">
        <f>'Input - Bookings'!H170</f>
        <v>TH</v>
      </c>
      <c r="F168" s="41" t="str">
        <f>'Input - Bookings'!E170</f>
        <v>067</v>
      </c>
      <c r="G168" s="41" t="str">
        <f>'Input - Bookings'!G170</f>
        <v>JENBUNJERD CO LTD</v>
      </c>
      <c r="H168" s="58" t="str">
        <f>'Input - Bookings'!I170</f>
        <v>H23378</v>
      </c>
      <c r="I168" s="40" t="str">
        <f t="shared" si="3"/>
        <v>TH</v>
      </c>
      <c r="J168" s="42" t="str">
        <f>VLOOKUP(H168,'Input - Bookings'!I168:P607,8,0)</f>
        <v>814065</v>
      </c>
      <c r="K168" s="41" t="str">
        <f>'Input - Bookings'!L170</f>
        <v>A3D4</v>
      </c>
      <c r="L168" s="41" t="str">
        <f>'Input - Bookings'!M170</f>
        <v>MPC15</v>
      </c>
      <c r="M168" s="41" t="str">
        <f>'Input - Bookings'!B170</f>
        <v>USD</v>
      </c>
      <c r="N168" s="43" t="str">
        <f t="array" ref="N168">IF(M168="USD",INDEX('AP Plants'!A:A,MATCH(K168,'AP Plants'!D:D,0)),INDEX('Australia Plants'!A:A,MATCH(K168,'Australia Plants'!D:D,0)))</f>
        <v>Staxx</v>
      </c>
      <c r="O168" s="10">
        <v>1.0</v>
      </c>
      <c r="P168" s="9">
        <v>1370.0</v>
      </c>
      <c r="Q168" s="9">
        <v>727.7</v>
      </c>
      <c r="R168" s="44">
        <v>0.10364848622281786</v>
      </c>
      <c r="S168" s="45">
        <f t="shared" si="4"/>
        <v>0.4688321168</v>
      </c>
      <c r="T168" s="46">
        <f t="shared" si="5"/>
        <v>0</v>
      </c>
      <c r="U168" s="46">
        <f t="shared" si="20"/>
        <v>0.1036484862</v>
      </c>
      <c r="V168" s="47" t="str">
        <f t="shared" si="7"/>
        <v>AOP</v>
      </c>
      <c r="W168" s="48">
        <f t="shared" si="26"/>
        <v>75.42500342</v>
      </c>
      <c r="X168" s="49">
        <f t="shared" si="9"/>
        <v>75.42500342</v>
      </c>
      <c r="Y168" s="9">
        <f t="shared" si="24"/>
        <v>727.7</v>
      </c>
      <c r="Z168" s="8"/>
      <c r="AA168" s="8"/>
      <c r="AB168" s="8"/>
      <c r="AC168" s="8" t="str">
        <f t="shared" si="11"/>
        <v>ATHH23378MPC15</v>
      </c>
      <c r="AD168" s="8" t="str">
        <f>IF(AC168='Input - Bookings'!Q167,"OK","Check")</f>
        <v>Check</v>
      </c>
      <c r="AE168" s="50"/>
      <c r="AF168" s="62"/>
      <c r="AG168" s="62"/>
      <c r="AH168" s="52"/>
      <c r="AI168" s="52"/>
      <c r="AJ168" s="8" t="str">
        <f t="array" ref="AJ168">XLOOKUP($K168,'AP Plants'!D:D,'AP Plants'!B:B)</f>
        <v>Class 3</v>
      </c>
      <c r="AK168" s="53"/>
      <c r="AL168" s="53"/>
      <c r="AM168" s="46">
        <v>0.015</v>
      </c>
      <c r="AN168" s="46">
        <f t="array" ref="AN168">XLOOKUP($AJ168,Warranty!B:B,Warranty!E:E)</f>
        <v>0.015</v>
      </c>
      <c r="AO168" s="8">
        <f>IF($M168="AUD",VLOOKUP(RIGHT('Wk - Margins'!$K168,3),'AU Freight'!C:G,5,0),0)</f>
        <v>0</v>
      </c>
      <c r="AP168" s="46">
        <f t="shared" si="12"/>
        <v>0</v>
      </c>
      <c r="AQ168" s="54">
        <f t="shared" si="13"/>
        <v>0</v>
      </c>
      <c r="AR168" s="55">
        <f t="shared" si="14"/>
        <v>1</v>
      </c>
      <c r="AS168" s="56">
        <f>IF(M168="AUD",P168*'Currency &amp; Conversion'!$L$7,P168)</f>
        <v>1370</v>
      </c>
      <c r="AT168" s="56">
        <f>IF(M168="AUD",Q168*'Currency &amp; Conversion'!$L$7,Q168)</f>
        <v>727.7</v>
      </c>
      <c r="AU168" s="56"/>
      <c r="AV168" s="56"/>
      <c r="AW168" s="8"/>
    </row>
    <row r="169" ht="14.25" customHeight="1">
      <c r="A169" s="39" t="str">
        <f>'Input - Bookings'!A171</f>
        <v>04-25</v>
      </c>
      <c r="B169" s="40" t="str">
        <f t="shared" si="1"/>
        <v>Asia</v>
      </c>
      <c r="C169" s="40" t="str">
        <f t="shared" si="2"/>
        <v>ATH</v>
      </c>
      <c r="D169" s="40" t="str">
        <f>'Input - Bookings'!C171</f>
        <v>A</v>
      </c>
      <c r="E169" s="40" t="str">
        <f>'Input - Bookings'!H171</f>
        <v>TH</v>
      </c>
      <c r="F169" s="41" t="str">
        <f>'Input - Bookings'!E171</f>
        <v>067</v>
      </c>
      <c r="G169" s="41" t="str">
        <f>'Input - Bookings'!G171</f>
        <v>JENBUNJERD CO LTD</v>
      </c>
      <c r="H169" s="58" t="str">
        <f>'Input - Bookings'!I171</f>
        <v>H23379</v>
      </c>
      <c r="I169" s="40" t="str">
        <f t="shared" si="3"/>
        <v>TH</v>
      </c>
      <c r="J169" s="42" t="str">
        <f>VLOOKUP(H169,'Input - Bookings'!I169:P608,8,0)</f>
        <v>814065</v>
      </c>
      <c r="K169" s="41" t="str">
        <f>'Input - Bookings'!L171</f>
        <v>A3D4</v>
      </c>
      <c r="L169" s="41" t="str">
        <f>'Input - Bookings'!M171</f>
        <v>MPC15</v>
      </c>
      <c r="M169" s="41" t="str">
        <f>'Input - Bookings'!B171</f>
        <v>USD</v>
      </c>
      <c r="N169" s="43" t="str">
        <f t="array" ref="N169">IF(M169="USD",INDEX('AP Plants'!A:A,MATCH(K169,'AP Plants'!D:D,0)),INDEX('Australia Plants'!A:A,MATCH(K169,'Australia Plants'!D:D,0)))</f>
        <v>Staxx</v>
      </c>
      <c r="O169" s="10">
        <v>1.0</v>
      </c>
      <c r="P169" s="9">
        <v>1370.0</v>
      </c>
      <c r="Q169" s="9">
        <v>727.7</v>
      </c>
      <c r="R169" s="44">
        <v>0.10364848622281786</v>
      </c>
      <c r="S169" s="45">
        <f t="shared" si="4"/>
        <v>0.4688321168</v>
      </c>
      <c r="T169" s="46">
        <f t="shared" si="5"/>
        <v>0</v>
      </c>
      <c r="U169" s="46">
        <f t="shared" si="20"/>
        <v>0.1036484862</v>
      </c>
      <c r="V169" s="47" t="str">
        <f t="shared" si="7"/>
        <v>AOP</v>
      </c>
      <c r="W169" s="48">
        <f t="shared" si="26"/>
        <v>75.42500342</v>
      </c>
      <c r="X169" s="49">
        <f t="shared" si="9"/>
        <v>75.42500342</v>
      </c>
      <c r="Y169" s="9">
        <f t="shared" si="24"/>
        <v>727.7</v>
      </c>
      <c r="Z169" s="8"/>
      <c r="AA169" s="8"/>
      <c r="AB169" s="8"/>
      <c r="AC169" s="8" t="str">
        <f t="shared" si="11"/>
        <v>ATHH23379MPC15</v>
      </c>
      <c r="AD169" s="8" t="str">
        <f>IF(AC169='Input - Bookings'!Q168,"OK","Check")</f>
        <v>Check</v>
      </c>
      <c r="AE169" s="50"/>
      <c r="AF169" s="62"/>
      <c r="AG169" s="62"/>
      <c r="AH169" s="52"/>
      <c r="AI169" s="59"/>
      <c r="AJ169" s="8" t="str">
        <f t="array" ref="AJ169">XLOOKUP($K169,'AP Plants'!D:D,'AP Plants'!B:B)</f>
        <v>Class 3</v>
      </c>
      <c r="AK169" s="53"/>
      <c r="AL169" s="53"/>
      <c r="AM169" s="46">
        <v>0.015</v>
      </c>
      <c r="AN169" s="46">
        <f t="array" ref="AN169">XLOOKUP($AJ169,Warranty!B:B,Warranty!E:E)</f>
        <v>0.015</v>
      </c>
      <c r="AO169" s="8">
        <f>IF($M169="AUD",VLOOKUP(RIGHT('Wk - Margins'!$K169,3),'AU Freight'!C:G,5,0),0)</f>
        <v>0</v>
      </c>
      <c r="AP169" s="46">
        <f t="shared" si="12"/>
        <v>0</v>
      </c>
      <c r="AQ169" s="54">
        <f t="shared" si="13"/>
        <v>0</v>
      </c>
      <c r="AR169" s="55">
        <f t="shared" si="14"/>
        <v>1</v>
      </c>
      <c r="AS169" s="56">
        <f>IF(M169="AUD",P169*'Currency &amp; Conversion'!$L$7,P169)</f>
        <v>1370</v>
      </c>
      <c r="AT169" s="56">
        <f>IF(M169="AUD",Q169*'Currency &amp; Conversion'!$L$7,Q169)</f>
        <v>727.7</v>
      </c>
      <c r="AU169" s="56"/>
      <c r="AV169" s="56"/>
      <c r="AW169" s="8"/>
    </row>
    <row r="170" ht="14.25" customHeight="1">
      <c r="A170" s="39" t="str">
        <f>'Input - Bookings'!A172</f>
        <v>04-25</v>
      </c>
      <c r="B170" s="40" t="str">
        <f t="shared" si="1"/>
        <v>Asia</v>
      </c>
      <c r="C170" s="40" t="str">
        <f t="shared" si="2"/>
        <v>ATH</v>
      </c>
      <c r="D170" s="40" t="str">
        <f>'Input - Bookings'!C172</f>
        <v>A</v>
      </c>
      <c r="E170" s="40" t="str">
        <f>'Input - Bookings'!H172</f>
        <v>TH</v>
      </c>
      <c r="F170" s="41" t="str">
        <f>'Input - Bookings'!E172</f>
        <v>067</v>
      </c>
      <c r="G170" s="41" t="str">
        <f>'Input - Bookings'!G172</f>
        <v>JENBUNJERD CO LTD</v>
      </c>
      <c r="H170" s="58" t="str">
        <f>'Input - Bookings'!I172</f>
        <v>H23380</v>
      </c>
      <c r="I170" s="40" t="str">
        <f t="shared" si="3"/>
        <v>TH</v>
      </c>
      <c r="J170" s="42" t="str">
        <f>VLOOKUP(H170,'Input - Bookings'!I170:P609,8,0)</f>
        <v>814065</v>
      </c>
      <c r="K170" s="41" t="str">
        <f>'Input - Bookings'!L172</f>
        <v>A3D4</v>
      </c>
      <c r="L170" s="41" t="str">
        <f>'Input - Bookings'!M172</f>
        <v>MPC15</v>
      </c>
      <c r="M170" s="41" t="str">
        <f>'Input - Bookings'!B172</f>
        <v>USD</v>
      </c>
      <c r="N170" s="43" t="str">
        <f t="array" ref="N170">IF(M170="USD",INDEX('AP Plants'!A:A,MATCH(K170,'AP Plants'!D:D,0)),INDEX('Australia Plants'!A:A,MATCH(K170,'Australia Plants'!D:D,0)))</f>
        <v>Staxx</v>
      </c>
      <c r="O170" s="10">
        <v>1.0</v>
      </c>
      <c r="P170" s="9">
        <v>1370.0</v>
      </c>
      <c r="Q170" s="9">
        <v>727.7</v>
      </c>
      <c r="R170" s="44">
        <v>0.10364848622281786</v>
      </c>
      <c r="S170" s="45">
        <f t="shared" si="4"/>
        <v>0.4688321168</v>
      </c>
      <c r="T170" s="46">
        <f t="shared" si="5"/>
        <v>0</v>
      </c>
      <c r="U170" s="46">
        <f t="shared" si="20"/>
        <v>0.1036484862</v>
      </c>
      <c r="V170" s="47" t="str">
        <f t="shared" si="7"/>
        <v>AOP</v>
      </c>
      <c r="W170" s="48">
        <f t="shared" si="26"/>
        <v>75.42500342</v>
      </c>
      <c r="X170" s="49">
        <f t="shared" si="9"/>
        <v>75.42500342</v>
      </c>
      <c r="Y170" s="9">
        <f t="shared" si="24"/>
        <v>727.7</v>
      </c>
      <c r="Z170" s="8"/>
      <c r="AA170" s="8"/>
      <c r="AB170" s="8"/>
      <c r="AC170" s="8" t="str">
        <f t="shared" si="11"/>
        <v>ATHH23380MPC15</v>
      </c>
      <c r="AD170" s="8" t="str">
        <f>IF(AC170='Input - Bookings'!Q169,"OK","Check")</f>
        <v>Check</v>
      </c>
      <c r="AE170" s="50"/>
      <c r="AF170" s="62"/>
      <c r="AG170" s="62"/>
      <c r="AH170" s="52"/>
      <c r="AI170" s="59"/>
      <c r="AJ170" s="8" t="str">
        <f t="array" ref="AJ170">XLOOKUP($K170,'AP Plants'!D:D,'AP Plants'!B:B)</f>
        <v>Class 3</v>
      </c>
      <c r="AK170" s="53"/>
      <c r="AL170" s="53"/>
      <c r="AM170" s="46">
        <v>0.015</v>
      </c>
      <c r="AN170" s="46">
        <f t="array" ref="AN170">XLOOKUP($AJ170,Warranty!B:B,Warranty!E:E)</f>
        <v>0.015</v>
      </c>
      <c r="AO170" s="8">
        <f>IF($M170="AUD",VLOOKUP(RIGHT('Wk - Margins'!$K170,3),'AU Freight'!C:G,5,0),0)</f>
        <v>0</v>
      </c>
      <c r="AP170" s="46">
        <f t="shared" si="12"/>
        <v>0</v>
      </c>
      <c r="AQ170" s="54">
        <f t="shared" si="13"/>
        <v>0</v>
      </c>
      <c r="AR170" s="55">
        <f t="shared" si="14"/>
        <v>1</v>
      </c>
      <c r="AS170" s="56">
        <f>IF(M170="AUD",P170*'Currency &amp; Conversion'!$L$7,P170)</f>
        <v>1370</v>
      </c>
      <c r="AT170" s="56">
        <f>IF(M170="AUD",Q170*'Currency &amp; Conversion'!$L$7,Q170)</f>
        <v>727.7</v>
      </c>
      <c r="AU170" s="56"/>
      <c r="AV170" s="56"/>
      <c r="AW170" s="8"/>
    </row>
    <row r="171" ht="14.25" customHeight="1">
      <c r="A171" s="39" t="str">
        <f>'Input - Bookings'!A173</f>
        <v>04-25</v>
      </c>
      <c r="B171" s="40" t="str">
        <f t="shared" si="1"/>
        <v>Asia</v>
      </c>
      <c r="C171" s="40" t="str">
        <f t="shared" si="2"/>
        <v>ATH</v>
      </c>
      <c r="D171" s="40" t="str">
        <f>'Input - Bookings'!C173</f>
        <v>A</v>
      </c>
      <c r="E171" s="40" t="str">
        <f>'Input - Bookings'!H173</f>
        <v>TH</v>
      </c>
      <c r="F171" s="41" t="str">
        <f>'Input - Bookings'!E173</f>
        <v>067</v>
      </c>
      <c r="G171" s="41" t="str">
        <f>'Input - Bookings'!G173</f>
        <v>JENBUNJERD CO LTD</v>
      </c>
      <c r="H171" s="58" t="str">
        <f>'Input - Bookings'!I173</f>
        <v>H23381</v>
      </c>
      <c r="I171" s="40" t="str">
        <f t="shared" si="3"/>
        <v>TH</v>
      </c>
      <c r="J171" s="42" t="str">
        <f>VLOOKUP(H171,'Input - Bookings'!I171:P610,8,0)</f>
        <v>814065</v>
      </c>
      <c r="K171" s="41" t="str">
        <f>'Input - Bookings'!L173</f>
        <v>A3D4</v>
      </c>
      <c r="L171" s="41" t="str">
        <f>'Input - Bookings'!M173</f>
        <v>MPC15</v>
      </c>
      <c r="M171" s="41" t="str">
        <f>'Input - Bookings'!B173</f>
        <v>USD</v>
      </c>
      <c r="N171" s="43" t="str">
        <f t="array" ref="N171">IF(M171="USD",INDEX('AP Plants'!A:A,MATCH(K171,'AP Plants'!D:D,0)),INDEX('Australia Plants'!A:A,MATCH(K171,'Australia Plants'!D:D,0)))</f>
        <v>Staxx</v>
      </c>
      <c r="O171" s="10">
        <v>1.0</v>
      </c>
      <c r="P171" s="9">
        <v>1370.0</v>
      </c>
      <c r="Q171" s="9">
        <v>727.7</v>
      </c>
      <c r="R171" s="44">
        <v>0.10364848622281786</v>
      </c>
      <c r="S171" s="45">
        <f t="shared" si="4"/>
        <v>0.4688321168</v>
      </c>
      <c r="T171" s="46">
        <f t="shared" si="5"/>
        <v>0</v>
      </c>
      <c r="U171" s="46">
        <f t="shared" si="20"/>
        <v>0.1036484862</v>
      </c>
      <c r="V171" s="47" t="str">
        <f t="shared" si="7"/>
        <v>AOP</v>
      </c>
      <c r="W171" s="48">
        <f t="shared" si="26"/>
        <v>75.42500342</v>
      </c>
      <c r="X171" s="49">
        <f t="shared" si="9"/>
        <v>75.42500342</v>
      </c>
      <c r="Y171" s="9">
        <f t="shared" si="24"/>
        <v>727.7</v>
      </c>
      <c r="Z171" s="8"/>
      <c r="AA171" s="8"/>
      <c r="AB171" s="8"/>
      <c r="AC171" s="8" t="str">
        <f t="shared" si="11"/>
        <v>ATHH23381MPC15</v>
      </c>
      <c r="AD171" s="8" t="str">
        <f>IF(AC171='Input - Bookings'!Q170,"OK","Check")</f>
        <v>Check</v>
      </c>
      <c r="AE171" s="50"/>
      <c r="AF171" s="62"/>
      <c r="AG171" s="62"/>
      <c r="AH171" s="52"/>
      <c r="AI171" s="59"/>
      <c r="AJ171" s="8" t="str">
        <f t="array" ref="AJ171">XLOOKUP($K171,'AP Plants'!D:D,'AP Plants'!B:B)</f>
        <v>Class 3</v>
      </c>
      <c r="AK171" s="53"/>
      <c r="AL171" s="53"/>
      <c r="AM171" s="46">
        <v>0.015</v>
      </c>
      <c r="AN171" s="46">
        <f t="array" ref="AN171">XLOOKUP($AJ171,Warranty!B:B,Warranty!E:E)</f>
        <v>0.015</v>
      </c>
      <c r="AO171" s="8">
        <f>IF($M171="AUD",VLOOKUP(RIGHT('Wk - Margins'!$K171,3),'AU Freight'!C:G,5,0),0)</f>
        <v>0</v>
      </c>
      <c r="AP171" s="46">
        <f t="shared" si="12"/>
        <v>0</v>
      </c>
      <c r="AQ171" s="54">
        <f t="shared" si="13"/>
        <v>0</v>
      </c>
      <c r="AR171" s="55">
        <f t="shared" si="14"/>
        <v>1</v>
      </c>
      <c r="AS171" s="56">
        <f>IF(M171="AUD",P171*'Currency &amp; Conversion'!$L$7,P171)</f>
        <v>1370</v>
      </c>
      <c r="AT171" s="56">
        <f>IF(M171="AUD",Q171*'Currency &amp; Conversion'!$L$7,Q171)</f>
        <v>727.7</v>
      </c>
      <c r="AU171" s="56"/>
      <c r="AV171" s="56"/>
      <c r="AW171" s="8"/>
    </row>
    <row r="172" ht="14.25" customHeight="1">
      <c r="A172" s="39" t="str">
        <f>'Input - Bookings'!A174</f>
        <v>04-25</v>
      </c>
      <c r="B172" s="40" t="str">
        <f t="shared" si="1"/>
        <v>Asia</v>
      </c>
      <c r="C172" s="40" t="str">
        <f t="shared" si="2"/>
        <v>ATH</v>
      </c>
      <c r="D172" s="40" t="str">
        <f>'Input - Bookings'!C174</f>
        <v>A</v>
      </c>
      <c r="E172" s="40" t="str">
        <f>'Input - Bookings'!H174</f>
        <v>TH</v>
      </c>
      <c r="F172" s="41" t="str">
        <f>'Input - Bookings'!E174</f>
        <v>067</v>
      </c>
      <c r="G172" s="41" t="str">
        <f>'Input - Bookings'!G174</f>
        <v>JENBUNJERD CO LTD</v>
      </c>
      <c r="H172" s="58" t="str">
        <f>'Input - Bookings'!I174</f>
        <v>H23382</v>
      </c>
      <c r="I172" s="40" t="str">
        <f t="shared" si="3"/>
        <v>TH</v>
      </c>
      <c r="J172" s="42" t="str">
        <f>VLOOKUP(H172,'Input - Bookings'!I172:P611,8,0)</f>
        <v>814065</v>
      </c>
      <c r="K172" s="41" t="str">
        <f>'Input - Bookings'!L174</f>
        <v>A3D4</v>
      </c>
      <c r="L172" s="41" t="str">
        <f>'Input - Bookings'!M174</f>
        <v>MPC15</v>
      </c>
      <c r="M172" s="41" t="str">
        <f>'Input - Bookings'!B174</f>
        <v>USD</v>
      </c>
      <c r="N172" s="43" t="str">
        <f t="array" ref="N172">IF(M172="USD",INDEX('AP Plants'!A:A,MATCH(K172,'AP Plants'!D:D,0)),INDEX('Australia Plants'!A:A,MATCH(K172,'Australia Plants'!D:D,0)))</f>
        <v>Staxx</v>
      </c>
      <c r="O172" s="10">
        <v>1.0</v>
      </c>
      <c r="P172" s="9">
        <v>1370.0</v>
      </c>
      <c r="Q172" s="9">
        <v>727.7</v>
      </c>
      <c r="R172" s="44">
        <v>0.10364848622281786</v>
      </c>
      <c r="S172" s="45">
        <f t="shared" si="4"/>
        <v>0.4688321168</v>
      </c>
      <c r="T172" s="46">
        <f t="shared" si="5"/>
        <v>0</v>
      </c>
      <c r="U172" s="46">
        <f t="shared" si="20"/>
        <v>0.1036484862</v>
      </c>
      <c r="V172" s="47" t="str">
        <f t="shared" si="7"/>
        <v>AOP</v>
      </c>
      <c r="W172" s="48">
        <f t="shared" si="26"/>
        <v>75.42500342</v>
      </c>
      <c r="X172" s="49">
        <f t="shared" si="9"/>
        <v>75.42500342</v>
      </c>
      <c r="Y172" s="9">
        <f t="shared" si="24"/>
        <v>727.7</v>
      </c>
      <c r="Z172" s="8"/>
      <c r="AA172" s="8"/>
      <c r="AB172" s="8"/>
      <c r="AC172" s="8" t="str">
        <f t="shared" si="11"/>
        <v>ATHH23382MPC15</v>
      </c>
      <c r="AD172" s="8" t="str">
        <f>IF(AC172='Input - Bookings'!Q171,"OK","Check")</f>
        <v>Check</v>
      </c>
      <c r="AE172" s="50"/>
      <c r="AF172" s="62"/>
      <c r="AG172" s="62"/>
      <c r="AH172" s="52"/>
      <c r="AI172" s="52"/>
      <c r="AJ172" s="8" t="str">
        <f t="array" ref="AJ172">XLOOKUP($K172,'AP Plants'!D:D,'AP Plants'!B:B)</f>
        <v>Class 3</v>
      </c>
      <c r="AK172" s="53"/>
      <c r="AL172" s="53"/>
      <c r="AM172" s="46">
        <v>0.015</v>
      </c>
      <c r="AN172" s="46">
        <f t="array" ref="AN172">XLOOKUP($AJ172,Warranty!B:B,Warranty!E:E)</f>
        <v>0.015</v>
      </c>
      <c r="AO172" s="8">
        <f>IF($M172="AUD",VLOOKUP(RIGHT('Wk - Margins'!$K172,3),'AU Freight'!C:G,5,0),0)</f>
        <v>0</v>
      </c>
      <c r="AP172" s="46">
        <f t="shared" si="12"/>
        <v>0</v>
      </c>
      <c r="AQ172" s="54">
        <f t="shared" si="13"/>
        <v>0</v>
      </c>
      <c r="AR172" s="55">
        <f t="shared" si="14"/>
        <v>1</v>
      </c>
      <c r="AS172" s="56">
        <f>IF(M172="AUD",P172*'Currency &amp; Conversion'!$L$7,P172)</f>
        <v>1370</v>
      </c>
      <c r="AT172" s="56">
        <f>IF(M172="AUD",Q172*'Currency &amp; Conversion'!$L$7,Q172)</f>
        <v>727.7</v>
      </c>
      <c r="AU172" s="56"/>
      <c r="AV172" s="56"/>
      <c r="AW172" s="8"/>
    </row>
    <row r="173" ht="14.25" customHeight="1">
      <c r="A173" s="39" t="str">
        <f>'Input - Bookings'!A175</f>
        <v>04-25</v>
      </c>
      <c r="B173" s="40" t="str">
        <f t="shared" si="1"/>
        <v>Asia</v>
      </c>
      <c r="C173" s="40" t="str">
        <f t="shared" si="2"/>
        <v>ATH</v>
      </c>
      <c r="D173" s="40" t="str">
        <f>'Input - Bookings'!C175</f>
        <v>A</v>
      </c>
      <c r="E173" s="40" t="str">
        <f>'Input - Bookings'!H175</f>
        <v>TH</v>
      </c>
      <c r="F173" s="41" t="str">
        <f>'Input - Bookings'!E175</f>
        <v>067</v>
      </c>
      <c r="G173" s="41" t="str">
        <f>'Input - Bookings'!G175</f>
        <v>JENBUNJERD CO LTD</v>
      </c>
      <c r="H173" s="58" t="str">
        <f>'Input - Bookings'!I175</f>
        <v>H23383</v>
      </c>
      <c r="I173" s="40" t="str">
        <f t="shared" si="3"/>
        <v>TH</v>
      </c>
      <c r="J173" s="42" t="str">
        <f>VLOOKUP(H173,'Input - Bookings'!I173:P612,8,0)</f>
        <v>814065</v>
      </c>
      <c r="K173" s="41" t="str">
        <f>'Input - Bookings'!L175</f>
        <v>A3D4</v>
      </c>
      <c r="L173" s="41" t="str">
        <f>'Input - Bookings'!M175</f>
        <v>MPC15</v>
      </c>
      <c r="M173" s="41" t="str">
        <f>'Input - Bookings'!B175</f>
        <v>USD</v>
      </c>
      <c r="N173" s="43" t="str">
        <f t="array" ref="N173">IF(M173="USD",INDEX('AP Plants'!A:A,MATCH(K173,'AP Plants'!D:D,0)),INDEX('Australia Plants'!A:A,MATCH(K173,'Australia Plants'!D:D,0)))</f>
        <v>Staxx</v>
      </c>
      <c r="O173" s="10">
        <v>1.0</v>
      </c>
      <c r="P173" s="9">
        <v>1370.0</v>
      </c>
      <c r="Q173" s="9">
        <v>727.7</v>
      </c>
      <c r="R173" s="44">
        <v>0.10364848622281786</v>
      </c>
      <c r="S173" s="45">
        <f t="shared" si="4"/>
        <v>0.4688321168</v>
      </c>
      <c r="T173" s="46">
        <f t="shared" si="5"/>
        <v>0</v>
      </c>
      <c r="U173" s="46">
        <f t="shared" si="20"/>
        <v>0.1036484862</v>
      </c>
      <c r="V173" s="47" t="str">
        <f t="shared" si="7"/>
        <v>AOP</v>
      </c>
      <c r="W173" s="48">
        <f t="shared" si="26"/>
        <v>75.42500342</v>
      </c>
      <c r="X173" s="49">
        <f t="shared" si="9"/>
        <v>75.42500342</v>
      </c>
      <c r="Y173" s="9">
        <f t="shared" si="24"/>
        <v>727.7</v>
      </c>
      <c r="Z173" s="8"/>
      <c r="AA173" s="8"/>
      <c r="AB173" s="8"/>
      <c r="AC173" s="8" t="str">
        <f t="shared" si="11"/>
        <v>ATHH23383MPC15</v>
      </c>
      <c r="AD173" s="8" t="str">
        <f>IF(AC173='Input - Bookings'!Q172,"OK","Check")</f>
        <v>Check</v>
      </c>
      <c r="AE173" s="57"/>
      <c r="AF173" s="62"/>
      <c r="AG173" s="62"/>
      <c r="AH173" s="52"/>
      <c r="AI173" s="52"/>
      <c r="AJ173" s="8" t="str">
        <f t="array" ref="AJ173">XLOOKUP($K173,'AP Plants'!D:D,'AP Plants'!B:B)</f>
        <v>Class 3</v>
      </c>
      <c r="AK173" s="53"/>
      <c r="AL173" s="53"/>
      <c r="AM173" s="46">
        <v>0.015</v>
      </c>
      <c r="AN173" s="46">
        <f t="array" ref="AN173">XLOOKUP($AJ173,Warranty!B:B,Warranty!E:E)</f>
        <v>0.015</v>
      </c>
      <c r="AO173" s="8">
        <f>IF($M173="AUD",VLOOKUP(RIGHT('Wk - Margins'!$K173,3),'AU Freight'!C:G,5,0),0)</f>
        <v>0</v>
      </c>
      <c r="AP173" s="46">
        <f t="shared" si="12"/>
        <v>0</v>
      </c>
      <c r="AQ173" s="54">
        <f t="shared" si="13"/>
        <v>0</v>
      </c>
      <c r="AR173" s="55">
        <f t="shared" si="14"/>
        <v>1</v>
      </c>
      <c r="AS173" s="56">
        <f>IF(M173="AUD",P173*'Currency &amp; Conversion'!$L$7,P173)</f>
        <v>1370</v>
      </c>
      <c r="AT173" s="56">
        <f>IF(M173="AUD",Q173*'Currency &amp; Conversion'!$L$7,Q173)</f>
        <v>727.7</v>
      </c>
      <c r="AU173" s="56"/>
      <c r="AV173" s="56"/>
      <c r="AW173" s="8"/>
    </row>
    <row r="174" ht="14.25" customHeight="1">
      <c r="A174" s="39" t="str">
        <f>'Input - Bookings'!A176</f>
        <v>04-25</v>
      </c>
      <c r="B174" s="40" t="str">
        <f t="shared" si="1"/>
        <v>Asia</v>
      </c>
      <c r="C174" s="40" t="str">
        <f t="shared" si="2"/>
        <v>ATH</v>
      </c>
      <c r="D174" s="40" t="str">
        <f>'Input - Bookings'!C176</f>
        <v>A</v>
      </c>
      <c r="E174" s="40" t="str">
        <f>'Input - Bookings'!H176</f>
        <v>TH</v>
      </c>
      <c r="F174" s="41" t="str">
        <f>'Input - Bookings'!E176</f>
        <v>067</v>
      </c>
      <c r="G174" s="41" t="str">
        <f>'Input - Bookings'!G176</f>
        <v>JENBUNJERD CO LTD</v>
      </c>
      <c r="H174" s="58" t="str">
        <f>'Input - Bookings'!I176</f>
        <v>H23384</v>
      </c>
      <c r="I174" s="40" t="str">
        <f t="shared" si="3"/>
        <v>TH</v>
      </c>
      <c r="J174" s="42" t="str">
        <f>VLOOKUP(H174,'Input - Bookings'!I174:P613,8,0)</f>
        <v>814065</v>
      </c>
      <c r="K174" s="41" t="str">
        <f>'Input - Bookings'!L176</f>
        <v>A3D4</v>
      </c>
      <c r="L174" s="41" t="str">
        <f>'Input - Bookings'!M176</f>
        <v>MPC15</v>
      </c>
      <c r="M174" s="41" t="str">
        <f>'Input - Bookings'!B176</f>
        <v>USD</v>
      </c>
      <c r="N174" s="43" t="str">
        <f t="array" ref="N174">IF(M174="USD",INDEX('AP Plants'!A:A,MATCH(K174,'AP Plants'!D:D,0)),INDEX('Australia Plants'!A:A,MATCH(K174,'Australia Plants'!D:D,0)))</f>
        <v>Staxx</v>
      </c>
      <c r="O174" s="10">
        <v>1.0</v>
      </c>
      <c r="P174" s="9">
        <v>1370.0</v>
      </c>
      <c r="Q174" s="9">
        <v>727.7</v>
      </c>
      <c r="R174" s="44">
        <v>0.10364848622281786</v>
      </c>
      <c r="S174" s="45">
        <f t="shared" si="4"/>
        <v>0.4688321168</v>
      </c>
      <c r="T174" s="46">
        <f t="shared" si="5"/>
        <v>0</v>
      </c>
      <c r="U174" s="46">
        <f t="shared" si="20"/>
        <v>0.1036484862</v>
      </c>
      <c r="V174" s="47" t="str">
        <f t="shared" si="7"/>
        <v>AOP</v>
      </c>
      <c r="W174" s="48">
        <f t="shared" si="26"/>
        <v>75.42500342</v>
      </c>
      <c r="X174" s="49">
        <f t="shared" si="9"/>
        <v>75.42500342</v>
      </c>
      <c r="Y174" s="9">
        <f t="shared" si="24"/>
        <v>727.7</v>
      </c>
      <c r="Z174" s="8"/>
      <c r="AA174" s="8"/>
      <c r="AB174" s="8"/>
      <c r="AC174" s="8" t="str">
        <f t="shared" si="11"/>
        <v>ATHH23384MPC15</v>
      </c>
      <c r="AD174" s="8" t="str">
        <f>IF(AC174='Input - Bookings'!Q173,"OK","Check")</f>
        <v>Check</v>
      </c>
      <c r="AE174" s="50"/>
      <c r="AF174" s="62"/>
      <c r="AG174" s="62"/>
      <c r="AH174" s="52"/>
      <c r="AI174" s="52"/>
      <c r="AJ174" s="8" t="str">
        <f t="array" ref="AJ174">XLOOKUP($K174,'AP Plants'!D:D,'AP Plants'!B:B)</f>
        <v>Class 3</v>
      </c>
      <c r="AK174" s="53"/>
      <c r="AL174" s="53"/>
      <c r="AM174" s="46">
        <v>0.015</v>
      </c>
      <c r="AN174" s="46">
        <f t="array" ref="AN174">XLOOKUP($AJ174,Warranty!B:B,Warranty!E:E)</f>
        <v>0.015</v>
      </c>
      <c r="AO174" s="8">
        <f>IF($M174="AUD",VLOOKUP(RIGHT('Wk - Margins'!$K174,3),'AU Freight'!C:G,5,0),0)</f>
        <v>0</v>
      </c>
      <c r="AP174" s="46">
        <f t="shared" si="12"/>
        <v>0</v>
      </c>
      <c r="AQ174" s="54">
        <f t="shared" si="13"/>
        <v>0</v>
      </c>
      <c r="AR174" s="55">
        <f t="shared" si="14"/>
        <v>1</v>
      </c>
      <c r="AS174" s="56">
        <f>IF(M174="AUD",P174*'Currency &amp; Conversion'!$L$7,P174)</f>
        <v>1370</v>
      </c>
      <c r="AT174" s="56">
        <f>IF(M174="AUD",Q174*'Currency &amp; Conversion'!$L$7,Q174)</f>
        <v>727.7</v>
      </c>
      <c r="AU174" s="56"/>
      <c r="AV174" s="56"/>
      <c r="AW174" s="8"/>
    </row>
    <row r="175" ht="14.25" customHeight="1">
      <c r="A175" s="39" t="str">
        <f>'Input - Bookings'!A177</f>
        <v>04-25</v>
      </c>
      <c r="B175" s="40" t="str">
        <f t="shared" si="1"/>
        <v>Asia</v>
      </c>
      <c r="C175" s="40" t="str">
        <f t="shared" si="2"/>
        <v>ATH</v>
      </c>
      <c r="D175" s="40" t="str">
        <f>'Input - Bookings'!C177</f>
        <v>A</v>
      </c>
      <c r="E175" s="40" t="str">
        <f>'Input - Bookings'!H177</f>
        <v>TH</v>
      </c>
      <c r="F175" s="41" t="str">
        <f>'Input - Bookings'!E177</f>
        <v>067</v>
      </c>
      <c r="G175" s="41" t="str">
        <f>'Input - Bookings'!G177</f>
        <v>JENBUNJERD CO LTD</v>
      </c>
      <c r="H175" s="58" t="str">
        <f>'Input - Bookings'!I177</f>
        <v>H23385</v>
      </c>
      <c r="I175" s="40" t="str">
        <f t="shared" si="3"/>
        <v>TH</v>
      </c>
      <c r="J175" s="42" t="str">
        <f>VLOOKUP(H175,'Input - Bookings'!I175:P614,8,0)</f>
        <v>814065</v>
      </c>
      <c r="K175" s="41" t="str">
        <f>'Input - Bookings'!L177</f>
        <v>A3D4</v>
      </c>
      <c r="L175" s="41" t="str">
        <f>'Input - Bookings'!M177</f>
        <v>MPC15</v>
      </c>
      <c r="M175" s="41" t="str">
        <f>'Input - Bookings'!B177</f>
        <v>USD</v>
      </c>
      <c r="N175" s="43" t="str">
        <f t="array" ref="N175">IF(M175="USD",INDEX('AP Plants'!A:A,MATCH(K175,'AP Plants'!D:D,0)),INDEX('Australia Plants'!A:A,MATCH(K175,'Australia Plants'!D:D,0)))</f>
        <v>Staxx</v>
      </c>
      <c r="O175" s="10">
        <v>1.0</v>
      </c>
      <c r="P175" s="9">
        <v>1370.0</v>
      </c>
      <c r="Q175" s="9">
        <v>727.7</v>
      </c>
      <c r="R175" s="44">
        <v>0.10364848622281786</v>
      </c>
      <c r="S175" s="45">
        <f t="shared" si="4"/>
        <v>0.4688321168</v>
      </c>
      <c r="T175" s="46">
        <f t="shared" si="5"/>
        <v>0</v>
      </c>
      <c r="U175" s="46">
        <f t="shared" si="20"/>
        <v>0.1036484862</v>
      </c>
      <c r="V175" s="47" t="str">
        <f t="shared" si="7"/>
        <v>AOP</v>
      </c>
      <c r="W175" s="48">
        <f t="shared" si="26"/>
        <v>75.42500342</v>
      </c>
      <c r="X175" s="49">
        <f t="shared" si="9"/>
        <v>75.42500342</v>
      </c>
      <c r="Y175" s="9">
        <f t="shared" si="24"/>
        <v>727.7</v>
      </c>
      <c r="Z175" s="8"/>
      <c r="AA175" s="8"/>
      <c r="AB175" s="8"/>
      <c r="AC175" s="8" t="str">
        <f t="shared" si="11"/>
        <v>ATHH23385MPC15</v>
      </c>
      <c r="AD175" s="8" t="str">
        <f>IF(AC175='Input - Bookings'!Q174,"OK","Check")</f>
        <v>Check</v>
      </c>
      <c r="AE175" s="50"/>
      <c r="AF175" s="62"/>
      <c r="AG175" s="62"/>
      <c r="AH175" s="52"/>
      <c r="AI175" s="52"/>
      <c r="AJ175" s="8" t="str">
        <f t="array" ref="AJ175">XLOOKUP($K175,'AP Plants'!D:D,'AP Plants'!B:B)</f>
        <v>Class 3</v>
      </c>
      <c r="AK175" s="53"/>
      <c r="AL175" s="53"/>
      <c r="AM175" s="46">
        <v>0.015</v>
      </c>
      <c r="AN175" s="46">
        <f t="array" ref="AN175">XLOOKUP($AJ175,Warranty!B:B,Warranty!E:E)</f>
        <v>0.015</v>
      </c>
      <c r="AO175" s="8">
        <f>IF($M175="AUD",VLOOKUP(RIGHT('Wk - Margins'!$K175,3),'AU Freight'!C:G,5,0),0)</f>
        <v>0</v>
      </c>
      <c r="AP175" s="46">
        <f t="shared" si="12"/>
        <v>0</v>
      </c>
      <c r="AQ175" s="54">
        <f t="shared" si="13"/>
        <v>0</v>
      </c>
      <c r="AR175" s="55">
        <f t="shared" si="14"/>
        <v>1</v>
      </c>
      <c r="AS175" s="56">
        <f>IF(M175="AUD",P175*'Currency &amp; Conversion'!$L$7,P175)</f>
        <v>1370</v>
      </c>
      <c r="AT175" s="56">
        <f>IF(M175="AUD",Q175*'Currency &amp; Conversion'!$L$7,Q175)</f>
        <v>727.7</v>
      </c>
      <c r="AU175" s="56"/>
      <c r="AV175" s="56"/>
      <c r="AW175" s="8"/>
    </row>
    <row r="176" ht="14.25" customHeight="1">
      <c r="A176" s="39" t="str">
        <f>'Input - Bookings'!A178</f>
        <v>04-25</v>
      </c>
      <c r="B176" s="40" t="str">
        <f t="shared" si="1"/>
        <v>Asia</v>
      </c>
      <c r="C176" s="40" t="str">
        <f t="shared" si="2"/>
        <v>ATH</v>
      </c>
      <c r="D176" s="40" t="str">
        <f>'Input - Bookings'!C178</f>
        <v>A</v>
      </c>
      <c r="E176" s="40" t="str">
        <f>'Input - Bookings'!H178</f>
        <v>TH</v>
      </c>
      <c r="F176" s="41" t="str">
        <f>'Input - Bookings'!E178</f>
        <v>067</v>
      </c>
      <c r="G176" s="41" t="str">
        <f>'Input - Bookings'!G178</f>
        <v>JENBUNJERD CO LTD</v>
      </c>
      <c r="H176" s="58" t="str">
        <f>'Input - Bookings'!I178</f>
        <v>H23386</v>
      </c>
      <c r="I176" s="40" t="str">
        <f t="shared" si="3"/>
        <v>TH</v>
      </c>
      <c r="J176" s="42" t="str">
        <f>VLOOKUP(H176,'Input - Bookings'!I176:P615,8,0)</f>
        <v>814065</v>
      </c>
      <c r="K176" s="41" t="str">
        <f>'Input - Bookings'!L178</f>
        <v>A3D4</v>
      </c>
      <c r="L176" s="41" t="str">
        <f>'Input - Bookings'!M178</f>
        <v>MPC15</v>
      </c>
      <c r="M176" s="41" t="str">
        <f>'Input - Bookings'!B178</f>
        <v>USD</v>
      </c>
      <c r="N176" s="43" t="str">
        <f t="array" ref="N176">IF(M176="USD",INDEX('AP Plants'!A:A,MATCH(K176,'AP Plants'!D:D,0)),INDEX('Australia Plants'!A:A,MATCH(K176,'Australia Plants'!D:D,0)))</f>
        <v>Staxx</v>
      </c>
      <c r="O176" s="10">
        <v>1.0</v>
      </c>
      <c r="P176" s="9">
        <v>1370.0</v>
      </c>
      <c r="Q176" s="9">
        <v>727.7</v>
      </c>
      <c r="R176" s="44">
        <v>0.10364848622281786</v>
      </c>
      <c r="S176" s="45">
        <f t="shared" si="4"/>
        <v>0.4688321168</v>
      </c>
      <c r="T176" s="46">
        <f t="shared" si="5"/>
        <v>0</v>
      </c>
      <c r="U176" s="46">
        <f t="shared" si="20"/>
        <v>0.1036484862</v>
      </c>
      <c r="V176" s="47" t="str">
        <f t="shared" si="7"/>
        <v>AOP</v>
      </c>
      <c r="W176" s="48">
        <f t="shared" si="26"/>
        <v>75.42500342</v>
      </c>
      <c r="X176" s="49">
        <f t="shared" si="9"/>
        <v>75.42500342</v>
      </c>
      <c r="Y176" s="9">
        <f t="shared" si="24"/>
        <v>727.7</v>
      </c>
      <c r="Z176" s="8"/>
      <c r="AA176" s="8"/>
      <c r="AB176" s="8"/>
      <c r="AC176" s="8" t="str">
        <f t="shared" si="11"/>
        <v>ATHH23386MPC15</v>
      </c>
      <c r="AD176" s="8" t="str">
        <f>IF(AC176='Input - Bookings'!Q175,"OK","Check")</f>
        <v>Check</v>
      </c>
      <c r="AE176" s="50"/>
      <c r="AF176" s="62"/>
      <c r="AG176" s="62"/>
      <c r="AH176" s="52"/>
      <c r="AI176" s="59"/>
      <c r="AJ176" s="8" t="str">
        <f t="array" ref="AJ176">XLOOKUP($K176,'AP Plants'!D:D,'AP Plants'!B:B)</f>
        <v>Class 3</v>
      </c>
      <c r="AK176" s="53"/>
      <c r="AL176" s="53"/>
      <c r="AM176" s="46">
        <v>0.015</v>
      </c>
      <c r="AN176" s="46">
        <f t="array" ref="AN176">XLOOKUP($AJ176,Warranty!B:B,Warranty!E:E)</f>
        <v>0.015</v>
      </c>
      <c r="AO176" s="8">
        <f>IF($M176="AUD",VLOOKUP(RIGHT('Wk - Margins'!$K176,3),'AU Freight'!C:G,5,0),0)</f>
        <v>0</v>
      </c>
      <c r="AP176" s="46">
        <f t="shared" si="12"/>
        <v>0</v>
      </c>
      <c r="AQ176" s="54">
        <f t="shared" si="13"/>
        <v>0</v>
      </c>
      <c r="AR176" s="55">
        <f t="shared" si="14"/>
        <v>1</v>
      </c>
      <c r="AS176" s="56">
        <f>IF(M176="AUD",P176*'Currency &amp; Conversion'!$L$7,P176)</f>
        <v>1370</v>
      </c>
      <c r="AT176" s="56">
        <f>IF(M176="AUD",Q176*'Currency &amp; Conversion'!$L$7,Q176)</f>
        <v>727.7</v>
      </c>
      <c r="AU176" s="56"/>
      <c r="AV176" s="56"/>
      <c r="AW176" s="8"/>
    </row>
    <row r="177" ht="14.25" customHeight="1">
      <c r="A177" s="39" t="str">
        <f>'Input - Bookings'!A179</f>
        <v>04-25</v>
      </c>
      <c r="B177" s="40" t="str">
        <f t="shared" si="1"/>
        <v>Asia</v>
      </c>
      <c r="C177" s="40" t="str">
        <f t="shared" si="2"/>
        <v>ATH</v>
      </c>
      <c r="D177" s="40" t="str">
        <f>'Input - Bookings'!C179</f>
        <v>A</v>
      </c>
      <c r="E177" s="40" t="str">
        <f>'Input - Bookings'!H179</f>
        <v>TH</v>
      </c>
      <c r="F177" s="41" t="str">
        <f>'Input - Bookings'!E179</f>
        <v>067</v>
      </c>
      <c r="G177" s="41" t="str">
        <f>'Input - Bookings'!G179</f>
        <v>JENBUNJERD CO LTD</v>
      </c>
      <c r="H177" s="58" t="str">
        <f>'Input - Bookings'!I179</f>
        <v>H23387</v>
      </c>
      <c r="I177" s="40" t="str">
        <f t="shared" si="3"/>
        <v>TH</v>
      </c>
      <c r="J177" s="42" t="str">
        <f>VLOOKUP(H177,'Input - Bookings'!I177:P616,8,0)</f>
        <v>814065</v>
      </c>
      <c r="K177" s="41" t="str">
        <f>'Input - Bookings'!L179</f>
        <v>A3D4</v>
      </c>
      <c r="L177" s="41" t="str">
        <f>'Input - Bookings'!M179</f>
        <v>MPC15</v>
      </c>
      <c r="M177" s="41" t="str">
        <f>'Input - Bookings'!B179</f>
        <v>USD</v>
      </c>
      <c r="N177" s="43" t="str">
        <f t="array" ref="N177">IF(M177="USD",INDEX('AP Plants'!A:A,MATCH(K177,'AP Plants'!D:D,0)),INDEX('Australia Plants'!A:A,MATCH(K177,'Australia Plants'!D:D,0)))</f>
        <v>Staxx</v>
      </c>
      <c r="O177" s="10">
        <v>1.0</v>
      </c>
      <c r="P177" s="9">
        <v>1370.0</v>
      </c>
      <c r="Q177" s="9">
        <v>727.7</v>
      </c>
      <c r="R177" s="44">
        <v>0.10364848622281786</v>
      </c>
      <c r="S177" s="45">
        <f t="shared" si="4"/>
        <v>0.4688321168</v>
      </c>
      <c r="T177" s="46">
        <f t="shared" si="5"/>
        <v>0</v>
      </c>
      <c r="U177" s="46">
        <f t="shared" si="20"/>
        <v>0.1036484862</v>
      </c>
      <c r="V177" s="47" t="str">
        <f t="shared" si="7"/>
        <v>AOP</v>
      </c>
      <c r="W177" s="48">
        <f t="shared" si="26"/>
        <v>75.42500342</v>
      </c>
      <c r="X177" s="49">
        <f t="shared" si="9"/>
        <v>75.42500342</v>
      </c>
      <c r="Y177" s="9">
        <f t="shared" si="24"/>
        <v>727.7</v>
      </c>
      <c r="Z177" s="8"/>
      <c r="AA177" s="8"/>
      <c r="AB177" s="8"/>
      <c r="AC177" s="8" t="str">
        <f t="shared" si="11"/>
        <v>ATHH23387MPC15</v>
      </c>
      <c r="AD177" s="8" t="str">
        <f>IF(AC177='Input - Bookings'!Q176,"OK","Check")</f>
        <v>Check</v>
      </c>
      <c r="AE177" s="50"/>
      <c r="AF177" s="62"/>
      <c r="AG177" s="62"/>
      <c r="AH177" s="52"/>
      <c r="AI177" s="52"/>
      <c r="AJ177" s="8" t="str">
        <f t="array" ref="AJ177">XLOOKUP($K177,'AP Plants'!D:D,'AP Plants'!B:B)</f>
        <v>Class 3</v>
      </c>
      <c r="AK177" s="53"/>
      <c r="AL177" s="53"/>
      <c r="AM177" s="46">
        <v>0.015</v>
      </c>
      <c r="AN177" s="46">
        <f t="array" ref="AN177">XLOOKUP($AJ177,Warranty!B:B,Warranty!E:E)</f>
        <v>0.015</v>
      </c>
      <c r="AO177" s="8">
        <f>IF($M177="AUD",VLOOKUP(RIGHT('Wk - Margins'!$K177,3),'AU Freight'!C:G,5,0),0)</f>
        <v>0</v>
      </c>
      <c r="AP177" s="46">
        <f t="shared" si="12"/>
        <v>0</v>
      </c>
      <c r="AQ177" s="54">
        <f t="shared" si="13"/>
        <v>0</v>
      </c>
      <c r="AR177" s="55">
        <f t="shared" si="14"/>
        <v>1</v>
      </c>
      <c r="AS177" s="56">
        <f>IF(M177="AUD",P177*'Currency &amp; Conversion'!$L$7,P177)</f>
        <v>1370</v>
      </c>
      <c r="AT177" s="56">
        <f>IF(M177="AUD",Q177*'Currency &amp; Conversion'!$L$7,Q177)</f>
        <v>727.7</v>
      </c>
      <c r="AU177" s="56"/>
      <c r="AV177" s="56"/>
      <c r="AW177" s="8"/>
    </row>
    <row r="178" ht="14.25" customHeight="1">
      <c r="A178" s="39" t="str">
        <f>'Input - Bookings'!A180</f>
        <v>04-25</v>
      </c>
      <c r="B178" s="40" t="str">
        <f t="shared" si="1"/>
        <v>Asia</v>
      </c>
      <c r="C178" s="40" t="str">
        <f t="shared" si="2"/>
        <v>ATH</v>
      </c>
      <c r="D178" s="40" t="str">
        <f>'Input - Bookings'!C180</f>
        <v>A</v>
      </c>
      <c r="E178" s="40" t="str">
        <f>'Input - Bookings'!H180</f>
        <v>TH</v>
      </c>
      <c r="F178" s="41" t="str">
        <f>'Input - Bookings'!E180</f>
        <v>067</v>
      </c>
      <c r="G178" s="41" t="str">
        <f>'Input - Bookings'!G180</f>
        <v>JENBUNJERD CO LTD</v>
      </c>
      <c r="H178" s="58" t="str">
        <f>'Input - Bookings'!I180</f>
        <v>H23365</v>
      </c>
      <c r="I178" s="40" t="str">
        <f t="shared" si="3"/>
        <v>TH</v>
      </c>
      <c r="J178" s="42" t="str">
        <f>VLOOKUP(H178,'Input - Bookings'!I178:P617,8,0)</f>
        <v>814065</v>
      </c>
      <c r="K178" s="41" t="str">
        <f>'Input - Bookings'!L180</f>
        <v>A3D4</v>
      </c>
      <c r="L178" s="41" t="str">
        <f>'Input - Bookings'!M180</f>
        <v>MPC15</v>
      </c>
      <c r="M178" s="41" t="str">
        <f>'Input - Bookings'!B180</f>
        <v>USD</v>
      </c>
      <c r="N178" s="43" t="str">
        <f t="array" ref="N178">IF(M178="USD",INDEX('AP Plants'!A:A,MATCH(K178,'AP Plants'!D:D,0)),INDEX('Australia Plants'!A:A,MATCH(K178,'Australia Plants'!D:D,0)))</f>
        <v>Staxx</v>
      </c>
      <c r="O178" s="10">
        <v>1.0</v>
      </c>
      <c r="P178" s="9">
        <v>1490.0</v>
      </c>
      <c r="Q178" s="9">
        <v>863.7</v>
      </c>
      <c r="R178" s="44">
        <v>0.1324372427626882</v>
      </c>
      <c r="S178" s="45">
        <f t="shared" si="4"/>
        <v>0.4203355705</v>
      </c>
      <c r="T178" s="46">
        <f t="shared" si="5"/>
        <v>0</v>
      </c>
      <c r="U178" s="46">
        <f t="shared" si="20"/>
        <v>0.1324372428</v>
      </c>
      <c r="V178" s="47" t="str">
        <f t="shared" si="7"/>
        <v>AOP</v>
      </c>
      <c r="W178" s="48">
        <f t="shared" si="26"/>
        <v>114.3860466</v>
      </c>
      <c r="X178" s="49">
        <f t="shared" si="9"/>
        <v>114.3860466</v>
      </c>
      <c r="Y178" s="9">
        <f t="shared" si="24"/>
        <v>863.7</v>
      </c>
      <c r="Z178" s="8"/>
      <c r="AA178" s="8"/>
      <c r="AB178" s="8"/>
      <c r="AC178" s="8" t="str">
        <f t="shared" si="11"/>
        <v>ATHH23365MPC15</v>
      </c>
      <c r="AD178" s="8" t="str">
        <f>IF(AC178='Input - Bookings'!Q177,"OK","Check")</f>
        <v>Check</v>
      </c>
      <c r="AE178" s="50"/>
      <c r="AF178" s="62"/>
      <c r="AG178" s="62"/>
      <c r="AH178" s="52"/>
      <c r="AI178" s="52"/>
      <c r="AJ178" s="8" t="str">
        <f t="array" ref="AJ178">XLOOKUP($K178,'AP Plants'!D:D,'AP Plants'!B:B)</f>
        <v>Class 3</v>
      </c>
      <c r="AK178" s="53"/>
      <c r="AL178" s="53"/>
      <c r="AM178" s="46">
        <v>0.015</v>
      </c>
      <c r="AN178" s="46">
        <f t="array" ref="AN178">XLOOKUP($AJ178,Warranty!B:B,Warranty!E:E)</f>
        <v>0.015</v>
      </c>
      <c r="AO178" s="8">
        <f>IF($M178="AUD",VLOOKUP(RIGHT('Wk - Margins'!$K178,3),'AU Freight'!C:G,5,0),0)</f>
        <v>0</v>
      </c>
      <c r="AP178" s="46">
        <f t="shared" si="12"/>
        <v>0</v>
      </c>
      <c r="AQ178" s="54">
        <f t="shared" si="13"/>
        <v>0</v>
      </c>
      <c r="AR178" s="55">
        <f t="shared" si="14"/>
        <v>1</v>
      </c>
      <c r="AS178" s="56">
        <f>IF(M178="AUD",P178*'Currency &amp; Conversion'!$L$7,P178)</f>
        <v>1490</v>
      </c>
      <c r="AT178" s="56">
        <f>IF(M178="AUD",Q178*'Currency &amp; Conversion'!$L$7,Q178)</f>
        <v>863.7</v>
      </c>
      <c r="AU178" s="56"/>
      <c r="AV178" s="56"/>
      <c r="AW178" s="8"/>
    </row>
    <row r="179" ht="14.25" customHeight="1">
      <c r="A179" s="39" t="str">
        <f>'Input - Bookings'!A181</f>
        <v>04-25</v>
      </c>
      <c r="B179" s="40" t="str">
        <f t="shared" si="1"/>
        <v>Asia</v>
      </c>
      <c r="C179" s="40" t="str">
        <f t="shared" si="2"/>
        <v>ATH</v>
      </c>
      <c r="D179" s="40" t="str">
        <f>'Input - Bookings'!C181</f>
        <v>A</v>
      </c>
      <c r="E179" s="40" t="str">
        <f>'Input - Bookings'!H181</f>
        <v>TH</v>
      </c>
      <c r="F179" s="41" t="str">
        <f>'Input - Bookings'!E181</f>
        <v>067</v>
      </c>
      <c r="G179" s="41" t="str">
        <f>'Input - Bookings'!G181</f>
        <v>JENBUNJERD CO LTD</v>
      </c>
      <c r="H179" s="58" t="str">
        <f>'Input - Bookings'!I181</f>
        <v>H23388</v>
      </c>
      <c r="I179" s="40" t="str">
        <f t="shared" si="3"/>
        <v>TH</v>
      </c>
      <c r="J179" s="42" t="str">
        <f>VLOOKUP(H179,'Input - Bookings'!I179:P618,8,0)</f>
        <v>814065</v>
      </c>
      <c r="K179" s="41" t="str">
        <f>'Input - Bookings'!L181</f>
        <v>A3D4</v>
      </c>
      <c r="L179" s="41" t="str">
        <f>'Input - Bookings'!M181</f>
        <v>MPC15</v>
      </c>
      <c r="M179" s="41" t="str">
        <f>'Input - Bookings'!B181</f>
        <v>USD</v>
      </c>
      <c r="N179" s="43" t="str">
        <f t="array" ref="N179">IF(M179="USD",INDEX('AP Plants'!A:A,MATCH(K179,'AP Plants'!D:D,0)),INDEX('Australia Plants'!A:A,MATCH(K179,'Australia Plants'!D:D,0)))</f>
        <v>Staxx</v>
      </c>
      <c r="O179" s="10">
        <v>1.0</v>
      </c>
      <c r="P179" s="9">
        <v>1490.0</v>
      </c>
      <c r="Q179" s="9">
        <v>863.7</v>
      </c>
      <c r="R179" s="44">
        <v>0.1324372427626882</v>
      </c>
      <c r="S179" s="45">
        <f t="shared" si="4"/>
        <v>0.4203355705</v>
      </c>
      <c r="T179" s="46">
        <f t="shared" si="5"/>
        <v>0</v>
      </c>
      <c r="U179" s="46">
        <f t="shared" si="20"/>
        <v>0.1324372428</v>
      </c>
      <c r="V179" s="47" t="str">
        <f t="shared" si="7"/>
        <v>AOP</v>
      </c>
      <c r="W179" s="48">
        <f t="shared" si="26"/>
        <v>114.3860466</v>
      </c>
      <c r="X179" s="49">
        <f t="shared" si="9"/>
        <v>114.3860466</v>
      </c>
      <c r="Y179" s="9">
        <f t="shared" si="24"/>
        <v>863.7</v>
      </c>
      <c r="Z179" s="8"/>
      <c r="AA179" s="8"/>
      <c r="AB179" s="8"/>
      <c r="AC179" s="8" t="str">
        <f t="shared" si="11"/>
        <v>ATHH23388MPC15</v>
      </c>
      <c r="AD179" s="8" t="str">
        <f>IF(AC179='Input - Bookings'!Q178,"OK","Check")</f>
        <v>Check</v>
      </c>
      <c r="AE179" s="50"/>
      <c r="AF179" s="62"/>
      <c r="AG179" s="62"/>
      <c r="AH179" s="52"/>
      <c r="AI179" s="52"/>
      <c r="AJ179" s="8" t="str">
        <f t="array" ref="AJ179">XLOOKUP($K179,'AP Plants'!D:D,'AP Plants'!B:B)</f>
        <v>Class 3</v>
      </c>
      <c r="AK179" s="53"/>
      <c r="AL179" s="53"/>
      <c r="AM179" s="46">
        <v>0.015</v>
      </c>
      <c r="AN179" s="46">
        <f t="array" ref="AN179">XLOOKUP($AJ179,Warranty!B:B,Warranty!E:E)</f>
        <v>0.015</v>
      </c>
      <c r="AO179" s="8">
        <f>IF($M179="AUD",VLOOKUP(RIGHT('Wk - Margins'!$K179,3),'AU Freight'!C:G,5,0),0)</f>
        <v>0</v>
      </c>
      <c r="AP179" s="46">
        <f t="shared" si="12"/>
        <v>0</v>
      </c>
      <c r="AQ179" s="54">
        <f t="shared" si="13"/>
        <v>0</v>
      </c>
      <c r="AR179" s="55">
        <f t="shared" si="14"/>
        <v>1</v>
      </c>
      <c r="AS179" s="56">
        <f>IF(M179="AUD",P179*'Currency &amp; Conversion'!$L$7,P179)</f>
        <v>1490</v>
      </c>
      <c r="AT179" s="56">
        <f>IF(M179="AUD",Q179*'Currency &amp; Conversion'!$L$7,Q179)</f>
        <v>863.7</v>
      </c>
      <c r="AU179" s="56"/>
      <c r="AV179" s="56"/>
      <c r="AW179" s="8"/>
    </row>
    <row r="180" ht="14.25" customHeight="1">
      <c r="A180" s="39" t="str">
        <f>'Input - Bookings'!A182</f>
        <v>04-25</v>
      </c>
      <c r="B180" s="40" t="str">
        <f t="shared" si="1"/>
        <v>Asia</v>
      </c>
      <c r="C180" s="40" t="str">
        <f t="shared" si="2"/>
        <v>ATH</v>
      </c>
      <c r="D180" s="40" t="str">
        <f>'Input - Bookings'!C182</f>
        <v>A</v>
      </c>
      <c r="E180" s="40" t="str">
        <f>'Input - Bookings'!H182</f>
        <v>TH</v>
      </c>
      <c r="F180" s="41" t="str">
        <f>'Input - Bookings'!E182</f>
        <v>067</v>
      </c>
      <c r="G180" s="41" t="str">
        <f>'Input - Bookings'!G182</f>
        <v>JENBUNJERD CO LTD</v>
      </c>
      <c r="H180" s="58" t="str">
        <f>'Input - Bookings'!I182</f>
        <v>H23389</v>
      </c>
      <c r="I180" s="40" t="str">
        <f t="shared" si="3"/>
        <v>TH</v>
      </c>
      <c r="J180" s="42" t="str">
        <f>VLOOKUP(H180,'Input - Bookings'!I180:P619,8,0)</f>
        <v>814065</v>
      </c>
      <c r="K180" s="41" t="str">
        <f>'Input - Bookings'!L182</f>
        <v>A3D4</v>
      </c>
      <c r="L180" s="41" t="str">
        <f>'Input - Bookings'!M182</f>
        <v>MPC15</v>
      </c>
      <c r="M180" s="41" t="str">
        <f>'Input - Bookings'!B182</f>
        <v>USD</v>
      </c>
      <c r="N180" s="43" t="str">
        <f t="array" ref="N180">IF(M180="USD",INDEX('AP Plants'!A:A,MATCH(K180,'AP Plants'!D:D,0)),INDEX('Australia Plants'!A:A,MATCH(K180,'Australia Plants'!D:D,0)))</f>
        <v>Staxx</v>
      </c>
      <c r="O180" s="10">
        <v>1.0</v>
      </c>
      <c r="P180" s="9">
        <v>1490.0</v>
      </c>
      <c r="Q180" s="9">
        <v>863.7</v>
      </c>
      <c r="R180" s="44">
        <v>0.1324372427626882</v>
      </c>
      <c r="S180" s="45">
        <f t="shared" si="4"/>
        <v>0.4203355705</v>
      </c>
      <c r="T180" s="46">
        <f t="shared" si="5"/>
        <v>0</v>
      </c>
      <c r="U180" s="46">
        <f t="shared" si="20"/>
        <v>0.1324372428</v>
      </c>
      <c r="V180" s="47" t="str">
        <f t="shared" si="7"/>
        <v>AOP</v>
      </c>
      <c r="W180" s="48">
        <f t="shared" si="26"/>
        <v>114.3860466</v>
      </c>
      <c r="X180" s="49">
        <f t="shared" si="9"/>
        <v>114.3860466</v>
      </c>
      <c r="Y180" s="9">
        <f t="shared" si="24"/>
        <v>863.7</v>
      </c>
      <c r="Z180" s="8"/>
      <c r="AA180" s="8"/>
      <c r="AB180" s="8"/>
      <c r="AC180" s="8" t="str">
        <f t="shared" si="11"/>
        <v>ATHH23389MPC15</v>
      </c>
      <c r="AD180" s="8" t="str">
        <f>IF(AC180='Input - Bookings'!Q179,"OK","Check")</f>
        <v>Check</v>
      </c>
      <c r="AE180" s="50"/>
      <c r="AF180" s="62"/>
      <c r="AG180" s="62"/>
      <c r="AH180" s="52"/>
      <c r="AI180" s="52"/>
      <c r="AJ180" s="8" t="str">
        <f t="array" ref="AJ180">XLOOKUP($K180,'AP Plants'!D:D,'AP Plants'!B:B)</f>
        <v>Class 3</v>
      </c>
      <c r="AK180" s="53"/>
      <c r="AL180" s="53"/>
      <c r="AM180" s="46">
        <v>0.015</v>
      </c>
      <c r="AN180" s="46">
        <f t="array" ref="AN180">XLOOKUP($AJ180,Warranty!B:B,Warranty!E:E)</f>
        <v>0.015</v>
      </c>
      <c r="AO180" s="8">
        <f>IF($M180="AUD",VLOOKUP(RIGHT('Wk - Margins'!$K180,3),'AU Freight'!C:G,5,0),0)</f>
        <v>0</v>
      </c>
      <c r="AP180" s="46">
        <f t="shared" si="12"/>
        <v>0</v>
      </c>
      <c r="AQ180" s="54">
        <f t="shared" si="13"/>
        <v>0</v>
      </c>
      <c r="AR180" s="55">
        <f t="shared" si="14"/>
        <v>1</v>
      </c>
      <c r="AS180" s="56">
        <f>IF(M180="AUD",P180*'Currency &amp; Conversion'!$L$7,P180)</f>
        <v>1490</v>
      </c>
      <c r="AT180" s="56">
        <f>IF(M180="AUD",Q180*'Currency &amp; Conversion'!$L$7,Q180)</f>
        <v>863.7</v>
      </c>
      <c r="AU180" s="56"/>
      <c r="AV180" s="56"/>
      <c r="AW180" s="8"/>
    </row>
    <row r="181" ht="14.25" customHeight="1">
      <c r="A181" s="39" t="str">
        <f>'Input - Bookings'!A183</f>
        <v>04-25</v>
      </c>
      <c r="B181" s="40" t="str">
        <f t="shared" si="1"/>
        <v>Asia</v>
      </c>
      <c r="C181" s="40" t="str">
        <f t="shared" si="2"/>
        <v>ATH</v>
      </c>
      <c r="D181" s="40" t="str">
        <f>'Input - Bookings'!C183</f>
        <v>A</v>
      </c>
      <c r="E181" s="40" t="str">
        <f>'Input - Bookings'!H183</f>
        <v>TH</v>
      </c>
      <c r="F181" s="41" t="str">
        <f>'Input - Bookings'!E183</f>
        <v>067</v>
      </c>
      <c r="G181" s="41" t="str">
        <f>'Input - Bookings'!G183</f>
        <v>JENBUNJERD CO LTD</v>
      </c>
      <c r="H181" s="58" t="str">
        <f>'Input - Bookings'!I183</f>
        <v>H23390</v>
      </c>
      <c r="I181" s="40" t="str">
        <f t="shared" si="3"/>
        <v>TH</v>
      </c>
      <c r="J181" s="42" t="str">
        <f>VLOOKUP(H181,'Input - Bookings'!I181:P620,8,0)</f>
        <v>814065</v>
      </c>
      <c r="K181" s="41" t="str">
        <f>'Input - Bookings'!L183</f>
        <v>A3D4</v>
      </c>
      <c r="L181" s="41" t="str">
        <f>'Input - Bookings'!M183</f>
        <v>MPC15</v>
      </c>
      <c r="M181" s="41" t="str">
        <f>'Input - Bookings'!B183</f>
        <v>USD</v>
      </c>
      <c r="N181" s="43" t="str">
        <f t="array" ref="N181">IF(M181="USD",INDEX('AP Plants'!A:A,MATCH(K181,'AP Plants'!D:D,0)),INDEX('Australia Plants'!A:A,MATCH(K181,'Australia Plants'!D:D,0)))</f>
        <v>Staxx</v>
      </c>
      <c r="O181" s="10">
        <v>1.0</v>
      </c>
      <c r="P181" s="9">
        <v>1490.0</v>
      </c>
      <c r="Q181" s="9">
        <v>863.7</v>
      </c>
      <c r="R181" s="44">
        <v>0.1324372427626882</v>
      </c>
      <c r="S181" s="45">
        <f t="shared" si="4"/>
        <v>0.4203355705</v>
      </c>
      <c r="T181" s="46">
        <f t="shared" si="5"/>
        <v>0</v>
      </c>
      <c r="U181" s="46">
        <f t="shared" si="20"/>
        <v>0.1324372428</v>
      </c>
      <c r="V181" s="47" t="str">
        <f t="shared" si="7"/>
        <v>AOP</v>
      </c>
      <c r="W181" s="48">
        <f t="shared" si="26"/>
        <v>114.3860466</v>
      </c>
      <c r="X181" s="49">
        <f t="shared" si="9"/>
        <v>114.3860466</v>
      </c>
      <c r="Y181" s="9">
        <f t="shared" si="24"/>
        <v>863.7</v>
      </c>
      <c r="Z181" s="8"/>
      <c r="AA181" s="8"/>
      <c r="AB181" s="8"/>
      <c r="AC181" s="8" t="str">
        <f t="shared" si="11"/>
        <v>ATHH23390MPC15</v>
      </c>
      <c r="AD181" s="8" t="str">
        <f>IF(AC181='Input - Bookings'!Q180,"OK","Check")</f>
        <v>Check</v>
      </c>
      <c r="AE181" s="50"/>
      <c r="AF181" s="62"/>
      <c r="AG181" s="62"/>
      <c r="AH181" s="52"/>
      <c r="AI181" s="52"/>
      <c r="AJ181" s="8" t="str">
        <f t="array" ref="AJ181">XLOOKUP($K181,'AP Plants'!D:D,'AP Plants'!B:B)</f>
        <v>Class 3</v>
      </c>
      <c r="AK181" s="53"/>
      <c r="AL181" s="53"/>
      <c r="AM181" s="46">
        <v>0.015</v>
      </c>
      <c r="AN181" s="46">
        <f t="array" ref="AN181">XLOOKUP($AJ181,Warranty!B:B,Warranty!E:E)</f>
        <v>0.015</v>
      </c>
      <c r="AO181" s="8">
        <f>IF($M181="AUD",VLOOKUP(RIGHT('Wk - Margins'!$K181,3),'AU Freight'!C:G,5,0),0)</f>
        <v>0</v>
      </c>
      <c r="AP181" s="46">
        <f t="shared" si="12"/>
        <v>0</v>
      </c>
      <c r="AQ181" s="54">
        <f t="shared" si="13"/>
        <v>0</v>
      </c>
      <c r="AR181" s="55">
        <f t="shared" si="14"/>
        <v>1</v>
      </c>
      <c r="AS181" s="56">
        <f>IF(M181="AUD",P181*'Currency &amp; Conversion'!$L$7,P181)</f>
        <v>1490</v>
      </c>
      <c r="AT181" s="56">
        <f>IF(M181="AUD",Q181*'Currency &amp; Conversion'!$L$7,Q181)</f>
        <v>863.7</v>
      </c>
      <c r="AU181" s="56"/>
      <c r="AV181" s="56"/>
      <c r="AW181" s="8"/>
    </row>
    <row r="182" ht="14.25" customHeight="1">
      <c r="A182" s="39" t="str">
        <f>'Input - Bookings'!A184</f>
        <v>04-25</v>
      </c>
      <c r="B182" s="40" t="str">
        <f t="shared" si="1"/>
        <v>Asia</v>
      </c>
      <c r="C182" s="40" t="str">
        <f t="shared" si="2"/>
        <v>APH</v>
      </c>
      <c r="D182" s="40" t="str">
        <f>'Input - Bookings'!C184</f>
        <v>A</v>
      </c>
      <c r="E182" s="40" t="str">
        <f>'Input - Bookings'!H184</f>
        <v>PH</v>
      </c>
      <c r="F182" s="41" t="str">
        <f>'Input - Bookings'!E184</f>
        <v>067</v>
      </c>
      <c r="G182" s="41" t="str">
        <f>'Input - Bookings'!G184</f>
        <v>YALETRAK PHILIPPINES, INC</v>
      </c>
      <c r="H182" s="41" t="str">
        <f>'Input - Bookings'!I184</f>
        <v>H23839</v>
      </c>
      <c r="I182" s="40" t="str">
        <f t="shared" si="3"/>
        <v>PH</v>
      </c>
      <c r="J182" s="42" t="str">
        <f>VLOOKUP(H182,'Input - Bookings'!I182:P621,8,0)</f>
        <v>808065</v>
      </c>
      <c r="K182" s="41" t="str">
        <f>'Input - Bookings'!L184</f>
        <v>E861</v>
      </c>
      <c r="L182" s="41" t="str">
        <f>'Input - Bookings'!M184</f>
        <v>NDR035EC</v>
      </c>
      <c r="M182" s="41" t="str">
        <f>'Input - Bookings'!B184</f>
        <v>USD</v>
      </c>
      <c r="N182" s="43" t="str">
        <f t="array" ref="N182">IF(M182="USD",INDEX('AP Plants'!A:A,MATCH(K182,'AP Plants'!D:D,0)),INDEX('Australia Plants'!A:A,MATCH(K182,'Australia Plants'!D:D,0)))</f>
        <v>Greenville</v>
      </c>
      <c r="O182" s="10">
        <v>1.0</v>
      </c>
      <c r="P182" s="9">
        <v>70462.0</v>
      </c>
      <c r="Q182" s="9">
        <v>51982.85999999999</v>
      </c>
      <c r="R182" s="44">
        <v>0.2044909401782573</v>
      </c>
      <c r="S182" s="45">
        <f t="shared" si="4"/>
        <v>0.2622568193</v>
      </c>
      <c r="T182" s="46">
        <f t="shared" si="5"/>
        <v>0</v>
      </c>
      <c r="U182" s="46">
        <f t="shared" si="20"/>
        <v>0.2044909402</v>
      </c>
      <c r="V182" s="47" t="str">
        <f t="shared" si="7"/>
        <v>AOP</v>
      </c>
      <c r="W182" s="48">
        <f t="shared" si="26"/>
        <v>10630.02391</v>
      </c>
      <c r="X182" s="49">
        <f t="shared" si="9"/>
        <v>10630.02391</v>
      </c>
      <c r="Y182" s="9">
        <f t="shared" si="24"/>
        <v>51982.86</v>
      </c>
      <c r="Z182" s="8"/>
      <c r="AA182" s="8"/>
      <c r="AB182" s="8"/>
      <c r="AC182" s="8" t="str">
        <f t="shared" si="11"/>
        <v>APHH23839NDR035EC</v>
      </c>
      <c r="AD182" s="8" t="str">
        <f>IF(AC182='Input - Bookings'!Q181,"OK","Check")</f>
        <v>Check</v>
      </c>
      <c r="AE182" s="50"/>
      <c r="AF182" s="51">
        <v>0.0</v>
      </c>
      <c r="AG182" s="51">
        <v>0.0</v>
      </c>
      <c r="AH182" s="52">
        <v>39672.316748</v>
      </c>
      <c r="AI182" s="52"/>
      <c r="AJ182" s="8" t="str">
        <f t="array" ref="AJ182">XLOOKUP($K182,'AP Plants'!D:D,'AP Plants'!B:B)</f>
        <v>Class 2</v>
      </c>
      <c r="AK182" s="53"/>
      <c r="AL182" s="53">
        <f>(AH182*(1+VLOOKUP(N182,'Currency &amp; Conversion'!$F$13:$G$19,2,0))+((AF182+AG182)*90%))</f>
        <v>40148.38455</v>
      </c>
      <c r="AM182" s="46">
        <v>0.015</v>
      </c>
      <c r="AN182" s="46">
        <f t="array" ref="AN182">XLOOKUP($AJ182,Warranty!B:B,Warranty!E:E)</f>
        <v>0.015</v>
      </c>
      <c r="AO182" s="8">
        <f>IF($M182="AUD",VLOOKUP(RIGHT('Wk - Margins'!$K182,3),'AU Freight'!C:G,5,0),0)</f>
        <v>0</v>
      </c>
      <c r="AP182" s="46">
        <f t="shared" si="12"/>
        <v>0</v>
      </c>
      <c r="AQ182" s="54">
        <f t="shared" si="13"/>
        <v>41352.83609</v>
      </c>
      <c r="AR182" s="55">
        <f t="shared" si="14"/>
        <v>0.2044909402</v>
      </c>
      <c r="AS182" s="56">
        <f>IF(M182="AUD",P182*'Currency &amp; Conversion'!$L$7,P182)</f>
        <v>70462</v>
      </c>
      <c r="AT182" s="56">
        <f>IF(M182="AUD",Q182*'Currency &amp; Conversion'!$L$7,Q182)</f>
        <v>51982.86</v>
      </c>
      <c r="AU182" s="56"/>
      <c r="AV182" s="56"/>
      <c r="AW182" s="8"/>
    </row>
    <row r="183" ht="12.75" customHeight="1">
      <c r="A183" s="39" t="str">
        <f>'Input - Bookings'!A185</f>
        <v>04-25</v>
      </c>
      <c r="B183" s="40" t="str">
        <f t="shared" si="1"/>
        <v>Asia</v>
      </c>
      <c r="C183" s="40" t="str">
        <f t="shared" si="2"/>
        <v>APH</v>
      </c>
      <c r="D183" s="40" t="str">
        <f>'Input - Bookings'!C185</f>
        <v>A</v>
      </c>
      <c r="E183" s="40" t="str">
        <f>'Input - Bookings'!H185</f>
        <v>PH</v>
      </c>
      <c r="F183" s="41" t="str">
        <f>'Input - Bookings'!E185</f>
        <v>067</v>
      </c>
      <c r="G183" s="41" t="str">
        <f>'Input - Bookings'!G185</f>
        <v>YALETRAK PHILIPPINES, INC</v>
      </c>
      <c r="H183" s="41" t="str">
        <f>'Input - Bookings'!I185</f>
        <v>H23840</v>
      </c>
      <c r="I183" s="40" t="str">
        <f t="shared" si="3"/>
        <v>PH</v>
      </c>
      <c r="J183" s="42" t="str">
        <f>VLOOKUP(H183,'Input - Bookings'!I183:P622,8,0)</f>
        <v>808065</v>
      </c>
      <c r="K183" s="41" t="str">
        <f>'Input - Bookings'!L185</f>
        <v>E861</v>
      </c>
      <c r="L183" s="41" t="str">
        <f>'Input - Bookings'!M185</f>
        <v>NDR035EC</v>
      </c>
      <c r="M183" s="41" t="str">
        <f>'Input - Bookings'!B185</f>
        <v>USD</v>
      </c>
      <c r="N183" s="43" t="str">
        <f t="array" ref="N183">IF(M183="USD",INDEX('AP Plants'!A:A,MATCH(K183,'AP Plants'!D:D,0)),INDEX('Australia Plants'!A:A,MATCH(K183,'Australia Plants'!D:D,0)))</f>
        <v>Greenville</v>
      </c>
      <c r="O183" s="10">
        <v>1.0</v>
      </c>
      <c r="P183" s="9">
        <v>70462.0</v>
      </c>
      <c r="Q183" s="9">
        <v>51982.85999999999</v>
      </c>
      <c r="R183" s="44">
        <v>0.2044909401782573</v>
      </c>
      <c r="S183" s="45">
        <f t="shared" si="4"/>
        <v>0.2622568193</v>
      </c>
      <c r="T183" s="46">
        <f t="shared" si="5"/>
        <v>0</v>
      </c>
      <c r="U183" s="46">
        <f t="shared" si="20"/>
        <v>0.2044909402</v>
      </c>
      <c r="V183" s="47" t="str">
        <f t="shared" si="7"/>
        <v>AOP</v>
      </c>
      <c r="W183" s="48">
        <f t="shared" si="26"/>
        <v>10630.02391</v>
      </c>
      <c r="X183" s="49">
        <f t="shared" si="9"/>
        <v>10630.02391</v>
      </c>
      <c r="Y183" s="9">
        <f t="shared" si="24"/>
        <v>51982.86</v>
      </c>
      <c r="Z183" s="8"/>
      <c r="AA183" s="8"/>
      <c r="AB183" s="8"/>
      <c r="AC183" s="8" t="str">
        <f t="shared" si="11"/>
        <v>APHH23840NDR035EC</v>
      </c>
      <c r="AD183" s="8" t="str">
        <f>IF(AC183='Input - Bookings'!Q182,"OK","Check")</f>
        <v>Check</v>
      </c>
      <c r="AE183" s="50"/>
      <c r="AF183" s="62">
        <v>0.0</v>
      </c>
      <c r="AG183" s="62">
        <v>0.0</v>
      </c>
      <c r="AH183" s="52">
        <v>39672.316748</v>
      </c>
      <c r="AI183" s="52"/>
      <c r="AJ183" s="8" t="str">
        <f t="array" ref="AJ183">XLOOKUP($K183,'AP Plants'!D:D,'AP Plants'!B:B)</f>
        <v>Class 2</v>
      </c>
      <c r="AK183" s="53"/>
      <c r="AL183" s="53">
        <f>(AH183*(1+VLOOKUP(N183,'Currency &amp; Conversion'!$F$13:$G$19,2,0))+((AF183+AG183)*90%))</f>
        <v>40148.38455</v>
      </c>
      <c r="AM183" s="46">
        <v>0.015</v>
      </c>
      <c r="AN183" s="46">
        <f t="array" ref="AN183">XLOOKUP($AJ183,Warranty!B:B,Warranty!E:E)</f>
        <v>0.015</v>
      </c>
      <c r="AO183" s="8">
        <f>IF($M183="AUD",VLOOKUP(RIGHT('Wk - Margins'!$K183,3),'AU Freight'!C:G,5,0),0)</f>
        <v>0</v>
      </c>
      <c r="AP183" s="46">
        <f t="shared" si="12"/>
        <v>0</v>
      </c>
      <c r="AQ183" s="54">
        <f t="shared" si="13"/>
        <v>41352.83609</v>
      </c>
      <c r="AR183" s="55">
        <f t="shared" si="14"/>
        <v>0.2044909402</v>
      </c>
      <c r="AS183" s="56">
        <f>IF(M183="AUD",P183*'Currency &amp; Conversion'!$L$7,P183)</f>
        <v>70462</v>
      </c>
      <c r="AT183" s="56">
        <f>IF(M183="AUD",Q183*'Currency &amp; Conversion'!$L$7,Q183)</f>
        <v>51982.86</v>
      </c>
      <c r="AU183" s="56"/>
      <c r="AV183" s="56"/>
      <c r="AW183" s="8"/>
    </row>
    <row r="184" ht="12.75" customHeight="1">
      <c r="A184" s="39" t="str">
        <f>'Input - Bookings'!A186</f>
        <v>04-26</v>
      </c>
      <c r="B184" s="40" t="str">
        <f t="shared" si="1"/>
        <v>Asia</v>
      </c>
      <c r="C184" s="40" t="str">
        <f t="shared" si="2"/>
        <v>ATW</v>
      </c>
      <c r="D184" s="40" t="str">
        <f>'Input - Bookings'!C186</f>
        <v>A</v>
      </c>
      <c r="E184" s="40" t="str">
        <f>'Input - Bookings'!H186</f>
        <v>TW</v>
      </c>
      <c r="F184" s="41" t="str">
        <f>'Input - Bookings'!E186</f>
        <v>067</v>
      </c>
      <c r="G184" s="41" t="str">
        <f>'Input - Bookings'!G186</f>
        <v>TA YIH MATERIALS HANDLING</v>
      </c>
      <c r="H184" s="41" t="str">
        <f>'Input - Bookings'!I186</f>
        <v>H23846</v>
      </c>
      <c r="I184" s="40" t="str">
        <f t="shared" si="3"/>
        <v>TW</v>
      </c>
      <c r="J184" s="42" t="str">
        <f>VLOOKUP(H184,'Input - Bookings'!I184:P623,8,0)</f>
        <v>810265</v>
      </c>
      <c r="K184" s="41" t="str">
        <f>'Input - Bookings'!L186</f>
        <v>C224</v>
      </c>
      <c r="L184" s="41" t="str">
        <f>'Input - Bookings'!M186</f>
        <v>FBR25SZ</v>
      </c>
      <c r="M184" s="41" t="str">
        <f>'Input - Bookings'!B186</f>
        <v>USD</v>
      </c>
      <c r="N184" s="43" t="str">
        <f t="array" ref="N184">IF(M184="USD",INDEX('AP Plants'!A:A,MATCH(K184,'AP Plants'!D:D,0)),INDEX('Australia Plants'!A:A,MATCH(K184,'Australia Plants'!D:D,0)))</f>
        <v>SN</v>
      </c>
      <c r="O184" s="10">
        <v>1.0</v>
      </c>
      <c r="P184" s="9">
        <v>29640.0</v>
      </c>
      <c r="Q184" s="9">
        <v>17846.4</v>
      </c>
      <c r="R184" s="44">
        <v>0.16537951933606354</v>
      </c>
      <c r="S184" s="45">
        <f t="shared" si="4"/>
        <v>0.3978947368</v>
      </c>
      <c r="T184" s="46">
        <f t="shared" si="5"/>
        <v>0</v>
      </c>
      <c r="U184" s="46">
        <f t="shared" si="20"/>
        <v>0.1653795193</v>
      </c>
      <c r="V184" s="47" t="str">
        <f t="shared" si="7"/>
        <v>AOP</v>
      </c>
      <c r="W184" s="48">
        <f t="shared" si="26"/>
        <v>2951.429054</v>
      </c>
      <c r="X184" s="49">
        <f t="shared" si="9"/>
        <v>2951.429054</v>
      </c>
      <c r="Y184" s="9">
        <f t="shared" si="24"/>
        <v>17846.4</v>
      </c>
      <c r="Z184" s="8"/>
      <c r="AA184" s="8"/>
      <c r="AB184" s="8"/>
      <c r="AC184" s="8" t="str">
        <f t="shared" si="11"/>
        <v>ATWH23846FBR25SZ</v>
      </c>
      <c r="AD184" s="8" t="str">
        <f>IF(AC184='Input - Bookings'!Q183,"OK","Check")</f>
        <v>Check</v>
      </c>
      <c r="AE184" s="50"/>
      <c r="AF184" s="62"/>
      <c r="AG184" s="62"/>
      <c r="AH184" s="52"/>
      <c r="AI184" s="52"/>
      <c r="AJ184" s="8" t="str">
        <f t="array" ref="AJ184">XLOOKUP($K184,'AP Plants'!D:D,'AP Plants'!B:B)</f>
        <v>Class 2</v>
      </c>
      <c r="AK184" s="53"/>
      <c r="AL184" s="53"/>
      <c r="AM184" s="46">
        <v>0.015</v>
      </c>
      <c r="AN184" s="46">
        <f t="array" ref="AN184">XLOOKUP($AJ184,Warranty!B:B,Warranty!E:E)</f>
        <v>0.015</v>
      </c>
      <c r="AO184" s="8">
        <f>IF($M184="AUD",VLOOKUP(RIGHT('Wk - Margins'!$K184,3),'AU Freight'!C:G,5,0),0)</f>
        <v>0</v>
      </c>
      <c r="AP184" s="46">
        <f t="shared" si="12"/>
        <v>0</v>
      </c>
      <c r="AQ184" s="54">
        <f t="shared" si="13"/>
        <v>0</v>
      </c>
      <c r="AR184" s="55">
        <f t="shared" si="14"/>
        <v>1</v>
      </c>
      <c r="AS184" s="56">
        <f>IF(M184="AUD",P184*'Currency &amp; Conversion'!$L$7,P184)</f>
        <v>29640</v>
      </c>
      <c r="AT184" s="56">
        <f>IF(M184="AUD",Q184*'Currency &amp; Conversion'!$L$7,Q184)</f>
        <v>17846.4</v>
      </c>
      <c r="AU184" s="56"/>
      <c r="AV184" s="56"/>
      <c r="AW184" s="8"/>
    </row>
    <row r="185" ht="12.75" customHeight="1">
      <c r="A185" s="39" t="str">
        <f>'Input - Bookings'!A187</f>
        <v>04-27</v>
      </c>
      <c r="B185" s="40" t="str">
        <f t="shared" si="1"/>
        <v>Asia</v>
      </c>
      <c r="C185" s="40" t="str">
        <f t="shared" si="2"/>
        <v>AKR</v>
      </c>
      <c r="D185" s="40" t="str">
        <f>'Input - Bookings'!C187</f>
        <v>A</v>
      </c>
      <c r="E185" s="40" t="str">
        <f>'Input - Bookings'!H187</f>
        <v>KR</v>
      </c>
      <c r="F185" s="41" t="str">
        <f>'Input - Bookings'!E187</f>
        <v>065</v>
      </c>
      <c r="G185" s="41" t="str">
        <f>'Input - Bookings'!G187</f>
        <v>HYSTER KOREA INC.</v>
      </c>
      <c r="H185" s="41" t="str">
        <f>'Input - Bookings'!I187</f>
        <v>H24158</v>
      </c>
      <c r="I185" s="40" t="str">
        <f t="shared" si="3"/>
        <v>KR</v>
      </c>
      <c r="J185" s="42" t="str">
        <f>VLOOKUP(H185,'Input - Bookings'!I185:P624,8,0)</f>
        <v>081645</v>
      </c>
      <c r="K185" s="41" t="str">
        <f>'Input - Bookings'!L187</f>
        <v>C915</v>
      </c>
      <c r="L185" s="41" t="str">
        <f>'Input - Bookings'!M187</f>
        <v>R1.50EX  2</v>
      </c>
      <c r="M185" s="41" t="str">
        <f>'Input - Bookings'!B187</f>
        <v>USD</v>
      </c>
      <c r="N185" s="43" t="str">
        <f t="array" ref="N185">IF(M185="USD",INDEX('AP Plants'!A:A,MATCH(K185,'AP Plants'!D:D,0)),INDEX('Australia Plants'!A:A,MATCH(K185,'Australia Plants'!D:D,0)))</f>
        <v>SN</v>
      </c>
      <c r="O185" s="10">
        <v>1.0</v>
      </c>
      <c r="P185" s="9">
        <v>21825.0</v>
      </c>
      <c r="Q185" s="9">
        <v>13390.525</v>
      </c>
      <c r="R185" s="44">
        <v>0.15265743544089705</v>
      </c>
      <c r="S185" s="45">
        <f t="shared" si="4"/>
        <v>0.3864593356</v>
      </c>
      <c r="T185" s="46">
        <f t="shared" si="5"/>
        <v>0</v>
      </c>
      <c r="U185" s="46">
        <f t="shared" si="20"/>
        <v>0.1526574354</v>
      </c>
      <c r="V185" s="47" t="str">
        <f t="shared" si="7"/>
        <v>AOP</v>
      </c>
      <c r="W185" s="48">
        <f t="shared" si="26"/>
        <v>2044.163206</v>
      </c>
      <c r="X185" s="49">
        <f t="shared" si="9"/>
        <v>2044.163206</v>
      </c>
      <c r="Y185" s="9">
        <f t="shared" si="24"/>
        <v>13390.525</v>
      </c>
      <c r="Z185" s="8"/>
      <c r="AA185" s="8"/>
      <c r="AB185" s="8"/>
      <c r="AC185" s="8" t="str">
        <f t="shared" si="11"/>
        <v>AKRH24158R1.50EX  2</v>
      </c>
      <c r="AD185" s="8" t="str">
        <f>IF(AC185='Input - Bookings'!Q184,"OK","Check")</f>
        <v>Check</v>
      </c>
      <c r="AE185" s="61"/>
      <c r="AF185" s="62"/>
      <c r="AG185" s="62"/>
      <c r="AH185" s="52"/>
      <c r="AI185" s="52"/>
      <c r="AJ185" s="8" t="str">
        <f t="array" ref="AJ185">XLOOKUP($K185,'AP Plants'!D:D,'AP Plants'!B:B)</f>
        <v>Class 2</v>
      </c>
      <c r="AK185" s="53"/>
      <c r="AL185" s="53"/>
      <c r="AM185" s="46">
        <v>0.015</v>
      </c>
      <c r="AN185" s="46">
        <f t="array" ref="AN185">XLOOKUP($AJ185,Warranty!B:B,Warranty!E:E)</f>
        <v>0.015</v>
      </c>
      <c r="AO185" s="8">
        <f>IF($M185="AUD",VLOOKUP(RIGHT('Wk - Margins'!$K185,3),'AU Freight'!C:G,5,0),0)</f>
        <v>0</v>
      </c>
      <c r="AP185" s="46">
        <f t="shared" si="12"/>
        <v>0</v>
      </c>
      <c r="AQ185" s="54">
        <f t="shared" si="13"/>
        <v>0</v>
      </c>
      <c r="AR185" s="55">
        <f t="shared" si="14"/>
        <v>1</v>
      </c>
      <c r="AS185" s="56">
        <f>IF(M185="AUD",P185*'Currency &amp; Conversion'!$L$7,P185)</f>
        <v>21825</v>
      </c>
      <c r="AT185" s="56">
        <f>IF(M185="AUD",Q185*'Currency &amp; Conversion'!$L$7,Q185)</f>
        <v>13390.525</v>
      </c>
      <c r="AU185" s="56"/>
      <c r="AV185" s="56"/>
      <c r="AW185" s="8"/>
    </row>
    <row r="186" ht="12.75" customHeight="1">
      <c r="A186" s="39" t="str">
        <f>'Input - Bookings'!A188</f>
        <v>04-27</v>
      </c>
      <c r="B186" s="40" t="str">
        <f t="shared" si="1"/>
        <v>India</v>
      </c>
      <c r="C186" s="40" t="str">
        <f t="shared" si="2"/>
        <v>AIN</v>
      </c>
      <c r="D186" s="40" t="str">
        <f>'Input - Bookings'!C188</f>
        <v>A</v>
      </c>
      <c r="E186" s="40" t="str">
        <f>'Input - Bookings'!H188</f>
        <v>IN</v>
      </c>
      <c r="F186" s="41" t="str">
        <f>'Input - Bookings'!E188</f>
        <v>067</v>
      </c>
      <c r="G186" s="41" t="str">
        <f>'Input - Bookings'!G188</f>
        <v>ELECTROMECH LIFT TRUCKS</v>
      </c>
      <c r="H186" s="41" t="str">
        <f>'Input - Bookings'!I188</f>
        <v>H24279</v>
      </c>
      <c r="I186" s="40" t="str">
        <f t="shared" si="3"/>
        <v>IN</v>
      </c>
      <c r="J186" s="42" t="str">
        <f>VLOOKUP(H186,'Input - Bookings'!I186:P625,8,0)</f>
        <v>880805</v>
      </c>
      <c r="K186" s="41" t="str">
        <f>'Input - Bookings'!L188</f>
        <v>A7R3</v>
      </c>
      <c r="L186" s="41" t="str">
        <f>'Input - Bookings'!M188</f>
        <v>MS15XUX</v>
      </c>
      <c r="M186" s="41" t="str">
        <f>'Input - Bookings'!B188</f>
        <v>USD</v>
      </c>
      <c r="N186" s="43" t="str">
        <f t="array" ref="N186">IF(M186="USD",INDEX('AP Plants'!A:A,MATCH(K186,'AP Plants'!D:D,0)),INDEX('Australia Plants'!A:A,MATCH(K186,'Australia Plants'!D:D,0)))</f>
        <v>Ruyi</v>
      </c>
      <c r="O186" s="10">
        <v>1.0</v>
      </c>
      <c r="P186" s="9">
        <v>10740.0</v>
      </c>
      <c r="Q186" s="9">
        <v>5447.25</v>
      </c>
      <c r="R186" s="44">
        <v>0.12116906429302676</v>
      </c>
      <c r="S186" s="45">
        <f t="shared" si="4"/>
        <v>0.4928072626</v>
      </c>
      <c r="T186" s="46">
        <f t="shared" si="5"/>
        <v>0</v>
      </c>
      <c r="U186" s="46">
        <f t="shared" si="20"/>
        <v>0.1211690643</v>
      </c>
      <c r="V186" s="47" t="str">
        <f t="shared" si="7"/>
        <v>AOP</v>
      </c>
      <c r="W186" s="48">
        <f t="shared" si="26"/>
        <v>660.0381855</v>
      </c>
      <c r="X186" s="49">
        <f t="shared" si="9"/>
        <v>660.0381855</v>
      </c>
      <c r="Y186" s="9">
        <f t="shared" si="24"/>
        <v>5447.25</v>
      </c>
      <c r="Z186" s="8"/>
      <c r="AA186" s="8"/>
      <c r="AB186" s="8"/>
      <c r="AC186" s="8" t="str">
        <f t="shared" si="11"/>
        <v>AINH24279MS15XUX</v>
      </c>
      <c r="AD186" s="8" t="str">
        <f>IF(AC186='Input - Bookings'!Q185,"OK","Check")</f>
        <v>Check</v>
      </c>
      <c r="AE186" s="50"/>
      <c r="AF186" s="62"/>
      <c r="AG186" s="62"/>
      <c r="AH186" s="52"/>
      <c r="AI186" s="52"/>
      <c r="AJ186" s="8" t="str">
        <f t="array" ref="AJ186">XLOOKUP($K186,'AP Plants'!D:D,'AP Plants'!B:B)</f>
        <v>Class 3</v>
      </c>
      <c r="AK186" s="53"/>
      <c r="AL186" s="53"/>
      <c r="AM186" s="46">
        <v>0.015</v>
      </c>
      <c r="AN186" s="46">
        <f t="array" ref="AN186">XLOOKUP($AJ186,Warranty!B:B,Warranty!E:E)</f>
        <v>0.015</v>
      </c>
      <c r="AO186" s="8">
        <f>IF($M186="AUD",VLOOKUP(RIGHT('Wk - Margins'!$K186,3),'AU Freight'!C:G,5,0),0)</f>
        <v>0</v>
      </c>
      <c r="AP186" s="46">
        <f t="shared" si="12"/>
        <v>0</v>
      </c>
      <c r="AQ186" s="54">
        <f t="shared" si="13"/>
        <v>0</v>
      </c>
      <c r="AR186" s="55">
        <f t="shared" si="14"/>
        <v>1</v>
      </c>
      <c r="AS186" s="56">
        <f>IF(M186="AUD",P186*'Currency &amp; Conversion'!$L$7,P186)</f>
        <v>10740</v>
      </c>
      <c r="AT186" s="56">
        <f>IF(M186="AUD",Q186*'Currency &amp; Conversion'!$L$7,Q186)</f>
        <v>5447.25</v>
      </c>
      <c r="AU186" s="56"/>
      <c r="AV186" s="56"/>
      <c r="AW186" s="8"/>
    </row>
    <row r="187" ht="12.75" customHeight="1">
      <c r="A187" s="39" t="str">
        <f>'Input - Bookings'!A189</f>
        <v>04-27</v>
      </c>
      <c r="B187" s="40" t="str">
        <f t="shared" si="1"/>
        <v>India</v>
      </c>
      <c r="C187" s="40" t="str">
        <f t="shared" si="2"/>
        <v>AIN</v>
      </c>
      <c r="D187" s="40" t="str">
        <f>'Input - Bookings'!C189</f>
        <v>A</v>
      </c>
      <c r="E187" s="40" t="str">
        <f>'Input - Bookings'!H189</f>
        <v>IN</v>
      </c>
      <c r="F187" s="41" t="str">
        <f>'Input - Bookings'!E189</f>
        <v>067</v>
      </c>
      <c r="G187" s="41" t="str">
        <f>'Input - Bookings'!G189</f>
        <v>ELECTROMECH LIFT TRUCKS</v>
      </c>
      <c r="H187" s="41" t="str">
        <f>'Input - Bookings'!I189</f>
        <v>H24280</v>
      </c>
      <c r="I187" s="40" t="str">
        <f t="shared" si="3"/>
        <v>IN</v>
      </c>
      <c r="J187" s="42" t="str">
        <f>VLOOKUP(H187,'Input - Bookings'!I187:P626,8,0)</f>
        <v>880805</v>
      </c>
      <c r="K187" s="41" t="str">
        <f>'Input - Bookings'!L189</f>
        <v>A7R3</v>
      </c>
      <c r="L187" s="41" t="str">
        <f>'Input - Bookings'!M189</f>
        <v>MS15XUX</v>
      </c>
      <c r="M187" s="41" t="str">
        <f>'Input - Bookings'!B189</f>
        <v>USD</v>
      </c>
      <c r="N187" s="43" t="str">
        <f t="array" ref="N187">IF(M187="USD",INDEX('AP Plants'!A:A,MATCH(K187,'AP Plants'!D:D,0)),INDEX('Australia Plants'!A:A,MATCH(K187,'Australia Plants'!D:D,0)))</f>
        <v>Ruyi</v>
      </c>
      <c r="O187" s="10">
        <v>1.0</v>
      </c>
      <c r="P187" s="9">
        <v>11460.0</v>
      </c>
      <c r="Q187" s="9">
        <v>6023.25</v>
      </c>
      <c r="R187" s="44">
        <v>0.13615571106760882</v>
      </c>
      <c r="S187" s="45">
        <f t="shared" si="4"/>
        <v>0.4744109948</v>
      </c>
      <c r="T187" s="46">
        <f t="shared" si="5"/>
        <v>0</v>
      </c>
      <c r="U187" s="46">
        <f t="shared" si="20"/>
        <v>0.1361557111</v>
      </c>
      <c r="V187" s="47" t="str">
        <f t="shared" si="7"/>
        <v>AOP</v>
      </c>
      <c r="W187" s="48">
        <f t="shared" si="26"/>
        <v>820.0998867</v>
      </c>
      <c r="X187" s="49">
        <f t="shared" si="9"/>
        <v>820.0998867</v>
      </c>
      <c r="Y187" s="9">
        <f t="shared" si="24"/>
        <v>6023.25</v>
      </c>
      <c r="Z187" s="8"/>
      <c r="AA187" s="8"/>
      <c r="AB187" s="8"/>
      <c r="AC187" s="8" t="str">
        <f t="shared" si="11"/>
        <v>AINH24280MS15XUX</v>
      </c>
      <c r="AD187" s="8" t="str">
        <f>IF(AC187='Input - Bookings'!Q186,"OK","Check")</f>
        <v>Check</v>
      </c>
      <c r="AE187" s="50"/>
      <c r="AF187" s="62"/>
      <c r="AG187" s="62"/>
      <c r="AH187" s="52"/>
      <c r="AI187" s="52"/>
      <c r="AJ187" s="8" t="str">
        <f t="array" ref="AJ187">XLOOKUP($K187,'AP Plants'!D:D,'AP Plants'!B:B)</f>
        <v>Class 3</v>
      </c>
      <c r="AK187" s="53"/>
      <c r="AL187" s="53"/>
      <c r="AM187" s="46">
        <v>0.015</v>
      </c>
      <c r="AN187" s="46">
        <f t="array" ref="AN187">XLOOKUP($AJ187,Warranty!B:B,Warranty!E:E)</f>
        <v>0.015</v>
      </c>
      <c r="AO187" s="8">
        <f>IF($M187="AUD",VLOOKUP(RIGHT('Wk - Margins'!$K187,3),'AU Freight'!C:G,5,0),0)</f>
        <v>0</v>
      </c>
      <c r="AP187" s="46">
        <f t="shared" si="12"/>
        <v>0</v>
      </c>
      <c r="AQ187" s="54">
        <f t="shared" si="13"/>
        <v>0</v>
      </c>
      <c r="AR187" s="55">
        <f t="shared" si="14"/>
        <v>1</v>
      </c>
      <c r="AS187" s="56">
        <f>IF(M187="AUD",P187*'Currency &amp; Conversion'!$L$7,P187)</f>
        <v>11460</v>
      </c>
      <c r="AT187" s="56">
        <f>IF(M187="AUD",Q187*'Currency &amp; Conversion'!$L$7,Q187)</f>
        <v>6023.25</v>
      </c>
      <c r="AU187" s="56"/>
      <c r="AV187" s="56"/>
      <c r="AW187" s="8"/>
    </row>
    <row r="188" ht="12.75" customHeight="1">
      <c r="A188" s="39" t="str">
        <f>'Input - Bookings'!A190</f>
        <v>04-27</v>
      </c>
      <c r="B188" s="40" t="str">
        <f t="shared" si="1"/>
        <v>India</v>
      </c>
      <c r="C188" s="40" t="str">
        <f t="shared" si="2"/>
        <v>AIN</v>
      </c>
      <c r="D188" s="40" t="str">
        <f>'Input - Bookings'!C190</f>
        <v>A</v>
      </c>
      <c r="E188" s="40" t="str">
        <f>'Input - Bookings'!H190</f>
        <v>IN</v>
      </c>
      <c r="F188" s="41" t="str">
        <f>'Input - Bookings'!E190</f>
        <v>067</v>
      </c>
      <c r="G188" s="41" t="str">
        <f>'Input - Bookings'!G190</f>
        <v>ELECTROMECH LIFT TRUCKS</v>
      </c>
      <c r="H188" s="41" t="str">
        <f>'Input - Bookings'!I190</f>
        <v>H24281</v>
      </c>
      <c r="I188" s="40" t="str">
        <f t="shared" si="3"/>
        <v>IN</v>
      </c>
      <c r="J188" s="42" t="str">
        <f>VLOOKUP(H188,'Input - Bookings'!I188:P627,8,0)</f>
        <v>880805</v>
      </c>
      <c r="K188" s="41" t="str">
        <f>'Input - Bookings'!L190</f>
        <v>A7R3</v>
      </c>
      <c r="L188" s="41" t="str">
        <f>'Input - Bookings'!M190</f>
        <v>MS15XUX</v>
      </c>
      <c r="M188" s="41" t="str">
        <f>'Input - Bookings'!B190</f>
        <v>USD</v>
      </c>
      <c r="N188" s="43" t="str">
        <f t="array" ref="N188">IF(M188="USD",INDEX('AP Plants'!A:A,MATCH(K188,'AP Plants'!D:D,0)),INDEX('Australia Plants'!A:A,MATCH(K188,'Australia Plants'!D:D,0)))</f>
        <v>Ruyi</v>
      </c>
      <c r="O188" s="10">
        <v>1.0</v>
      </c>
      <c r="P188" s="9">
        <v>10740.0</v>
      </c>
      <c r="Q188" s="9">
        <v>5447.25</v>
      </c>
      <c r="R188" s="44">
        <v>0.12116906429302676</v>
      </c>
      <c r="S188" s="45">
        <f t="shared" si="4"/>
        <v>0.4928072626</v>
      </c>
      <c r="T188" s="46">
        <f t="shared" si="5"/>
        <v>0</v>
      </c>
      <c r="U188" s="46">
        <f t="shared" si="20"/>
        <v>0.1211690643</v>
      </c>
      <c r="V188" s="47" t="str">
        <f t="shared" si="7"/>
        <v>AOP</v>
      </c>
      <c r="W188" s="48">
        <f t="shared" si="26"/>
        <v>660.0381855</v>
      </c>
      <c r="X188" s="49">
        <f t="shared" si="9"/>
        <v>660.0381855</v>
      </c>
      <c r="Y188" s="9">
        <f t="shared" si="24"/>
        <v>5447.25</v>
      </c>
      <c r="Z188" s="8"/>
      <c r="AA188" s="8"/>
      <c r="AB188" s="8"/>
      <c r="AC188" s="8" t="str">
        <f t="shared" si="11"/>
        <v>AINH24281MS15XUX</v>
      </c>
      <c r="AD188" s="8" t="str">
        <f>IF(AC188='Input - Bookings'!Q187,"OK","Check")</f>
        <v>Check</v>
      </c>
      <c r="AE188" s="50"/>
      <c r="AF188" s="62"/>
      <c r="AG188" s="62"/>
      <c r="AH188" s="52"/>
      <c r="AI188" s="52"/>
      <c r="AJ188" s="8" t="str">
        <f t="array" ref="AJ188">XLOOKUP($K188,'AP Plants'!D:D,'AP Plants'!B:B)</f>
        <v>Class 3</v>
      </c>
      <c r="AK188" s="53"/>
      <c r="AL188" s="53"/>
      <c r="AM188" s="46">
        <v>0.015</v>
      </c>
      <c r="AN188" s="46">
        <f t="array" ref="AN188">XLOOKUP($AJ188,Warranty!B:B,Warranty!E:E)</f>
        <v>0.015</v>
      </c>
      <c r="AO188" s="8">
        <f>IF($M188="AUD",VLOOKUP(RIGHT('Wk - Margins'!$K188,3),'AU Freight'!C:G,5,0),0)</f>
        <v>0</v>
      </c>
      <c r="AP188" s="46">
        <f t="shared" si="12"/>
        <v>0</v>
      </c>
      <c r="AQ188" s="54">
        <f t="shared" si="13"/>
        <v>0</v>
      </c>
      <c r="AR188" s="55">
        <f t="shared" si="14"/>
        <v>1</v>
      </c>
      <c r="AS188" s="56">
        <f>IF(M188="AUD",P188*'Currency &amp; Conversion'!$L$7,P188)</f>
        <v>10740</v>
      </c>
      <c r="AT188" s="56">
        <f>IF(M188="AUD",Q188*'Currency &amp; Conversion'!$L$7,Q188)</f>
        <v>5447.25</v>
      </c>
      <c r="AU188" s="56"/>
      <c r="AV188" s="56"/>
      <c r="AW188" s="8"/>
    </row>
    <row r="189" ht="12.75" customHeight="1">
      <c r="A189" s="39" t="str">
        <f>'Input - Bookings'!A191</f>
        <v>04-27</v>
      </c>
      <c r="B189" s="40" t="str">
        <f t="shared" si="1"/>
        <v>India</v>
      </c>
      <c r="C189" s="40" t="str">
        <f t="shared" si="2"/>
        <v>AIN</v>
      </c>
      <c r="D189" s="40" t="str">
        <f>'Input - Bookings'!C191</f>
        <v>A</v>
      </c>
      <c r="E189" s="40" t="str">
        <f>'Input - Bookings'!H191</f>
        <v>IN</v>
      </c>
      <c r="F189" s="41" t="str">
        <f>'Input - Bookings'!E191</f>
        <v>067</v>
      </c>
      <c r="G189" s="41" t="str">
        <f>'Input - Bookings'!G191</f>
        <v>ELECTROMECH LIFT TRUCKS</v>
      </c>
      <c r="H189" s="41" t="str">
        <f>'Input - Bookings'!I191</f>
        <v>H24282</v>
      </c>
      <c r="I189" s="40" t="str">
        <f t="shared" si="3"/>
        <v>IN</v>
      </c>
      <c r="J189" s="42" t="str">
        <f>VLOOKUP(H189,'Input - Bookings'!I189:P628,8,0)</f>
        <v>880805</v>
      </c>
      <c r="K189" s="41" t="str">
        <f>'Input - Bookings'!L191</f>
        <v>A7R3</v>
      </c>
      <c r="L189" s="41" t="str">
        <f>'Input - Bookings'!M191</f>
        <v>MS15XUX</v>
      </c>
      <c r="M189" s="41" t="str">
        <f>'Input - Bookings'!B191</f>
        <v>USD</v>
      </c>
      <c r="N189" s="43" t="str">
        <f t="array" ref="N189">IF(M189="USD",INDEX('AP Plants'!A:A,MATCH(K189,'AP Plants'!D:D,0)),INDEX('Australia Plants'!A:A,MATCH(K189,'Australia Plants'!D:D,0)))</f>
        <v>Ruyi</v>
      </c>
      <c r="O189" s="10">
        <v>1.0</v>
      </c>
      <c r="P189" s="9">
        <v>10740.0</v>
      </c>
      <c r="Q189" s="9">
        <v>5447.25</v>
      </c>
      <c r="R189" s="44">
        <v>0.12116906429302676</v>
      </c>
      <c r="S189" s="45">
        <f t="shared" si="4"/>
        <v>0.4928072626</v>
      </c>
      <c r="T189" s="46">
        <f t="shared" si="5"/>
        <v>0</v>
      </c>
      <c r="U189" s="46">
        <f t="shared" si="20"/>
        <v>0.1211690643</v>
      </c>
      <c r="V189" s="47" t="str">
        <f t="shared" si="7"/>
        <v>AOP</v>
      </c>
      <c r="W189" s="48">
        <f t="shared" si="26"/>
        <v>660.0381855</v>
      </c>
      <c r="X189" s="49">
        <f t="shared" si="9"/>
        <v>660.0381855</v>
      </c>
      <c r="Y189" s="9">
        <f t="shared" si="24"/>
        <v>5447.25</v>
      </c>
      <c r="Z189" s="8"/>
      <c r="AA189" s="8"/>
      <c r="AB189" s="8"/>
      <c r="AC189" s="8" t="str">
        <f t="shared" si="11"/>
        <v>AINH24282MS15XUX</v>
      </c>
      <c r="AD189" s="8" t="str">
        <f>IF(AC189='Input - Bookings'!Q188,"OK","Check")</f>
        <v>Check</v>
      </c>
      <c r="AE189" s="50"/>
      <c r="AF189" s="62"/>
      <c r="AG189" s="62"/>
      <c r="AH189" s="52"/>
      <c r="AI189" s="52"/>
      <c r="AJ189" s="8" t="str">
        <f t="array" ref="AJ189">XLOOKUP($K189,'AP Plants'!D:D,'AP Plants'!B:B)</f>
        <v>Class 3</v>
      </c>
      <c r="AK189" s="53"/>
      <c r="AL189" s="53"/>
      <c r="AM189" s="46">
        <v>0.015</v>
      </c>
      <c r="AN189" s="46">
        <f t="array" ref="AN189">XLOOKUP($AJ189,Warranty!B:B,Warranty!E:E)</f>
        <v>0.015</v>
      </c>
      <c r="AO189" s="8">
        <f>IF($M189="AUD",VLOOKUP(RIGHT('Wk - Margins'!$K189,3),'AU Freight'!C:G,5,0),0)</f>
        <v>0</v>
      </c>
      <c r="AP189" s="46">
        <f t="shared" si="12"/>
        <v>0</v>
      </c>
      <c r="AQ189" s="54">
        <f t="shared" si="13"/>
        <v>0</v>
      </c>
      <c r="AR189" s="55">
        <f t="shared" si="14"/>
        <v>1</v>
      </c>
      <c r="AS189" s="56">
        <f>IF(M189="AUD",P189*'Currency &amp; Conversion'!$L$7,P189)</f>
        <v>10740</v>
      </c>
      <c r="AT189" s="56">
        <f>IF(M189="AUD",Q189*'Currency &amp; Conversion'!$L$7,Q189)</f>
        <v>5447.25</v>
      </c>
      <c r="AU189" s="56"/>
      <c r="AV189" s="56"/>
      <c r="AW189" s="8"/>
    </row>
    <row r="190" ht="12.75" customHeight="1">
      <c r="A190" s="39" t="str">
        <f>'Input - Bookings'!A192</f>
        <v>04-27</v>
      </c>
      <c r="B190" s="40" t="str">
        <f t="shared" si="1"/>
        <v>India</v>
      </c>
      <c r="C190" s="40" t="str">
        <f t="shared" si="2"/>
        <v>AIN</v>
      </c>
      <c r="D190" s="40" t="str">
        <f>'Input - Bookings'!C192</f>
        <v>A</v>
      </c>
      <c r="E190" s="40" t="str">
        <f>'Input - Bookings'!H192</f>
        <v>IN</v>
      </c>
      <c r="F190" s="41" t="str">
        <f>'Input - Bookings'!E192</f>
        <v>067</v>
      </c>
      <c r="G190" s="41" t="str">
        <f>'Input - Bookings'!G192</f>
        <v>ELECTROMECH LIFT TRUCKS</v>
      </c>
      <c r="H190" s="41" t="str">
        <f>'Input - Bookings'!I192</f>
        <v>H24283</v>
      </c>
      <c r="I190" s="40" t="str">
        <f t="shared" si="3"/>
        <v>IN</v>
      </c>
      <c r="J190" s="42" t="str">
        <f>VLOOKUP(H190,'Input - Bookings'!I190:P629,8,0)</f>
        <v>880805</v>
      </c>
      <c r="K190" s="41" t="str">
        <f>'Input - Bookings'!L192</f>
        <v>A7R3</v>
      </c>
      <c r="L190" s="41" t="str">
        <f>'Input - Bookings'!M192</f>
        <v>MS15XUX</v>
      </c>
      <c r="M190" s="41" t="str">
        <f>'Input - Bookings'!B192</f>
        <v>USD</v>
      </c>
      <c r="N190" s="43" t="str">
        <f t="array" ref="N190">IF(M190="USD",INDEX('AP Plants'!A:A,MATCH(K190,'AP Plants'!D:D,0)),INDEX('Australia Plants'!A:A,MATCH(K190,'Australia Plants'!D:D,0)))</f>
        <v>Ruyi</v>
      </c>
      <c r="O190" s="10">
        <v>1.0</v>
      </c>
      <c r="P190" s="9">
        <v>10740.0</v>
      </c>
      <c r="Q190" s="9">
        <v>5447.25</v>
      </c>
      <c r="R190" s="44">
        <v>0.12116906429302676</v>
      </c>
      <c r="S190" s="45">
        <f t="shared" si="4"/>
        <v>0.4928072626</v>
      </c>
      <c r="T190" s="46">
        <f t="shared" si="5"/>
        <v>0</v>
      </c>
      <c r="U190" s="46">
        <f t="shared" si="20"/>
        <v>0.1211690643</v>
      </c>
      <c r="V190" s="47" t="str">
        <f t="shared" si="7"/>
        <v>AOP</v>
      </c>
      <c r="W190" s="48">
        <f t="shared" si="26"/>
        <v>660.0381855</v>
      </c>
      <c r="X190" s="49">
        <f t="shared" si="9"/>
        <v>660.0381855</v>
      </c>
      <c r="Y190" s="9">
        <f t="shared" si="24"/>
        <v>5447.25</v>
      </c>
      <c r="Z190" s="8"/>
      <c r="AA190" s="8"/>
      <c r="AB190" s="8"/>
      <c r="AC190" s="8" t="str">
        <f t="shared" si="11"/>
        <v>AINH24283MS15XUX</v>
      </c>
      <c r="AD190" s="8" t="str">
        <f>IF(AC190='Input - Bookings'!Q189,"OK","Check")</f>
        <v>Check</v>
      </c>
      <c r="AE190" s="50"/>
      <c r="AF190" s="62"/>
      <c r="AG190" s="62"/>
      <c r="AH190" s="52"/>
      <c r="AI190" s="52"/>
      <c r="AJ190" s="8" t="str">
        <f t="array" ref="AJ190">XLOOKUP($K190,'AP Plants'!D:D,'AP Plants'!B:B)</f>
        <v>Class 3</v>
      </c>
      <c r="AK190" s="53"/>
      <c r="AL190" s="53"/>
      <c r="AM190" s="46">
        <v>0.015</v>
      </c>
      <c r="AN190" s="46">
        <f t="array" ref="AN190">XLOOKUP($AJ190,Warranty!B:B,Warranty!E:E)</f>
        <v>0.015</v>
      </c>
      <c r="AO190" s="8">
        <f>IF($M190="AUD",VLOOKUP(RIGHT('Wk - Margins'!$K190,3),'AU Freight'!C:G,5,0),0)</f>
        <v>0</v>
      </c>
      <c r="AP190" s="46">
        <f t="shared" si="12"/>
        <v>0</v>
      </c>
      <c r="AQ190" s="54">
        <f t="shared" si="13"/>
        <v>0</v>
      </c>
      <c r="AR190" s="55">
        <f t="shared" si="14"/>
        <v>1</v>
      </c>
      <c r="AS190" s="56">
        <f>IF(M190="AUD",P190*'Currency &amp; Conversion'!$L$7,P190)</f>
        <v>10740</v>
      </c>
      <c r="AT190" s="56">
        <f>IF(M190="AUD",Q190*'Currency &amp; Conversion'!$L$7,Q190)</f>
        <v>5447.25</v>
      </c>
      <c r="AU190" s="56"/>
      <c r="AV190" s="56"/>
      <c r="AW190" s="8"/>
    </row>
    <row r="191" ht="12.75" customHeight="1">
      <c r="A191" s="39" t="str">
        <f>'Input - Bookings'!A193</f>
        <v>04-27</v>
      </c>
      <c r="B191" s="40" t="str">
        <f t="shared" si="1"/>
        <v>India</v>
      </c>
      <c r="C191" s="40" t="str">
        <f t="shared" si="2"/>
        <v>AIN</v>
      </c>
      <c r="D191" s="40" t="str">
        <f>'Input - Bookings'!C193</f>
        <v>A</v>
      </c>
      <c r="E191" s="40" t="str">
        <f>'Input - Bookings'!H193</f>
        <v>IN</v>
      </c>
      <c r="F191" s="41" t="str">
        <f>'Input - Bookings'!E193</f>
        <v>067</v>
      </c>
      <c r="G191" s="41" t="str">
        <f>'Input - Bookings'!G193</f>
        <v>ELECTROMECH LIFT TRUCKS</v>
      </c>
      <c r="H191" s="41" t="str">
        <f>'Input - Bookings'!I193</f>
        <v>H24284</v>
      </c>
      <c r="I191" s="40" t="str">
        <f t="shared" si="3"/>
        <v>IN</v>
      </c>
      <c r="J191" s="42" t="str">
        <f>VLOOKUP(H191,'Input - Bookings'!I191:P630,8,0)</f>
        <v>880805</v>
      </c>
      <c r="K191" s="41" t="str">
        <f>'Input - Bookings'!L193</f>
        <v>A7R3</v>
      </c>
      <c r="L191" s="41" t="str">
        <f>'Input - Bookings'!M193</f>
        <v>MS15XUX</v>
      </c>
      <c r="M191" s="41" t="str">
        <f>'Input - Bookings'!B193</f>
        <v>USD</v>
      </c>
      <c r="N191" s="43" t="str">
        <f t="array" ref="N191">IF(M191="USD",INDEX('AP Plants'!A:A,MATCH(K191,'AP Plants'!D:D,0)),INDEX('Australia Plants'!A:A,MATCH(K191,'Australia Plants'!D:D,0)))</f>
        <v>Ruyi</v>
      </c>
      <c r="O191" s="10">
        <v>1.0</v>
      </c>
      <c r="P191" s="9">
        <v>10740.0</v>
      </c>
      <c r="Q191" s="9">
        <v>5447.25</v>
      </c>
      <c r="R191" s="44">
        <v>0.12116906429302676</v>
      </c>
      <c r="S191" s="45">
        <f t="shared" si="4"/>
        <v>0.4928072626</v>
      </c>
      <c r="T191" s="46">
        <f t="shared" si="5"/>
        <v>0</v>
      </c>
      <c r="U191" s="46">
        <f t="shared" si="20"/>
        <v>0.1211690643</v>
      </c>
      <c r="V191" s="47" t="str">
        <f t="shared" si="7"/>
        <v>AOP</v>
      </c>
      <c r="W191" s="48">
        <f t="shared" si="26"/>
        <v>660.0381855</v>
      </c>
      <c r="X191" s="49">
        <f t="shared" si="9"/>
        <v>660.0381855</v>
      </c>
      <c r="Y191" s="9">
        <f t="shared" si="24"/>
        <v>5447.25</v>
      </c>
      <c r="Z191" s="8"/>
      <c r="AA191" s="8"/>
      <c r="AB191" s="8"/>
      <c r="AC191" s="8" t="str">
        <f t="shared" si="11"/>
        <v>AINH24284MS15XUX</v>
      </c>
      <c r="AD191" s="8" t="str">
        <f>IF(AC191='Input - Bookings'!Q190,"OK","Check")</f>
        <v>Check</v>
      </c>
      <c r="AE191" s="50"/>
      <c r="AF191" s="62"/>
      <c r="AG191" s="62"/>
      <c r="AH191" s="52"/>
      <c r="AI191" s="52"/>
      <c r="AJ191" s="8" t="str">
        <f t="array" ref="AJ191">XLOOKUP($K191,'AP Plants'!D:D,'AP Plants'!B:B)</f>
        <v>Class 3</v>
      </c>
      <c r="AK191" s="53"/>
      <c r="AL191" s="53"/>
      <c r="AM191" s="46">
        <v>0.015</v>
      </c>
      <c r="AN191" s="46">
        <f t="array" ref="AN191">XLOOKUP($AJ191,Warranty!B:B,Warranty!E:E)</f>
        <v>0.015</v>
      </c>
      <c r="AO191" s="8">
        <f>IF($M191="AUD",VLOOKUP(RIGHT('Wk - Margins'!$K191,3),'AU Freight'!C:G,5,0),0)</f>
        <v>0</v>
      </c>
      <c r="AP191" s="46">
        <f t="shared" si="12"/>
        <v>0</v>
      </c>
      <c r="AQ191" s="54">
        <f t="shared" si="13"/>
        <v>0</v>
      </c>
      <c r="AR191" s="55">
        <f t="shared" si="14"/>
        <v>1</v>
      </c>
      <c r="AS191" s="56">
        <f>IF(M191="AUD",P191*'Currency &amp; Conversion'!$L$7,P191)</f>
        <v>10740</v>
      </c>
      <c r="AT191" s="56">
        <f>IF(M191="AUD",Q191*'Currency &amp; Conversion'!$L$7,Q191)</f>
        <v>5447.25</v>
      </c>
      <c r="AU191" s="56"/>
      <c r="AV191" s="56"/>
      <c r="AW191" s="8"/>
    </row>
    <row r="192" ht="12.75" customHeight="1">
      <c r="A192" s="39" t="str">
        <f>'Input - Bookings'!A194</f>
        <v>04-27</v>
      </c>
      <c r="B192" s="40" t="str">
        <f t="shared" si="1"/>
        <v>India</v>
      </c>
      <c r="C192" s="40" t="str">
        <f t="shared" si="2"/>
        <v>AIN</v>
      </c>
      <c r="D192" s="40" t="str">
        <f>'Input - Bookings'!C194</f>
        <v>A</v>
      </c>
      <c r="E192" s="40" t="str">
        <f>'Input - Bookings'!H194</f>
        <v>IN</v>
      </c>
      <c r="F192" s="41" t="str">
        <f>'Input - Bookings'!E194</f>
        <v>067</v>
      </c>
      <c r="G192" s="41" t="str">
        <f>'Input - Bookings'!G194</f>
        <v>ELECTROMECH LIFT TRUCKS</v>
      </c>
      <c r="H192" s="41" t="str">
        <f>'Input - Bookings'!I194</f>
        <v>H24285</v>
      </c>
      <c r="I192" s="40" t="str">
        <f t="shared" si="3"/>
        <v>IN</v>
      </c>
      <c r="J192" s="42" t="str">
        <f>VLOOKUP(H192,'Input - Bookings'!I192:P631,8,0)</f>
        <v>880805</v>
      </c>
      <c r="K192" s="41" t="str">
        <f>'Input - Bookings'!L194</f>
        <v>A7R3</v>
      </c>
      <c r="L192" s="41" t="str">
        <f>'Input - Bookings'!M194</f>
        <v>MS15XUX</v>
      </c>
      <c r="M192" s="41" t="str">
        <f>'Input - Bookings'!B194</f>
        <v>USD</v>
      </c>
      <c r="N192" s="43" t="str">
        <f t="array" ref="N192">IF(M192="USD",INDEX('AP Plants'!A:A,MATCH(K192,'AP Plants'!D:D,0)),INDEX('Australia Plants'!A:A,MATCH(K192,'Australia Plants'!D:D,0)))</f>
        <v>Ruyi</v>
      </c>
      <c r="O192" s="10">
        <v>1.0</v>
      </c>
      <c r="P192" s="9">
        <v>11460.0</v>
      </c>
      <c r="Q192" s="9">
        <v>6023.25</v>
      </c>
      <c r="R192" s="44">
        <v>0.13615571106760882</v>
      </c>
      <c r="S192" s="45">
        <f t="shared" si="4"/>
        <v>0.4744109948</v>
      </c>
      <c r="T192" s="46">
        <f t="shared" si="5"/>
        <v>0</v>
      </c>
      <c r="U192" s="46">
        <f t="shared" si="20"/>
        <v>0.1361557111</v>
      </c>
      <c r="V192" s="47" t="str">
        <f t="shared" si="7"/>
        <v>AOP</v>
      </c>
      <c r="W192" s="48">
        <f t="shared" si="26"/>
        <v>820.0998867</v>
      </c>
      <c r="X192" s="49">
        <f t="shared" si="9"/>
        <v>820.0998867</v>
      </c>
      <c r="Y192" s="9">
        <f t="shared" si="24"/>
        <v>6023.25</v>
      </c>
      <c r="Z192" s="8"/>
      <c r="AA192" s="8"/>
      <c r="AB192" s="8"/>
      <c r="AC192" s="8" t="str">
        <f t="shared" si="11"/>
        <v>AINH24285MS15XUX</v>
      </c>
      <c r="AD192" s="8" t="str">
        <f>IF(AC192='Input - Bookings'!Q191,"OK","Check")</f>
        <v>Check</v>
      </c>
      <c r="AE192" s="50"/>
      <c r="AF192" s="62"/>
      <c r="AG192" s="62"/>
      <c r="AH192" s="52"/>
      <c r="AI192" s="52"/>
      <c r="AJ192" s="8" t="str">
        <f t="array" ref="AJ192">XLOOKUP($K192,'AP Plants'!D:D,'AP Plants'!B:B)</f>
        <v>Class 3</v>
      </c>
      <c r="AK192" s="53"/>
      <c r="AL192" s="53"/>
      <c r="AM192" s="46">
        <v>0.015</v>
      </c>
      <c r="AN192" s="46">
        <f t="array" ref="AN192">XLOOKUP($AJ192,Warranty!B:B,Warranty!E:E)</f>
        <v>0.015</v>
      </c>
      <c r="AO192" s="8">
        <f>IF($M192="AUD",VLOOKUP(RIGHT('Wk - Margins'!$K192,3),'AU Freight'!C:G,5,0),0)</f>
        <v>0</v>
      </c>
      <c r="AP192" s="46">
        <f t="shared" si="12"/>
        <v>0</v>
      </c>
      <c r="AQ192" s="54">
        <f t="shared" si="13"/>
        <v>0</v>
      </c>
      <c r="AR192" s="55">
        <f t="shared" si="14"/>
        <v>1</v>
      </c>
      <c r="AS192" s="56">
        <f>IF(M192="AUD",P192*'Currency &amp; Conversion'!$L$7,P192)</f>
        <v>11460</v>
      </c>
      <c r="AT192" s="56">
        <f>IF(M192="AUD",Q192*'Currency &amp; Conversion'!$L$7,Q192)</f>
        <v>6023.25</v>
      </c>
      <c r="AU192" s="56"/>
      <c r="AV192" s="56"/>
      <c r="AW192" s="8"/>
    </row>
    <row r="193" ht="12.75" customHeight="1">
      <c r="A193" s="39" t="str">
        <f>'Input - Bookings'!A195</f>
        <v>04-27</v>
      </c>
      <c r="B193" s="40" t="str">
        <f t="shared" si="1"/>
        <v>India</v>
      </c>
      <c r="C193" s="40" t="str">
        <f t="shared" si="2"/>
        <v>AIN</v>
      </c>
      <c r="D193" s="40" t="str">
        <f>'Input - Bookings'!C195</f>
        <v>A</v>
      </c>
      <c r="E193" s="40" t="str">
        <f>'Input - Bookings'!H195</f>
        <v>IN</v>
      </c>
      <c r="F193" s="41" t="str">
        <f>'Input - Bookings'!E195</f>
        <v>067</v>
      </c>
      <c r="G193" s="41" t="str">
        <f>'Input - Bookings'!G195</f>
        <v>ELECTROMECH LIFT TRUCKS</v>
      </c>
      <c r="H193" s="41" t="str">
        <f>'Input - Bookings'!I195</f>
        <v>H24286</v>
      </c>
      <c r="I193" s="40" t="str">
        <f t="shared" si="3"/>
        <v>IN</v>
      </c>
      <c r="J193" s="42" t="str">
        <f>VLOOKUP(H193,'Input - Bookings'!I193:P632,8,0)</f>
        <v>880805</v>
      </c>
      <c r="K193" s="41" t="str">
        <f>'Input - Bookings'!L195</f>
        <v>A7R3</v>
      </c>
      <c r="L193" s="41" t="str">
        <f>'Input - Bookings'!M195</f>
        <v>MS15XUX</v>
      </c>
      <c r="M193" s="41" t="str">
        <f>'Input - Bookings'!B195</f>
        <v>USD</v>
      </c>
      <c r="N193" s="43" t="str">
        <f t="array" ref="N193">IF(M193="USD",INDEX('AP Plants'!A:A,MATCH(K193,'AP Plants'!D:D,0)),INDEX('Australia Plants'!A:A,MATCH(K193,'Australia Plants'!D:D,0)))</f>
        <v>Ruyi</v>
      </c>
      <c r="O193" s="10">
        <v>1.0</v>
      </c>
      <c r="P193" s="9">
        <v>11460.0</v>
      </c>
      <c r="Q193" s="9">
        <v>6023.25</v>
      </c>
      <c r="R193" s="44">
        <v>0.13615571106760882</v>
      </c>
      <c r="S193" s="45">
        <f t="shared" si="4"/>
        <v>0.4744109948</v>
      </c>
      <c r="T193" s="46">
        <f t="shared" si="5"/>
        <v>0</v>
      </c>
      <c r="U193" s="46">
        <f t="shared" si="20"/>
        <v>0.1361557111</v>
      </c>
      <c r="V193" s="47" t="str">
        <f t="shared" si="7"/>
        <v>AOP</v>
      </c>
      <c r="W193" s="48">
        <f t="shared" si="26"/>
        <v>820.0998867</v>
      </c>
      <c r="X193" s="49">
        <f t="shared" si="9"/>
        <v>820.0998867</v>
      </c>
      <c r="Y193" s="9">
        <f t="shared" si="24"/>
        <v>6023.25</v>
      </c>
      <c r="Z193" s="8"/>
      <c r="AA193" s="8"/>
      <c r="AB193" s="8"/>
      <c r="AC193" s="8" t="str">
        <f t="shared" si="11"/>
        <v>AINH24286MS15XUX</v>
      </c>
      <c r="AD193" s="8" t="str">
        <f>IF(AC193='Input - Bookings'!Q192,"OK","Check")</f>
        <v>Check</v>
      </c>
      <c r="AE193" s="50"/>
      <c r="AF193" s="62"/>
      <c r="AG193" s="62"/>
      <c r="AH193" s="52"/>
      <c r="AI193" s="52"/>
      <c r="AJ193" s="8" t="str">
        <f t="array" ref="AJ193">XLOOKUP($K193,'AP Plants'!D:D,'AP Plants'!B:B)</f>
        <v>Class 3</v>
      </c>
      <c r="AK193" s="53"/>
      <c r="AL193" s="53"/>
      <c r="AM193" s="46">
        <v>0.015</v>
      </c>
      <c r="AN193" s="46">
        <f t="array" ref="AN193">XLOOKUP($AJ193,Warranty!B:B,Warranty!E:E)</f>
        <v>0.015</v>
      </c>
      <c r="AO193" s="8">
        <f>IF($M193="AUD",VLOOKUP(RIGHT('Wk - Margins'!$K193,3),'AU Freight'!C:G,5,0),0)</f>
        <v>0</v>
      </c>
      <c r="AP193" s="46">
        <f t="shared" si="12"/>
        <v>0</v>
      </c>
      <c r="AQ193" s="54">
        <f t="shared" si="13"/>
        <v>0</v>
      </c>
      <c r="AR193" s="55">
        <f t="shared" si="14"/>
        <v>1</v>
      </c>
      <c r="AS193" s="56">
        <f>IF(M193="AUD",P193*'Currency &amp; Conversion'!$L$7,P193)</f>
        <v>11460</v>
      </c>
      <c r="AT193" s="56">
        <f>IF(M193="AUD",Q193*'Currency &amp; Conversion'!$L$7,Q193)</f>
        <v>6023.25</v>
      </c>
      <c r="AU193" s="56"/>
      <c r="AV193" s="56"/>
      <c r="AW193" s="8"/>
    </row>
    <row r="194" ht="12.75" customHeight="1">
      <c r="A194" s="39" t="str">
        <f>'Input - Bookings'!A196</f>
        <v>04-27</v>
      </c>
      <c r="B194" s="40" t="str">
        <f t="shared" si="1"/>
        <v>India</v>
      </c>
      <c r="C194" s="40" t="str">
        <f t="shared" si="2"/>
        <v>AIN</v>
      </c>
      <c r="D194" s="40" t="str">
        <f>'Input - Bookings'!C196</f>
        <v>A</v>
      </c>
      <c r="E194" s="40" t="str">
        <f>'Input - Bookings'!H196</f>
        <v>IN</v>
      </c>
      <c r="F194" s="41" t="str">
        <f>'Input - Bookings'!E196</f>
        <v>067</v>
      </c>
      <c r="G194" s="41" t="str">
        <f>'Input - Bookings'!G196</f>
        <v>ELECTROMECH LIFT TRUCKS</v>
      </c>
      <c r="H194" s="41" t="str">
        <f>'Input - Bookings'!I196</f>
        <v>H24287</v>
      </c>
      <c r="I194" s="40" t="str">
        <f t="shared" si="3"/>
        <v>IN</v>
      </c>
      <c r="J194" s="42" t="str">
        <f>VLOOKUP(H194,'Input - Bookings'!I194:P633,8,0)</f>
        <v>880805</v>
      </c>
      <c r="K194" s="41" t="str">
        <f>'Input - Bookings'!L196</f>
        <v>A7R3</v>
      </c>
      <c r="L194" s="41" t="str">
        <f>'Input - Bookings'!M196</f>
        <v>MS15XUX</v>
      </c>
      <c r="M194" s="41" t="str">
        <f>'Input - Bookings'!B196</f>
        <v>USD</v>
      </c>
      <c r="N194" s="43" t="str">
        <f t="array" ref="N194">IF(M194="USD",INDEX('AP Plants'!A:A,MATCH(K194,'AP Plants'!D:D,0)),INDEX('Australia Plants'!A:A,MATCH(K194,'Australia Plants'!D:D,0)))</f>
        <v>Ruyi</v>
      </c>
      <c r="O194" s="10">
        <v>1.0</v>
      </c>
      <c r="P194" s="9">
        <v>11460.0</v>
      </c>
      <c r="Q194" s="9">
        <v>6023.25</v>
      </c>
      <c r="R194" s="44">
        <v>0.13615571106760882</v>
      </c>
      <c r="S194" s="45">
        <f t="shared" si="4"/>
        <v>0.4744109948</v>
      </c>
      <c r="T194" s="46">
        <f t="shared" si="5"/>
        <v>0</v>
      </c>
      <c r="U194" s="46">
        <f t="shared" si="20"/>
        <v>0.1361557111</v>
      </c>
      <c r="V194" s="47" t="str">
        <f t="shared" si="7"/>
        <v>AOP</v>
      </c>
      <c r="W194" s="48">
        <f t="shared" si="26"/>
        <v>820.0998867</v>
      </c>
      <c r="X194" s="49">
        <f t="shared" si="9"/>
        <v>820.0998867</v>
      </c>
      <c r="Y194" s="9">
        <f t="shared" si="24"/>
        <v>6023.25</v>
      </c>
      <c r="Z194" s="8"/>
      <c r="AA194" s="8"/>
      <c r="AB194" s="8"/>
      <c r="AC194" s="8" t="str">
        <f t="shared" si="11"/>
        <v>AINH24287MS15XUX</v>
      </c>
      <c r="AD194" s="8" t="str">
        <f>IF(AC194='Input - Bookings'!Q193,"OK","Check")</f>
        <v>Check</v>
      </c>
      <c r="AE194" s="50"/>
      <c r="AF194" s="62"/>
      <c r="AG194" s="62"/>
      <c r="AH194" s="52"/>
      <c r="AI194" s="59"/>
      <c r="AJ194" s="8" t="str">
        <f t="array" ref="AJ194">XLOOKUP($K194,'AP Plants'!D:D,'AP Plants'!B:B)</f>
        <v>Class 3</v>
      </c>
      <c r="AK194" s="53"/>
      <c r="AL194" s="53"/>
      <c r="AM194" s="46">
        <v>0.015</v>
      </c>
      <c r="AN194" s="46">
        <f t="array" ref="AN194">XLOOKUP($AJ194,Warranty!B:B,Warranty!E:E)</f>
        <v>0.015</v>
      </c>
      <c r="AO194" s="8">
        <f>IF($M194="AUD",VLOOKUP(RIGHT('Wk - Margins'!$K194,3),'AU Freight'!C:G,5,0),0)</f>
        <v>0</v>
      </c>
      <c r="AP194" s="46">
        <f t="shared" si="12"/>
        <v>0</v>
      </c>
      <c r="AQ194" s="54">
        <f t="shared" si="13"/>
        <v>0</v>
      </c>
      <c r="AR194" s="55">
        <f t="shared" si="14"/>
        <v>1</v>
      </c>
      <c r="AS194" s="56">
        <f>IF(M194="AUD",P194*'Currency &amp; Conversion'!$L$7,P194)</f>
        <v>11460</v>
      </c>
      <c r="AT194" s="56">
        <f>IF(M194="AUD",Q194*'Currency &amp; Conversion'!$L$7,Q194)</f>
        <v>6023.25</v>
      </c>
      <c r="AU194" s="56"/>
      <c r="AV194" s="56"/>
      <c r="AW194" s="8"/>
    </row>
    <row r="195" ht="12.75" customHeight="1">
      <c r="A195" s="39" t="str">
        <f>'Input - Bookings'!A197</f>
        <v>04-27</v>
      </c>
      <c r="B195" s="40" t="str">
        <f t="shared" si="1"/>
        <v>India</v>
      </c>
      <c r="C195" s="40" t="str">
        <f t="shared" si="2"/>
        <v>AIN</v>
      </c>
      <c r="D195" s="40" t="str">
        <f>'Input - Bookings'!C197</f>
        <v>A</v>
      </c>
      <c r="E195" s="40" t="str">
        <f>'Input - Bookings'!H197</f>
        <v>IN</v>
      </c>
      <c r="F195" s="41" t="str">
        <f>'Input - Bookings'!E197</f>
        <v>067</v>
      </c>
      <c r="G195" s="41" t="str">
        <f>'Input - Bookings'!G197</f>
        <v>ELECTROMECH LIFT TRUCKS</v>
      </c>
      <c r="H195" s="58" t="str">
        <f>'Input - Bookings'!I197</f>
        <v>H24288</v>
      </c>
      <c r="I195" s="40" t="str">
        <f t="shared" si="3"/>
        <v>IN</v>
      </c>
      <c r="J195" s="42" t="str">
        <f>VLOOKUP(H195,'Input - Bookings'!I195:P634,8,0)</f>
        <v>880805</v>
      </c>
      <c r="K195" s="41" t="str">
        <f>'Input - Bookings'!L197</f>
        <v>A7S4</v>
      </c>
      <c r="L195" s="41" t="str">
        <f>'Input - Bookings'!M197</f>
        <v>ERP35UX</v>
      </c>
      <c r="M195" s="41" t="str">
        <f>'Input - Bookings'!B197</f>
        <v>USD</v>
      </c>
      <c r="N195" s="43" t="str">
        <f t="array" ref="N195">IF(M195="USD",INDEX('AP Plants'!A:A,MATCH(K195,'AP Plants'!D:D,0)),INDEX('Australia Plants'!A:A,MATCH(K195,'Australia Plants'!D:D,0)))</f>
        <v>Maximal</v>
      </c>
      <c r="O195" s="10">
        <v>1.0</v>
      </c>
      <c r="P195" s="9">
        <v>32270.0</v>
      </c>
      <c r="Q195" s="9">
        <v>23086.7</v>
      </c>
      <c r="R195" s="44">
        <v>0.24790164890230615</v>
      </c>
      <c r="S195" s="45">
        <f t="shared" si="4"/>
        <v>0.2845770065</v>
      </c>
      <c r="T195" s="46">
        <f t="shared" si="5"/>
        <v>0</v>
      </c>
      <c r="U195" s="46">
        <f t="shared" si="20"/>
        <v>0.2479016489</v>
      </c>
      <c r="V195" s="47" t="str">
        <f t="shared" si="7"/>
        <v>AOP</v>
      </c>
      <c r="W195" s="48">
        <f t="shared" si="26"/>
        <v>5723.230998</v>
      </c>
      <c r="X195" s="49">
        <f t="shared" si="9"/>
        <v>5723.230998</v>
      </c>
      <c r="Y195" s="9">
        <f t="shared" si="24"/>
        <v>23086.7</v>
      </c>
      <c r="Z195" s="8"/>
      <c r="AA195" s="8"/>
      <c r="AB195" s="8"/>
      <c r="AC195" s="8" t="str">
        <f t="shared" si="11"/>
        <v>AINH24288ERP35UX</v>
      </c>
      <c r="AD195" s="8" t="str">
        <f>IF(AC195='Input - Bookings'!Q194,"OK","Check")</f>
        <v>Check</v>
      </c>
      <c r="AE195" s="50"/>
      <c r="AF195" s="62"/>
      <c r="AG195" s="62"/>
      <c r="AH195" s="52"/>
      <c r="AI195" s="59"/>
      <c r="AJ195" s="8" t="str">
        <f t="array" ref="AJ195">XLOOKUP($K195,'AP Plants'!D:D,'AP Plants'!B:B)</f>
        <v>Class 1</v>
      </c>
      <c r="AK195" s="53"/>
      <c r="AL195" s="53"/>
      <c r="AM195" s="46">
        <v>0.015</v>
      </c>
      <c r="AN195" s="46">
        <f t="array" ref="AN195">XLOOKUP($AJ195,Warranty!B:B,Warranty!E:E)</f>
        <v>0.005</v>
      </c>
      <c r="AO195" s="8">
        <f>IF($M195="AUD",VLOOKUP(RIGHT('Wk - Margins'!$K195,3),'AU Freight'!C:G,5,0),0)</f>
        <v>0</v>
      </c>
      <c r="AP195" s="46">
        <f t="shared" si="12"/>
        <v>0</v>
      </c>
      <c r="AQ195" s="54">
        <f t="shared" si="13"/>
        <v>0</v>
      </c>
      <c r="AR195" s="55">
        <f t="shared" si="14"/>
        <v>1</v>
      </c>
      <c r="AS195" s="56">
        <f>IF(M195="AUD",P195*'Currency &amp; Conversion'!$L$7,P195)</f>
        <v>32270</v>
      </c>
      <c r="AT195" s="56">
        <f>IF(M195="AUD",Q195*'Currency &amp; Conversion'!$L$7,Q195)</f>
        <v>23086.7</v>
      </c>
      <c r="AU195" s="56"/>
      <c r="AV195" s="56"/>
      <c r="AW195" s="8"/>
    </row>
    <row r="196" ht="12.75" customHeight="1">
      <c r="A196" s="39" t="str">
        <f>'Input - Bookings'!A198</f>
        <v>04-27</v>
      </c>
      <c r="B196" s="40" t="str">
        <f t="shared" si="1"/>
        <v>India</v>
      </c>
      <c r="C196" s="40" t="str">
        <f t="shared" si="2"/>
        <v>AIN</v>
      </c>
      <c r="D196" s="40" t="str">
        <f>'Input - Bookings'!C198</f>
        <v>A</v>
      </c>
      <c r="E196" s="40" t="str">
        <f>'Input - Bookings'!H198</f>
        <v>IN</v>
      </c>
      <c r="F196" s="41" t="str">
        <f>'Input - Bookings'!E198</f>
        <v>067</v>
      </c>
      <c r="G196" s="41" t="str">
        <f>'Input - Bookings'!G198</f>
        <v>ELECTROMECH LIFT TRUCKS</v>
      </c>
      <c r="H196" s="58" t="str">
        <f>'Input - Bookings'!I198</f>
        <v>H24289</v>
      </c>
      <c r="I196" s="40" t="str">
        <f t="shared" si="3"/>
        <v>IN</v>
      </c>
      <c r="J196" s="42" t="str">
        <f>VLOOKUP(H196,'Input - Bookings'!I196:P635,8,0)</f>
        <v>880805</v>
      </c>
      <c r="K196" s="41" t="str">
        <f>'Input - Bookings'!L198</f>
        <v>A7S4</v>
      </c>
      <c r="L196" s="41" t="str">
        <f>'Input - Bookings'!M198</f>
        <v>ERP35UX</v>
      </c>
      <c r="M196" s="41" t="str">
        <f>'Input - Bookings'!B198</f>
        <v>USD</v>
      </c>
      <c r="N196" s="43" t="str">
        <f t="array" ref="N196">IF(M196="USD",INDEX('AP Plants'!A:A,MATCH(K196,'AP Plants'!D:D,0)),INDEX('Australia Plants'!A:A,MATCH(K196,'Australia Plants'!D:D,0)))</f>
        <v>Maximal</v>
      </c>
      <c r="O196" s="10">
        <v>1.0</v>
      </c>
      <c r="P196" s="9">
        <v>32270.0</v>
      </c>
      <c r="Q196" s="9">
        <v>23086.7</v>
      </c>
      <c r="R196" s="44">
        <v>0.24790164890230615</v>
      </c>
      <c r="S196" s="45">
        <f t="shared" si="4"/>
        <v>0.2845770065</v>
      </c>
      <c r="T196" s="46">
        <f t="shared" si="5"/>
        <v>0</v>
      </c>
      <c r="U196" s="46">
        <f t="shared" si="20"/>
        <v>0.2479016489</v>
      </c>
      <c r="V196" s="47" t="str">
        <f t="shared" si="7"/>
        <v>AOP</v>
      </c>
      <c r="W196" s="48">
        <f t="shared" si="26"/>
        <v>5723.230998</v>
      </c>
      <c r="X196" s="49">
        <f t="shared" si="9"/>
        <v>5723.230998</v>
      </c>
      <c r="Y196" s="9">
        <f t="shared" si="24"/>
        <v>23086.7</v>
      </c>
      <c r="Z196" s="8"/>
      <c r="AA196" s="8"/>
      <c r="AB196" s="8"/>
      <c r="AC196" s="8" t="str">
        <f t="shared" si="11"/>
        <v>AINH24289ERP35UX</v>
      </c>
      <c r="AD196" s="8" t="str">
        <f>IF(AC196='Input - Bookings'!Q195,"OK","Check")</f>
        <v>Check</v>
      </c>
      <c r="AE196" s="50"/>
      <c r="AF196" s="62"/>
      <c r="AG196" s="62"/>
      <c r="AH196" s="52"/>
      <c r="AI196" s="59"/>
      <c r="AJ196" s="8" t="str">
        <f t="array" ref="AJ196">XLOOKUP($K196,'AP Plants'!D:D,'AP Plants'!B:B)</f>
        <v>Class 1</v>
      </c>
      <c r="AK196" s="53"/>
      <c r="AL196" s="53"/>
      <c r="AM196" s="46">
        <v>0.015</v>
      </c>
      <c r="AN196" s="46">
        <f t="array" ref="AN196">XLOOKUP($AJ196,Warranty!B:B,Warranty!E:E)</f>
        <v>0.005</v>
      </c>
      <c r="AO196" s="8">
        <f>IF($M196="AUD",VLOOKUP(RIGHT('Wk - Margins'!$K196,3),'AU Freight'!C:G,5,0),0)</f>
        <v>0</v>
      </c>
      <c r="AP196" s="46">
        <f t="shared" si="12"/>
        <v>0</v>
      </c>
      <c r="AQ196" s="54">
        <f t="shared" si="13"/>
        <v>0</v>
      </c>
      <c r="AR196" s="55">
        <f t="shared" si="14"/>
        <v>1</v>
      </c>
      <c r="AS196" s="56">
        <f>IF(M196="AUD",P196*'Currency &amp; Conversion'!$L$7,P196)</f>
        <v>32270</v>
      </c>
      <c r="AT196" s="56">
        <f>IF(M196="AUD",Q196*'Currency &amp; Conversion'!$L$7,Q196)</f>
        <v>23086.7</v>
      </c>
      <c r="AU196" s="56"/>
      <c r="AV196" s="56"/>
      <c r="AW196" s="8"/>
    </row>
    <row r="197" ht="12.75" customHeight="1">
      <c r="A197" s="39" t="str">
        <f>'Input - Bookings'!A199</f>
        <v>04-27</v>
      </c>
      <c r="B197" s="40" t="str">
        <f t="shared" si="1"/>
        <v>India</v>
      </c>
      <c r="C197" s="40" t="str">
        <f t="shared" si="2"/>
        <v>AIN</v>
      </c>
      <c r="D197" s="40" t="str">
        <f>'Input - Bookings'!C199</f>
        <v>A</v>
      </c>
      <c r="E197" s="40" t="str">
        <f>'Input - Bookings'!H199</f>
        <v>IN</v>
      </c>
      <c r="F197" s="41" t="str">
        <f>'Input - Bookings'!E199</f>
        <v>067</v>
      </c>
      <c r="G197" s="41" t="str">
        <f>'Input - Bookings'!G199</f>
        <v>ELECTROMECH LIFT TRUCKS</v>
      </c>
      <c r="H197" s="58" t="str">
        <f>'Input - Bookings'!I199</f>
        <v>H24290</v>
      </c>
      <c r="I197" s="40" t="str">
        <f t="shared" si="3"/>
        <v>IN</v>
      </c>
      <c r="J197" s="42" t="str">
        <f>VLOOKUP(H197,'Input - Bookings'!I197:P636,8,0)</f>
        <v>880805</v>
      </c>
      <c r="K197" s="41" t="str">
        <f>'Input - Bookings'!L199</f>
        <v>A7S4</v>
      </c>
      <c r="L197" s="41" t="str">
        <f>'Input - Bookings'!M199</f>
        <v>ERP35UX</v>
      </c>
      <c r="M197" s="41" t="str">
        <f>'Input - Bookings'!B199</f>
        <v>USD</v>
      </c>
      <c r="N197" s="43" t="str">
        <f t="array" ref="N197">IF(M197="USD",INDEX('AP Plants'!A:A,MATCH(K197,'AP Plants'!D:D,0)),INDEX('Australia Plants'!A:A,MATCH(K197,'Australia Plants'!D:D,0)))</f>
        <v>Maximal</v>
      </c>
      <c r="O197" s="10">
        <v>1.0</v>
      </c>
      <c r="P197" s="9">
        <v>32270.0</v>
      </c>
      <c r="Q197" s="9">
        <v>23086.7</v>
      </c>
      <c r="R197" s="44">
        <v>0.24790164890230615</v>
      </c>
      <c r="S197" s="45">
        <f t="shared" si="4"/>
        <v>0.2845770065</v>
      </c>
      <c r="T197" s="46">
        <f t="shared" si="5"/>
        <v>0</v>
      </c>
      <c r="U197" s="46">
        <f t="shared" si="20"/>
        <v>0.2479016489</v>
      </c>
      <c r="V197" s="47" t="str">
        <f t="shared" si="7"/>
        <v>AOP</v>
      </c>
      <c r="W197" s="48">
        <f t="shared" si="26"/>
        <v>5723.230998</v>
      </c>
      <c r="X197" s="49">
        <f t="shared" si="9"/>
        <v>5723.230998</v>
      </c>
      <c r="Y197" s="9">
        <f t="shared" si="24"/>
        <v>23086.7</v>
      </c>
      <c r="Z197" s="8"/>
      <c r="AA197" s="8"/>
      <c r="AB197" s="8"/>
      <c r="AC197" s="8" t="str">
        <f t="shared" si="11"/>
        <v>AINH24290ERP35UX</v>
      </c>
      <c r="AD197" s="8" t="str">
        <f>IF(AC197='Input - Bookings'!Q196,"OK","Check")</f>
        <v>Check</v>
      </c>
      <c r="AE197" s="50"/>
      <c r="AF197" s="62"/>
      <c r="AG197" s="62"/>
      <c r="AH197" s="52"/>
      <c r="AI197" s="52"/>
      <c r="AJ197" s="8" t="str">
        <f t="array" ref="AJ197">XLOOKUP($K197,'AP Plants'!D:D,'AP Plants'!B:B)</f>
        <v>Class 1</v>
      </c>
      <c r="AK197" s="53"/>
      <c r="AL197" s="53"/>
      <c r="AM197" s="46">
        <v>0.015</v>
      </c>
      <c r="AN197" s="46">
        <f t="array" ref="AN197">XLOOKUP($AJ197,Warranty!B:B,Warranty!E:E)</f>
        <v>0.005</v>
      </c>
      <c r="AO197" s="8">
        <f>IF($M197="AUD",VLOOKUP(RIGHT('Wk - Margins'!$K197,3),'AU Freight'!C:G,5,0),0)</f>
        <v>0</v>
      </c>
      <c r="AP197" s="46">
        <f t="shared" si="12"/>
        <v>0</v>
      </c>
      <c r="AQ197" s="54">
        <f t="shared" si="13"/>
        <v>0</v>
      </c>
      <c r="AR197" s="55">
        <f t="shared" si="14"/>
        <v>1</v>
      </c>
      <c r="AS197" s="56">
        <f>IF(M197="AUD",P197*'Currency &amp; Conversion'!$L$7,P197)</f>
        <v>32270</v>
      </c>
      <c r="AT197" s="56">
        <f>IF(M197="AUD",Q197*'Currency &amp; Conversion'!$L$7,Q197)</f>
        <v>23086.7</v>
      </c>
      <c r="AU197" s="56"/>
      <c r="AV197" s="56"/>
      <c r="AW197" s="8"/>
    </row>
    <row r="198" ht="12.75" customHeight="1">
      <c r="A198" s="39" t="str">
        <f>'Input - Bookings'!A200</f>
        <v>04-27</v>
      </c>
      <c r="B198" s="40" t="str">
        <f t="shared" si="1"/>
        <v>India</v>
      </c>
      <c r="C198" s="40" t="str">
        <f t="shared" si="2"/>
        <v>AIN</v>
      </c>
      <c r="D198" s="40" t="str">
        <f>'Input - Bookings'!C200</f>
        <v>A</v>
      </c>
      <c r="E198" s="40" t="str">
        <f>'Input - Bookings'!H200</f>
        <v>IN</v>
      </c>
      <c r="F198" s="41" t="str">
        <f>'Input - Bookings'!E200</f>
        <v>067</v>
      </c>
      <c r="G198" s="41" t="str">
        <f>'Input - Bookings'!G200</f>
        <v>ELECTROMECH LIFT TRUCKS</v>
      </c>
      <c r="H198" s="58" t="str">
        <f>'Input - Bookings'!I200</f>
        <v>H24291</v>
      </c>
      <c r="I198" s="40" t="str">
        <f t="shared" si="3"/>
        <v>IN</v>
      </c>
      <c r="J198" s="42" t="str">
        <f>VLOOKUP(H198,'Input - Bookings'!I198:P637,8,0)</f>
        <v>880805</v>
      </c>
      <c r="K198" s="41" t="str">
        <f>'Input - Bookings'!L200</f>
        <v>A7S4</v>
      </c>
      <c r="L198" s="41" t="str">
        <f>'Input - Bookings'!M200</f>
        <v>ERP35UX</v>
      </c>
      <c r="M198" s="41" t="str">
        <f>'Input - Bookings'!B200</f>
        <v>USD</v>
      </c>
      <c r="N198" s="43" t="str">
        <f t="array" ref="N198">IF(M198="USD",INDEX('AP Plants'!A:A,MATCH(K198,'AP Plants'!D:D,0)),INDEX('Australia Plants'!A:A,MATCH(K198,'Australia Plants'!D:D,0)))</f>
        <v>Maximal</v>
      </c>
      <c r="O198" s="10">
        <v>1.0</v>
      </c>
      <c r="P198" s="9">
        <v>32270.0</v>
      </c>
      <c r="Q198" s="9">
        <v>23086.7</v>
      </c>
      <c r="R198" s="44">
        <v>0.24790164890230615</v>
      </c>
      <c r="S198" s="45">
        <f t="shared" si="4"/>
        <v>0.2845770065</v>
      </c>
      <c r="T198" s="46">
        <f t="shared" si="5"/>
        <v>0</v>
      </c>
      <c r="U198" s="46">
        <f t="shared" si="20"/>
        <v>0.2479016489</v>
      </c>
      <c r="V198" s="47" t="str">
        <f t="shared" si="7"/>
        <v>AOP</v>
      </c>
      <c r="W198" s="48">
        <f t="shared" si="26"/>
        <v>5723.230998</v>
      </c>
      <c r="X198" s="49">
        <f t="shared" si="9"/>
        <v>5723.230998</v>
      </c>
      <c r="Y198" s="9">
        <f t="shared" si="24"/>
        <v>23086.7</v>
      </c>
      <c r="Z198" s="8"/>
      <c r="AA198" s="8"/>
      <c r="AB198" s="8"/>
      <c r="AC198" s="8" t="str">
        <f t="shared" si="11"/>
        <v>AINH24291ERP35UX</v>
      </c>
      <c r="AD198" s="8" t="str">
        <f>IF(AC198='Input - Bookings'!Q197,"OK","Check")</f>
        <v>Check</v>
      </c>
      <c r="AE198" s="50"/>
      <c r="AF198" s="62"/>
      <c r="AG198" s="62"/>
      <c r="AH198" s="52"/>
      <c r="AI198" s="52"/>
      <c r="AJ198" s="8" t="str">
        <f t="array" ref="AJ198">XLOOKUP($K198,'AP Plants'!D:D,'AP Plants'!B:B)</f>
        <v>Class 1</v>
      </c>
      <c r="AK198" s="53"/>
      <c r="AL198" s="53"/>
      <c r="AM198" s="46">
        <v>0.015</v>
      </c>
      <c r="AN198" s="46">
        <f t="array" ref="AN198">XLOOKUP($AJ198,Warranty!B:B,Warranty!E:E)</f>
        <v>0.005</v>
      </c>
      <c r="AO198" s="8">
        <f>IF($M198="AUD",VLOOKUP(RIGHT('Wk - Margins'!$K198,3),'AU Freight'!C:G,5,0),0)</f>
        <v>0</v>
      </c>
      <c r="AP198" s="46">
        <f t="shared" si="12"/>
        <v>0</v>
      </c>
      <c r="AQ198" s="54">
        <f t="shared" si="13"/>
        <v>0</v>
      </c>
      <c r="AR198" s="55">
        <f t="shared" si="14"/>
        <v>1</v>
      </c>
      <c r="AS198" s="56">
        <f>IF(M198="AUD",P198*'Currency &amp; Conversion'!$L$7,P198)</f>
        <v>32270</v>
      </c>
      <c r="AT198" s="56">
        <f>IF(M198="AUD",Q198*'Currency &amp; Conversion'!$L$7,Q198)</f>
        <v>23086.7</v>
      </c>
      <c r="AU198" s="56"/>
      <c r="AV198" s="56"/>
      <c r="AW198" s="8"/>
    </row>
    <row r="199" ht="12.75" customHeight="1">
      <c r="A199" s="39" t="str">
        <f>'Input - Bookings'!A201</f>
        <v>04-27</v>
      </c>
      <c r="B199" s="40" t="str">
        <f t="shared" si="1"/>
        <v>India</v>
      </c>
      <c r="C199" s="40" t="str">
        <f t="shared" si="2"/>
        <v>AIN</v>
      </c>
      <c r="D199" s="40" t="str">
        <f>'Input - Bookings'!C201</f>
        <v>A</v>
      </c>
      <c r="E199" s="40" t="str">
        <f>'Input - Bookings'!H201</f>
        <v>IN</v>
      </c>
      <c r="F199" s="41" t="str">
        <f>'Input - Bookings'!E201</f>
        <v>067</v>
      </c>
      <c r="G199" s="41" t="str">
        <f>'Input - Bookings'!G201</f>
        <v>ELECTROMECH LIFT TRUCKS</v>
      </c>
      <c r="H199" s="41" t="str">
        <f>'Input - Bookings'!I201</f>
        <v>H24299</v>
      </c>
      <c r="I199" s="40" t="str">
        <f t="shared" si="3"/>
        <v>IN</v>
      </c>
      <c r="J199" s="42" t="str">
        <f>VLOOKUP(H199,'Input - Bookings'!I199:P638,8,0)</f>
        <v>880805</v>
      </c>
      <c r="K199" s="41" t="str">
        <f>'Input - Bookings'!L201</f>
        <v>A7S1</v>
      </c>
      <c r="L199" s="41" t="str">
        <f>'Input - Bookings'!M201</f>
        <v>GP30UX</v>
      </c>
      <c r="M199" s="41" t="str">
        <f>'Input - Bookings'!B201</f>
        <v>USD</v>
      </c>
      <c r="N199" s="43" t="str">
        <f t="array" ref="N199">IF(M199="USD",INDEX('AP Plants'!A:A,MATCH(K199,'AP Plants'!D:D,0)),INDEX('Australia Plants'!A:A,MATCH(K199,'Australia Plants'!D:D,0)))</f>
        <v>Maximal</v>
      </c>
      <c r="O199" s="10">
        <v>1.0</v>
      </c>
      <c r="P199" s="9">
        <v>21935.0</v>
      </c>
      <c r="Q199" s="9">
        <v>11712.25</v>
      </c>
      <c r="R199" s="44">
        <v>0.04317740108411228</v>
      </c>
      <c r="S199" s="45">
        <f t="shared" si="4"/>
        <v>0.4660474128</v>
      </c>
      <c r="T199" s="46">
        <f t="shared" si="5"/>
        <v>0</v>
      </c>
      <c r="U199" s="46">
        <f t="shared" si="20"/>
        <v>0.04317740108</v>
      </c>
      <c r="V199" s="47" t="str">
        <f t="shared" si="7"/>
        <v>AOP</v>
      </c>
      <c r="W199" s="48">
        <f t="shared" si="26"/>
        <v>505.7045158</v>
      </c>
      <c r="X199" s="49">
        <f t="shared" si="9"/>
        <v>505.7045158</v>
      </c>
      <c r="Y199" s="9">
        <f t="shared" si="24"/>
        <v>11712.25</v>
      </c>
      <c r="Z199" s="8"/>
      <c r="AA199" s="8"/>
      <c r="AB199" s="8"/>
      <c r="AC199" s="8" t="str">
        <f t="shared" si="11"/>
        <v>AINH24299GP30UX</v>
      </c>
      <c r="AD199" s="8" t="str">
        <f>IF(AC199='Input - Bookings'!Q198,"OK","Check")</f>
        <v>Check</v>
      </c>
      <c r="AE199" s="50"/>
      <c r="AF199" s="62"/>
      <c r="AG199" s="62"/>
      <c r="AH199" s="52"/>
      <c r="AI199" s="52"/>
      <c r="AJ199" s="8" t="str">
        <f t="array" ref="AJ199">XLOOKUP($K199,'AP Plants'!D:D,'AP Plants'!B:B)</f>
        <v>Class 5 NOT BT</v>
      </c>
      <c r="AK199" s="53"/>
      <c r="AL199" s="53"/>
      <c r="AM199" s="46">
        <v>0.015</v>
      </c>
      <c r="AN199" s="46">
        <f t="array" ref="AN199">XLOOKUP($AJ199,Warranty!B:B,Warranty!E:E)</f>
        <v>0.005</v>
      </c>
      <c r="AO199" s="8">
        <f>IF($M199="AUD",VLOOKUP(RIGHT('Wk - Margins'!$K199,3),'AU Freight'!C:G,5,0),0)</f>
        <v>0</v>
      </c>
      <c r="AP199" s="46">
        <f t="shared" si="12"/>
        <v>0</v>
      </c>
      <c r="AQ199" s="54">
        <f t="shared" si="13"/>
        <v>0</v>
      </c>
      <c r="AR199" s="55">
        <f t="shared" si="14"/>
        <v>1</v>
      </c>
      <c r="AS199" s="56">
        <f>IF(M199="AUD",P199*'Currency &amp; Conversion'!$L$7,P199)</f>
        <v>21935</v>
      </c>
      <c r="AT199" s="56">
        <f>IF(M199="AUD",Q199*'Currency &amp; Conversion'!$L$7,Q199)</f>
        <v>11712.25</v>
      </c>
      <c r="AU199" s="56"/>
      <c r="AV199" s="56"/>
      <c r="AW199" s="8"/>
    </row>
    <row r="200" ht="12.75" customHeight="1">
      <c r="A200" s="39" t="str">
        <f>'Input - Bookings'!A202</f>
        <v>04-27</v>
      </c>
      <c r="B200" s="40" t="str">
        <f t="shared" si="1"/>
        <v>India</v>
      </c>
      <c r="C200" s="40" t="str">
        <f t="shared" si="2"/>
        <v>AIN</v>
      </c>
      <c r="D200" s="40" t="str">
        <f>'Input - Bookings'!C202</f>
        <v>A</v>
      </c>
      <c r="E200" s="40" t="str">
        <f>'Input - Bookings'!H202</f>
        <v>IN</v>
      </c>
      <c r="F200" s="41" t="str">
        <f>'Input - Bookings'!E202</f>
        <v>067</v>
      </c>
      <c r="G200" s="41" t="str">
        <f>'Input - Bookings'!G202</f>
        <v>ELECTROMECH LIFT TRUCKS</v>
      </c>
      <c r="H200" s="41" t="str">
        <f>'Input - Bookings'!I202</f>
        <v>H24300</v>
      </c>
      <c r="I200" s="40" t="str">
        <f t="shared" si="3"/>
        <v>IN</v>
      </c>
      <c r="J200" s="42" t="str">
        <f>VLOOKUP(H200,'Input - Bookings'!I200:P639,8,0)</f>
        <v>880805</v>
      </c>
      <c r="K200" s="41" t="str">
        <f>'Input - Bookings'!L202</f>
        <v>A7S1</v>
      </c>
      <c r="L200" s="41" t="str">
        <f>'Input - Bookings'!M202</f>
        <v>GP30UX</v>
      </c>
      <c r="M200" s="41" t="str">
        <f>'Input - Bookings'!B202</f>
        <v>USD</v>
      </c>
      <c r="N200" s="43" t="str">
        <f t="array" ref="N200">IF(M200="USD",INDEX('AP Plants'!A:A,MATCH(K200,'AP Plants'!D:D,0)),INDEX('Australia Plants'!A:A,MATCH(K200,'Australia Plants'!D:D,0)))</f>
        <v>Maximal</v>
      </c>
      <c r="O200" s="10">
        <v>1.0</v>
      </c>
      <c r="P200" s="9">
        <v>21935.0</v>
      </c>
      <c r="Q200" s="9">
        <v>11712.25</v>
      </c>
      <c r="R200" s="44">
        <v>0.04317740108411228</v>
      </c>
      <c r="S200" s="45">
        <f t="shared" si="4"/>
        <v>0.4660474128</v>
      </c>
      <c r="T200" s="46">
        <f t="shared" si="5"/>
        <v>0</v>
      </c>
      <c r="U200" s="46">
        <f t="shared" si="20"/>
        <v>0.04317740108</v>
      </c>
      <c r="V200" s="47" t="str">
        <f t="shared" si="7"/>
        <v>AOP</v>
      </c>
      <c r="W200" s="48">
        <f t="shared" si="26"/>
        <v>505.7045158</v>
      </c>
      <c r="X200" s="49">
        <f t="shared" si="9"/>
        <v>505.7045158</v>
      </c>
      <c r="Y200" s="9">
        <f t="shared" si="24"/>
        <v>11712.25</v>
      </c>
      <c r="Z200" s="8"/>
      <c r="AA200" s="8"/>
      <c r="AB200" s="8"/>
      <c r="AC200" s="8" t="str">
        <f t="shared" si="11"/>
        <v>AINH24300GP30UX</v>
      </c>
      <c r="AD200" s="8" t="str">
        <f>IF(AC200='Input - Bookings'!Q199,"OK","Check")</f>
        <v>Check</v>
      </c>
      <c r="AE200" s="50"/>
      <c r="AF200" s="62"/>
      <c r="AG200" s="62"/>
      <c r="AH200" s="52"/>
      <c r="AI200" s="52"/>
      <c r="AJ200" s="8" t="str">
        <f t="array" ref="AJ200">XLOOKUP($K200,'AP Plants'!D:D,'AP Plants'!B:B)</f>
        <v>Class 5 NOT BT</v>
      </c>
      <c r="AK200" s="53"/>
      <c r="AL200" s="53"/>
      <c r="AM200" s="46">
        <v>0.015</v>
      </c>
      <c r="AN200" s="46">
        <f t="array" ref="AN200">XLOOKUP($AJ200,Warranty!B:B,Warranty!E:E)</f>
        <v>0.005</v>
      </c>
      <c r="AO200" s="8">
        <f>IF($M200="AUD",VLOOKUP(RIGHT('Wk - Margins'!$K200,3),'AU Freight'!C:G,5,0),0)</f>
        <v>0</v>
      </c>
      <c r="AP200" s="46">
        <f t="shared" si="12"/>
        <v>0</v>
      </c>
      <c r="AQ200" s="54">
        <f t="shared" si="13"/>
        <v>0</v>
      </c>
      <c r="AR200" s="55">
        <f t="shared" si="14"/>
        <v>1</v>
      </c>
      <c r="AS200" s="56">
        <f>IF(M200="AUD",P200*'Currency &amp; Conversion'!$L$7,P200)</f>
        <v>21935</v>
      </c>
      <c r="AT200" s="56">
        <f>IF(M200="AUD",Q200*'Currency &amp; Conversion'!$L$7,Q200)</f>
        <v>11712.25</v>
      </c>
      <c r="AU200" s="56"/>
      <c r="AV200" s="56"/>
      <c r="AW200" s="8"/>
    </row>
    <row r="201" ht="12.75" customHeight="1">
      <c r="A201" s="39" t="str">
        <f>'Input - Bookings'!A203</f>
        <v>04-27</v>
      </c>
      <c r="B201" s="40" t="str">
        <f t="shared" si="1"/>
        <v>India</v>
      </c>
      <c r="C201" s="40" t="str">
        <f t="shared" si="2"/>
        <v>AIN</v>
      </c>
      <c r="D201" s="40" t="str">
        <f>'Input - Bookings'!C203</f>
        <v>A</v>
      </c>
      <c r="E201" s="40" t="str">
        <f>'Input - Bookings'!H203</f>
        <v>IN</v>
      </c>
      <c r="F201" s="41" t="str">
        <f>'Input - Bookings'!E203</f>
        <v>067</v>
      </c>
      <c r="G201" s="41" t="str">
        <f>'Input - Bookings'!G203</f>
        <v>ELECTROMECH LIFT TRUCKS</v>
      </c>
      <c r="H201" s="41" t="str">
        <f>'Input - Bookings'!I203</f>
        <v>H24301</v>
      </c>
      <c r="I201" s="40" t="str">
        <f t="shared" si="3"/>
        <v>IN</v>
      </c>
      <c r="J201" s="42" t="str">
        <f>VLOOKUP(H201,'Input - Bookings'!I201:P640,8,0)</f>
        <v>880805</v>
      </c>
      <c r="K201" s="41" t="str">
        <f>'Input - Bookings'!L203</f>
        <v>A7S1</v>
      </c>
      <c r="L201" s="41" t="str">
        <f>'Input - Bookings'!M203</f>
        <v>GP30UX</v>
      </c>
      <c r="M201" s="41" t="str">
        <f>'Input - Bookings'!B203</f>
        <v>USD</v>
      </c>
      <c r="N201" s="43" t="str">
        <f t="array" ref="N201">IF(M201="USD",INDEX('AP Plants'!A:A,MATCH(K201,'AP Plants'!D:D,0)),INDEX('Australia Plants'!A:A,MATCH(K201,'Australia Plants'!D:D,0)))</f>
        <v>Maximal</v>
      </c>
      <c r="O201" s="10">
        <v>1.0</v>
      </c>
      <c r="P201" s="9">
        <v>21935.0</v>
      </c>
      <c r="Q201" s="9">
        <v>11712.25</v>
      </c>
      <c r="R201" s="44">
        <v>0.04317740108411228</v>
      </c>
      <c r="S201" s="45">
        <f t="shared" si="4"/>
        <v>0.4660474128</v>
      </c>
      <c r="T201" s="46">
        <f t="shared" si="5"/>
        <v>0</v>
      </c>
      <c r="U201" s="46">
        <f t="shared" si="20"/>
        <v>0.04317740108</v>
      </c>
      <c r="V201" s="47" t="str">
        <f t="shared" si="7"/>
        <v>AOP</v>
      </c>
      <c r="W201" s="48">
        <f t="shared" si="26"/>
        <v>505.7045158</v>
      </c>
      <c r="X201" s="49">
        <f t="shared" si="9"/>
        <v>505.7045158</v>
      </c>
      <c r="Y201" s="9">
        <f t="shared" si="24"/>
        <v>11712.25</v>
      </c>
      <c r="Z201" s="8"/>
      <c r="AA201" s="8"/>
      <c r="AB201" s="8"/>
      <c r="AC201" s="8" t="str">
        <f t="shared" si="11"/>
        <v>AINH24301GP30UX</v>
      </c>
      <c r="AD201" s="8" t="str">
        <f>IF(AC201='Input - Bookings'!Q200,"OK","Check")</f>
        <v>Check</v>
      </c>
      <c r="AE201" s="50"/>
      <c r="AF201" s="62"/>
      <c r="AG201" s="62"/>
      <c r="AH201" s="52"/>
      <c r="AI201" s="52"/>
      <c r="AJ201" s="8" t="str">
        <f t="array" ref="AJ201">XLOOKUP($K201,'AP Plants'!D:D,'AP Plants'!B:B)</f>
        <v>Class 5 NOT BT</v>
      </c>
      <c r="AK201" s="53"/>
      <c r="AL201" s="53"/>
      <c r="AM201" s="46">
        <v>0.015</v>
      </c>
      <c r="AN201" s="46">
        <f t="array" ref="AN201">XLOOKUP($AJ201,Warranty!B:B,Warranty!E:E)</f>
        <v>0.005</v>
      </c>
      <c r="AO201" s="8">
        <f>IF($M201="AUD",VLOOKUP(RIGHT('Wk - Margins'!$K201,3),'AU Freight'!C:G,5,0),0)</f>
        <v>0</v>
      </c>
      <c r="AP201" s="46">
        <f t="shared" si="12"/>
        <v>0</v>
      </c>
      <c r="AQ201" s="54">
        <f t="shared" si="13"/>
        <v>0</v>
      </c>
      <c r="AR201" s="55">
        <f t="shared" si="14"/>
        <v>1</v>
      </c>
      <c r="AS201" s="56">
        <f>IF(M201="AUD",P201*'Currency &amp; Conversion'!$L$7,P201)</f>
        <v>21935</v>
      </c>
      <c r="AT201" s="56">
        <f>IF(M201="AUD",Q201*'Currency &amp; Conversion'!$L$7,Q201)</f>
        <v>11712.25</v>
      </c>
      <c r="AU201" s="56"/>
      <c r="AV201" s="56"/>
      <c r="AW201" s="8"/>
    </row>
    <row r="202" ht="12.75" customHeight="1">
      <c r="A202" s="39" t="str">
        <f>'Input - Bookings'!A204</f>
        <v>04-27</v>
      </c>
      <c r="B202" s="40" t="str">
        <f t="shared" si="1"/>
        <v>India</v>
      </c>
      <c r="C202" s="40" t="str">
        <f t="shared" si="2"/>
        <v>AIN</v>
      </c>
      <c r="D202" s="40" t="str">
        <f>'Input - Bookings'!C204</f>
        <v>A</v>
      </c>
      <c r="E202" s="40" t="str">
        <f>'Input - Bookings'!H204</f>
        <v>IN</v>
      </c>
      <c r="F202" s="41" t="str">
        <f>'Input - Bookings'!E204</f>
        <v>067</v>
      </c>
      <c r="G202" s="41" t="str">
        <f>'Input - Bookings'!G204</f>
        <v>ELECTROMECH LIFT TRUCKS</v>
      </c>
      <c r="H202" s="41" t="str">
        <f>'Input - Bookings'!I204</f>
        <v>H24302</v>
      </c>
      <c r="I202" s="40" t="str">
        <f t="shared" si="3"/>
        <v>IN</v>
      </c>
      <c r="J202" s="42" t="str">
        <f>VLOOKUP(H202,'Input - Bookings'!I202:P641,8,0)</f>
        <v>880805</v>
      </c>
      <c r="K202" s="41" t="str">
        <f>'Input - Bookings'!L204</f>
        <v>A7S1</v>
      </c>
      <c r="L202" s="41" t="str">
        <f>'Input - Bookings'!M204</f>
        <v>GP30UX</v>
      </c>
      <c r="M202" s="41" t="str">
        <f>'Input - Bookings'!B204</f>
        <v>USD</v>
      </c>
      <c r="N202" s="43" t="str">
        <f t="array" ref="N202">IF(M202="USD",INDEX('AP Plants'!A:A,MATCH(K202,'AP Plants'!D:D,0)),INDEX('Australia Plants'!A:A,MATCH(K202,'Australia Plants'!D:D,0)))</f>
        <v>Maximal</v>
      </c>
      <c r="O202" s="10">
        <v>1.0</v>
      </c>
      <c r="P202" s="9">
        <v>21935.0</v>
      </c>
      <c r="Q202" s="9">
        <v>11712.25</v>
      </c>
      <c r="R202" s="44">
        <v>0.04317740108411228</v>
      </c>
      <c r="S202" s="45">
        <f t="shared" si="4"/>
        <v>0.4660474128</v>
      </c>
      <c r="T202" s="46">
        <f t="shared" si="5"/>
        <v>0</v>
      </c>
      <c r="U202" s="46">
        <f t="shared" si="20"/>
        <v>0.04317740108</v>
      </c>
      <c r="V202" s="47" t="str">
        <f t="shared" si="7"/>
        <v>AOP</v>
      </c>
      <c r="W202" s="48">
        <f t="shared" si="26"/>
        <v>505.7045158</v>
      </c>
      <c r="X202" s="49">
        <f t="shared" si="9"/>
        <v>505.7045158</v>
      </c>
      <c r="Y202" s="9">
        <f t="shared" si="24"/>
        <v>11712.25</v>
      </c>
      <c r="Z202" s="8"/>
      <c r="AA202" s="8"/>
      <c r="AB202" s="8"/>
      <c r="AC202" s="8" t="str">
        <f t="shared" si="11"/>
        <v>AINH24302GP30UX</v>
      </c>
      <c r="AD202" s="8" t="str">
        <f>IF(AC202='Input - Bookings'!Q201,"OK","Check")</f>
        <v>Check</v>
      </c>
      <c r="AE202" s="50"/>
      <c r="AF202" s="62"/>
      <c r="AG202" s="62"/>
      <c r="AH202" s="52"/>
      <c r="AI202" s="52"/>
      <c r="AJ202" s="8" t="str">
        <f t="array" ref="AJ202">XLOOKUP($K202,'AP Plants'!D:D,'AP Plants'!B:B)</f>
        <v>Class 5 NOT BT</v>
      </c>
      <c r="AK202" s="53"/>
      <c r="AL202" s="53"/>
      <c r="AM202" s="46">
        <v>0.015</v>
      </c>
      <c r="AN202" s="46">
        <f t="array" ref="AN202">XLOOKUP($AJ202,Warranty!B:B,Warranty!E:E)</f>
        <v>0.005</v>
      </c>
      <c r="AO202" s="8">
        <f>IF($M202="AUD",VLOOKUP(RIGHT('Wk - Margins'!$K202,3),'AU Freight'!C:G,5,0),0)</f>
        <v>0</v>
      </c>
      <c r="AP202" s="46">
        <f t="shared" si="12"/>
        <v>0</v>
      </c>
      <c r="AQ202" s="54">
        <f t="shared" si="13"/>
        <v>0</v>
      </c>
      <c r="AR202" s="55">
        <f t="shared" si="14"/>
        <v>1</v>
      </c>
      <c r="AS202" s="56">
        <f>IF(M202="AUD",P202*'Currency &amp; Conversion'!$L$7,P202)</f>
        <v>21935</v>
      </c>
      <c r="AT202" s="56">
        <f>IF(M202="AUD",Q202*'Currency &amp; Conversion'!$L$7,Q202)</f>
        <v>11712.25</v>
      </c>
      <c r="AU202" s="56"/>
      <c r="AV202" s="56"/>
      <c r="AW202" s="8"/>
    </row>
    <row r="203" ht="12.75" customHeight="1">
      <c r="A203" s="39" t="str">
        <f>'Input - Bookings'!A205</f>
        <v>04-27</v>
      </c>
      <c r="B203" s="40" t="str">
        <f t="shared" si="1"/>
        <v>India</v>
      </c>
      <c r="C203" s="40" t="str">
        <f t="shared" si="2"/>
        <v>AIN</v>
      </c>
      <c r="D203" s="40" t="str">
        <f>'Input - Bookings'!C205</f>
        <v>A</v>
      </c>
      <c r="E203" s="40" t="str">
        <f>'Input - Bookings'!H205</f>
        <v>IN</v>
      </c>
      <c r="F203" s="41" t="str">
        <f>'Input - Bookings'!E205</f>
        <v>067</v>
      </c>
      <c r="G203" s="41" t="str">
        <f>'Input - Bookings'!G205</f>
        <v>ELECTROMECH LIFT TRUCKS</v>
      </c>
      <c r="H203" s="41" t="str">
        <f>'Input - Bookings'!I205</f>
        <v>H24303</v>
      </c>
      <c r="I203" s="40" t="str">
        <f t="shared" si="3"/>
        <v>IN</v>
      </c>
      <c r="J203" s="42" t="str">
        <f>VLOOKUP(H203,'Input - Bookings'!I203:P642,8,0)</f>
        <v>880805</v>
      </c>
      <c r="K203" s="41" t="str">
        <f>'Input - Bookings'!L205</f>
        <v>A7S1</v>
      </c>
      <c r="L203" s="41" t="str">
        <f>'Input - Bookings'!M205</f>
        <v>GP30UX</v>
      </c>
      <c r="M203" s="41" t="str">
        <f>'Input - Bookings'!B205</f>
        <v>USD</v>
      </c>
      <c r="N203" s="43" t="str">
        <f t="array" ref="N203">IF(M203="USD",INDEX('AP Plants'!A:A,MATCH(K203,'AP Plants'!D:D,0)),INDEX('Australia Plants'!A:A,MATCH(K203,'Australia Plants'!D:D,0)))</f>
        <v>Maximal</v>
      </c>
      <c r="O203" s="10">
        <v>1.0</v>
      </c>
      <c r="P203" s="9">
        <v>21935.0</v>
      </c>
      <c r="Q203" s="9">
        <v>11712.25</v>
      </c>
      <c r="R203" s="44">
        <v>0.04317740108411228</v>
      </c>
      <c r="S203" s="45">
        <f t="shared" si="4"/>
        <v>0.4660474128</v>
      </c>
      <c r="T203" s="46">
        <f t="shared" si="5"/>
        <v>0</v>
      </c>
      <c r="U203" s="46">
        <f t="shared" si="20"/>
        <v>0.04317740108</v>
      </c>
      <c r="V203" s="47" t="str">
        <f t="shared" si="7"/>
        <v>AOP</v>
      </c>
      <c r="W203" s="48">
        <f t="shared" si="26"/>
        <v>505.7045158</v>
      </c>
      <c r="X203" s="49">
        <f t="shared" si="9"/>
        <v>505.7045158</v>
      </c>
      <c r="Y203" s="9">
        <f t="shared" si="24"/>
        <v>11712.25</v>
      </c>
      <c r="Z203" s="8"/>
      <c r="AA203" s="8"/>
      <c r="AB203" s="8"/>
      <c r="AC203" s="8" t="str">
        <f t="shared" si="11"/>
        <v>AINH24303GP30UX</v>
      </c>
      <c r="AD203" s="8" t="str">
        <f>IF(AC203='Input - Bookings'!Q202,"OK","Check")</f>
        <v>Check</v>
      </c>
      <c r="AE203" s="50"/>
      <c r="AF203" s="62"/>
      <c r="AG203" s="62"/>
      <c r="AH203" s="52"/>
      <c r="AI203" s="52"/>
      <c r="AJ203" s="8" t="str">
        <f t="array" ref="AJ203">XLOOKUP($K203,'AP Plants'!D:D,'AP Plants'!B:B)</f>
        <v>Class 5 NOT BT</v>
      </c>
      <c r="AK203" s="53"/>
      <c r="AL203" s="53"/>
      <c r="AM203" s="46">
        <v>0.015</v>
      </c>
      <c r="AN203" s="46">
        <f t="array" ref="AN203">XLOOKUP($AJ203,Warranty!B:B,Warranty!E:E)</f>
        <v>0.005</v>
      </c>
      <c r="AO203" s="8">
        <f>IF($M203="AUD",VLOOKUP(RIGHT('Wk - Margins'!$K203,3),'AU Freight'!C:G,5,0),0)</f>
        <v>0</v>
      </c>
      <c r="AP203" s="46">
        <f t="shared" si="12"/>
        <v>0</v>
      </c>
      <c r="AQ203" s="54">
        <f t="shared" si="13"/>
        <v>0</v>
      </c>
      <c r="AR203" s="55">
        <f t="shared" si="14"/>
        <v>1</v>
      </c>
      <c r="AS203" s="56">
        <f>IF(M203="AUD",P203*'Currency &amp; Conversion'!$L$7,P203)</f>
        <v>21935</v>
      </c>
      <c r="AT203" s="56">
        <f>IF(M203="AUD",Q203*'Currency &amp; Conversion'!$L$7,Q203)</f>
        <v>11712.25</v>
      </c>
      <c r="AU203" s="56"/>
      <c r="AV203" s="56"/>
      <c r="AW203" s="8"/>
    </row>
    <row r="204" ht="12.75" customHeight="1">
      <c r="A204" s="39" t="str">
        <f>'Input - Bookings'!A206</f>
        <v>04-27</v>
      </c>
      <c r="B204" s="40" t="str">
        <f t="shared" si="1"/>
        <v>Asia</v>
      </c>
      <c r="C204" s="40" t="str">
        <f t="shared" si="2"/>
        <v>AKR</v>
      </c>
      <c r="D204" s="40" t="str">
        <f>'Input - Bookings'!C206</f>
        <v>A</v>
      </c>
      <c r="E204" s="40" t="str">
        <f>'Input - Bookings'!H206</f>
        <v>KR</v>
      </c>
      <c r="F204" s="41" t="str">
        <f>'Input - Bookings'!E206</f>
        <v>067</v>
      </c>
      <c r="G204" s="41" t="str">
        <f>'Input - Bookings'!G206</f>
        <v>YALE EQUIPMENT, INC</v>
      </c>
      <c r="H204" s="41" t="str">
        <f>'Input - Bookings'!I206</f>
        <v>H25207</v>
      </c>
      <c r="I204" s="40" t="str">
        <f t="shared" si="3"/>
        <v>KR</v>
      </c>
      <c r="J204" s="42" t="str">
        <f>VLOOKUP(H204,'Input - Bookings'!I204:P643,8,0)</f>
        <v>816405</v>
      </c>
      <c r="K204" s="41" t="str">
        <f>'Input - Bookings'!L206</f>
        <v>B869</v>
      </c>
      <c r="L204" s="41" t="str">
        <f>'Input - Bookings'!M206</f>
        <v>MTC15</v>
      </c>
      <c r="M204" s="41" t="str">
        <f>'Input - Bookings'!B206</f>
        <v>USD</v>
      </c>
      <c r="N204" s="43" t="str">
        <f t="array" ref="N204">IF(M204="USD",INDEX('AP Plants'!A:A,MATCH(K204,'AP Plants'!D:D,0)),INDEX('Australia Plants'!A:A,MATCH(K204,'Australia Plants'!D:D,0)))</f>
        <v>Masate</v>
      </c>
      <c r="O204" s="10">
        <v>1.0</v>
      </c>
      <c r="P204" s="9">
        <v>131990.0</v>
      </c>
      <c r="Q204" s="9">
        <v>83212.3</v>
      </c>
      <c r="R204" s="44">
        <v>0.2379829846458742</v>
      </c>
      <c r="S204" s="45">
        <f t="shared" si="4"/>
        <v>0.369556027</v>
      </c>
      <c r="T204" s="46">
        <f t="shared" si="5"/>
        <v>0</v>
      </c>
      <c r="U204" s="46">
        <f t="shared" si="20"/>
        <v>0.2379829846</v>
      </c>
      <c r="V204" s="47" t="str">
        <f t="shared" si="7"/>
        <v>AOP</v>
      </c>
      <c r="W204" s="48">
        <f t="shared" si="26"/>
        <v>19803.11151</v>
      </c>
      <c r="X204" s="49">
        <f t="shared" si="9"/>
        <v>19803.11151</v>
      </c>
      <c r="Y204" s="9">
        <f t="shared" si="24"/>
        <v>83212.3</v>
      </c>
      <c r="Z204" s="8"/>
      <c r="AA204" s="8"/>
      <c r="AB204" s="8"/>
      <c r="AC204" s="8" t="str">
        <f t="shared" si="11"/>
        <v>AKRH25207MTC15</v>
      </c>
      <c r="AD204" s="8" t="str">
        <f>IF(AC204='Input - Bookings'!Q203,"OK","Check")</f>
        <v>Check</v>
      </c>
      <c r="AE204" s="50"/>
      <c r="AF204" s="62">
        <v>0.0</v>
      </c>
      <c r="AG204" s="62">
        <v>5427.4</v>
      </c>
      <c r="AH204" s="52"/>
      <c r="AI204" s="52">
        <v>52696.49167</v>
      </c>
      <c r="AJ204" s="8" t="str">
        <f t="array" ref="AJ204">XLOOKUP($K204,'AP Plants'!D:D,'AP Plants'!B:B)</f>
        <v>Class 2</v>
      </c>
      <c r="AK204" s="53"/>
      <c r="AL204" s="53">
        <f>(AI204*(1+VLOOKUP(N204,'Currency &amp; Conversion'!$F$13:$G$19,2,0))*'Currency &amp; Conversion'!$L$3)+((AF204+AG204)*90%)</f>
        <v>61562.31892</v>
      </c>
      <c r="AM204" s="46">
        <v>0.015</v>
      </c>
      <c r="AN204" s="46">
        <f t="array" ref="AN204">XLOOKUP($AJ204,Warranty!B:B,Warranty!E:E)</f>
        <v>0.015</v>
      </c>
      <c r="AO204" s="8">
        <f>IF($M204="AUD",VLOOKUP(RIGHT('Wk - Margins'!$K204,3),'AU Freight'!C:G,5,0),0)</f>
        <v>0</v>
      </c>
      <c r="AP204" s="46">
        <f t="shared" si="12"/>
        <v>0</v>
      </c>
      <c r="AQ204" s="54">
        <f t="shared" si="13"/>
        <v>63409.18849</v>
      </c>
      <c r="AR204" s="55">
        <f t="shared" si="14"/>
        <v>0.2379829846</v>
      </c>
      <c r="AS204" s="56">
        <f>IF(M204="AUD",P204*'Currency &amp; Conversion'!$L$7,P204)</f>
        <v>131990</v>
      </c>
      <c r="AT204" s="56">
        <f>IF(M204="AUD",Q204*'Currency &amp; Conversion'!$L$7,Q204)</f>
        <v>83212.3</v>
      </c>
      <c r="AU204" s="56"/>
      <c r="AV204" s="56"/>
      <c r="AW204" s="8"/>
    </row>
    <row r="205" ht="12.75" customHeight="1">
      <c r="A205" s="39" t="str">
        <f>'Input - Bookings'!A207</f>
        <v>04-27</v>
      </c>
      <c r="B205" s="40" t="str">
        <f t="shared" si="1"/>
        <v>Asia</v>
      </c>
      <c r="C205" s="40" t="str">
        <f t="shared" si="2"/>
        <v>AKR</v>
      </c>
      <c r="D205" s="40" t="str">
        <f>'Input - Bookings'!C207</f>
        <v>A</v>
      </c>
      <c r="E205" s="40" t="str">
        <f>'Input - Bookings'!H207</f>
        <v>KR</v>
      </c>
      <c r="F205" s="41" t="str">
        <f>'Input - Bookings'!E207</f>
        <v>067</v>
      </c>
      <c r="G205" s="41" t="str">
        <f>'Input - Bookings'!G207</f>
        <v>YALE EQUIPMENT, INC</v>
      </c>
      <c r="H205" s="41" t="str">
        <f>'Input - Bookings'!I207</f>
        <v>H25208</v>
      </c>
      <c r="I205" s="40" t="str">
        <f t="shared" si="3"/>
        <v>KR</v>
      </c>
      <c r="J205" s="42" t="str">
        <f>VLOOKUP(H205,'Input - Bookings'!I205:P644,8,0)</f>
        <v>816405</v>
      </c>
      <c r="K205" s="41" t="str">
        <f>'Input - Bookings'!L207</f>
        <v>B869</v>
      </c>
      <c r="L205" s="41" t="str">
        <f>'Input - Bookings'!M207</f>
        <v>MTC15</v>
      </c>
      <c r="M205" s="41" t="str">
        <f>'Input - Bookings'!B207</f>
        <v>USD</v>
      </c>
      <c r="N205" s="43" t="str">
        <f t="array" ref="N205">IF(M205="USD",INDEX('AP Plants'!A:A,MATCH(K205,'AP Plants'!D:D,0)),INDEX('Australia Plants'!A:A,MATCH(K205,'Australia Plants'!D:D,0)))</f>
        <v>Masate</v>
      </c>
      <c r="O205" s="10">
        <v>1.0</v>
      </c>
      <c r="P205" s="9">
        <v>138405.0</v>
      </c>
      <c r="Q205" s="9">
        <v>87336.0</v>
      </c>
      <c r="R205" s="44">
        <v>0.2350482650132576</v>
      </c>
      <c r="S205" s="45">
        <f t="shared" si="4"/>
        <v>0.3689823345</v>
      </c>
      <c r="T205" s="46">
        <f t="shared" si="5"/>
        <v>0</v>
      </c>
      <c r="U205" s="46">
        <f t="shared" si="20"/>
        <v>0.235048265</v>
      </c>
      <c r="V205" s="47" t="str">
        <f t="shared" si="7"/>
        <v>AOP</v>
      </c>
      <c r="W205" s="48">
        <f t="shared" si="26"/>
        <v>20528.17527</v>
      </c>
      <c r="X205" s="49">
        <f t="shared" si="9"/>
        <v>20528.17527</v>
      </c>
      <c r="Y205" s="9">
        <f t="shared" si="24"/>
        <v>87336</v>
      </c>
      <c r="Z205" s="8"/>
      <c r="AA205" s="8"/>
      <c r="AB205" s="8"/>
      <c r="AC205" s="8" t="str">
        <f t="shared" si="11"/>
        <v>AKRH25208MTC15</v>
      </c>
      <c r="AD205" s="8" t="str">
        <f>IF(AC205='Input - Bookings'!Q204,"OK","Check")</f>
        <v>Check</v>
      </c>
      <c r="AE205" s="50"/>
      <c r="AF205" s="62">
        <v>0.0</v>
      </c>
      <c r="AG205" s="62">
        <v>1427.4</v>
      </c>
      <c r="AH205" s="52"/>
      <c r="AI205" s="52">
        <v>59111.49167</v>
      </c>
      <c r="AJ205" s="8" t="str">
        <f t="array" ref="AJ205">XLOOKUP($K205,'AP Plants'!D:D,'AP Plants'!B:B)</f>
        <v>Class 2</v>
      </c>
      <c r="AK205" s="53"/>
      <c r="AL205" s="53">
        <f>(AI205*(1+VLOOKUP(N205,'Currency &amp; Conversion'!$F$13:$G$19,2,0))*'Currency &amp; Conversion'!$L$3)+((AF205+AG205)*90%)</f>
        <v>64861.96575</v>
      </c>
      <c r="AM205" s="46">
        <v>0.015</v>
      </c>
      <c r="AN205" s="46">
        <f t="array" ref="AN205">XLOOKUP($AJ205,Warranty!B:B,Warranty!E:E)</f>
        <v>0.015</v>
      </c>
      <c r="AO205" s="8">
        <f>IF($M205="AUD",VLOOKUP(RIGHT('Wk - Margins'!$K205,3),'AU Freight'!C:G,5,0),0)</f>
        <v>0</v>
      </c>
      <c r="AP205" s="46">
        <f t="shared" si="12"/>
        <v>0</v>
      </c>
      <c r="AQ205" s="54">
        <f t="shared" si="13"/>
        <v>66807.82473</v>
      </c>
      <c r="AR205" s="55">
        <f t="shared" si="14"/>
        <v>0.235048265</v>
      </c>
      <c r="AS205" s="56">
        <f>IF(M205="AUD",P205*'Currency &amp; Conversion'!$L$7,P205)</f>
        <v>138405</v>
      </c>
      <c r="AT205" s="56">
        <f>IF(M205="AUD",Q205*'Currency &amp; Conversion'!$L$7,Q205)</f>
        <v>87336</v>
      </c>
      <c r="AU205" s="56"/>
      <c r="AV205" s="56"/>
      <c r="AW205" s="8"/>
    </row>
    <row r="206" ht="12.75" customHeight="1">
      <c r="A206" s="39" t="str">
        <f>'Input - Bookings'!A208</f>
        <v>04-27</v>
      </c>
      <c r="B206" s="40" t="str">
        <f t="shared" si="1"/>
        <v>Asia</v>
      </c>
      <c r="C206" s="40" t="str">
        <f t="shared" si="2"/>
        <v>AKR</v>
      </c>
      <c r="D206" s="40" t="str">
        <f>'Input - Bookings'!C208</f>
        <v>A</v>
      </c>
      <c r="E206" s="40" t="str">
        <f>'Input - Bookings'!H208</f>
        <v>KR</v>
      </c>
      <c r="F206" s="41" t="str">
        <f>'Input - Bookings'!E208</f>
        <v>067</v>
      </c>
      <c r="G206" s="41" t="str">
        <f>'Input - Bookings'!G208</f>
        <v>YALE EQUIPMENT, INC</v>
      </c>
      <c r="H206" s="41" t="str">
        <f>'Input - Bookings'!I208</f>
        <v>H25209</v>
      </c>
      <c r="I206" s="40" t="str">
        <f t="shared" si="3"/>
        <v>KR</v>
      </c>
      <c r="J206" s="42" t="str">
        <f>VLOOKUP(H206,'Input - Bookings'!I206:P645,8,0)</f>
        <v>816405</v>
      </c>
      <c r="K206" s="41" t="str">
        <f>'Input - Bookings'!L208</f>
        <v>B869</v>
      </c>
      <c r="L206" s="41" t="str">
        <f>'Input - Bookings'!M208</f>
        <v>MTC15</v>
      </c>
      <c r="M206" s="41" t="str">
        <f>'Input - Bookings'!B208</f>
        <v>USD</v>
      </c>
      <c r="N206" s="43" t="str">
        <f t="array" ref="N206">IF(M206="USD",INDEX('AP Plants'!A:A,MATCH(K206,'AP Plants'!D:D,0)),INDEX('Australia Plants'!A:A,MATCH(K206,'Australia Plants'!D:D,0)))</f>
        <v>Masate</v>
      </c>
      <c r="O206" s="10">
        <v>1.0</v>
      </c>
      <c r="P206" s="9">
        <v>114790.0</v>
      </c>
      <c r="Q206" s="9">
        <v>70431.9</v>
      </c>
      <c r="R206" s="44">
        <v>0.2908520722033766</v>
      </c>
      <c r="S206" s="45">
        <f t="shared" si="4"/>
        <v>0.3864282603</v>
      </c>
      <c r="T206" s="46">
        <f t="shared" si="5"/>
        <v>0</v>
      </c>
      <c r="U206" s="46">
        <f t="shared" si="20"/>
        <v>0.2908520722</v>
      </c>
      <c r="V206" s="47" t="str">
        <f t="shared" si="7"/>
        <v>AOP</v>
      </c>
      <c r="W206" s="48">
        <f t="shared" si="26"/>
        <v>20485.26406</v>
      </c>
      <c r="X206" s="49">
        <f t="shared" si="9"/>
        <v>20485.26406</v>
      </c>
      <c r="Y206" s="9">
        <f t="shared" si="24"/>
        <v>70431.9</v>
      </c>
      <c r="Z206" s="8"/>
      <c r="AA206" s="8"/>
      <c r="AB206" s="8"/>
      <c r="AC206" s="8" t="str">
        <f t="shared" si="11"/>
        <v>AKRH25209MTC15</v>
      </c>
      <c r="AD206" s="8" t="str">
        <f>IF(AC206='Input - Bookings'!Q205,"OK","Check")</f>
        <v>Check</v>
      </c>
      <c r="AE206" s="50"/>
      <c r="AF206" s="62">
        <v>0.0</v>
      </c>
      <c r="AG206" s="62">
        <v>0.0</v>
      </c>
      <c r="AH206" s="52"/>
      <c r="AI206" s="52">
        <v>49251.388226</v>
      </c>
      <c r="AJ206" s="8" t="str">
        <f t="array" ref="AJ206">XLOOKUP($K206,'AP Plants'!D:D,'AP Plants'!B:B)</f>
        <v>Class 2</v>
      </c>
      <c r="AK206" s="53"/>
      <c r="AL206" s="53">
        <f>(AI206*(1+VLOOKUP(N206,'Currency &amp; Conversion'!$F$13:$G$19,2,0))*'Currency &amp; Conversion'!$L$3)+((AF206+AG206)*90%)</f>
        <v>52972.28136</v>
      </c>
      <c r="AM206" s="46">
        <v>0.015</v>
      </c>
      <c r="AN206" s="46">
        <f t="array" ref="AN206">XLOOKUP($AJ206,Warranty!B:B,Warranty!E:E)</f>
        <v>0.015</v>
      </c>
      <c r="AO206" s="8">
        <f>IF($M206="AUD",VLOOKUP(RIGHT('Wk - Margins'!$K206,3),'AU Freight'!C:G,5,0),0)</f>
        <v>0</v>
      </c>
      <c r="AP206" s="46">
        <f t="shared" si="12"/>
        <v>0</v>
      </c>
      <c r="AQ206" s="54">
        <f t="shared" si="13"/>
        <v>54561.4498</v>
      </c>
      <c r="AR206" s="55">
        <f t="shared" si="14"/>
        <v>0.2253304285</v>
      </c>
      <c r="AS206" s="56">
        <f>IF(M206="AUD",P206*'Currency &amp; Conversion'!$L$7,P206)</f>
        <v>114790</v>
      </c>
      <c r="AT206" s="56">
        <f>IF(M206="AUD",Q206*'Currency &amp; Conversion'!$L$7,Q206)</f>
        <v>70431.9</v>
      </c>
      <c r="AU206" s="56"/>
      <c r="AV206" s="56"/>
      <c r="AW206" s="8"/>
    </row>
    <row r="207" ht="12.75" customHeight="1">
      <c r="A207" s="39" t="str">
        <f>'Input - Bookings'!A209</f>
        <v>04-27</v>
      </c>
      <c r="B207" s="40" t="str">
        <f t="shared" si="1"/>
        <v>Asia</v>
      </c>
      <c r="C207" s="40" t="str">
        <f t="shared" si="2"/>
        <v>AKR</v>
      </c>
      <c r="D207" s="40" t="str">
        <f>'Input - Bookings'!C209</f>
        <v>A</v>
      </c>
      <c r="E207" s="40" t="str">
        <f>'Input - Bookings'!H209</f>
        <v>KR</v>
      </c>
      <c r="F207" s="41" t="str">
        <f>'Input - Bookings'!E209</f>
        <v>067</v>
      </c>
      <c r="G207" s="41" t="str">
        <f>'Input - Bookings'!G209</f>
        <v>YALE EQUIPMENT, INC</v>
      </c>
      <c r="H207" s="41" t="str">
        <f>'Input - Bookings'!I209</f>
        <v>H25210</v>
      </c>
      <c r="I207" s="40" t="str">
        <f t="shared" si="3"/>
        <v>KR</v>
      </c>
      <c r="J207" s="42" t="str">
        <f>VLOOKUP(H207,'Input - Bookings'!I207:P646,8,0)</f>
        <v>816405</v>
      </c>
      <c r="K207" s="41" t="str">
        <f>'Input - Bookings'!L209</f>
        <v>B869</v>
      </c>
      <c r="L207" s="41" t="str">
        <f>'Input - Bookings'!M209</f>
        <v>MTC15</v>
      </c>
      <c r="M207" s="41" t="str">
        <f>'Input - Bookings'!B209</f>
        <v>USD</v>
      </c>
      <c r="N207" s="43" t="str">
        <f t="array" ref="N207">IF(M207="USD",INDEX('AP Plants'!A:A,MATCH(K207,'AP Plants'!D:D,0)),INDEX('Australia Plants'!A:A,MATCH(K207,'Australia Plants'!D:D,0)))</f>
        <v>Masate</v>
      </c>
      <c r="O207" s="10">
        <v>1.0</v>
      </c>
      <c r="P207" s="9">
        <v>138405.0</v>
      </c>
      <c r="Q207" s="9">
        <v>87336.0</v>
      </c>
      <c r="R207" s="44">
        <v>0.2350482650132576</v>
      </c>
      <c r="S207" s="45">
        <f t="shared" si="4"/>
        <v>0.3689823345</v>
      </c>
      <c r="T207" s="46">
        <f t="shared" si="5"/>
        <v>0</v>
      </c>
      <c r="U207" s="46">
        <f t="shared" si="20"/>
        <v>0.235048265</v>
      </c>
      <c r="V207" s="47" t="str">
        <f t="shared" si="7"/>
        <v>AOP</v>
      </c>
      <c r="W207" s="48">
        <f t="shared" si="26"/>
        <v>20528.17527</v>
      </c>
      <c r="X207" s="49">
        <f t="shared" si="9"/>
        <v>20528.17527</v>
      </c>
      <c r="Y207" s="9">
        <f t="shared" si="24"/>
        <v>87336</v>
      </c>
      <c r="Z207" s="8"/>
      <c r="AA207" s="8"/>
      <c r="AB207" s="8"/>
      <c r="AC207" s="8" t="str">
        <f t="shared" si="11"/>
        <v>AKRH25210MTC15</v>
      </c>
      <c r="AD207" s="8" t="str">
        <f>IF(AC207='Input - Bookings'!Q206,"OK","Check")</f>
        <v>Check</v>
      </c>
      <c r="AE207" s="50"/>
      <c r="AF207" s="62">
        <v>0.0</v>
      </c>
      <c r="AG207" s="62">
        <v>1427.4</v>
      </c>
      <c r="AH207" s="52"/>
      <c r="AI207" s="52">
        <v>59111.49167</v>
      </c>
      <c r="AJ207" s="8" t="str">
        <f t="array" ref="AJ207">XLOOKUP($K207,'AP Plants'!D:D,'AP Plants'!B:B)</f>
        <v>Class 2</v>
      </c>
      <c r="AK207" s="53"/>
      <c r="AL207" s="53">
        <f>(AI207*(1+VLOOKUP(N207,'Currency &amp; Conversion'!$F$13:$G$19,2,0))*'Currency &amp; Conversion'!$L$3)+((AF207+AG207)*90%)</f>
        <v>64861.96575</v>
      </c>
      <c r="AM207" s="46">
        <v>0.015</v>
      </c>
      <c r="AN207" s="46">
        <f t="array" ref="AN207">XLOOKUP($AJ207,Warranty!B:B,Warranty!E:E)</f>
        <v>0.015</v>
      </c>
      <c r="AO207" s="8">
        <f>IF($M207="AUD",VLOOKUP(RIGHT('Wk - Margins'!$K207,3),'AU Freight'!C:G,5,0),0)</f>
        <v>0</v>
      </c>
      <c r="AP207" s="46">
        <f t="shared" si="12"/>
        <v>0</v>
      </c>
      <c r="AQ207" s="54">
        <f t="shared" si="13"/>
        <v>66807.82473</v>
      </c>
      <c r="AR207" s="55">
        <f t="shared" si="14"/>
        <v>0.235048265</v>
      </c>
      <c r="AS207" s="56">
        <f>IF(M207="AUD",P207*'Currency &amp; Conversion'!$L$7,P207)</f>
        <v>138405</v>
      </c>
      <c r="AT207" s="56">
        <f>IF(M207="AUD",Q207*'Currency &amp; Conversion'!$L$7,Q207)</f>
        <v>87336</v>
      </c>
      <c r="AU207" s="56"/>
      <c r="AV207" s="56"/>
      <c r="AW207" s="8"/>
    </row>
    <row r="208" ht="12.75" customHeight="1">
      <c r="A208" s="39" t="str">
        <f>'Input - Bookings'!A210</f>
        <v>04-27</v>
      </c>
      <c r="B208" s="40" t="str">
        <f t="shared" si="1"/>
        <v>Asia</v>
      </c>
      <c r="C208" s="40" t="str">
        <f t="shared" si="2"/>
        <v>ATH</v>
      </c>
      <c r="D208" s="40" t="str">
        <f>'Input - Bookings'!C210</f>
        <v>A</v>
      </c>
      <c r="E208" s="40" t="str">
        <f>'Input - Bookings'!H210</f>
        <v>TH</v>
      </c>
      <c r="F208" s="41" t="str">
        <f>'Input - Bookings'!E210</f>
        <v>065</v>
      </c>
      <c r="G208" s="41" t="str">
        <f>'Input - Bookings'!G210</f>
        <v>DILOK AND SONS CO.,LTD.</v>
      </c>
      <c r="H208" s="41" t="str">
        <f>'Input - Bookings'!I210</f>
        <v>H25260</v>
      </c>
      <c r="I208" s="40" t="str">
        <f t="shared" si="3"/>
        <v>TH</v>
      </c>
      <c r="J208" s="42" t="str">
        <f>VLOOKUP(H208,'Input - Bookings'!I208:P647,8,0)</f>
        <v>001255</v>
      </c>
      <c r="K208" s="41" t="str">
        <f>'Input - Bookings'!L210</f>
        <v>C225</v>
      </c>
      <c r="L208" s="41" t="str">
        <f>'Input - Bookings'!M210</f>
        <v>J2.5GX</v>
      </c>
      <c r="M208" s="41" t="str">
        <f>'Input - Bookings'!B210</f>
        <v>USD</v>
      </c>
      <c r="N208" s="43" t="str">
        <f t="array" ref="N208">IF(M208="USD",INDEX('AP Plants'!A:A,MATCH(K208,'AP Plants'!D:D,0)),INDEX('Australia Plants'!A:A,MATCH(K208,'Australia Plants'!D:D,0)))</f>
        <v>SN</v>
      </c>
      <c r="O208" s="10">
        <v>1.0</v>
      </c>
      <c r="P208" s="9">
        <v>34720.0</v>
      </c>
      <c r="Q208" s="9">
        <v>20336.300000000003</v>
      </c>
      <c r="R208" s="44">
        <v>0.14359485461384902</v>
      </c>
      <c r="S208" s="45">
        <f t="shared" si="4"/>
        <v>0.4142770737</v>
      </c>
      <c r="T208" s="46">
        <f t="shared" si="5"/>
        <v>0</v>
      </c>
      <c r="U208" s="46">
        <f t="shared" si="20"/>
        <v>0.1435948546</v>
      </c>
      <c r="V208" s="47" t="str">
        <f t="shared" si="7"/>
        <v>AOP</v>
      </c>
      <c r="W208" s="48">
        <f t="shared" si="26"/>
        <v>2920.188042</v>
      </c>
      <c r="X208" s="49">
        <f t="shared" si="9"/>
        <v>2920.188042</v>
      </c>
      <c r="Y208" s="9">
        <f t="shared" si="24"/>
        <v>20336.3</v>
      </c>
      <c r="Z208" s="8"/>
      <c r="AA208" s="8"/>
      <c r="AB208" s="8"/>
      <c r="AC208" s="8" t="str">
        <f t="shared" si="11"/>
        <v>ATHH25260J2.5GX</v>
      </c>
      <c r="AD208" s="8" t="str">
        <f>IF(AC208='Input - Bookings'!Q207,"OK","Check")</f>
        <v>Check</v>
      </c>
      <c r="AE208" s="50"/>
      <c r="AF208" s="62"/>
      <c r="AG208" s="62"/>
      <c r="AH208" s="52"/>
      <c r="AI208" s="52"/>
      <c r="AJ208" s="8" t="str">
        <f t="array" ref="AJ208">XLOOKUP($K208,'AP Plants'!D:D,'AP Plants'!B:B)</f>
        <v>Class 1</v>
      </c>
      <c r="AK208" s="53"/>
      <c r="AL208" s="53"/>
      <c r="AM208" s="46">
        <v>0.015</v>
      </c>
      <c r="AN208" s="46">
        <f t="array" ref="AN208">XLOOKUP($AJ208,Warranty!B:B,Warranty!E:E)</f>
        <v>0.005</v>
      </c>
      <c r="AO208" s="8">
        <f>IF($M208="AUD",VLOOKUP(RIGHT('Wk - Margins'!$K208,3),'AU Freight'!C:G,5,0),0)</f>
        <v>0</v>
      </c>
      <c r="AP208" s="46">
        <f t="shared" si="12"/>
        <v>0</v>
      </c>
      <c r="AQ208" s="54">
        <f t="shared" si="13"/>
        <v>0</v>
      </c>
      <c r="AR208" s="55">
        <f t="shared" si="14"/>
        <v>1</v>
      </c>
      <c r="AS208" s="56">
        <f>IF(M208="AUD",P208*'Currency &amp; Conversion'!$L$7,P208)</f>
        <v>34720</v>
      </c>
      <c r="AT208" s="56">
        <f>IF(M208="AUD",Q208*'Currency &amp; Conversion'!$L$7,Q208)</f>
        <v>20336.3</v>
      </c>
      <c r="AU208" s="56"/>
      <c r="AV208" s="56"/>
      <c r="AW208" s="8"/>
    </row>
    <row r="209" ht="12.75" customHeight="1">
      <c r="A209" s="39" t="str">
        <f>'Input - Bookings'!A211</f>
        <v>04-27</v>
      </c>
      <c r="B209" s="40" t="str">
        <f t="shared" si="1"/>
        <v>Asia</v>
      </c>
      <c r="C209" s="40" t="str">
        <f t="shared" si="2"/>
        <v>ATH</v>
      </c>
      <c r="D209" s="40" t="str">
        <f>'Input - Bookings'!C211</f>
        <v>A</v>
      </c>
      <c r="E209" s="40" t="str">
        <f>'Input - Bookings'!H211</f>
        <v>TH</v>
      </c>
      <c r="F209" s="41" t="str">
        <f>'Input - Bookings'!E211</f>
        <v>065</v>
      </c>
      <c r="G209" s="41" t="str">
        <f>'Input - Bookings'!G211</f>
        <v>DILOK AND SONS CO.,LTD.</v>
      </c>
      <c r="H209" s="41" t="str">
        <f>'Input - Bookings'!I211</f>
        <v>H25261</v>
      </c>
      <c r="I209" s="40" t="str">
        <f t="shared" si="3"/>
        <v>TH</v>
      </c>
      <c r="J209" s="42" t="str">
        <f>VLOOKUP(H209,'Input - Bookings'!I209:P648,8,0)</f>
        <v>001255</v>
      </c>
      <c r="K209" s="41" t="str">
        <f>'Input - Bookings'!L211</f>
        <v>C225</v>
      </c>
      <c r="L209" s="41" t="str">
        <f>'Input - Bookings'!M211</f>
        <v>J2.5GX</v>
      </c>
      <c r="M209" s="41" t="str">
        <f>'Input - Bookings'!B211</f>
        <v>USD</v>
      </c>
      <c r="N209" s="43" t="str">
        <f t="array" ref="N209">IF(M209="USD",INDEX('AP Plants'!A:A,MATCH(K209,'AP Plants'!D:D,0)),INDEX('Australia Plants'!A:A,MATCH(K209,'Australia Plants'!D:D,0)))</f>
        <v>SN</v>
      </c>
      <c r="O209" s="10">
        <v>1.0</v>
      </c>
      <c r="P209" s="9">
        <v>34720.0</v>
      </c>
      <c r="Q209" s="9">
        <v>20336.300000000003</v>
      </c>
      <c r="R209" s="44">
        <v>0.14359485461384902</v>
      </c>
      <c r="S209" s="45">
        <f t="shared" si="4"/>
        <v>0.4142770737</v>
      </c>
      <c r="T209" s="46">
        <f t="shared" si="5"/>
        <v>0</v>
      </c>
      <c r="U209" s="46">
        <f t="shared" si="20"/>
        <v>0.1435948546</v>
      </c>
      <c r="V209" s="47" t="str">
        <f t="shared" si="7"/>
        <v>AOP</v>
      </c>
      <c r="W209" s="48">
        <f t="shared" si="26"/>
        <v>2920.188042</v>
      </c>
      <c r="X209" s="49">
        <f t="shared" si="9"/>
        <v>2920.188042</v>
      </c>
      <c r="Y209" s="9">
        <f t="shared" si="24"/>
        <v>20336.3</v>
      </c>
      <c r="Z209" s="8"/>
      <c r="AA209" s="8"/>
      <c r="AB209" s="8"/>
      <c r="AC209" s="8" t="str">
        <f t="shared" si="11"/>
        <v>ATHH25261J2.5GX</v>
      </c>
      <c r="AD209" s="8" t="str">
        <f>IF(AC209='Input - Bookings'!Q208,"OK","Check")</f>
        <v>Check</v>
      </c>
      <c r="AE209" s="50"/>
      <c r="AF209" s="62"/>
      <c r="AG209" s="62"/>
      <c r="AH209" s="52"/>
      <c r="AI209" s="52"/>
      <c r="AJ209" s="8" t="str">
        <f t="array" ref="AJ209">XLOOKUP($K209,'AP Plants'!D:D,'AP Plants'!B:B)</f>
        <v>Class 1</v>
      </c>
      <c r="AK209" s="53"/>
      <c r="AL209" s="53"/>
      <c r="AM209" s="46">
        <v>0.015</v>
      </c>
      <c r="AN209" s="46">
        <f t="array" ref="AN209">XLOOKUP($AJ209,Warranty!B:B,Warranty!E:E)</f>
        <v>0.005</v>
      </c>
      <c r="AO209" s="8">
        <f>IF($M209="AUD",VLOOKUP(RIGHT('Wk - Margins'!$K209,3),'AU Freight'!C:G,5,0),0)</f>
        <v>0</v>
      </c>
      <c r="AP209" s="46">
        <f t="shared" si="12"/>
        <v>0</v>
      </c>
      <c r="AQ209" s="54">
        <f t="shared" si="13"/>
        <v>0</v>
      </c>
      <c r="AR209" s="55">
        <f t="shared" si="14"/>
        <v>1</v>
      </c>
      <c r="AS209" s="56">
        <f>IF(M209="AUD",P209*'Currency &amp; Conversion'!$L$7,P209)</f>
        <v>34720</v>
      </c>
      <c r="AT209" s="56">
        <f>IF(M209="AUD",Q209*'Currency &amp; Conversion'!$L$7,Q209)</f>
        <v>20336.3</v>
      </c>
      <c r="AU209" s="56"/>
      <c r="AV209" s="56"/>
      <c r="AW209" s="8"/>
    </row>
    <row r="210" ht="12.75" customHeight="1">
      <c r="A210" s="39" t="str">
        <f>'Input - Bookings'!A212</f>
        <v>04-27</v>
      </c>
      <c r="B210" s="40" t="str">
        <f t="shared" si="1"/>
        <v>Asia</v>
      </c>
      <c r="C210" s="40" t="str">
        <f t="shared" si="2"/>
        <v>ATH</v>
      </c>
      <c r="D210" s="40" t="str">
        <f>'Input - Bookings'!C212</f>
        <v>A</v>
      </c>
      <c r="E210" s="40" t="str">
        <f>'Input - Bookings'!H212</f>
        <v>TH</v>
      </c>
      <c r="F210" s="41" t="str">
        <f>'Input - Bookings'!E212</f>
        <v>065</v>
      </c>
      <c r="G210" s="41" t="str">
        <f>'Input - Bookings'!G212</f>
        <v>DILOK AND SONS CO.,LTD.</v>
      </c>
      <c r="H210" s="41" t="str">
        <f>'Input - Bookings'!I212</f>
        <v>H25262</v>
      </c>
      <c r="I210" s="40" t="str">
        <f t="shared" si="3"/>
        <v>TH</v>
      </c>
      <c r="J210" s="42" t="str">
        <f>VLOOKUP(H210,'Input - Bookings'!I210:P649,8,0)</f>
        <v>001255</v>
      </c>
      <c r="K210" s="41" t="str">
        <f>'Input - Bookings'!L212</f>
        <v>C225</v>
      </c>
      <c r="L210" s="41" t="str">
        <f>'Input - Bookings'!M212</f>
        <v>J2.5GX</v>
      </c>
      <c r="M210" s="41" t="str">
        <f>'Input - Bookings'!B212</f>
        <v>USD</v>
      </c>
      <c r="N210" s="43" t="str">
        <f t="array" ref="N210">IF(M210="USD",INDEX('AP Plants'!A:A,MATCH(K210,'AP Plants'!D:D,0)),INDEX('Australia Plants'!A:A,MATCH(K210,'Australia Plants'!D:D,0)))</f>
        <v>SN</v>
      </c>
      <c r="O210" s="10">
        <v>1.0</v>
      </c>
      <c r="P210" s="9">
        <v>34720.0</v>
      </c>
      <c r="Q210" s="9">
        <v>20336.300000000003</v>
      </c>
      <c r="R210" s="44">
        <v>0.14359485461384902</v>
      </c>
      <c r="S210" s="45">
        <f t="shared" si="4"/>
        <v>0.4142770737</v>
      </c>
      <c r="T210" s="46">
        <f t="shared" si="5"/>
        <v>0</v>
      </c>
      <c r="U210" s="46">
        <f t="shared" si="20"/>
        <v>0.1435948546</v>
      </c>
      <c r="V210" s="47" t="str">
        <f t="shared" si="7"/>
        <v>AOP</v>
      </c>
      <c r="W210" s="48">
        <f t="shared" si="26"/>
        <v>2920.188042</v>
      </c>
      <c r="X210" s="49">
        <f t="shared" si="9"/>
        <v>2920.188042</v>
      </c>
      <c r="Y210" s="9">
        <f t="shared" si="24"/>
        <v>20336.3</v>
      </c>
      <c r="Z210" s="8"/>
      <c r="AA210" s="8"/>
      <c r="AB210" s="8"/>
      <c r="AC210" s="8" t="str">
        <f t="shared" si="11"/>
        <v>ATHH25262J2.5GX</v>
      </c>
      <c r="AD210" s="8" t="str">
        <f>IF(AC210='Input - Bookings'!Q209,"OK","Check")</f>
        <v>Check</v>
      </c>
      <c r="AE210" s="50"/>
      <c r="AF210" s="62"/>
      <c r="AG210" s="62"/>
      <c r="AH210" s="52"/>
      <c r="AI210" s="52"/>
      <c r="AJ210" s="8" t="str">
        <f t="array" ref="AJ210">XLOOKUP($K210,'AP Plants'!D:D,'AP Plants'!B:B)</f>
        <v>Class 1</v>
      </c>
      <c r="AK210" s="53"/>
      <c r="AL210" s="53"/>
      <c r="AM210" s="46">
        <v>0.015</v>
      </c>
      <c r="AN210" s="46">
        <f t="array" ref="AN210">XLOOKUP($AJ210,Warranty!B:B,Warranty!E:E)</f>
        <v>0.005</v>
      </c>
      <c r="AO210" s="8">
        <f>IF($M210="AUD",VLOOKUP(RIGHT('Wk - Margins'!$K210,3),'AU Freight'!C:G,5,0),0)</f>
        <v>0</v>
      </c>
      <c r="AP210" s="46">
        <f t="shared" si="12"/>
        <v>0</v>
      </c>
      <c r="AQ210" s="54">
        <f t="shared" si="13"/>
        <v>0</v>
      </c>
      <c r="AR210" s="55">
        <f t="shared" si="14"/>
        <v>1</v>
      </c>
      <c r="AS210" s="56">
        <f>IF(M210="AUD",P210*'Currency &amp; Conversion'!$L$7,P210)</f>
        <v>34720</v>
      </c>
      <c r="AT210" s="56">
        <f>IF(M210="AUD",Q210*'Currency &amp; Conversion'!$L$7,Q210)</f>
        <v>20336.3</v>
      </c>
      <c r="AU210" s="56"/>
      <c r="AV210" s="56"/>
      <c r="AW210" s="8"/>
    </row>
    <row r="211" ht="12.75" customHeight="1">
      <c r="A211" s="39" t="str">
        <f>'Input - Bookings'!A213</f>
        <v>04-27</v>
      </c>
      <c r="B211" s="40" t="str">
        <f t="shared" si="1"/>
        <v>Asia</v>
      </c>
      <c r="C211" s="40" t="str">
        <f t="shared" si="2"/>
        <v>ATH</v>
      </c>
      <c r="D211" s="40" t="str">
        <f>'Input - Bookings'!C213</f>
        <v>A</v>
      </c>
      <c r="E211" s="40" t="str">
        <f>'Input - Bookings'!H213</f>
        <v>TH</v>
      </c>
      <c r="F211" s="41" t="str">
        <f>'Input - Bookings'!E213</f>
        <v>065</v>
      </c>
      <c r="G211" s="41" t="str">
        <f>'Input - Bookings'!G213</f>
        <v>DILOK AND SONS CO.,LTD.</v>
      </c>
      <c r="H211" s="41" t="str">
        <f>'Input - Bookings'!I213</f>
        <v>H25263</v>
      </c>
      <c r="I211" s="40" t="str">
        <f t="shared" si="3"/>
        <v>TH</v>
      </c>
      <c r="J211" s="42" t="str">
        <f>VLOOKUP(H211,'Input - Bookings'!I211:P650,8,0)</f>
        <v>001255</v>
      </c>
      <c r="K211" s="41" t="str">
        <f>'Input - Bookings'!L213</f>
        <v>C225</v>
      </c>
      <c r="L211" s="41" t="str">
        <f>'Input - Bookings'!M213</f>
        <v>J2.5GX</v>
      </c>
      <c r="M211" s="41" t="str">
        <f>'Input - Bookings'!B213</f>
        <v>USD</v>
      </c>
      <c r="N211" s="43" t="str">
        <f t="array" ref="N211">IF(M211="USD",INDEX('AP Plants'!A:A,MATCH(K211,'AP Plants'!D:D,0)),INDEX('Australia Plants'!A:A,MATCH(K211,'Australia Plants'!D:D,0)))</f>
        <v>SN</v>
      </c>
      <c r="O211" s="10">
        <v>1.0</v>
      </c>
      <c r="P211" s="9">
        <v>34720.0</v>
      </c>
      <c r="Q211" s="9">
        <v>20336.300000000003</v>
      </c>
      <c r="R211" s="44">
        <v>0.14359485461384902</v>
      </c>
      <c r="S211" s="45">
        <f t="shared" si="4"/>
        <v>0.4142770737</v>
      </c>
      <c r="T211" s="46">
        <f t="shared" si="5"/>
        <v>0</v>
      </c>
      <c r="U211" s="46">
        <f t="shared" si="20"/>
        <v>0.1435948546</v>
      </c>
      <c r="V211" s="47" t="str">
        <f t="shared" si="7"/>
        <v>AOP</v>
      </c>
      <c r="W211" s="48">
        <f t="shared" si="26"/>
        <v>2920.188042</v>
      </c>
      <c r="X211" s="49">
        <f t="shared" si="9"/>
        <v>2920.188042</v>
      </c>
      <c r="Y211" s="9">
        <f t="shared" si="24"/>
        <v>20336.3</v>
      </c>
      <c r="Z211" s="8"/>
      <c r="AA211" s="8"/>
      <c r="AB211" s="8"/>
      <c r="AC211" s="8" t="str">
        <f t="shared" si="11"/>
        <v>ATHH25263J2.5GX</v>
      </c>
      <c r="AD211" s="8" t="str">
        <f>IF(AC211='Input - Bookings'!Q210,"OK","Check")</f>
        <v>Check</v>
      </c>
      <c r="AE211" s="50"/>
      <c r="AF211" s="62"/>
      <c r="AG211" s="62"/>
      <c r="AH211" s="52"/>
      <c r="AI211" s="52"/>
      <c r="AJ211" s="8" t="str">
        <f t="array" ref="AJ211">XLOOKUP($K211,'AP Plants'!D:D,'AP Plants'!B:B)</f>
        <v>Class 1</v>
      </c>
      <c r="AK211" s="53"/>
      <c r="AL211" s="53"/>
      <c r="AM211" s="46">
        <v>0.015</v>
      </c>
      <c r="AN211" s="46">
        <f t="array" ref="AN211">XLOOKUP($AJ211,Warranty!B:B,Warranty!E:E)</f>
        <v>0.005</v>
      </c>
      <c r="AO211" s="8">
        <f>IF($M211="AUD",VLOOKUP(RIGHT('Wk - Margins'!$K211,3),'AU Freight'!C:G,5,0),0)</f>
        <v>0</v>
      </c>
      <c r="AP211" s="46">
        <f t="shared" si="12"/>
        <v>0</v>
      </c>
      <c r="AQ211" s="54">
        <f t="shared" si="13"/>
        <v>0</v>
      </c>
      <c r="AR211" s="55">
        <f t="shared" si="14"/>
        <v>1</v>
      </c>
      <c r="AS211" s="56">
        <f>IF(M211="AUD",P211*'Currency &amp; Conversion'!$L$7,P211)</f>
        <v>34720</v>
      </c>
      <c r="AT211" s="56">
        <f>IF(M211="AUD",Q211*'Currency &amp; Conversion'!$L$7,Q211)</f>
        <v>20336.3</v>
      </c>
      <c r="AU211" s="56"/>
      <c r="AV211" s="56"/>
      <c r="AW211" s="8"/>
    </row>
    <row r="212" ht="12.75" customHeight="1">
      <c r="A212" s="39" t="str">
        <f>'Input - Bookings'!A214</f>
        <v>04-27</v>
      </c>
      <c r="B212" s="40" t="str">
        <f t="shared" si="1"/>
        <v>Asia</v>
      </c>
      <c r="C212" s="40" t="str">
        <f t="shared" si="2"/>
        <v>ATH</v>
      </c>
      <c r="D212" s="40" t="str">
        <f>'Input - Bookings'!C214</f>
        <v>A</v>
      </c>
      <c r="E212" s="40" t="str">
        <f>'Input - Bookings'!H214</f>
        <v>TH</v>
      </c>
      <c r="F212" s="41" t="str">
        <f>'Input - Bookings'!E214</f>
        <v>065</v>
      </c>
      <c r="G212" s="41" t="str">
        <f>'Input - Bookings'!G214</f>
        <v>DILOK AND SONS CO.,LTD.</v>
      </c>
      <c r="H212" s="41" t="str">
        <f>'Input - Bookings'!I214</f>
        <v>H25264</v>
      </c>
      <c r="I212" s="40" t="str">
        <f t="shared" si="3"/>
        <v>TH</v>
      </c>
      <c r="J212" s="42" t="str">
        <f>VLOOKUP(H212,'Input - Bookings'!I212:P651,8,0)</f>
        <v>001255</v>
      </c>
      <c r="K212" s="41" t="str">
        <f>'Input - Bookings'!L214</f>
        <v>C225</v>
      </c>
      <c r="L212" s="41" t="str">
        <f>'Input - Bookings'!M214</f>
        <v>J2.5GX</v>
      </c>
      <c r="M212" s="41" t="str">
        <f>'Input - Bookings'!B214</f>
        <v>USD</v>
      </c>
      <c r="N212" s="43" t="str">
        <f t="array" ref="N212">IF(M212="USD",INDEX('AP Plants'!A:A,MATCH(K212,'AP Plants'!D:D,0)),INDEX('Australia Plants'!A:A,MATCH(K212,'Australia Plants'!D:D,0)))</f>
        <v>SN</v>
      </c>
      <c r="O212" s="10">
        <v>1.0</v>
      </c>
      <c r="P212" s="9">
        <v>34720.0</v>
      </c>
      <c r="Q212" s="9">
        <v>20336.300000000003</v>
      </c>
      <c r="R212" s="44">
        <v>0.14359485461384902</v>
      </c>
      <c r="S212" s="45">
        <f t="shared" si="4"/>
        <v>0.4142770737</v>
      </c>
      <c r="T212" s="46">
        <f t="shared" si="5"/>
        <v>0</v>
      </c>
      <c r="U212" s="46">
        <f t="shared" si="20"/>
        <v>0.1435948546</v>
      </c>
      <c r="V212" s="47" t="str">
        <f t="shared" si="7"/>
        <v>AOP</v>
      </c>
      <c r="W212" s="48">
        <f t="shared" si="26"/>
        <v>2920.188042</v>
      </c>
      <c r="X212" s="49">
        <f t="shared" si="9"/>
        <v>2920.188042</v>
      </c>
      <c r="Y212" s="9">
        <f t="shared" si="24"/>
        <v>20336.3</v>
      </c>
      <c r="Z212" s="8"/>
      <c r="AA212" s="8"/>
      <c r="AB212" s="8"/>
      <c r="AC212" s="8" t="str">
        <f t="shared" si="11"/>
        <v>ATHH25264J2.5GX</v>
      </c>
      <c r="AD212" s="8" t="str">
        <f>IF(AC212='Input - Bookings'!Q211,"OK","Check")</f>
        <v>Check</v>
      </c>
      <c r="AE212" s="50"/>
      <c r="AF212" s="62"/>
      <c r="AG212" s="62"/>
      <c r="AH212" s="52"/>
      <c r="AI212" s="52"/>
      <c r="AJ212" s="8" t="str">
        <f t="array" ref="AJ212">XLOOKUP($K212,'AP Plants'!D:D,'AP Plants'!B:B)</f>
        <v>Class 1</v>
      </c>
      <c r="AK212" s="53"/>
      <c r="AL212" s="53"/>
      <c r="AM212" s="46">
        <v>0.015</v>
      </c>
      <c r="AN212" s="46">
        <f t="array" ref="AN212">XLOOKUP($AJ212,Warranty!B:B,Warranty!E:E)</f>
        <v>0.005</v>
      </c>
      <c r="AO212" s="8">
        <f>IF($M212="AUD",VLOOKUP(RIGHT('Wk - Margins'!$K212,3),'AU Freight'!C:G,5,0),0)</f>
        <v>0</v>
      </c>
      <c r="AP212" s="46">
        <f t="shared" si="12"/>
        <v>0</v>
      </c>
      <c r="AQ212" s="54">
        <f t="shared" si="13"/>
        <v>0</v>
      </c>
      <c r="AR212" s="55">
        <f t="shared" si="14"/>
        <v>1</v>
      </c>
      <c r="AS212" s="56">
        <f>IF(M212="AUD",P212*'Currency &amp; Conversion'!$L$7,P212)</f>
        <v>34720</v>
      </c>
      <c r="AT212" s="56">
        <f>IF(M212="AUD",Q212*'Currency &amp; Conversion'!$L$7,Q212)</f>
        <v>20336.3</v>
      </c>
      <c r="AU212" s="56"/>
      <c r="AV212" s="56"/>
      <c r="AW212" s="8"/>
    </row>
    <row r="213" ht="12.75" customHeight="1">
      <c r="A213" s="39" t="str">
        <f>'Input - Bookings'!A215</f>
        <v>04-27</v>
      </c>
      <c r="B213" s="40" t="str">
        <f t="shared" si="1"/>
        <v>Asia</v>
      </c>
      <c r="C213" s="40" t="str">
        <f t="shared" si="2"/>
        <v>ATH</v>
      </c>
      <c r="D213" s="40" t="str">
        <f>'Input - Bookings'!C215</f>
        <v>A</v>
      </c>
      <c r="E213" s="40" t="str">
        <f>'Input - Bookings'!H215</f>
        <v>TH</v>
      </c>
      <c r="F213" s="41" t="str">
        <f>'Input - Bookings'!E215</f>
        <v>065</v>
      </c>
      <c r="G213" s="41" t="str">
        <f>'Input - Bookings'!G215</f>
        <v>DILOK AND SONS CO.,LTD.</v>
      </c>
      <c r="H213" s="41" t="str">
        <f>'Input - Bookings'!I215</f>
        <v>H25265</v>
      </c>
      <c r="I213" s="40" t="str">
        <f t="shared" si="3"/>
        <v>TH</v>
      </c>
      <c r="J213" s="42" t="str">
        <f>VLOOKUP(H213,'Input - Bookings'!I213:P652,8,0)</f>
        <v>001255</v>
      </c>
      <c r="K213" s="41" t="str">
        <f>'Input - Bookings'!L215</f>
        <v>C225</v>
      </c>
      <c r="L213" s="41" t="str">
        <f>'Input - Bookings'!M215</f>
        <v>J2.5GX</v>
      </c>
      <c r="M213" s="41" t="str">
        <f>'Input - Bookings'!B215</f>
        <v>USD</v>
      </c>
      <c r="N213" s="43" t="str">
        <f t="array" ref="N213">IF(M213="USD",INDEX('AP Plants'!A:A,MATCH(K213,'AP Plants'!D:D,0)),INDEX('Australia Plants'!A:A,MATCH(K213,'Australia Plants'!D:D,0)))</f>
        <v>SN</v>
      </c>
      <c r="O213" s="10">
        <v>1.0</v>
      </c>
      <c r="P213" s="9">
        <v>34720.0</v>
      </c>
      <c r="Q213" s="9">
        <v>20336.300000000003</v>
      </c>
      <c r="R213" s="44">
        <v>0.14359485461384902</v>
      </c>
      <c r="S213" s="45">
        <f t="shared" si="4"/>
        <v>0.4142770737</v>
      </c>
      <c r="T213" s="46">
        <f t="shared" si="5"/>
        <v>0</v>
      </c>
      <c r="U213" s="46">
        <f t="shared" si="20"/>
        <v>0.1435948546</v>
      </c>
      <c r="V213" s="47" t="str">
        <f t="shared" si="7"/>
        <v>AOP</v>
      </c>
      <c r="W213" s="48">
        <f t="shared" si="26"/>
        <v>2920.188042</v>
      </c>
      <c r="X213" s="49">
        <f t="shared" si="9"/>
        <v>2920.188042</v>
      </c>
      <c r="Y213" s="9">
        <f t="shared" si="24"/>
        <v>20336.3</v>
      </c>
      <c r="Z213" s="8"/>
      <c r="AA213" s="8"/>
      <c r="AB213" s="8"/>
      <c r="AC213" s="8" t="str">
        <f t="shared" si="11"/>
        <v>ATHH25265J2.5GX</v>
      </c>
      <c r="AD213" s="8" t="str">
        <f>IF(AC213='Input - Bookings'!Q212,"OK","Check")</f>
        <v>Check</v>
      </c>
      <c r="AE213" s="50"/>
      <c r="AF213" s="62"/>
      <c r="AG213" s="62"/>
      <c r="AH213" s="52"/>
      <c r="AI213" s="52"/>
      <c r="AJ213" s="8" t="str">
        <f t="array" ref="AJ213">XLOOKUP($K213,'AP Plants'!D:D,'AP Plants'!B:B)</f>
        <v>Class 1</v>
      </c>
      <c r="AK213" s="53"/>
      <c r="AL213" s="53"/>
      <c r="AM213" s="46">
        <v>0.015</v>
      </c>
      <c r="AN213" s="46">
        <f t="array" ref="AN213">XLOOKUP($AJ213,Warranty!B:B,Warranty!E:E)</f>
        <v>0.005</v>
      </c>
      <c r="AO213" s="8">
        <f>IF($M213="AUD",VLOOKUP(RIGHT('Wk - Margins'!$K213,3),'AU Freight'!C:G,5,0),0)</f>
        <v>0</v>
      </c>
      <c r="AP213" s="46">
        <f t="shared" si="12"/>
        <v>0</v>
      </c>
      <c r="AQ213" s="54">
        <f t="shared" si="13"/>
        <v>0</v>
      </c>
      <c r="AR213" s="55">
        <f t="shared" si="14"/>
        <v>1</v>
      </c>
      <c r="AS213" s="56">
        <f>IF(M213="AUD",P213*'Currency &amp; Conversion'!$L$7,P213)</f>
        <v>34720</v>
      </c>
      <c r="AT213" s="56">
        <f>IF(M213="AUD",Q213*'Currency &amp; Conversion'!$L$7,Q213)</f>
        <v>20336.3</v>
      </c>
      <c r="AU213" s="56"/>
      <c r="AV213" s="56"/>
      <c r="AW213" s="8"/>
    </row>
    <row r="214" ht="12.75" customHeight="1">
      <c r="A214" s="39" t="str">
        <f>'Input - Bookings'!A216</f>
        <v>04-28</v>
      </c>
      <c r="B214" s="40" t="str">
        <f t="shared" si="1"/>
        <v>Asia</v>
      </c>
      <c r="C214" s="40" t="str">
        <f t="shared" si="2"/>
        <v>ASG</v>
      </c>
      <c r="D214" s="40" t="str">
        <f>'Input - Bookings'!C216</f>
        <v>A</v>
      </c>
      <c r="E214" s="40" t="str">
        <f>'Input - Bookings'!H216</f>
        <v>SG</v>
      </c>
      <c r="F214" s="41" t="str">
        <f>'Input - Bookings'!E216</f>
        <v>065</v>
      </c>
      <c r="G214" s="41" t="str">
        <f>'Input - Bookings'!G216</f>
        <v>JAKSON INTERNATIONAL PTE</v>
      </c>
      <c r="H214" s="58" t="str">
        <f>'Input - Bookings'!I216</f>
        <v>H25420</v>
      </c>
      <c r="I214" s="40" t="str">
        <f t="shared" si="3"/>
        <v>SG</v>
      </c>
      <c r="J214" s="41" t="str">
        <f>VLOOKUP(H214,'Input - Bookings'!I214:P653,8,0)</f>
        <v>880235</v>
      </c>
      <c r="K214" s="41" t="str">
        <f>'Input - Bookings'!L216</f>
        <v>A3C4</v>
      </c>
      <c r="L214" s="41" t="str">
        <f>'Input - Bookings'!M216</f>
        <v>J2.5UT</v>
      </c>
      <c r="M214" s="41" t="str">
        <f>'Input - Bookings'!B216</f>
        <v>USD</v>
      </c>
      <c r="N214" s="43" t="str">
        <f t="array" ref="N214">IF(M214="USD",INDEX('AP Plants'!A:A,MATCH(K214,'AP Plants'!D:D,0)),INDEX('Australia Plants'!A:A,MATCH(K214,'Australia Plants'!D:D,0)))</f>
        <v>Maximal</v>
      </c>
      <c r="O214" s="10">
        <v>1.0</v>
      </c>
      <c r="P214" s="9">
        <v>26300.0</v>
      </c>
      <c r="Q214" s="9">
        <v>20592.85</v>
      </c>
      <c r="R214" s="44">
        <v>0.19312116834280402</v>
      </c>
      <c r="S214" s="45">
        <f t="shared" si="4"/>
        <v>0.2170019011</v>
      </c>
      <c r="T214" s="46">
        <f t="shared" si="5"/>
        <v>0</v>
      </c>
      <c r="U214" s="46">
        <f t="shared" si="20"/>
        <v>0.1931211683</v>
      </c>
      <c r="V214" s="47" t="str">
        <f t="shared" si="7"/>
        <v>AOP</v>
      </c>
      <c r="W214" s="48">
        <f t="shared" si="26"/>
        <v>3976.915252</v>
      </c>
      <c r="X214" s="49">
        <f t="shared" si="9"/>
        <v>3976.915252</v>
      </c>
      <c r="Y214" s="9">
        <f t="shared" si="24"/>
        <v>20592.85</v>
      </c>
      <c r="Z214" s="8"/>
      <c r="AA214" s="8"/>
      <c r="AB214" s="8"/>
      <c r="AC214" s="8" t="str">
        <f t="shared" si="11"/>
        <v>ASGH25420J2.5UT</v>
      </c>
      <c r="AD214" s="8" t="str">
        <f>IF(AC214='Input - Bookings'!Q213,"OK","Check")</f>
        <v>Check</v>
      </c>
      <c r="AE214" s="61"/>
      <c r="AF214" s="62"/>
      <c r="AG214" s="62"/>
      <c r="AH214" s="52"/>
      <c r="AI214" s="52"/>
      <c r="AJ214" s="8" t="str">
        <f t="array" ref="AJ214">XLOOKUP($K214,'AP Plants'!D:D,'AP Plants'!B:B)</f>
        <v>Class 1</v>
      </c>
      <c r="AK214" s="53"/>
      <c r="AL214" s="53"/>
      <c r="AM214" s="46">
        <v>0.015</v>
      </c>
      <c r="AN214" s="46">
        <f t="array" ref="AN214">XLOOKUP($AJ214,Warranty!B:B,Warranty!E:E)</f>
        <v>0.005</v>
      </c>
      <c r="AO214" s="8">
        <f>IF($M214="AUD",VLOOKUP(RIGHT('Wk - Margins'!$K214,3),'AU Freight'!C:G,5,0),0)</f>
        <v>0</v>
      </c>
      <c r="AP214" s="46">
        <f t="shared" si="12"/>
        <v>0</v>
      </c>
      <c r="AQ214" s="54">
        <f t="shared" si="13"/>
        <v>0</v>
      </c>
      <c r="AR214" s="55">
        <f t="shared" si="14"/>
        <v>1</v>
      </c>
      <c r="AS214" s="56">
        <f>IF(M214="AUD",P214*'Currency &amp; Conversion'!$L$7,P214)</f>
        <v>26300</v>
      </c>
      <c r="AT214" s="56">
        <f>IF(M214="AUD",Q214*'Currency &amp; Conversion'!$L$7,Q214)</f>
        <v>20592.85</v>
      </c>
      <c r="AU214" s="56"/>
      <c r="AV214" s="56"/>
      <c r="AW214" s="8"/>
    </row>
    <row r="215" ht="12.75" customHeight="1">
      <c r="A215" s="39" t="str">
        <f>'Input - Bookings'!A217</f>
        <v>04-04</v>
      </c>
      <c r="B215" s="40" t="str">
        <f t="shared" si="1"/>
        <v>Australia</v>
      </c>
      <c r="C215" s="40" t="str">
        <f t="shared" si="2"/>
        <v>PAU</v>
      </c>
      <c r="D215" s="40" t="str">
        <f>'Input - Bookings'!C217</f>
        <v>P</v>
      </c>
      <c r="E215" s="40" t="str">
        <f>'Input - Bookings'!H217</f>
        <v>AU</v>
      </c>
      <c r="F215" s="41" t="str">
        <f>'Input - Bookings'!E217</f>
        <v>065</v>
      </c>
      <c r="G215" s="41" t="str">
        <f>'Input - Bookings'!G217</f>
        <v>ADAPT-A-LIFT GROUP (WA)</v>
      </c>
      <c r="H215" s="41" t="str">
        <f>'Input - Bookings'!I217</f>
        <v>H19904</v>
      </c>
      <c r="I215" s="40" t="str">
        <f t="shared" si="3"/>
        <v>AU</v>
      </c>
      <c r="J215" s="41" t="str">
        <f>VLOOKUP(H215,'Input - Bookings'!I215:P654,8,0)</f>
        <v>087605</v>
      </c>
      <c r="K215" s="41" t="str">
        <f>'Input - Bookings'!L217</f>
        <v>U005</v>
      </c>
      <c r="L215" s="41" t="str">
        <f>'Input - Bookings'!M217</f>
        <v>H5.0FT</v>
      </c>
      <c r="M215" s="41" t="str">
        <f>'Input - Bookings'!B217</f>
        <v>AUD</v>
      </c>
      <c r="N215" s="43" t="str">
        <f t="array" ref="N215">IF(M215="USD",INDEX('AP Plants'!A:A,MATCH(K215,'AP Plants'!D:D,0)),INDEX('Australia Plants'!A:A,MATCH(K215,'Australia Plants'!D:D,0)))</f>
        <v>Craigavon</v>
      </c>
      <c r="O215" s="10">
        <v>1.0</v>
      </c>
      <c r="P215" s="9">
        <v>91920.0</v>
      </c>
      <c r="Q215" s="9">
        <v>74455.19999999998</v>
      </c>
      <c r="R215" s="44">
        <v>0.23858398665410074</v>
      </c>
      <c r="S215" s="45">
        <f t="shared" si="4"/>
        <v>0.19</v>
      </c>
      <c r="T215" s="46">
        <f t="shared" si="5"/>
        <v>0</v>
      </c>
      <c r="U215" s="46">
        <f t="shared" si="20"/>
        <v>0.2385839867</v>
      </c>
      <c r="V215" s="47" t="str">
        <f t="shared" si="7"/>
        <v>AOP</v>
      </c>
      <c r="W215" s="48">
        <f t="shared" si="26"/>
        <v>17763.81844</v>
      </c>
      <c r="X215" s="49" t="str">
        <f t="shared" si="9"/>
        <v>#DIV/0!</v>
      </c>
      <c r="Y215" s="9" t="str">
        <f t="shared" si="24"/>
        <v>#DIV/0!</v>
      </c>
      <c r="Z215" s="8"/>
      <c r="AA215" s="8"/>
      <c r="AB215" s="8"/>
      <c r="AC215" s="8" t="str">
        <f t="shared" si="11"/>
        <v>PAUH19904H5.0FT</v>
      </c>
      <c r="AD215" s="8" t="str">
        <f>IF(AC215='Input - Bookings'!Q214,"OK","Check")</f>
        <v>Check</v>
      </c>
      <c r="AE215" s="61"/>
      <c r="AF215" s="62">
        <v>0.0</v>
      </c>
      <c r="AG215" s="62">
        <v>0.0</v>
      </c>
      <c r="AH215" s="52"/>
      <c r="AI215" s="52">
        <v>32336.62</v>
      </c>
      <c r="AJ215" s="8" t="str">
        <f t="array" ref="AJ215">XLOOKUP($K215,'AP Plants'!D:D,'AP Plants'!B:B)</f>
        <v>Class 5 NOT BT</v>
      </c>
      <c r="AK215" s="53">
        <f>(AI215*(1+VLOOKUP(N215,'Currency &amp; Conversion'!$F$13:$G$19,2,0))*'Currency &amp; Conversion'!$L$4)+((AF215+AG215)*90%)</f>
        <v>51795.47211</v>
      </c>
      <c r="AL215" s="53"/>
      <c r="AM215" s="46">
        <v>0.015</v>
      </c>
      <c r="AN215" s="46">
        <f t="array" ref="AN215">XLOOKUP($AJ215,Warranty!B:B,Warranty!E:E)</f>
        <v>0.005</v>
      </c>
      <c r="AO215" s="8">
        <f>IF($M215="AUD",VLOOKUP(RIGHT('Wk - Margins'!$K215,3),'AU Freight'!C:G,5,0),0)</f>
        <v>3860</v>
      </c>
      <c r="AP215" s="46">
        <f t="shared" si="12"/>
        <v>0</v>
      </c>
      <c r="AQ215" s="54">
        <f t="shared" si="13"/>
        <v>56691.38156</v>
      </c>
      <c r="AR215" s="55">
        <f t="shared" si="14"/>
        <v>0.2385839867</v>
      </c>
      <c r="AS215" s="56">
        <f>IF(M215="AUD",P215*'Currency &amp; Conversion'!$L$7,P215)</f>
        <v>61722.43395</v>
      </c>
      <c r="AT215" s="56">
        <f>IF(M215="AUD",Q215*'Currency &amp; Conversion'!$L$7,Q215)</f>
        <v>49995.1715</v>
      </c>
      <c r="AU215" s="56"/>
      <c r="AV215" s="56"/>
      <c r="AW215" s="8"/>
    </row>
    <row r="216" ht="12.75" customHeight="1">
      <c r="A216" s="39" t="str">
        <f>'Input - Bookings'!A218</f>
        <v>04-05</v>
      </c>
      <c r="B216" s="40" t="str">
        <f t="shared" si="1"/>
        <v>Australia</v>
      </c>
      <c r="C216" s="40" t="str">
        <f t="shared" si="2"/>
        <v>PAU</v>
      </c>
      <c r="D216" s="40" t="str">
        <f>'Input - Bookings'!C218</f>
        <v>P</v>
      </c>
      <c r="E216" s="40" t="str">
        <f>'Input - Bookings'!H218</f>
        <v>AU</v>
      </c>
      <c r="F216" s="41" t="str">
        <f>'Input - Bookings'!E218</f>
        <v>067</v>
      </c>
      <c r="G216" s="41" t="str">
        <f>'Input - Bookings'!G218</f>
        <v>RIVERINA L/TRUCKS (YALE)</v>
      </c>
      <c r="H216" s="41" t="str">
        <f>'Input - Bookings'!I218</f>
        <v>H19906</v>
      </c>
      <c r="I216" s="40" t="str">
        <f t="shared" si="3"/>
        <v>AU</v>
      </c>
      <c r="J216" s="41" t="str">
        <f>VLOOKUP(H216,'Input - Bookings'!I216:P655,8,0)</f>
        <v>053665</v>
      </c>
      <c r="K216" s="41" t="str">
        <f>'Input - Bookings'!L218</f>
        <v>A7S6</v>
      </c>
      <c r="L216" s="41" t="str">
        <f>'Input - Bookings'!M218</f>
        <v>GP50UX</v>
      </c>
      <c r="M216" s="41" t="str">
        <f>'Input - Bookings'!B218</f>
        <v>AUD</v>
      </c>
      <c r="N216" s="43" t="str">
        <f t="array" ref="N216">IF(M216="USD",INDEX('AP Plants'!A:A,MATCH(K216,'AP Plants'!D:D,0)),INDEX('Australia Plants'!A:A,MATCH(K216,'Australia Plants'!D:D,0)))</f>
        <v>Maximal</v>
      </c>
      <c r="O216" s="10">
        <v>1.0</v>
      </c>
      <c r="P216" s="9">
        <v>57170.0</v>
      </c>
      <c r="Q216" s="9">
        <v>43354.25</v>
      </c>
      <c r="R216" s="44">
        <v>0.24153211572625188</v>
      </c>
      <c r="S216" s="45">
        <f t="shared" si="4"/>
        <v>0.2416608361</v>
      </c>
      <c r="T216" s="46">
        <f t="shared" si="5"/>
        <v>0</v>
      </c>
      <c r="U216" s="46">
        <f t="shared" si="20"/>
        <v>0.2415321157</v>
      </c>
      <c r="V216" s="47" t="str">
        <f t="shared" si="7"/>
        <v>AOP</v>
      </c>
      <c r="W216" s="48">
        <f t="shared" si="26"/>
        <v>10471.44373</v>
      </c>
      <c r="X216" s="49" t="str">
        <f t="shared" si="9"/>
        <v>#DIV/0!</v>
      </c>
      <c r="Y216" s="9" t="str">
        <f t="shared" si="24"/>
        <v>#DIV/0!</v>
      </c>
      <c r="Z216" s="8"/>
      <c r="AA216" s="8"/>
      <c r="AB216" s="8"/>
      <c r="AC216" s="8" t="str">
        <f t="shared" si="11"/>
        <v>PAUH19906GP50UX</v>
      </c>
      <c r="AD216" s="8" t="str">
        <f>IF(AC216='Input - Bookings'!Q215,"OK","Check")</f>
        <v>Check</v>
      </c>
      <c r="AE216" s="50"/>
      <c r="AF216" s="62"/>
      <c r="AG216" s="62"/>
      <c r="AH216" s="52"/>
      <c r="AI216" s="52"/>
      <c r="AJ216" s="8" t="str">
        <f t="array" ref="AJ216">XLOOKUP($K216,'AP Plants'!D:D,'AP Plants'!B:B)</f>
        <v>Class 5 NOT BT</v>
      </c>
      <c r="AK216" s="53"/>
      <c r="AL216" s="53"/>
      <c r="AM216" s="46">
        <v>0.015</v>
      </c>
      <c r="AN216" s="46">
        <f t="array" ref="AN216">XLOOKUP($AJ216,Warranty!B:B,Warranty!E:E)</f>
        <v>0.005</v>
      </c>
      <c r="AO216" s="8">
        <f>IF($M216="AUD",VLOOKUP(RIGHT('Wk - Margins'!$K216,3),'AU Freight'!C:G,5,0),0)</f>
        <v>2000</v>
      </c>
      <c r="AP216" s="46">
        <f t="shared" si="12"/>
        <v>0</v>
      </c>
      <c r="AQ216" s="54">
        <f t="shared" si="13"/>
        <v>2000</v>
      </c>
      <c r="AR216" s="55">
        <f t="shared" si="14"/>
        <v>0.9538684212</v>
      </c>
      <c r="AS216" s="56">
        <f>IF(M216="AUD",P216*'Currency &amp; Conversion'!$L$7,P216)</f>
        <v>38388.50684</v>
      </c>
      <c r="AT216" s="56">
        <f>IF(M216="AUD",Q216*'Currency &amp; Conversion'!$L$7,Q216)</f>
        <v>29111.50818</v>
      </c>
      <c r="AU216" s="56"/>
      <c r="AV216" s="56"/>
      <c r="AW216" s="8"/>
    </row>
    <row r="217" ht="12.75" customHeight="1">
      <c r="A217" s="39" t="str">
        <f>'Input - Bookings'!A219</f>
        <v>04-10</v>
      </c>
      <c r="B217" s="40" t="str">
        <f t="shared" si="1"/>
        <v>Australia</v>
      </c>
      <c r="C217" s="40" t="str">
        <f t="shared" si="2"/>
        <v>PAU</v>
      </c>
      <c r="D217" s="40" t="str">
        <f>'Input - Bookings'!C219</f>
        <v>P</v>
      </c>
      <c r="E217" s="40" t="str">
        <f>'Input - Bookings'!H219</f>
        <v>AU</v>
      </c>
      <c r="F217" s="41" t="str">
        <f>'Input - Bookings'!E219</f>
        <v>067</v>
      </c>
      <c r="G217" s="41" t="str">
        <f>'Input - Bookings'!G219</f>
        <v>ADAPT-A-LIFT GROUP (VIC)</v>
      </c>
      <c r="H217" s="41" t="str">
        <f>'Input - Bookings'!I219</f>
        <v>H20460</v>
      </c>
      <c r="I217" s="40" t="str">
        <f t="shared" si="3"/>
        <v>AU</v>
      </c>
      <c r="J217" s="41" t="str">
        <f>VLOOKUP(H217,'Input - Bookings'!I217:P656,8,0)</f>
        <v>087625</v>
      </c>
      <c r="K217" s="41" t="str">
        <f>'Input - Bookings'!L219</f>
        <v>A976</v>
      </c>
      <c r="L217" s="41" t="str">
        <f>'Input - Bookings'!M219</f>
        <v>ERP25VL</v>
      </c>
      <c r="M217" s="41" t="str">
        <f>'Input - Bookings'!B219</f>
        <v>AUD</v>
      </c>
      <c r="N217" s="43" t="str">
        <f t="array" ref="N217">IF(M217="USD",INDEX('AP Plants'!A:A,MATCH(K217,'AP Plants'!D:D,0)),INDEX('Australia Plants'!A:A,MATCH(K217,'Australia Plants'!D:D,0)))</f>
        <v>Craigavon</v>
      </c>
      <c r="O217" s="10">
        <v>1.0</v>
      </c>
      <c r="P217" s="9">
        <v>62595.0</v>
      </c>
      <c r="Q217" s="9">
        <v>46972.40000000001</v>
      </c>
      <c r="R217" s="44">
        <v>0.2098381899950228</v>
      </c>
      <c r="S217" s="45">
        <f t="shared" si="4"/>
        <v>0.249582235</v>
      </c>
      <c r="T217" s="46">
        <f t="shared" si="5"/>
        <v>0</v>
      </c>
      <c r="U217" s="46">
        <f t="shared" si="20"/>
        <v>0.20983819</v>
      </c>
      <c r="V217" s="47" t="str">
        <f t="shared" si="7"/>
        <v>AOP</v>
      </c>
      <c r="W217" s="48">
        <f t="shared" si="26"/>
        <v>9856.603396</v>
      </c>
      <c r="X217" s="49" t="str">
        <f t="shared" si="9"/>
        <v>#DIV/0!</v>
      </c>
      <c r="Y217" s="9" t="str">
        <f t="shared" si="24"/>
        <v>#DIV/0!</v>
      </c>
      <c r="Z217" s="8"/>
      <c r="AA217" s="8"/>
      <c r="AB217" s="8"/>
      <c r="AC217" s="8" t="str">
        <f t="shared" si="11"/>
        <v>PAUH20460ERP25VL</v>
      </c>
      <c r="AD217" s="8" t="str">
        <f>IF(AC217='Input - Bookings'!Q216,"OK","Check")</f>
        <v>Check</v>
      </c>
      <c r="AE217" s="50"/>
      <c r="AF217" s="62">
        <v>0.0</v>
      </c>
      <c r="AG217" s="62">
        <v>0.0</v>
      </c>
      <c r="AH217" s="52"/>
      <c r="AI217" s="52">
        <v>20875.21</v>
      </c>
      <c r="AJ217" s="8" t="str">
        <f t="array" ref="AJ217">XLOOKUP($K217,'AP Plants'!D:D,'AP Plants'!B:B)</f>
        <v>Class 1</v>
      </c>
      <c r="AK217" s="53">
        <f>(AI217*(1+VLOOKUP(N217,'Currency &amp; Conversion'!$F$13:$G$19,2,0))*'Currency &amp; Conversion'!$L$4)+((AF217+AG217)*90%)</f>
        <v>33437.05549</v>
      </c>
      <c r="AL217" s="53"/>
      <c r="AM217" s="46">
        <v>0.015</v>
      </c>
      <c r="AN217" s="46">
        <f t="array" ref="AN217">XLOOKUP($AJ217,Warranty!B:B,Warranty!E:E)</f>
        <v>0.005</v>
      </c>
      <c r="AO217" s="8">
        <f>IF($M217="AUD",VLOOKUP(RIGHT('Wk - Margins'!$K217,3),'AU Freight'!C:G,5,0),0)</f>
        <v>3010</v>
      </c>
      <c r="AP217" s="46">
        <f t="shared" si="12"/>
        <v>0</v>
      </c>
      <c r="AQ217" s="54">
        <f t="shared" si="13"/>
        <v>37115.7966</v>
      </c>
      <c r="AR217" s="55">
        <f t="shared" si="14"/>
        <v>0.20983819</v>
      </c>
      <c r="AS217" s="56">
        <f>IF(M217="AUD",P217*'Currency &amp; Conversion'!$L$7,P217)</f>
        <v>42031.28539</v>
      </c>
      <c r="AT217" s="56">
        <f>IF(M217="AUD",Q217*'Currency &amp; Conversion'!$L$7,Q217)</f>
        <v>31541.02324</v>
      </c>
      <c r="AU217" s="56"/>
      <c r="AV217" s="56"/>
      <c r="AW217" s="8"/>
    </row>
    <row r="218" ht="12.75" customHeight="1">
      <c r="A218" s="39" t="str">
        <f>'Input - Bookings'!A220</f>
        <v>04-10</v>
      </c>
      <c r="B218" s="40" t="str">
        <f t="shared" si="1"/>
        <v>Australia</v>
      </c>
      <c r="C218" s="40" t="str">
        <f t="shared" si="2"/>
        <v>PAU</v>
      </c>
      <c r="D218" s="40" t="str">
        <f>'Input - Bookings'!C220</f>
        <v>P</v>
      </c>
      <c r="E218" s="40" t="str">
        <f>'Input - Bookings'!H220</f>
        <v>AU</v>
      </c>
      <c r="F218" s="41" t="str">
        <f>'Input - Bookings'!E220</f>
        <v>067</v>
      </c>
      <c r="G218" s="41" t="str">
        <f>'Input - Bookings'!G220</f>
        <v>ADAPT-A-LIFT GROUP (VIC)</v>
      </c>
      <c r="H218" s="41" t="str">
        <f>'Input - Bookings'!I220</f>
        <v>H20461</v>
      </c>
      <c r="I218" s="40" t="str">
        <f t="shared" si="3"/>
        <v>AU</v>
      </c>
      <c r="J218" s="41" t="str">
        <f>VLOOKUP(H218,'Input - Bookings'!I218:P657,8,0)</f>
        <v>087625</v>
      </c>
      <c r="K218" s="41" t="str">
        <f>'Input - Bookings'!L220</f>
        <v>A976</v>
      </c>
      <c r="L218" s="41" t="str">
        <f>'Input - Bookings'!M220</f>
        <v>ERP25VL</v>
      </c>
      <c r="M218" s="41" t="str">
        <f>'Input - Bookings'!B220</f>
        <v>AUD</v>
      </c>
      <c r="N218" s="43" t="str">
        <f t="array" ref="N218">IF(M218="USD",INDEX('AP Plants'!A:A,MATCH(K218,'AP Plants'!D:D,0)),INDEX('Australia Plants'!A:A,MATCH(K218,'Australia Plants'!D:D,0)))</f>
        <v>Craigavon</v>
      </c>
      <c r="O218" s="10">
        <v>1.0</v>
      </c>
      <c r="P218" s="9">
        <v>60290.0</v>
      </c>
      <c r="Q218" s="9">
        <v>44944.00000000001</v>
      </c>
      <c r="R218" s="44">
        <v>0.19160205224068183</v>
      </c>
      <c r="S218" s="45">
        <f t="shared" si="4"/>
        <v>0.2545364074</v>
      </c>
      <c r="T218" s="46">
        <f t="shared" si="5"/>
        <v>0</v>
      </c>
      <c r="U218" s="46">
        <f t="shared" si="20"/>
        <v>0.1916020522</v>
      </c>
      <c r="V218" s="47" t="str">
        <f t="shared" si="7"/>
        <v>AOP</v>
      </c>
      <c r="W218" s="48">
        <f t="shared" si="26"/>
        <v>8611.362636</v>
      </c>
      <c r="X218" s="49" t="str">
        <f t="shared" si="9"/>
        <v>#DIV/0!</v>
      </c>
      <c r="Y218" s="9" t="str">
        <f t="shared" si="24"/>
        <v>#DIV/0!</v>
      </c>
      <c r="Z218" s="8"/>
      <c r="AA218" s="8"/>
      <c r="AB218" s="8"/>
      <c r="AC218" s="8" t="str">
        <f t="shared" si="11"/>
        <v>PAUH20461ERP25VL</v>
      </c>
      <c r="AD218" s="8" t="str">
        <f>IF(AC218='Input - Bookings'!Q217,"OK","Check")</f>
        <v>Check</v>
      </c>
      <c r="AE218" s="50"/>
      <c r="AF218" s="62">
        <v>0.0</v>
      </c>
      <c r="AG218" s="62">
        <v>0.0</v>
      </c>
      <c r="AH218" s="52"/>
      <c r="AI218" s="52">
        <v>20395.86</v>
      </c>
      <c r="AJ218" s="8" t="str">
        <f t="array" ref="AJ218">XLOOKUP($K218,'AP Plants'!D:D,'AP Plants'!B:B)</f>
        <v>Class 1</v>
      </c>
      <c r="AK218" s="53">
        <f>(AI218*(1+VLOOKUP(N218,'Currency &amp; Conversion'!$F$13:$G$19,2,0))*'Currency &amp; Conversion'!$L$4)+((AF218+AG218)*90%)</f>
        <v>32669.25232</v>
      </c>
      <c r="AL218" s="53"/>
      <c r="AM218" s="46">
        <v>0.015</v>
      </c>
      <c r="AN218" s="46">
        <f t="array" ref="AN218">XLOOKUP($AJ218,Warranty!B:B,Warranty!E:E)</f>
        <v>0.005</v>
      </c>
      <c r="AO218" s="8">
        <f>IF($M218="AUD",VLOOKUP(RIGHT('Wk - Margins'!$K218,3),'AU Freight'!C:G,5,0),0)</f>
        <v>3010</v>
      </c>
      <c r="AP218" s="46">
        <f t="shared" si="12"/>
        <v>0</v>
      </c>
      <c r="AQ218" s="54">
        <f t="shared" si="13"/>
        <v>36332.63736</v>
      </c>
      <c r="AR218" s="55">
        <f t="shared" si="14"/>
        <v>0.1916020522</v>
      </c>
      <c r="AS218" s="56">
        <f>IF(M218="AUD",P218*'Currency &amp; Conversion'!$L$7,P218)</f>
        <v>40483.52418</v>
      </c>
      <c r="AT218" s="56">
        <f>IF(M218="AUD",Q218*'Currency &amp; Conversion'!$L$7,Q218)</f>
        <v>30178.99338</v>
      </c>
      <c r="AU218" s="56"/>
      <c r="AV218" s="56"/>
      <c r="AW218" s="8"/>
    </row>
    <row r="219" ht="12.75" customHeight="1">
      <c r="A219" s="39" t="str">
        <f>'Input - Bookings'!A221</f>
        <v>04-10</v>
      </c>
      <c r="B219" s="40" t="str">
        <f t="shared" si="1"/>
        <v>Australia</v>
      </c>
      <c r="C219" s="40" t="str">
        <f t="shared" si="2"/>
        <v>PAU</v>
      </c>
      <c r="D219" s="40" t="str">
        <f>'Input - Bookings'!C221</f>
        <v>P</v>
      </c>
      <c r="E219" s="40" t="str">
        <f>'Input - Bookings'!H221</f>
        <v>AU</v>
      </c>
      <c r="F219" s="41" t="str">
        <f>'Input - Bookings'!E221</f>
        <v>067</v>
      </c>
      <c r="G219" s="41" t="str">
        <f>'Input - Bookings'!G221</f>
        <v>ADAPT-A-LIFT GROUP (VIC)</v>
      </c>
      <c r="H219" s="41" t="str">
        <f>'Input - Bookings'!I221</f>
        <v>H20462</v>
      </c>
      <c r="I219" s="40" t="str">
        <f t="shared" si="3"/>
        <v>AU</v>
      </c>
      <c r="J219" s="41" t="str">
        <f>VLOOKUP(H219,'Input - Bookings'!I219:P658,8,0)</f>
        <v>087625</v>
      </c>
      <c r="K219" s="41" t="str">
        <f>'Input - Bookings'!L221</f>
        <v>A976</v>
      </c>
      <c r="L219" s="41" t="str">
        <f>'Input - Bookings'!M221</f>
        <v>ERP25VL</v>
      </c>
      <c r="M219" s="41" t="str">
        <f>'Input - Bookings'!B221</f>
        <v>AUD</v>
      </c>
      <c r="N219" s="43" t="str">
        <f t="array" ref="N219">IF(M219="USD",INDEX('AP Plants'!A:A,MATCH(K219,'AP Plants'!D:D,0)),INDEX('Australia Plants'!A:A,MATCH(K219,'Australia Plants'!D:D,0)))</f>
        <v>Craigavon</v>
      </c>
      <c r="O219" s="10">
        <v>1.0</v>
      </c>
      <c r="P219" s="9">
        <v>60290.0</v>
      </c>
      <c r="Q219" s="9">
        <v>44944.00000000001</v>
      </c>
      <c r="R219" s="44">
        <v>0.19160205224068183</v>
      </c>
      <c r="S219" s="45">
        <f t="shared" si="4"/>
        <v>0.2545364074</v>
      </c>
      <c r="T219" s="46">
        <f t="shared" si="5"/>
        <v>0</v>
      </c>
      <c r="U219" s="46">
        <f t="shared" si="20"/>
        <v>0.1916020522</v>
      </c>
      <c r="V219" s="47" t="str">
        <f t="shared" si="7"/>
        <v>AOP</v>
      </c>
      <c r="W219" s="48">
        <f t="shared" si="26"/>
        <v>8611.362636</v>
      </c>
      <c r="X219" s="49" t="str">
        <f t="shared" si="9"/>
        <v>#DIV/0!</v>
      </c>
      <c r="Y219" s="9" t="str">
        <f t="shared" si="24"/>
        <v>#DIV/0!</v>
      </c>
      <c r="Z219" s="8"/>
      <c r="AA219" s="8"/>
      <c r="AB219" s="8"/>
      <c r="AC219" s="8" t="str">
        <f t="shared" si="11"/>
        <v>PAUH20462ERP25VL</v>
      </c>
      <c r="AD219" s="8" t="str">
        <f>IF(AC219='Input - Bookings'!Q218,"OK","Check")</f>
        <v>Check</v>
      </c>
      <c r="AE219" s="61"/>
      <c r="AF219" s="62">
        <v>0.0</v>
      </c>
      <c r="AG219" s="62">
        <v>0.0</v>
      </c>
      <c r="AH219" s="59"/>
      <c r="AI219" s="52">
        <v>20395.86</v>
      </c>
      <c r="AJ219" s="8" t="str">
        <f t="array" ref="AJ219">XLOOKUP($K219,'AP Plants'!D:D,'AP Plants'!B:B)</f>
        <v>Class 1</v>
      </c>
      <c r="AK219" s="53">
        <f>(AI219*(1+VLOOKUP(N219,'Currency &amp; Conversion'!$F$13:$G$19,2,0))*'Currency &amp; Conversion'!$L$4)+((AF219+AG219)*90%)</f>
        <v>32669.25232</v>
      </c>
      <c r="AL219" s="53"/>
      <c r="AM219" s="46">
        <v>0.015</v>
      </c>
      <c r="AN219" s="46">
        <f t="array" ref="AN219">XLOOKUP($AJ219,Warranty!B:B,Warranty!E:E)</f>
        <v>0.005</v>
      </c>
      <c r="AO219" s="8">
        <f>IF($M219="AUD",VLOOKUP(RIGHT('Wk - Margins'!$K219,3),'AU Freight'!C:G,5,0),0)</f>
        <v>3010</v>
      </c>
      <c r="AP219" s="46">
        <f t="shared" si="12"/>
        <v>0</v>
      </c>
      <c r="AQ219" s="54">
        <f t="shared" si="13"/>
        <v>36332.63736</v>
      </c>
      <c r="AR219" s="55">
        <f t="shared" si="14"/>
        <v>0.1916020522</v>
      </c>
      <c r="AS219" s="56">
        <f>IF(M219="AUD",P219*'Currency &amp; Conversion'!$L$7,P219)</f>
        <v>40483.52418</v>
      </c>
      <c r="AT219" s="56">
        <f>IF(M219="AUD",Q219*'Currency &amp; Conversion'!$L$7,Q219)</f>
        <v>30178.99338</v>
      </c>
      <c r="AU219" s="56"/>
      <c r="AV219" s="56"/>
      <c r="AW219" s="8"/>
    </row>
    <row r="220" ht="12.75" customHeight="1">
      <c r="A220" s="39" t="str">
        <f>'Input - Bookings'!A222</f>
        <v>04-10</v>
      </c>
      <c r="B220" s="40" t="str">
        <f t="shared" si="1"/>
        <v>Australia</v>
      </c>
      <c r="C220" s="40" t="str">
        <f t="shared" si="2"/>
        <v>PAU</v>
      </c>
      <c r="D220" s="40" t="str">
        <f>'Input - Bookings'!C222</f>
        <v>P</v>
      </c>
      <c r="E220" s="40" t="str">
        <f>'Input - Bookings'!H222</f>
        <v>AU</v>
      </c>
      <c r="F220" s="41" t="str">
        <f>'Input - Bookings'!E222</f>
        <v>067</v>
      </c>
      <c r="G220" s="41" t="str">
        <f>'Input - Bookings'!G222</f>
        <v>ADAPT-A-LIFT GROUP (VIC)</v>
      </c>
      <c r="H220" s="41" t="str">
        <f>'Input - Bookings'!I222</f>
        <v>H20463</v>
      </c>
      <c r="I220" s="40" t="str">
        <f t="shared" si="3"/>
        <v>AU</v>
      </c>
      <c r="J220" s="41" t="str">
        <f>VLOOKUP(H220,'Input - Bookings'!I220:P659,8,0)</f>
        <v>087625</v>
      </c>
      <c r="K220" s="41" t="str">
        <f>'Input - Bookings'!L222</f>
        <v>G807</v>
      </c>
      <c r="L220" s="41" t="str">
        <f>'Input - Bookings'!M222</f>
        <v>ERP20VT</v>
      </c>
      <c r="M220" s="41" t="str">
        <f>'Input - Bookings'!B222</f>
        <v>AUD</v>
      </c>
      <c r="N220" s="43" t="str">
        <f t="array" ref="N220">IF(M220="USD",INDEX('AP Plants'!A:A,MATCH(K220,'AP Plants'!D:D,0)),INDEX('Australia Plants'!A:A,MATCH(K220,'Australia Plants'!D:D,0)))</f>
        <v>Craigavon</v>
      </c>
      <c r="O220" s="10">
        <v>1.0</v>
      </c>
      <c r="P220" s="9">
        <v>55675.0</v>
      </c>
      <c r="Q220" s="9">
        <v>36575.632</v>
      </c>
      <c r="R220" s="44">
        <v>0.15397971764046625</v>
      </c>
      <c r="S220" s="45">
        <f t="shared" si="4"/>
        <v>0.3430510642</v>
      </c>
      <c r="T220" s="46">
        <f t="shared" si="5"/>
        <v>0</v>
      </c>
      <c r="U220" s="46">
        <f t="shared" si="20"/>
        <v>0.1539797176</v>
      </c>
      <c r="V220" s="47" t="str">
        <f t="shared" si="7"/>
        <v>AOP</v>
      </c>
      <c r="W220" s="48">
        <f t="shared" si="26"/>
        <v>5631.905488</v>
      </c>
      <c r="X220" s="49" t="str">
        <f t="shared" si="9"/>
        <v>#DIV/0!</v>
      </c>
      <c r="Y220" s="9" t="str">
        <f t="shared" si="24"/>
        <v>#DIV/0!</v>
      </c>
      <c r="Z220" s="8"/>
      <c r="AA220" s="8"/>
      <c r="AB220" s="8"/>
      <c r="AC220" s="8" t="str">
        <f t="shared" si="11"/>
        <v>PAUH20463ERP20VT</v>
      </c>
      <c r="AD220" s="8" t="str">
        <f>IF(AC220='Input - Bookings'!Q219,"OK","Check")</f>
        <v>Check</v>
      </c>
      <c r="AE220" s="63"/>
      <c r="AF220" s="62">
        <v>0.0</v>
      </c>
      <c r="AG220" s="62">
        <v>0.0</v>
      </c>
      <c r="AH220" s="52"/>
      <c r="AI220" s="52">
        <v>17118.88</v>
      </c>
      <c r="AJ220" s="8" t="str">
        <f t="array" ref="AJ220">XLOOKUP($K220,'AP Plants'!D:D,'AP Plants'!B:B)</f>
        <v>Class 1</v>
      </c>
      <c r="AK220" s="53">
        <f>(AI220*(1+VLOOKUP(N220,'Currency &amp; Conversion'!$F$13:$G$19,2,0))*'Currency &amp; Conversion'!$L$4)+((AF220+AG220)*90%)</f>
        <v>27420.32011</v>
      </c>
      <c r="AL220" s="53"/>
      <c r="AM220" s="46">
        <v>0.015</v>
      </c>
      <c r="AN220" s="46">
        <f t="array" ref="AN220">XLOOKUP($AJ220,Warranty!B:B,Warranty!E:E)</f>
        <v>0.005</v>
      </c>
      <c r="AO220" s="8">
        <f>IF($M220="AUD",VLOOKUP(RIGHT('Wk - Margins'!$K220,3),'AU Freight'!C:G,5,0),0)</f>
        <v>2975</v>
      </c>
      <c r="AP220" s="46">
        <f t="shared" si="12"/>
        <v>0</v>
      </c>
      <c r="AQ220" s="54">
        <f t="shared" si="13"/>
        <v>30943.72651</v>
      </c>
      <c r="AR220" s="55">
        <f t="shared" si="14"/>
        <v>0.1539797176</v>
      </c>
      <c r="AS220" s="56">
        <f>IF(M220="AUD",P220*'Currency &amp; Conversion'!$L$7,P220)</f>
        <v>37384.64437</v>
      </c>
      <c r="AT220" s="56">
        <f>IF(M220="AUD",Q220*'Currency &amp; Conversion'!$L$7,Q220)</f>
        <v>24559.80233</v>
      </c>
      <c r="AU220" s="56"/>
      <c r="AV220" s="56"/>
      <c r="AW220" s="8"/>
    </row>
    <row r="221" ht="12.75" customHeight="1">
      <c r="A221" s="39" t="str">
        <f>'Input - Bookings'!A223</f>
        <v>04-10</v>
      </c>
      <c r="B221" s="40" t="str">
        <f t="shared" si="1"/>
        <v>Australia</v>
      </c>
      <c r="C221" s="40" t="str">
        <f t="shared" si="2"/>
        <v>PAU</v>
      </c>
      <c r="D221" s="40" t="str">
        <f>'Input - Bookings'!C223</f>
        <v>P</v>
      </c>
      <c r="E221" s="40" t="str">
        <f>'Input - Bookings'!H223</f>
        <v>AU</v>
      </c>
      <c r="F221" s="41" t="str">
        <f>'Input - Bookings'!E223</f>
        <v>067</v>
      </c>
      <c r="G221" s="41" t="str">
        <f>'Input - Bookings'!G223</f>
        <v>ADAPT-A-LIFT GROUP (VIC)</v>
      </c>
      <c r="H221" s="41" t="str">
        <f>'Input - Bookings'!I223</f>
        <v>H20464</v>
      </c>
      <c r="I221" s="40" t="str">
        <f t="shared" si="3"/>
        <v>AU</v>
      </c>
      <c r="J221" s="41" t="str">
        <f>VLOOKUP(H221,'Input - Bookings'!I221:P660,8,0)</f>
        <v>087625</v>
      </c>
      <c r="K221" s="41" t="str">
        <f>'Input - Bookings'!L223</f>
        <v>G807</v>
      </c>
      <c r="L221" s="41" t="str">
        <f>'Input - Bookings'!M223</f>
        <v>ERP20VT</v>
      </c>
      <c r="M221" s="41" t="str">
        <f>'Input - Bookings'!B223</f>
        <v>AUD</v>
      </c>
      <c r="N221" s="43" t="str">
        <f t="array" ref="N221">IF(M221="USD",INDEX('AP Plants'!A:A,MATCH(K221,'AP Plants'!D:D,0)),INDEX('Australia Plants'!A:A,MATCH(K221,'Australia Plants'!D:D,0)))</f>
        <v>Craigavon</v>
      </c>
      <c r="O221" s="10">
        <v>1.0</v>
      </c>
      <c r="P221" s="9">
        <v>56115.0</v>
      </c>
      <c r="Q221" s="9">
        <v>36903.432</v>
      </c>
      <c r="R221" s="44">
        <v>0.15868598847669257</v>
      </c>
      <c r="S221" s="45">
        <f t="shared" si="4"/>
        <v>0.3423606522</v>
      </c>
      <c r="T221" s="46">
        <f t="shared" si="5"/>
        <v>0</v>
      </c>
      <c r="U221" s="46">
        <f t="shared" si="20"/>
        <v>0.1586859885</v>
      </c>
      <c r="V221" s="47" t="str">
        <f t="shared" si="7"/>
        <v>AOP</v>
      </c>
      <c r="W221" s="48">
        <f t="shared" si="26"/>
        <v>5856.057585</v>
      </c>
      <c r="X221" s="49" t="str">
        <f t="shared" si="9"/>
        <v>#DIV/0!</v>
      </c>
      <c r="Y221" s="9" t="str">
        <f t="shared" si="24"/>
        <v>#DIV/0!</v>
      </c>
      <c r="Z221" s="8"/>
      <c r="AA221" s="8"/>
      <c r="AB221" s="8"/>
      <c r="AC221" s="8" t="str">
        <f t="shared" si="11"/>
        <v>PAUH20464ERP20VT</v>
      </c>
      <c r="AD221" s="8" t="str">
        <f>IF(AC221='Input - Bookings'!Q220,"OK","Check")</f>
        <v>Check</v>
      </c>
      <c r="AE221" s="61"/>
      <c r="AF221" s="62">
        <v>0.0</v>
      </c>
      <c r="AG221" s="62">
        <v>0.0</v>
      </c>
      <c r="AH221" s="52"/>
      <c r="AI221" s="52">
        <v>17182.32</v>
      </c>
      <c r="AJ221" s="8" t="str">
        <f t="array" ref="AJ221">XLOOKUP($K221,'AP Plants'!D:D,'AP Plants'!B:B)</f>
        <v>Class 1</v>
      </c>
      <c r="AK221" s="53">
        <f>(AI221*(1+VLOOKUP(N221,'Currency &amp; Conversion'!$F$13:$G$19,2,0))*'Currency &amp; Conversion'!$L$4)+((AF221+AG221)*90%)</f>
        <v>27521.9357</v>
      </c>
      <c r="AL221" s="53"/>
      <c r="AM221" s="46">
        <v>0.015</v>
      </c>
      <c r="AN221" s="46">
        <f t="array" ref="AN221">XLOOKUP($AJ221,Warranty!B:B,Warranty!E:E)</f>
        <v>0.005</v>
      </c>
      <c r="AO221" s="8">
        <f>IF($M221="AUD",VLOOKUP(RIGHT('Wk - Margins'!$K221,3),'AU Freight'!C:G,5,0),0)</f>
        <v>2975</v>
      </c>
      <c r="AP221" s="46">
        <f t="shared" si="12"/>
        <v>0</v>
      </c>
      <c r="AQ221" s="54">
        <f t="shared" si="13"/>
        <v>31047.37441</v>
      </c>
      <c r="AR221" s="55">
        <f t="shared" si="14"/>
        <v>0.1586859885</v>
      </c>
      <c r="AS221" s="56">
        <f>IF(M221="AUD",P221*'Currency &amp; Conversion'!$L$7,P221)</f>
        <v>37680.09553</v>
      </c>
      <c r="AT221" s="56">
        <f>IF(M221="AUD",Q221*'Currency &amp; Conversion'!$L$7,Q221)</f>
        <v>24779.91345</v>
      </c>
      <c r="AU221" s="56"/>
      <c r="AV221" s="56"/>
      <c r="AW221" s="8"/>
    </row>
    <row r="222" ht="12.75" customHeight="1">
      <c r="A222" s="39" t="str">
        <f>'Input - Bookings'!A224</f>
        <v>04-10</v>
      </c>
      <c r="B222" s="40" t="str">
        <f t="shared" si="1"/>
        <v>Australia</v>
      </c>
      <c r="C222" s="40" t="str">
        <f t="shared" si="2"/>
        <v>PAU</v>
      </c>
      <c r="D222" s="40" t="str">
        <f>'Input - Bookings'!C224</f>
        <v>P</v>
      </c>
      <c r="E222" s="40" t="str">
        <f>'Input - Bookings'!H224</f>
        <v>AU</v>
      </c>
      <c r="F222" s="41" t="str">
        <f>'Input - Bookings'!E224</f>
        <v>067</v>
      </c>
      <c r="G222" s="41" t="str">
        <f>'Input - Bookings'!G224</f>
        <v>ADAPT-A-LIFT GROUP (VIC)</v>
      </c>
      <c r="H222" s="41" t="str">
        <f>'Input - Bookings'!I224</f>
        <v>H20465</v>
      </c>
      <c r="I222" s="40" t="str">
        <f t="shared" si="3"/>
        <v>AU</v>
      </c>
      <c r="J222" s="41" t="str">
        <f>VLOOKUP(H222,'Input - Bookings'!I222:P661,8,0)</f>
        <v>087625</v>
      </c>
      <c r="K222" s="41" t="str">
        <f>'Input - Bookings'!L224</f>
        <v>G807</v>
      </c>
      <c r="L222" s="41" t="str">
        <f>'Input - Bookings'!M224</f>
        <v>ERP20VT</v>
      </c>
      <c r="M222" s="41" t="str">
        <f>'Input - Bookings'!B224</f>
        <v>AUD</v>
      </c>
      <c r="N222" s="43" t="str">
        <f t="array" ref="N222">IF(M222="USD",INDEX('AP Plants'!A:A,MATCH(K222,'AP Plants'!D:D,0)),INDEX('Australia Plants'!A:A,MATCH(K222,'Australia Plants'!D:D,0)))</f>
        <v>Craigavon</v>
      </c>
      <c r="O222" s="10">
        <v>1.0</v>
      </c>
      <c r="P222" s="9">
        <v>55650.0</v>
      </c>
      <c r="Q222" s="9">
        <v>36557.007</v>
      </c>
      <c r="R222" s="44">
        <v>0.1540134822129613</v>
      </c>
      <c r="S222" s="45">
        <f t="shared" si="4"/>
        <v>0.3430906199</v>
      </c>
      <c r="T222" s="46">
        <f t="shared" si="5"/>
        <v>0</v>
      </c>
      <c r="U222" s="46">
        <f t="shared" si="20"/>
        <v>0.1540134822</v>
      </c>
      <c r="V222" s="47" t="str">
        <f t="shared" si="7"/>
        <v>AOP</v>
      </c>
      <c r="W222" s="48">
        <f t="shared" si="26"/>
        <v>5630.271947</v>
      </c>
      <c r="X222" s="49" t="str">
        <f t="shared" si="9"/>
        <v>#DIV/0!</v>
      </c>
      <c r="Y222" s="9" t="str">
        <f t="shared" si="24"/>
        <v>#DIV/0!</v>
      </c>
      <c r="Z222" s="8"/>
      <c r="AA222" s="8"/>
      <c r="AB222" s="8"/>
      <c r="AC222" s="8" t="str">
        <f t="shared" si="11"/>
        <v>PAUH20465ERP20VT</v>
      </c>
      <c r="AD222" s="8" t="str">
        <f>IF(AC222='Input - Bookings'!Q221,"OK","Check")</f>
        <v>Check</v>
      </c>
      <c r="AE222" s="50"/>
      <c r="AF222" s="62">
        <v>0.0</v>
      </c>
      <c r="AG222" s="62">
        <v>0.0</v>
      </c>
      <c r="AH222" s="52"/>
      <c r="AI222" s="52">
        <v>17108.48</v>
      </c>
      <c r="AJ222" s="8" t="str">
        <f t="array" ref="AJ222">XLOOKUP($K222,'AP Plants'!D:D,'AP Plants'!B:B)</f>
        <v>Class 1</v>
      </c>
      <c r="AK222" s="53">
        <f>(AI222*(1+VLOOKUP(N222,'Currency &amp; Conversion'!$F$13:$G$19,2,0))*'Currency &amp; Conversion'!$L$4)+((AF222+AG222)*90%)</f>
        <v>27403.66182</v>
      </c>
      <c r="AL222" s="53"/>
      <c r="AM222" s="46">
        <v>0.015</v>
      </c>
      <c r="AN222" s="46">
        <f t="array" ref="AN222">XLOOKUP($AJ222,Warranty!B:B,Warranty!E:E)</f>
        <v>0.005</v>
      </c>
      <c r="AO222" s="8">
        <f>IF($M222="AUD",VLOOKUP(RIGHT('Wk - Margins'!$K222,3),'AU Freight'!C:G,5,0),0)</f>
        <v>2975</v>
      </c>
      <c r="AP222" s="46">
        <f t="shared" si="12"/>
        <v>0</v>
      </c>
      <c r="AQ222" s="54">
        <f t="shared" si="13"/>
        <v>30926.73505</v>
      </c>
      <c r="AR222" s="55">
        <f t="shared" si="14"/>
        <v>0.1540134822</v>
      </c>
      <c r="AS222" s="56">
        <f>IF(M222="AUD",P222*'Currency &amp; Conversion'!$L$7,P222)</f>
        <v>37367.85737</v>
      </c>
      <c r="AT222" s="56">
        <f>IF(M222="AUD",Q222*'Currency &amp; Conversion'!$L$7,Q222)</f>
        <v>24547.29602</v>
      </c>
      <c r="AU222" s="56"/>
      <c r="AV222" s="56"/>
      <c r="AW222" s="8"/>
    </row>
    <row r="223" ht="12.75" customHeight="1">
      <c r="A223" s="39" t="str">
        <f>'Input - Bookings'!A225</f>
        <v>04-16</v>
      </c>
      <c r="B223" s="40" t="str">
        <f t="shared" si="1"/>
        <v>Australia</v>
      </c>
      <c r="C223" s="40" t="str">
        <f t="shared" si="2"/>
        <v>PAU</v>
      </c>
      <c r="D223" s="40" t="str">
        <f>'Input - Bookings'!C225</f>
        <v>P</v>
      </c>
      <c r="E223" s="40" t="str">
        <f>'Input - Bookings'!H225</f>
        <v>AU</v>
      </c>
      <c r="F223" s="41" t="str">
        <f>'Input - Bookings'!E225</f>
        <v>065</v>
      </c>
      <c r="G223" s="41" t="str">
        <f>'Input - Bookings'!G225</f>
        <v>ADAPT-A-LIFT GROUP (WA)</v>
      </c>
      <c r="H223" s="41" t="str">
        <f>'Input - Bookings'!I225</f>
        <v>H21592</v>
      </c>
      <c r="I223" s="40" t="str">
        <f t="shared" si="3"/>
        <v>AU</v>
      </c>
      <c r="J223" s="41" t="str">
        <f>VLOOKUP(H223,'Input - Bookings'!I223:P662,8,0)</f>
        <v>087605</v>
      </c>
      <c r="K223" s="41" t="str">
        <f>'Input - Bookings'!L225</f>
        <v>E174</v>
      </c>
      <c r="L223" s="41" t="str">
        <f>'Input - Bookings'!M225</f>
        <v>R30XMS3</v>
      </c>
      <c r="M223" s="41" t="str">
        <f>'Input - Bookings'!B225</f>
        <v>AUD</v>
      </c>
      <c r="N223" s="43" t="str">
        <f t="array" ref="N223">IF(M223="USD",INDEX('AP Plants'!A:A,MATCH(K223,'AP Plants'!D:D,0)),INDEX('Australia Plants'!A:A,MATCH(K223,'Australia Plants'!D:D,0)))</f>
        <v>Greenville</v>
      </c>
      <c r="O223" s="10">
        <v>1.0</v>
      </c>
      <c r="P223" s="9">
        <v>39825.0</v>
      </c>
      <c r="Q223" s="9">
        <v>39629.950000000004</v>
      </c>
      <c r="R223" s="44">
        <v>0.09910775219504453</v>
      </c>
      <c r="S223" s="45">
        <f t="shared" si="4"/>
        <v>0.004897677338</v>
      </c>
      <c r="T223" s="46">
        <f t="shared" si="5"/>
        <v>0</v>
      </c>
      <c r="U223" s="46">
        <f t="shared" si="20"/>
        <v>0.0991077522</v>
      </c>
      <c r="V223" s="47" t="str">
        <f t="shared" si="7"/>
        <v>AOP</v>
      </c>
      <c r="W223" s="48">
        <f t="shared" si="26"/>
        <v>3927.635264</v>
      </c>
      <c r="X223" s="49" t="str">
        <f t="shared" si="9"/>
        <v>#DIV/0!</v>
      </c>
      <c r="Y223" s="9" t="str">
        <f t="shared" si="24"/>
        <v>#DIV/0!</v>
      </c>
      <c r="Z223" s="8"/>
      <c r="AA223" s="8"/>
      <c r="AB223" s="8"/>
      <c r="AC223" s="8" t="str">
        <f t="shared" si="11"/>
        <v>PAUH21592R30XMS3</v>
      </c>
      <c r="AD223" s="8" t="str">
        <f>IF(AC223='Input - Bookings'!Q222,"OK","Check")</f>
        <v>Check</v>
      </c>
      <c r="AE223" s="50"/>
      <c r="AF223" s="62">
        <v>0.0</v>
      </c>
      <c r="AG223" s="62">
        <v>0.0</v>
      </c>
      <c r="AH223" s="52">
        <v>20271.641594</v>
      </c>
      <c r="AI223" s="52"/>
      <c r="AJ223" s="8" t="str">
        <f t="array" ref="AJ223">XLOOKUP($K223,'AP Plants'!D:D,'AP Plants'!B:B)</f>
        <v>Class 2</v>
      </c>
      <c r="AK223" s="53">
        <f>(AH223*(1+VLOOKUP(N223,'Currency &amp; Conversion'!$F$13:$G$19,2,0))*'Currency &amp; Conversion'!$L$6)+((AF223+AG223)*90%)</f>
        <v>30550.79101</v>
      </c>
      <c r="AL223" s="53"/>
      <c r="AM223" s="46">
        <v>0.015</v>
      </c>
      <c r="AN223" s="46">
        <f t="array" ref="AN223">XLOOKUP($AJ223,Warranty!B:B,Warranty!E:E)</f>
        <v>0.015</v>
      </c>
      <c r="AO223" s="8">
        <f>IF($M223="AUD",VLOOKUP(RIGHT('Wk - Margins'!$K223,3),'AU Freight'!C:G,5,0),0)</f>
        <v>4235</v>
      </c>
      <c r="AP223" s="46">
        <f t="shared" si="12"/>
        <v>0</v>
      </c>
      <c r="AQ223" s="54">
        <f t="shared" si="13"/>
        <v>35702.31474</v>
      </c>
      <c r="AR223" s="55">
        <f t="shared" si="14"/>
        <v>0.0991077522</v>
      </c>
      <c r="AS223" s="56">
        <f>IF(M223="AUD",P223*'Currency &amp; Conversion'!$L$7,P223)</f>
        <v>26741.68769</v>
      </c>
      <c r="AT223" s="56">
        <f>IF(M223="AUD",Q223*'Currency &amp; Conversion'!$L$7,Q223)</f>
        <v>26610.71553</v>
      </c>
      <c r="AU223" s="56"/>
      <c r="AV223" s="56"/>
      <c r="AW223" s="8"/>
    </row>
    <row r="224" ht="12.75" customHeight="1">
      <c r="A224" s="39" t="str">
        <f>'Input - Bookings'!A226</f>
        <v>04-16</v>
      </c>
      <c r="B224" s="40" t="str">
        <f t="shared" si="1"/>
        <v>Australia</v>
      </c>
      <c r="C224" s="40" t="str">
        <f t="shared" si="2"/>
        <v>PAU</v>
      </c>
      <c r="D224" s="40" t="str">
        <f>'Input - Bookings'!C226</f>
        <v>P</v>
      </c>
      <c r="E224" s="40" t="str">
        <f>'Input - Bookings'!H226</f>
        <v>AU</v>
      </c>
      <c r="F224" s="41" t="str">
        <f>'Input - Bookings'!E226</f>
        <v>065</v>
      </c>
      <c r="G224" s="41" t="str">
        <f>'Input - Bookings'!G226</f>
        <v>ADAPT-A-LIFT GROUP (QLD)</v>
      </c>
      <c r="H224" s="41" t="str">
        <f>'Input - Bookings'!I226</f>
        <v>H21619</v>
      </c>
      <c r="I224" s="40" t="str">
        <f t="shared" si="3"/>
        <v>AU</v>
      </c>
      <c r="J224" s="41" t="str">
        <f>VLOOKUP(H224,'Input - Bookings'!I224:P663,8,0)</f>
        <v>087575</v>
      </c>
      <c r="K224" s="41" t="str">
        <f>'Input - Bookings'!L226</f>
        <v>D466</v>
      </c>
      <c r="L224" s="41" t="str">
        <f>'Input - Bookings'!M226</f>
        <v>H2.5XT</v>
      </c>
      <c r="M224" s="41" t="str">
        <f>'Input - Bookings'!B226</f>
        <v>AUD</v>
      </c>
      <c r="N224" s="43" t="str">
        <f t="array" ref="N224">IF(M224="USD",INDEX('AP Plants'!A:A,MATCH(K224,'AP Plants'!D:D,0)),INDEX('Australia Plants'!A:A,MATCH(K224,'Australia Plants'!D:D,0)))</f>
        <v>SN</v>
      </c>
      <c r="O224" s="10">
        <v>1.0</v>
      </c>
      <c r="P224" s="9">
        <v>39550.0</v>
      </c>
      <c r="Q224" s="9">
        <v>34260.4</v>
      </c>
      <c r="R224" s="44">
        <v>0.1494061015939997</v>
      </c>
      <c r="S224" s="45">
        <f t="shared" si="4"/>
        <v>0.1337446271</v>
      </c>
      <c r="T224" s="46">
        <f t="shared" si="5"/>
        <v>0</v>
      </c>
      <c r="U224" s="46">
        <f t="shared" si="20"/>
        <v>0.1494061016</v>
      </c>
      <c r="V224" s="47" t="str">
        <f t="shared" si="7"/>
        <v>AOP</v>
      </c>
      <c r="W224" s="48">
        <f t="shared" si="26"/>
        <v>5118.712803</v>
      </c>
      <c r="X224" s="49" t="str">
        <f t="shared" si="9"/>
        <v>#DIV/0!</v>
      </c>
      <c r="Y224" s="9" t="str">
        <f t="shared" si="24"/>
        <v>#DIV/0!</v>
      </c>
      <c r="Z224" s="8"/>
      <c r="AA224" s="8"/>
      <c r="AB224" s="8"/>
      <c r="AC224" s="8" t="str">
        <f t="shared" si="11"/>
        <v>PAUH21619H2.5XT</v>
      </c>
      <c r="AD224" s="8" t="str">
        <f>IF(AC224='Input - Bookings'!Q223,"OK","Check")</f>
        <v>Check</v>
      </c>
      <c r="AE224" s="64" t="s">
        <v>52</v>
      </c>
      <c r="AF224" s="62"/>
      <c r="AG224" s="62"/>
      <c r="AH224" s="52"/>
      <c r="AI224" s="59"/>
      <c r="AJ224" s="8" t="str">
        <f t="array" ref="AJ224">XLOOKUP($K224,'AP Plants'!D:D,'AP Plants'!B:B)</f>
        <v>Class 5 NOT BT</v>
      </c>
      <c r="AK224" s="53"/>
      <c r="AL224" s="53"/>
      <c r="AM224" s="46">
        <v>0.015</v>
      </c>
      <c r="AN224" s="46">
        <f t="array" ref="AN224">XLOOKUP($AJ224,Warranty!B:B,Warranty!E:E)</f>
        <v>0.005</v>
      </c>
      <c r="AO224" s="8">
        <f>IF($M224="AUD",VLOOKUP(RIGHT('Wk - Margins'!$K224,3),'AU Freight'!C:G,5,0),0)</f>
        <v>2130</v>
      </c>
      <c r="AP224" s="46">
        <f t="shared" si="12"/>
        <v>0</v>
      </c>
      <c r="AQ224" s="54">
        <f t="shared" si="13"/>
        <v>2130</v>
      </c>
      <c r="AR224" s="55">
        <f t="shared" si="14"/>
        <v>0.9378290972</v>
      </c>
      <c r="AS224" s="56">
        <f>IF(M224="AUD",P224*'Currency &amp; Conversion'!$L$7,P224)</f>
        <v>26557.03071</v>
      </c>
      <c r="AT224" s="56">
        <f>IF(M224="AUD",Q224*'Currency &amp; Conversion'!$L$7,Q224)</f>
        <v>23005.17054</v>
      </c>
      <c r="AU224" s="56"/>
      <c r="AV224" s="56"/>
      <c r="AW224" s="8"/>
    </row>
    <row r="225" ht="12.75" customHeight="1">
      <c r="A225" s="39" t="str">
        <f>'Input - Bookings'!A227</f>
        <v>04-20</v>
      </c>
      <c r="B225" s="40" t="str">
        <f t="shared" si="1"/>
        <v>Australia</v>
      </c>
      <c r="C225" s="40" t="str">
        <f t="shared" si="2"/>
        <v>PAU</v>
      </c>
      <c r="D225" s="40" t="str">
        <f>'Input - Bookings'!C227</f>
        <v>P</v>
      </c>
      <c r="E225" s="40" t="str">
        <f>'Input - Bookings'!H227</f>
        <v>AU</v>
      </c>
      <c r="F225" s="41" t="str">
        <f>'Input - Bookings'!E227</f>
        <v>065</v>
      </c>
      <c r="G225" s="41" t="str">
        <f>'Input - Bookings'!G227</f>
        <v>ADAPT-A-LIFT GROUP (WA)</v>
      </c>
      <c r="H225" s="41" t="str">
        <f>'Input - Bookings'!I227</f>
        <v>H22583</v>
      </c>
      <c r="I225" s="40" t="str">
        <f t="shared" si="3"/>
        <v>AU</v>
      </c>
      <c r="J225" s="41" t="str">
        <f>VLOOKUP(H225,'Input - Bookings'!I225:P664,8,0)</f>
        <v>087605</v>
      </c>
      <c r="K225" s="41" t="str">
        <f>'Input - Bookings'!L227</f>
        <v>D917</v>
      </c>
      <c r="L225" s="41" t="str">
        <f>'Input - Bookings'!M227</f>
        <v>H48XD12</v>
      </c>
      <c r="M225" s="41" t="str">
        <f>'Input - Bookings'!B227</f>
        <v>AUD</v>
      </c>
      <c r="N225" s="43" t="str">
        <f t="array" ref="N225">IF(M225="USD",INDEX('AP Plants'!A:A,MATCH(K225,'AP Plants'!D:D,0)),INDEX('Australia Plants'!A:A,MATCH(K225,'Australia Plants'!D:D,0)))</f>
        <v>Nijmegen</v>
      </c>
      <c r="O225" s="10">
        <v>1.0</v>
      </c>
      <c r="P225" s="9">
        <v>909355.0</v>
      </c>
      <c r="Q225" s="9">
        <v>815622.475</v>
      </c>
      <c r="R225" s="44">
        <v>0.24968335307481582</v>
      </c>
      <c r="S225" s="45">
        <f t="shared" si="4"/>
        <v>0.103075834</v>
      </c>
      <c r="T225" s="46">
        <f t="shared" si="5"/>
        <v>0</v>
      </c>
      <c r="U225" s="46">
        <f t="shared" si="20"/>
        <v>0.2496833531</v>
      </c>
      <c r="V225" s="47" t="str">
        <f t="shared" si="7"/>
        <v>AOP</v>
      </c>
      <c r="W225" s="48">
        <f t="shared" si="26"/>
        <v>203647.3544</v>
      </c>
      <c r="X225" s="49" t="str">
        <f t="shared" si="9"/>
        <v>#DIV/0!</v>
      </c>
      <c r="Y225" s="9" t="str">
        <f t="shared" si="24"/>
        <v>#DIV/0!</v>
      </c>
      <c r="Z225" s="8"/>
      <c r="AA225" s="8"/>
      <c r="AB225" s="8"/>
      <c r="AC225" s="8" t="str">
        <f t="shared" si="11"/>
        <v>PAUH22583H48XD12</v>
      </c>
      <c r="AD225" s="8" t="str">
        <f>IF(AC225='Input - Bookings'!Q232,"OK","Check")</f>
        <v>Check</v>
      </c>
      <c r="AE225" s="50"/>
      <c r="AF225" s="62">
        <v>20851.43</v>
      </c>
      <c r="AG225" s="62">
        <v>162261.78</v>
      </c>
      <c r="AH225" s="52"/>
      <c r="AI225" s="52">
        <v>235315.676137</v>
      </c>
      <c r="AJ225" s="8" t="str">
        <f t="array" ref="AJ225">XLOOKUP($K225,'AP Plants'!D:D,'AP Plants'!B:B)</f>
        <v>Class 5 BT</v>
      </c>
      <c r="AK225" s="53">
        <f>(AI225*(1+VLOOKUP(N225,'Currency &amp; Conversion'!$F$13:$G$19,2,0))*'Currency &amp; Conversion'!$L$4)+((AF225+AG225)*90%)</f>
        <v>541720.8911</v>
      </c>
      <c r="AL225" s="53"/>
      <c r="AM225" s="46">
        <v>0.015</v>
      </c>
      <c r="AN225" s="46">
        <f t="array" ref="AN225">XLOOKUP($AJ225,Warranty!B:B,Warranty!E:E)</f>
        <v>0.013</v>
      </c>
      <c r="AO225" s="8">
        <f>IF($M225="AUD",VLOOKUP(RIGHT('Wk - Margins'!$K225,3),'AU Freight'!C:G,5,0),0)</f>
        <v>28000</v>
      </c>
      <c r="AP225" s="46">
        <f t="shared" si="12"/>
        <v>0.05</v>
      </c>
      <c r="AQ225" s="54">
        <f t="shared" si="13"/>
        <v>611975.1206</v>
      </c>
      <c r="AR225" s="55">
        <f t="shared" si="14"/>
        <v>0.2496833531</v>
      </c>
      <c r="AS225" s="56">
        <f>IF(M225="AUD",P225*'Currency &amp; Conversion'!$L$7,P225)</f>
        <v>610613.6197</v>
      </c>
      <c r="AT225" s="56">
        <f>IF(M225="AUD",Q225*'Currency &amp; Conversion'!$L$7,Q225)</f>
        <v>547674.1116</v>
      </c>
      <c r="AU225" s="56"/>
      <c r="AV225" s="56"/>
      <c r="AW225" s="8"/>
    </row>
    <row r="226" ht="12.75" customHeight="1">
      <c r="A226" s="39" t="str">
        <f>'Input - Bookings'!A228</f>
        <v>04-20</v>
      </c>
      <c r="B226" s="40" t="str">
        <f t="shared" si="1"/>
        <v>Australia</v>
      </c>
      <c r="C226" s="40" t="str">
        <f t="shared" si="2"/>
        <v>PAU</v>
      </c>
      <c r="D226" s="40" t="str">
        <f>'Input - Bookings'!C228</f>
        <v>P</v>
      </c>
      <c r="E226" s="40" t="str">
        <f>'Input - Bookings'!H228</f>
        <v>AU</v>
      </c>
      <c r="F226" s="41" t="str">
        <f>'Input - Bookings'!E228</f>
        <v>065</v>
      </c>
      <c r="G226" s="41" t="str">
        <f>'Input - Bookings'!G228</f>
        <v>ADAPT-A-LIFT GROUP (WA)</v>
      </c>
      <c r="H226" s="41" t="str">
        <f>'Input - Bookings'!I228</f>
        <v>H22584</v>
      </c>
      <c r="I226" s="40" t="str">
        <f t="shared" si="3"/>
        <v>AU</v>
      </c>
      <c r="J226" s="41" t="str">
        <f>VLOOKUP(H226,'Input - Bookings'!I226:P665,8,0)</f>
        <v>087605</v>
      </c>
      <c r="K226" s="41" t="str">
        <f>'Input - Bookings'!L228</f>
        <v>D917</v>
      </c>
      <c r="L226" s="41" t="str">
        <f>'Input - Bookings'!M228</f>
        <v>H48XD12</v>
      </c>
      <c r="M226" s="41" t="str">
        <f>'Input - Bookings'!B228</f>
        <v>AUD</v>
      </c>
      <c r="N226" s="43" t="str">
        <f t="array" ref="N226">IF(M226="USD",INDEX('AP Plants'!A:A,MATCH(K226,'AP Plants'!D:D,0)),INDEX('Australia Plants'!A:A,MATCH(K226,'Australia Plants'!D:D,0)))</f>
        <v>Nijmegen</v>
      </c>
      <c r="O226" s="10">
        <v>1.0</v>
      </c>
      <c r="P226" s="9">
        <v>909355.0</v>
      </c>
      <c r="Q226" s="9">
        <v>815622.475</v>
      </c>
      <c r="R226" s="44">
        <v>0.24968335307481582</v>
      </c>
      <c r="S226" s="45">
        <f t="shared" si="4"/>
        <v>0.103075834</v>
      </c>
      <c r="T226" s="46">
        <f t="shared" si="5"/>
        <v>0</v>
      </c>
      <c r="U226" s="46">
        <f t="shared" si="20"/>
        <v>0.2496833531</v>
      </c>
      <c r="V226" s="47" t="str">
        <f t="shared" si="7"/>
        <v>AOP</v>
      </c>
      <c r="W226" s="48">
        <f t="shared" si="26"/>
        <v>203647.3544</v>
      </c>
      <c r="X226" s="49" t="str">
        <f t="shared" si="9"/>
        <v>#DIV/0!</v>
      </c>
      <c r="Y226" s="9" t="str">
        <f t="shared" si="24"/>
        <v>#DIV/0!</v>
      </c>
      <c r="Z226" s="8"/>
      <c r="AA226" s="8"/>
      <c r="AB226" s="8"/>
      <c r="AC226" s="8" t="str">
        <f t="shared" si="11"/>
        <v>PAUH22584H48XD12</v>
      </c>
      <c r="AD226" s="8" t="str">
        <f>IF(AC226='Input - Bookings'!Q233,"OK","Check")</f>
        <v>Check</v>
      </c>
      <c r="AE226" s="50"/>
      <c r="AF226" s="62">
        <v>20851.43</v>
      </c>
      <c r="AG226" s="62">
        <v>162261.78</v>
      </c>
      <c r="AH226" s="52"/>
      <c r="AI226" s="52">
        <v>235315.676137</v>
      </c>
      <c r="AJ226" s="8" t="str">
        <f t="array" ref="AJ226">XLOOKUP($K226,'AP Plants'!D:D,'AP Plants'!B:B)</f>
        <v>Class 5 BT</v>
      </c>
      <c r="AK226" s="53">
        <f>(AI226*(1+VLOOKUP(N226,'Currency &amp; Conversion'!$F$13:$G$19,2,0))*'Currency &amp; Conversion'!$L$4)+((AF226+AG226)*90%)</f>
        <v>541720.8911</v>
      </c>
      <c r="AL226" s="53"/>
      <c r="AM226" s="46">
        <v>0.015</v>
      </c>
      <c r="AN226" s="46">
        <f t="array" ref="AN226">XLOOKUP($AJ226,Warranty!B:B,Warranty!E:E)</f>
        <v>0.013</v>
      </c>
      <c r="AO226" s="8">
        <f>IF($M226="AUD",VLOOKUP(RIGHT('Wk - Margins'!$K226,3),'AU Freight'!C:G,5,0),0)</f>
        <v>28000</v>
      </c>
      <c r="AP226" s="46">
        <f t="shared" si="12"/>
        <v>0.05</v>
      </c>
      <c r="AQ226" s="54">
        <f t="shared" si="13"/>
        <v>611975.1206</v>
      </c>
      <c r="AR226" s="55">
        <f t="shared" si="14"/>
        <v>0.2496833531</v>
      </c>
      <c r="AS226" s="56">
        <f>IF(M226="AUD",P226*'Currency &amp; Conversion'!$L$7,P226)</f>
        <v>610613.6197</v>
      </c>
      <c r="AT226" s="56">
        <f>IF(M226="AUD",Q226*'Currency &amp; Conversion'!$L$7,Q226)</f>
        <v>547674.1116</v>
      </c>
      <c r="AU226" s="56"/>
      <c r="AV226" s="56"/>
      <c r="AW226" s="8"/>
    </row>
    <row r="227" ht="12.75" customHeight="1">
      <c r="A227" s="39" t="str">
        <f>'Input - Bookings'!A229</f>
        <v>04-24</v>
      </c>
      <c r="B227" s="40" t="str">
        <f t="shared" si="1"/>
        <v>Australia</v>
      </c>
      <c r="C227" s="40" t="str">
        <f t="shared" si="2"/>
        <v>PAU</v>
      </c>
      <c r="D227" s="40" t="str">
        <f>'Input - Bookings'!C229</f>
        <v>P</v>
      </c>
      <c r="E227" s="40" t="str">
        <f>'Input - Bookings'!H229</f>
        <v>AU</v>
      </c>
      <c r="F227" s="41" t="str">
        <f>'Input - Bookings'!E229</f>
        <v>065</v>
      </c>
      <c r="G227" s="41" t="str">
        <f>'Input - Bookings'!G229</f>
        <v>ADAPT-A-LIFT GROUP (NSW)</v>
      </c>
      <c r="H227" s="58" t="str">
        <f>'Input - Bookings'!I229</f>
        <v>H23216</v>
      </c>
      <c r="I227" s="40" t="str">
        <f t="shared" si="3"/>
        <v>AU</v>
      </c>
      <c r="J227" s="41" t="str">
        <f>VLOOKUP(H227,'Input - Bookings'!I227:P666,8,0)</f>
        <v>087585</v>
      </c>
      <c r="K227" s="41" t="str">
        <f>'Input - Bookings'!L229</f>
        <v>A6W9</v>
      </c>
      <c r="L227" s="41" t="str">
        <f>'Input - Bookings'!M229</f>
        <v>PC1.5</v>
      </c>
      <c r="M227" s="41" t="str">
        <f>'Input - Bookings'!B229</f>
        <v>AUD</v>
      </c>
      <c r="N227" s="43" t="str">
        <f t="array" ref="N227">IF(M227="USD",INDEX('AP Plants'!A:A,MATCH(K227,'AP Plants'!D:D,0)),INDEX('Australia Plants'!A:A,MATCH(K227,'Australia Plants'!D:D,0)))</f>
        <v>Staxx</v>
      </c>
      <c r="O227" s="10">
        <v>1.0</v>
      </c>
      <c r="P227" s="9">
        <v>2140.0</v>
      </c>
      <c r="Q227" s="9">
        <v>1282.92</v>
      </c>
      <c r="R227" s="44">
        <v>0.13891968781723785</v>
      </c>
      <c r="S227" s="45">
        <f t="shared" si="4"/>
        <v>0.4005046729</v>
      </c>
      <c r="T227" s="46">
        <f t="shared" si="5"/>
        <v>0</v>
      </c>
      <c r="U227" s="46">
        <f t="shared" si="20"/>
        <v>0.1389196878</v>
      </c>
      <c r="V227" s="47" t="str">
        <f t="shared" si="7"/>
        <v>AOP</v>
      </c>
      <c r="W227" s="48">
        <f t="shared" si="26"/>
        <v>178.2228459</v>
      </c>
      <c r="X227" s="49" t="str">
        <f t="shared" si="9"/>
        <v>#DIV/0!</v>
      </c>
      <c r="Y227" s="9" t="str">
        <f t="shared" si="24"/>
        <v>#DIV/0!</v>
      </c>
      <c r="Z227" s="8"/>
      <c r="AA227" s="8"/>
      <c r="AB227" s="8"/>
      <c r="AC227" s="8" t="str">
        <f t="shared" si="11"/>
        <v>PAUH23216PC1.5</v>
      </c>
      <c r="AD227" s="8" t="str">
        <f>IF(AC227='Input - Bookings'!Q234,"OK","Check")</f>
        <v>Check</v>
      </c>
      <c r="AE227" s="65"/>
      <c r="AF227" s="62"/>
      <c r="AG227" s="62"/>
      <c r="AH227" s="52"/>
      <c r="AI227" s="52"/>
      <c r="AJ227" s="8" t="str">
        <f t="array" ref="AJ227">XLOOKUP($K227,'AP Plants'!D:D,'AP Plants'!B:B)</f>
        <v>Class 3</v>
      </c>
      <c r="AK227" s="53"/>
      <c r="AL227" s="53"/>
      <c r="AM227" s="46">
        <v>0.015</v>
      </c>
      <c r="AN227" s="46">
        <f t="array" ref="AN227">XLOOKUP($AJ227,Warranty!B:B,Warranty!E:E)</f>
        <v>0.015</v>
      </c>
      <c r="AO227" s="8">
        <f>IF($M227="AUD",VLOOKUP(RIGHT('Wk - Margins'!$K227,3),'AU Freight'!C:G,5,0),0)</f>
        <v>100</v>
      </c>
      <c r="AP227" s="46">
        <f t="shared" si="12"/>
        <v>0</v>
      </c>
      <c r="AQ227" s="54">
        <f t="shared" si="13"/>
        <v>100</v>
      </c>
      <c r="AR227" s="55">
        <f t="shared" si="14"/>
        <v>0.922052817</v>
      </c>
      <c r="AS227" s="56">
        <f>IF(M227="AUD",P227*'Currency &amp; Conversion'!$L$7,P227)</f>
        <v>1436.967022</v>
      </c>
      <c r="AT227" s="56">
        <f>IF(M227="AUD",Q227*'Currency &amp; Conversion'!$L$7,Q227)</f>
        <v>861.4550148</v>
      </c>
      <c r="AU227" s="56"/>
      <c r="AV227" s="56"/>
      <c r="AW227" s="8"/>
    </row>
    <row r="228" ht="12.75" customHeight="1">
      <c r="A228" s="39" t="str">
        <f>'Input - Bookings'!A230</f>
        <v>04-24</v>
      </c>
      <c r="B228" s="40" t="str">
        <f t="shared" si="1"/>
        <v>Australia</v>
      </c>
      <c r="C228" s="40" t="str">
        <f t="shared" si="2"/>
        <v>PAU</v>
      </c>
      <c r="D228" s="40" t="str">
        <f>'Input - Bookings'!C230</f>
        <v>P</v>
      </c>
      <c r="E228" s="40" t="str">
        <f>'Input - Bookings'!H230</f>
        <v>AU</v>
      </c>
      <c r="F228" s="41" t="str">
        <f>'Input - Bookings'!E230</f>
        <v>065</v>
      </c>
      <c r="G228" s="41" t="str">
        <f>'Input - Bookings'!G230</f>
        <v>ADAPT-A-LIFT GROUP (NSW)</v>
      </c>
      <c r="H228" s="58" t="str">
        <f>'Input - Bookings'!I230</f>
        <v>H23218</v>
      </c>
      <c r="I228" s="40" t="str">
        <f t="shared" si="3"/>
        <v>AU</v>
      </c>
      <c r="J228" s="41" t="str">
        <f>VLOOKUP(H228,'Input - Bookings'!I228:P667,8,0)</f>
        <v>087585</v>
      </c>
      <c r="K228" s="41" t="str">
        <f>'Input - Bookings'!L230</f>
        <v>A6W9</v>
      </c>
      <c r="L228" s="41" t="str">
        <f>'Input - Bookings'!M230</f>
        <v>PC1.5</v>
      </c>
      <c r="M228" s="41" t="str">
        <f>'Input - Bookings'!B230</f>
        <v>AUD</v>
      </c>
      <c r="N228" s="43" t="str">
        <f t="array" ref="N228">IF(M228="USD",INDEX('AP Plants'!A:A,MATCH(K228,'AP Plants'!D:D,0)),INDEX('Australia Plants'!A:A,MATCH(K228,'Australia Plants'!D:D,0)))</f>
        <v>Staxx</v>
      </c>
      <c r="O228" s="10">
        <v>1.0</v>
      </c>
      <c r="P228" s="9">
        <v>2140.0</v>
      </c>
      <c r="Q228" s="9">
        <v>1282.92</v>
      </c>
      <c r="R228" s="44">
        <v>0.13891968781723785</v>
      </c>
      <c r="S228" s="45">
        <f t="shared" si="4"/>
        <v>0.4005046729</v>
      </c>
      <c r="T228" s="46">
        <f t="shared" si="5"/>
        <v>0</v>
      </c>
      <c r="U228" s="46">
        <f t="shared" si="20"/>
        <v>0.1389196878</v>
      </c>
      <c r="V228" s="47" t="str">
        <f t="shared" si="7"/>
        <v>AOP</v>
      </c>
      <c r="W228" s="48">
        <f t="shared" si="26"/>
        <v>178.2228459</v>
      </c>
      <c r="X228" s="49" t="str">
        <f t="shared" si="9"/>
        <v>#DIV/0!</v>
      </c>
      <c r="Y228" s="9" t="str">
        <f t="shared" si="24"/>
        <v>#DIV/0!</v>
      </c>
      <c r="Z228" s="8"/>
      <c r="AA228" s="8"/>
      <c r="AB228" s="8"/>
      <c r="AC228" s="8" t="str">
        <f t="shared" si="11"/>
        <v>PAUH23218PC1.5</v>
      </c>
      <c r="AD228" s="8" t="str">
        <f>IF(AC228='Input - Bookings'!Q235,"OK","Check")</f>
        <v>Check</v>
      </c>
      <c r="AE228" s="65"/>
      <c r="AF228" s="62"/>
      <c r="AG228" s="62"/>
      <c r="AH228" s="52"/>
      <c r="AI228" s="52"/>
      <c r="AJ228" s="8" t="str">
        <f t="array" ref="AJ228">XLOOKUP($K228,'AP Plants'!D:D,'AP Plants'!B:B)</f>
        <v>Class 3</v>
      </c>
      <c r="AK228" s="53"/>
      <c r="AL228" s="53"/>
      <c r="AM228" s="46">
        <v>0.015</v>
      </c>
      <c r="AN228" s="46">
        <f t="array" ref="AN228">XLOOKUP($AJ228,Warranty!B:B,Warranty!E:E)</f>
        <v>0.015</v>
      </c>
      <c r="AO228" s="8">
        <f>IF($M228="AUD",VLOOKUP(RIGHT('Wk - Margins'!$K228,3),'AU Freight'!C:G,5,0),0)</f>
        <v>100</v>
      </c>
      <c r="AP228" s="46">
        <f t="shared" si="12"/>
        <v>0</v>
      </c>
      <c r="AQ228" s="54">
        <f t="shared" si="13"/>
        <v>100</v>
      </c>
      <c r="AR228" s="55">
        <f t="shared" si="14"/>
        <v>0.922052817</v>
      </c>
      <c r="AS228" s="56">
        <f>IF(M228="AUD",P228*'Currency &amp; Conversion'!$L$7,P228)</f>
        <v>1436.967022</v>
      </c>
      <c r="AT228" s="56">
        <f>IF(M228="AUD",Q228*'Currency &amp; Conversion'!$L$7,Q228)</f>
        <v>861.4550148</v>
      </c>
      <c r="AU228" s="56"/>
      <c r="AV228" s="56"/>
      <c r="AW228" s="8"/>
    </row>
    <row r="229" ht="12.75" customHeight="1">
      <c r="A229" s="39" t="str">
        <f>'Input - Bookings'!A231</f>
        <v>04-24</v>
      </c>
      <c r="B229" s="40" t="str">
        <f t="shared" si="1"/>
        <v>Australia</v>
      </c>
      <c r="C229" s="40" t="str">
        <f t="shared" si="2"/>
        <v>PAU</v>
      </c>
      <c r="D229" s="40" t="str">
        <f>'Input - Bookings'!C231</f>
        <v>P</v>
      </c>
      <c r="E229" s="40" t="str">
        <f>'Input - Bookings'!H231</f>
        <v>AU</v>
      </c>
      <c r="F229" s="41" t="str">
        <f>'Input - Bookings'!E231</f>
        <v>065</v>
      </c>
      <c r="G229" s="41" t="str">
        <f>'Input - Bookings'!G231</f>
        <v>ADAPT-A-LIFT GROUP (NSW)</v>
      </c>
      <c r="H229" s="58" t="str">
        <f>'Input - Bookings'!I231</f>
        <v>H23219</v>
      </c>
      <c r="I229" s="40" t="str">
        <f t="shared" si="3"/>
        <v>AU</v>
      </c>
      <c r="J229" s="41" t="str">
        <f>VLOOKUP(H229,'Input - Bookings'!I229:P668,8,0)</f>
        <v>087585</v>
      </c>
      <c r="K229" s="41" t="str">
        <f>'Input - Bookings'!L231</f>
        <v>A6W9</v>
      </c>
      <c r="L229" s="41" t="str">
        <f>'Input - Bookings'!M231</f>
        <v>PC1.5</v>
      </c>
      <c r="M229" s="41" t="str">
        <f>'Input - Bookings'!B231</f>
        <v>AUD</v>
      </c>
      <c r="N229" s="43" t="str">
        <f t="array" ref="N229">IF(M229="USD",INDEX('AP Plants'!A:A,MATCH(K229,'AP Plants'!D:D,0)),INDEX('Australia Plants'!A:A,MATCH(K229,'Australia Plants'!D:D,0)))</f>
        <v>Staxx</v>
      </c>
      <c r="O229" s="10">
        <v>1.0</v>
      </c>
      <c r="P229" s="9">
        <v>2140.0</v>
      </c>
      <c r="Q229" s="9">
        <v>1282.92</v>
      </c>
      <c r="R229" s="44">
        <v>0.13891968781723785</v>
      </c>
      <c r="S229" s="45">
        <f t="shared" si="4"/>
        <v>0.4005046729</v>
      </c>
      <c r="T229" s="46">
        <f t="shared" si="5"/>
        <v>0</v>
      </c>
      <c r="U229" s="46">
        <f t="shared" si="20"/>
        <v>0.1389196878</v>
      </c>
      <c r="V229" s="47" t="str">
        <f t="shared" si="7"/>
        <v>AOP</v>
      </c>
      <c r="W229" s="48">
        <f t="shared" si="26"/>
        <v>178.2228459</v>
      </c>
      <c r="X229" s="49" t="str">
        <f t="shared" si="9"/>
        <v>#DIV/0!</v>
      </c>
      <c r="Y229" s="9" t="str">
        <f t="shared" si="24"/>
        <v>#DIV/0!</v>
      </c>
      <c r="Z229" s="8"/>
      <c r="AA229" s="8"/>
      <c r="AB229" s="8"/>
      <c r="AC229" s="8" t="str">
        <f t="shared" si="11"/>
        <v>PAUH23219PC1.5</v>
      </c>
      <c r="AD229" s="8" t="str">
        <f>IF(AC229='Input - Bookings'!Q236,"OK","Check")</f>
        <v>Check</v>
      </c>
      <c r="AE229" s="57"/>
      <c r="AF229" s="62"/>
      <c r="AG229" s="62"/>
      <c r="AH229" s="52"/>
      <c r="AI229" s="52"/>
      <c r="AJ229" s="8" t="str">
        <f t="array" ref="AJ229">XLOOKUP($K229,'AP Plants'!D:D,'AP Plants'!B:B)</f>
        <v>Class 3</v>
      </c>
      <c r="AK229" s="53"/>
      <c r="AL229" s="53"/>
      <c r="AM229" s="46">
        <v>0.015</v>
      </c>
      <c r="AN229" s="46">
        <f t="array" ref="AN229">XLOOKUP($AJ229,Warranty!B:B,Warranty!E:E)</f>
        <v>0.015</v>
      </c>
      <c r="AO229" s="8">
        <f>IF($M229="AUD",VLOOKUP(RIGHT('Wk - Margins'!$K229,3),'AU Freight'!C:G,5,0),0)</f>
        <v>100</v>
      </c>
      <c r="AP229" s="46">
        <f t="shared" si="12"/>
        <v>0</v>
      </c>
      <c r="AQ229" s="54">
        <f t="shared" si="13"/>
        <v>100</v>
      </c>
      <c r="AR229" s="55">
        <f t="shared" si="14"/>
        <v>0.922052817</v>
      </c>
      <c r="AS229" s="56">
        <f>IF(M229="AUD",P229*'Currency &amp; Conversion'!$L$7,P229)</f>
        <v>1436.967022</v>
      </c>
      <c r="AT229" s="56">
        <f>IF(M229="AUD",Q229*'Currency &amp; Conversion'!$L$7,Q229)</f>
        <v>861.4550148</v>
      </c>
      <c r="AU229" s="56"/>
      <c r="AV229" s="56"/>
      <c r="AW229" s="8"/>
    </row>
    <row r="230" ht="12.75" customHeight="1">
      <c r="A230" s="39" t="str">
        <f>'Input - Bookings'!A232</f>
        <v>04-24</v>
      </c>
      <c r="B230" s="40" t="str">
        <f t="shared" si="1"/>
        <v>Australia</v>
      </c>
      <c r="C230" s="40" t="str">
        <f t="shared" si="2"/>
        <v>PAU</v>
      </c>
      <c r="D230" s="40" t="str">
        <f>'Input - Bookings'!C232</f>
        <v>P</v>
      </c>
      <c r="E230" s="40" t="str">
        <f>'Input - Bookings'!H232</f>
        <v>AU</v>
      </c>
      <c r="F230" s="41" t="str">
        <f>'Input - Bookings'!E232</f>
        <v>065</v>
      </c>
      <c r="G230" s="41" t="str">
        <f>'Input - Bookings'!G232</f>
        <v>ADAPT-A-LIFT GROUP (NSW)</v>
      </c>
      <c r="H230" s="58" t="str">
        <f>'Input - Bookings'!I232</f>
        <v>H23220</v>
      </c>
      <c r="I230" s="40" t="str">
        <f t="shared" si="3"/>
        <v>AU</v>
      </c>
      <c r="J230" s="41" t="str">
        <f>VLOOKUP(H230,'Input - Bookings'!I230:P669,8,0)</f>
        <v>087585</v>
      </c>
      <c r="K230" s="41" t="str">
        <f>'Input - Bookings'!L232</f>
        <v>A6W9</v>
      </c>
      <c r="L230" s="41" t="str">
        <f>'Input - Bookings'!M232</f>
        <v>PC1.5</v>
      </c>
      <c r="M230" s="41" t="str">
        <f>'Input - Bookings'!B232</f>
        <v>AUD</v>
      </c>
      <c r="N230" s="43" t="str">
        <f t="array" ref="N230">IF(M230="USD",INDEX('AP Plants'!A:A,MATCH(K230,'AP Plants'!D:D,0)),INDEX('Australia Plants'!A:A,MATCH(K230,'Australia Plants'!D:D,0)))</f>
        <v>Staxx</v>
      </c>
      <c r="O230" s="10">
        <v>1.0</v>
      </c>
      <c r="P230" s="9">
        <v>2140.0</v>
      </c>
      <c r="Q230" s="9">
        <v>1282.92</v>
      </c>
      <c r="R230" s="44">
        <v>0.13891968781723785</v>
      </c>
      <c r="S230" s="45">
        <f t="shared" si="4"/>
        <v>0.4005046729</v>
      </c>
      <c r="T230" s="46">
        <f t="shared" si="5"/>
        <v>0</v>
      </c>
      <c r="U230" s="46">
        <f t="shared" si="20"/>
        <v>0.1389196878</v>
      </c>
      <c r="V230" s="47" t="str">
        <f t="shared" si="7"/>
        <v>AOP</v>
      </c>
      <c r="W230" s="48">
        <f t="shared" si="26"/>
        <v>178.2228459</v>
      </c>
      <c r="X230" s="49" t="str">
        <f t="shared" si="9"/>
        <v>#DIV/0!</v>
      </c>
      <c r="Y230" s="9" t="str">
        <f t="shared" si="24"/>
        <v>#DIV/0!</v>
      </c>
      <c r="Z230" s="8"/>
      <c r="AA230" s="8"/>
      <c r="AB230" s="8"/>
      <c r="AC230" s="8" t="str">
        <f t="shared" si="11"/>
        <v>PAUH23220PC1.5</v>
      </c>
      <c r="AD230" s="8" t="str">
        <f>IF(AC230='Input - Bookings'!Q237,"OK","Check")</f>
        <v>Check</v>
      </c>
      <c r="AE230" s="50"/>
      <c r="AF230" s="62"/>
      <c r="AG230" s="62"/>
      <c r="AH230" s="52"/>
      <c r="AI230" s="59"/>
      <c r="AJ230" s="8" t="str">
        <f t="array" ref="AJ230">XLOOKUP($K230,'AP Plants'!D:D,'AP Plants'!B:B)</f>
        <v>Class 3</v>
      </c>
      <c r="AK230" s="53"/>
      <c r="AL230" s="53"/>
      <c r="AM230" s="46">
        <v>0.015</v>
      </c>
      <c r="AN230" s="46">
        <f t="array" ref="AN230">XLOOKUP($AJ230,Warranty!B:B,Warranty!E:E)</f>
        <v>0.015</v>
      </c>
      <c r="AO230" s="8">
        <f>IF($M230="AUD",VLOOKUP(RIGHT('Wk - Margins'!$K230,3),'AU Freight'!C:G,5,0),0)</f>
        <v>100</v>
      </c>
      <c r="AP230" s="46">
        <f t="shared" si="12"/>
        <v>0</v>
      </c>
      <c r="AQ230" s="54">
        <f t="shared" si="13"/>
        <v>100</v>
      </c>
      <c r="AR230" s="55">
        <f t="shared" si="14"/>
        <v>0.922052817</v>
      </c>
      <c r="AS230" s="56">
        <f>IF(M230="AUD",P230*'Currency &amp; Conversion'!$L$7,P230)</f>
        <v>1436.967022</v>
      </c>
      <c r="AT230" s="56">
        <f>IF(M230="AUD",Q230*'Currency &amp; Conversion'!$L$7,Q230)</f>
        <v>861.4550148</v>
      </c>
      <c r="AU230" s="56"/>
      <c r="AV230" s="56"/>
      <c r="AW230" s="8"/>
    </row>
    <row r="231" ht="12.75" customHeight="1">
      <c r="A231" s="39" t="str">
        <f>'Input - Bookings'!A233</f>
        <v>04-24</v>
      </c>
      <c r="B231" s="40" t="str">
        <f t="shared" si="1"/>
        <v>Australia</v>
      </c>
      <c r="C231" s="40" t="str">
        <f t="shared" si="2"/>
        <v>PAU</v>
      </c>
      <c r="D231" s="40" t="str">
        <f>'Input - Bookings'!C233</f>
        <v>P</v>
      </c>
      <c r="E231" s="40" t="str">
        <f>'Input - Bookings'!H233</f>
        <v>AU</v>
      </c>
      <c r="F231" s="41" t="str">
        <f>'Input - Bookings'!E233</f>
        <v>065</v>
      </c>
      <c r="G231" s="41" t="str">
        <f>'Input - Bookings'!G233</f>
        <v>ADAPT-A-LIFT GROUP (NSW)</v>
      </c>
      <c r="H231" s="58" t="str">
        <f>'Input - Bookings'!I233</f>
        <v>H23221</v>
      </c>
      <c r="I231" s="40" t="str">
        <f t="shared" si="3"/>
        <v>AU</v>
      </c>
      <c r="J231" s="41" t="str">
        <f>VLOOKUP(H231,'Input - Bookings'!I231:P670,8,0)</f>
        <v>087585</v>
      </c>
      <c r="K231" s="41" t="str">
        <f>'Input - Bookings'!L233</f>
        <v>A6W9</v>
      </c>
      <c r="L231" s="41" t="str">
        <f>'Input - Bookings'!M233</f>
        <v>PC1.5</v>
      </c>
      <c r="M231" s="41" t="str">
        <f>'Input - Bookings'!B233</f>
        <v>AUD</v>
      </c>
      <c r="N231" s="43" t="str">
        <f t="array" ref="N231">IF(M231="USD",INDEX('AP Plants'!A:A,MATCH(K231,'AP Plants'!D:D,0)),INDEX('Australia Plants'!A:A,MATCH(K231,'Australia Plants'!D:D,0)))</f>
        <v>Staxx</v>
      </c>
      <c r="O231" s="10">
        <v>1.0</v>
      </c>
      <c r="P231" s="9">
        <v>2140.0</v>
      </c>
      <c r="Q231" s="9">
        <v>1282.92</v>
      </c>
      <c r="R231" s="44">
        <v>0.13891968781723785</v>
      </c>
      <c r="S231" s="45">
        <f t="shared" si="4"/>
        <v>0.4005046729</v>
      </c>
      <c r="T231" s="46">
        <f t="shared" si="5"/>
        <v>0</v>
      </c>
      <c r="U231" s="46">
        <f t="shared" si="20"/>
        <v>0.1389196878</v>
      </c>
      <c r="V231" s="47" t="str">
        <f t="shared" si="7"/>
        <v>AOP</v>
      </c>
      <c r="W231" s="48">
        <f t="shared" si="26"/>
        <v>178.2228459</v>
      </c>
      <c r="X231" s="49" t="str">
        <f t="shared" si="9"/>
        <v>#DIV/0!</v>
      </c>
      <c r="Y231" s="9" t="str">
        <f t="shared" si="24"/>
        <v>#DIV/0!</v>
      </c>
      <c r="Z231" s="8"/>
      <c r="AA231" s="8"/>
      <c r="AB231" s="8"/>
      <c r="AC231" s="8" t="str">
        <f t="shared" si="11"/>
        <v>PAUH23221PC1.5</v>
      </c>
      <c r="AD231" s="8" t="str">
        <f>IF(AC231='Input - Bookings'!Q238,"OK","Check")</f>
        <v>Check</v>
      </c>
      <c r="AE231" s="50"/>
      <c r="AF231" s="62"/>
      <c r="AG231" s="62"/>
      <c r="AH231" s="52"/>
      <c r="AI231" s="52"/>
      <c r="AJ231" s="8" t="str">
        <f t="array" ref="AJ231">XLOOKUP($K231,'AP Plants'!D:D,'AP Plants'!B:B)</f>
        <v>Class 3</v>
      </c>
      <c r="AK231" s="53"/>
      <c r="AL231" s="53"/>
      <c r="AM231" s="46">
        <v>0.015</v>
      </c>
      <c r="AN231" s="46">
        <f t="array" ref="AN231">XLOOKUP($AJ231,Warranty!B:B,Warranty!E:E)</f>
        <v>0.015</v>
      </c>
      <c r="AO231" s="8">
        <f>IF($M231="AUD",VLOOKUP(RIGHT('Wk - Margins'!$K231,3),'AU Freight'!C:G,5,0),0)</f>
        <v>100</v>
      </c>
      <c r="AP231" s="46">
        <f t="shared" si="12"/>
        <v>0</v>
      </c>
      <c r="AQ231" s="54">
        <f t="shared" si="13"/>
        <v>100</v>
      </c>
      <c r="AR231" s="55">
        <f t="shared" si="14"/>
        <v>0.922052817</v>
      </c>
      <c r="AS231" s="56">
        <f>IF(M231="AUD",P231*'Currency &amp; Conversion'!$L$7,P231)</f>
        <v>1436.967022</v>
      </c>
      <c r="AT231" s="56">
        <f>IF(M231="AUD",Q231*'Currency &amp; Conversion'!$L$7,Q231)</f>
        <v>861.4550148</v>
      </c>
      <c r="AU231" s="56"/>
      <c r="AV231" s="56"/>
      <c r="AW231" s="8"/>
    </row>
    <row r="232" ht="12.75" customHeight="1">
      <c r="A232" s="39" t="str">
        <f>'Input - Bookings'!A234</f>
        <v>04-24</v>
      </c>
      <c r="B232" s="40" t="str">
        <f t="shared" si="1"/>
        <v>Australia</v>
      </c>
      <c r="C232" s="40" t="str">
        <f t="shared" si="2"/>
        <v>PAU</v>
      </c>
      <c r="D232" s="40" t="str">
        <f>'Input - Bookings'!C234</f>
        <v>P</v>
      </c>
      <c r="E232" s="40" t="str">
        <f>'Input - Bookings'!H234</f>
        <v>AU</v>
      </c>
      <c r="F232" s="41" t="str">
        <f>'Input - Bookings'!E234</f>
        <v>065</v>
      </c>
      <c r="G232" s="41" t="str">
        <f>'Input - Bookings'!G234</f>
        <v>ADAPT-A-LIFT GROUP (NSW)</v>
      </c>
      <c r="H232" s="58" t="str">
        <f>'Input - Bookings'!I234</f>
        <v>H23222</v>
      </c>
      <c r="I232" s="40" t="str">
        <f t="shared" si="3"/>
        <v>AU</v>
      </c>
      <c r="J232" s="41" t="str">
        <f>VLOOKUP(H232,'Input - Bookings'!I232:P671,8,0)</f>
        <v>087585</v>
      </c>
      <c r="K232" s="41" t="str">
        <f>'Input - Bookings'!L234</f>
        <v>A6W9</v>
      </c>
      <c r="L232" s="41" t="str">
        <f>'Input - Bookings'!M234</f>
        <v>PC1.5</v>
      </c>
      <c r="M232" s="41" t="str">
        <f>'Input - Bookings'!B234</f>
        <v>AUD</v>
      </c>
      <c r="N232" s="43" t="str">
        <f t="array" ref="N232">IF(M232="USD",INDEX('AP Plants'!A:A,MATCH(K232,'AP Plants'!D:D,0)),INDEX('Australia Plants'!A:A,MATCH(K232,'Australia Plants'!D:D,0)))</f>
        <v>Staxx</v>
      </c>
      <c r="O232" s="10">
        <v>1.0</v>
      </c>
      <c r="P232" s="9">
        <v>2140.0</v>
      </c>
      <c r="Q232" s="9">
        <v>1282.92</v>
      </c>
      <c r="R232" s="44">
        <v>0.13891968781723785</v>
      </c>
      <c r="S232" s="45">
        <f t="shared" si="4"/>
        <v>0.4005046729</v>
      </c>
      <c r="T232" s="46">
        <f t="shared" si="5"/>
        <v>0</v>
      </c>
      <c r="U232" s="46">
        <f t="shared" si="20"/>
        <v>0.1389196878</v>
      </c>
      <c r="V232" s="47" t="str">
        <f t="shared" si="7"/>
        <v>AOP</v>
      </c>
      <c r="W232" s="48">
        <f t="shared" si="26"/>
        <v>178.2228459</v>
      </c>
      <c r="X232" s="49" t="str">
        <f t="shared" si="9"/>
        <v>#DIV/0!</v>
      </c>
      <c r="Y232" s="9" t="str">
        <f t="shared" si="24"/>
        <v>#DIV/0!</v>
      </c>
      <c r="Z232" s="8"/>
      <c r="AA232" s="8"/>
      <c r="AB232" s="8"/>
      <c r="AC232" s="8" t="str">
        <f t="shared" si="11"/>
        <v>PAUH23222PC1.5</v>
      </c>
      <c r="AD232" s="8" t="str">
        <f>IF(AC232='Input - Bookings'!Q239,"OK","Check")</f>
        <v>Check</v>
      </c>
      <c r="AE232" s="50"/>
      <c r="AF232" s="62"/>
      <c r="AG232" s="62"/>
      <c r="AH232" s="52"/>
      <c r="AI232" s="52"/>
      <c r="AJ232" s="8" t="str">
        <f t="array" ref="AJ232">XLOOKUP($K232,'AP Plants'!D:D,'AP Plants'!B:B)</f>
        <v>Class 3</v>
      </c>
      <c r="AK232" s="53"/>
      <c r="AL232" s="53"/>
      <c r="AM232" s="46">
        <v>0.015</v>
      </c>
      <c r="AN232" s="46">
        <f t="array" ref="AN232">XLOOKUP($AJ232,Warranty!B:B,Warranty!E:E)</f>
        <v>0.015</v>
      </c>
      <c r="AO232" s="8">
        <f>IF($M232="AUD",VLOOKUP(RIGHT('Wk - Margins'!$K232,3),'AU Freight'!C:G,5,0),0)</f>
        <v>100</v>
      </c>
      <c r="AP232" s="46">
        <f t="shared" si="12"/>
        <v>0</v>
      </c>
      <c r="AQ232" s="54">
        <f t="shared" si="13"/>
        <v>100</v>
      </c>
      <c r="AR232" s="55">
        <f t="shared" si="14"/>
        <v>0.922052817</v>
      </c>
      <c r="AS232" s="56">
        <f>IF(M232="AUD",P232*'Currency &amp; Conversion'!$L$7,P232)</f>
        <v>1436.967022</v>
      </c>
      <c r="AT232" s="56">
        <f>IF(M232="AUD",Q232*'Currency &amp; Conversion'!$L$7,Q232)</f>
        <v>861.4550148</v>
      </c>
      <c r="AU232" s="56"/>
      <c r="AV232" s="56"/>
      <c r="AW232" s="8"/>
    </row>
    <row r="233" ht="12.75" customHeight="1">
      <c r="A233" s="39" t="str">
        <f>'Input - Bookings'!A235</f>
        <v>04-24</v>
      </c>
      <c r="B233" s="40" t="str">
        <f t="shared" si="1"/>
        <v>Australia</v>
      </c>
      <c r="C233" s="40" t="str">
        <f t="shared" si="2"/>
        <v>PAU</v>
      </c>
      <c r="D233" s="40" t="str">
        <f>'Input - Bookings'!C235</f>
        <v>P</v>
      </c>
      <c r="E233" s="40" t="str">
        <f>'Input - Bookings'!H235</f>
        <v>AU</v>
      </c>
      <c r="F233" s="41" t="str">
        <f>'Input - Bookings'!E235</f>
        <v>065</v>
      </c>
      <c r="G233" s="41" t="str">
        <f>'Input - Bookings'!G235</f>
        <v>ADAPT-A-LIFT GROUP (NSW)</v>
      </c>
      <c r="H233" s="58" t="str">
        <f>'Input - Bookings'!I235</f>
        <v>H23223</v>
      </c>
      <c r="I233" s="40" t="str">
        <f t="shared" si="3"/>
        <v>AU</v>
      </c>
      <c r="J233" s="41" t="str">
        <f>VLOOKUP(H233,'Input - Bookings'!I233:P672,8,0)</f>
        <v>087585</v>
      </c>
      <c r="K233" s="41" t="str">
        <f>'Input - Bookings'!L235</f>
        <v>A6W9</v>
      </c>
      <c r="L233" s="41" t="str">
        <f>'Input - Bookings'!M235</f>
        <v>PC1.5</v>
      </c>
      <c r="M233" s="41" t="str">
        <f>'Input - Bookings'!B235</f>
        <v>AUD</v>
      </c>
      <c r="N233" s="43" t="str">
        <f t="array" ref="N233">IF(M233="USD",INDEX('AP Plants'!A:A,MATCH(K233,'AP Plants'!D:D,0)),INDEX('Australia Plants'!A:A,MATCH(K233,'Australia Plants'!D:D,0)))</f>
        <v>Staxx</v>
      </c>
      <c r="O233" s="10">
        <v>1.0</v>
      </c>
      <c r="P233" s="9">
        <v>2140.0</v>
      </c>
      <c r="Q233" s="9">
        <v>1282.92</v>
      </c>
      <c r="R233" s="44">
        <v>0.13891968781723785</v>
      </c>
      <c r="S233" s="45">
        <f t="shared" si="4"/>
        <v>0.4005046729</v>
      </c>
      <c r="T233" s="46">
        <f t="shared" si="5"/>
        <v>0</v>
      </c>
      <c r="U233" s="46">
        <f t="shared" si="20"/>
        <v>0.1389196878</v>
      </c>
      <c r="V233" s="47" t="str">
        <f t="shared" si="7"/>
        <v>AOP</v>
      </c>
      <c r="W233" s="48">
        <f t="shared" si="26"/>
        <v>178.2228459</v>
      </c>
      <c r="X233" s="49" t="str">
        <f t="shared" si="9"/>
        <v>#DIV/0!</v>
      </c>
      <c r="Y233" s="9" t="str">
        <f t="shared" si="24"/>
        <v>#DIV/0!</v>
      </c>
      <c r="Z233" s="8"/>
      <c r="AA233" s="8"/>
      <c r="AB233" s="8"/>
      <c r="AC233" s="8" t="str">
        <f t="shared" si="11"/>
        <v>PAUH23223PC1.5</v>
      </c>
      <c r="AD233" s="8" t="str">
        <f>IF(AC233='Input - Bookings'!Q240,"OK","Check")</f>
        <v>Check</v>
      </c>
      <c r="AE233" s="50"/>
      <c r="AF233" s="62"/>
      <c r="AG233" s="62"/>
      <c r="AH233" s="52"/>
      <c r="AI233" s="52"/>
      <c r="AJ233" s="8" t="str">
        <f t="array" ref="AJ233">XLOOKUP($K233,'AP Plants'!D:D,'AP Plants'!B:B)</f>
        <v>Class 3</v>
      </c>
      <c r="AK233" s="53"/>
      <c r="AL233" s="53"/>
      <c r="AM233" s="46">
        <v>0.015</v>
      </c>
      <c r="AN233" s="46">
        <f t="array" ref="AN233">XLOOKUP($AJ233,Warranty!B:B,Warranty!E:E)</f>
        <v>0.015</v>
      </c>
      <c r="AO233" s="8">
        <f>IF($M233="AUD",VLOOKUP(RIGHT('Wk - Margins'!$K233,3),'AU Freight'!C:G,5,0),0)</f>
        <v>100</v>
      </c>
      <c r="AP233" s="46">
        <f t="shared" si="12"/>
        <v>0</v>
      </c>
      <c r="AQ233" s="54">
        <f t="shared" si="13"/>
        <v>100</v>
      </c>
      <c r="AR233" s="55">
        <f t="shared" si="14"/>
        <v>0.922052817</v>
      </c>
      <c r="AS233" s="56">
        <f>IF(M233="AUD",P233*'Currency &amp; Conversion'!$L$7,P233)</f>
        <v>1436.967022</v>
      </c>
      <c r="AT233" s="56">
        <f>IF(M233="AUD",Q233*'Currency &amp; Conversion'!$L$7,Q233)</f>
        <v>861.4550148</v>
      </c>
      <c r="AU233" s="56"/>
      <c r="AV233" s="56"/>
      <c r="AW233" s="8"/>
    </row>
    <row r="234" ht="12.75" customHeight="1">
      <c r="A234" s="39" t="str">
        <f>'Input - Bookings'!A236</f>
        <v>04-24</v>
      </c>
      <c r="B234" s="40" t="str">
        <f t="shared" si="1"/>
        <v>Australia</v>
      </c>
      <c r="C234" s="40" t="str">
        <f t="shared" si="2"/>
        <v>PAU</v>
      </c>
      <c r="D234" s="40" t="str">
        <f>'Input - Bookings'!C236</f>
        <v>P</v>
      </c>
      <c r="E234" s="40" t="str">
        <f>'Input - Bookings'!H236</f>
        <v>AU</v>
      </c>
      <c r="F234" s="41" t="str">
        <f>'Input - Bookings'!E236</f>
        <v>065</v>
      </c>
      <c r="G234" s="41" t="str">
        <f>'Input - Bookings'!G236</f>
        <v>ADAPT-A-LIFT GROUP (NSW)</v>
      </c>
      <c r="H234" s="58" t="str">
        <f>'Input - Bookings'!I236</f>
        <v>H23224</v>
      </c>
      <c r="I234" s="40" t="str">
        <f t="shared" si="3"/>
        <v>AU</v>
      </c>
      <c r="J234" s="41" t="str">
        <f>VLOOKUP(H234,'Input - Bookings'!I234:P673,8,0)</f>
        <v>087585</v>
      </c>
      <c r="K234" s="41" t="str">
        <f>'Input - Bookings'!L236</f>
        <v>A6W9</v>
      </c>
      <c r="L234" s="41" t="str">
        <f>'Input - Bookings'!M236</f>
        <v>PC1.5</v>
      </c>
      <c r="M234" s="41" t="str">
        <f>'Input - Bookings'!B236</f>
        <v>AUD</v>
      </c>
      <c r="N234" s="43" t="str">
        <f t="array" ref="N234">IF(M234="USD",INDEX('AP Plants'!A:A,MATCH(K234,'AP Plants'!D:D,0)),INDEX('Australia Plants'!A:A,MATCH(K234,'Australia Plants'!D:D,0)))</f>
        <v>Staxx</v>
      </c>
      <c r="O234" s="10">
        <v>1.0</v>
      </c>
      <c r="P234" s="9">
        <v>2140.0</v>
      </c>
      <c r="Q234" s="9">
        <v>1282.92</v>
      </c>
      <c r="R234" s="44">
        <v>0.13891968781723785</v>
      </c>
      <c r="S234" s="45">
        <f t="shared" si="4"/>
        <v>0.4005046729</v>
      </c>
      <c r="T234" s="46">
        <f t="shared" si="5"/>
        <v>0</v>
      </c>
      <c r="U234" s="46">
        <f t="shared" si="20"/>
        <v>0.1389196878</v>
      </c>
      <c r="V234" s="47" t="str">
        <f t="shared" si="7"/>
        <v>AOP</v>
      </c>
      <c r="W234" s="48">
        <f t="shared" si="26"/>
        <v>178.2228459</v>
      </c>
      <c r="X234" s="49" t="str">
        <f t="shared" si="9"/>
        <v>#DIV/0!</v>
      </c>
      <c r="Y234" s="9" t="str">
        <f t="shared" si="24"/>
        <v>#DIV/0!</v>
      </c>
      <c r="Z234" s="8"/>
      <c r="AA234" s="8"/>
      <c r="AB234" s="8"/>
      <c r="AC234" s="8" t="str">
        <f t="shared" si="11"/>
        <v>PAUH23224PC1.5</v>
      </c>
      <c r="AD234" s="8" t="str">
        <f>IF(AC234='Input - Bookings'!Q241,"OK","Check")</f>
        <v>Check</v>
      </c>
      <c r="AE234" s="50"/>
      <c r="AF234" s="62"/>
      <c r="AG234" s="62"/>
      <c r="AH234" s="52"/>
      <c r="AI234" s="52"/>
      <c r="AJ234" s="8" t="str">
        <f t="array" ref="AJ234">XLOOKUP($K234,'AP Plants'!D:D,'AP Plants'!B:B)</f>
        <v>Class 3</v>
      </c>
      <c r="AK234" s="53"/>
      <c r="AL234" s="53"/>
      <c r="AM234" s="46">
        <v>0.015</v>
      </c>
      <c r="AN234" s="46">
        <f t="array" ref="AN234">XLOOKUP($AJ234,Warranty!B:B,Warranty!E:E)</f>
        <v>0.015</v>
      </c>
      <c r="AO234" s="8">
        <f>IF($M234="AUD",VLOOKUP(RIGHT('Wk - Margins'!$K234,3),'AU Freight'!C:G,5,0),0)</f>
        <v>100</v>
      </c>
      <c r="AP234" s="46">
        <f t="shared" si="12"/>
        <v>0</v>
      </c>
      <c r="AQ234" s="54">
        <f t="shared" si="13"/>
        <v>100</v>
      </c>
      <c r="AR234" s="55">
        <f t="shared" si="14"/>
        <v>0.922052817</v>
      </c>
      <c r="AS234" s="56">
        <f>IF(M234="AUD",P234*'Currency &amp; Conversion'!$L$7,P234)</f>
        <v>1436.967022</v>
      </c>
      <c r="AT234" s="56">
        <f>IF(M234="AUD",Q234*'Currency &amp; Conversion'!$L$7,Q234)</f>
        <v>861.4550148</v>
      </c>
      <c r="AU234" s="56"/>
      <c r="AV234" s="56"/>
      <c r="AW234" s="8"/>
    </row>
    <row r="235" ht="12.75" customHeight="1">
      <c r="A235" s="39" t="str">
        <f>'Input - Bookings'!A237</f>
        <v>04-24</v>
      </c>
      <c r="B235" s="40" t="str">
        <f t="shared" si="1"/>
        <v>Australia</v>
      </c>
      <c r="C235" s="40" t="str">
        <f t="shared" si="2"/>
        <v>PAU</v>
      </c>
      <c r="D235" s="40" t="str">
        <f>'Input - Bookings'!C237</f>
        <v>P</v>
      </c>
      <c r="E235" s="40" t="str">
        <f>'Input - Bookings'!H237</f>
        <v>AU</v>
      </c>
      <c r="F235" s="41" t="str">
        <f>'Input - Bookings'!E237</f>
        <v>065</v>
      </c>
      <c r="G235" s="41" t="str">
        <f>'Input - Bookings'!G237</f>
        <v>ADAPT-A-LIFT GROUP (NSW)</v>
      </c>
      <c r="H235" s="58" t="str">
        <f>'Input - Bookings'!I237</f>
        <v>H23225</v>
      </c>
      <c r="I235" s="40" t="str">
        <f t="shared" si="3"/>
        <v>AU</v>
      </c>
      <c r="J235" s="41" t="str">
        <f>VLOOKUP(H235,'Input - Bookings'!I235:P674,8,0)</f>
        <v>087585</v>
      </c>
      <c r="K235" s="41" t="str">
        <f>'Input - Bookings'!L237</f>
        <v>A6W9</v>
      </c>
      <c r="L235" s="41" t="str">
        <f>'Input - Bookings'!M237</f>
        <v>PC1.5</v>
      </c>
      <c r="M235" s="41" t="str">
        <f>'Input - Bookings'!B237</f>
        <v>AUD</v>
      </c>
      <c r="N235" s="43" t="str">
        <f t="array" ref="N235">IF(M235="USD",INDEX('AP Plants'!A:A,MATCH(K235,'AP Plants'!D:D,0)),INDEX('Australia Plants'!A:A,MATCH(K235,'Australia Plants'!D:D,0)))</f>
        <v>Staxx</v>
      </c>
      <c r="O235" s="10">
        <v>1.0</v>
      </c>
      <c r="P235" s="9">
        <v>2140.0</v>
      </c>
      <c r="Q235" s="9">
        <v>1282.92</v>
      </c>
      <c r="R235" s="44">
        <v>0.13891968781723785</v>
      </c>
      <c r="S235" s="45">
        <f t="shared" si="4"/>
        <v>0.4005046729</v>
      </c>
      <c r="T235" s="46">
        <f t="shared" si="5"/>
        <v>0</v>
      </c>
      <c r="U235" s="46">
        <f t="shared" si="20"/>
        <v>0.1389196878</v>
      </c>
      <c r="V235" s="47" t="str">
        <f t="shared" si="7"/>
        <v>AOP</v>
      </c>
      <c r="W235" s="48">
        <f t="shared" si="26"/>
        <v>178.2228459</v>
      </c>
      <c r="X235" s="49" t="str">
        <f t="shared" si="9"/>
        <v>#DIV/0!</v>
      </c>
      <c r="Y235" s="9" t="str">
        <f t="shared" si="24"/>
        <v>#DIV/0!</v>
      </c>
      <c r="Z235" s="8"/>
      <c r="AA235" s="8"/>
      <c r="AB235" s="8"/>
      <c r="AC235" s="8" t="str">
        <f t="shared" si="11"/>
        <v>PAUH23225PC1.5</v>
      </c>
      <c r="AD235" s="8" t="str">
        <f>IF(AC235='Input - Bookings'!Q224,"OK","Check")</f>
        <v>Check</v>
      </c>
      <c r="AE235" s="50"/>
      <c r="AF235" s="62"/>
      <c r="AG235" s="62"/>
      <c r="AH235" s="52"/>
      <c r="AI235" s="52"/>
      <c r="AJ235" s="8" t="str">
        <f t="array" ref="AJ235">XLOOKUP($K235,'AP Plants'!D:D,'AP Plants'!B:B)</f>
        <v>Class 3</v>
      </c>
      <c r="AK235" s="53"/>
      <c r="AL235" s="53"/>
      <c r="AM235" s="46">
        <v>0.015</v>
      </c>
      <c r="AN235" s="46">
        <f t="array" ref="AN235">XLOOKUP($AJ235,Warranty!B:B,Warranty!E:E)</f>
        <v>0.015</v>
      </c>
      <c r="AO235" s="8">
        <f>IF($M235="AUD",VLOOKUP(RIGHT('Wk - Margins'!$K235,3),'AU Freight'!C:G,5,0),0)</f>
        <v>100</v>
      </c>
      <c r="AP235" s="46">
        <f t="shared" si="12"/>
        <v>0</v>
      </c>
      <c r="AQ235" s="54">
        <f t="shared" si="13"/>
        <v>100</v>
      </c>
      <c r="AR235" s="55">
        <f t="shared" si="14"/>
        <v>0.922052817</v>
      </c>
      <c r="AS235" s="56">
        <f>IF(M235="AUD",P235*'Currency &amp; Conversion'!$L$7,P235)</f>
        <v>1436.967022</v>
      </c>
      <c r="AT235" s="56">
        <f>IF(M235="AUD",Q235*'Currency &amp; Conversion'!$L$7,Q235)</f>
        <v>861.4550148</v>
      </c>
      <c r="AU235" s="56"/>
      <c r="AV235" s="56"/>
      <c r="AW235" s="8"/>
    </row>
    <row r="236" ht="12.75" customHeight="1">
      <c r="A236" s="39" t="str">
        <f>'Input - Bookings'!A238</f>
        <v>04-24</v>
      </c>
      <c r="B236" s="40" t="str">
        <f t="shared" si="1"/>
        <v>Australia</v>
      </c>
      <c r="C236" s="40" t="str">
        <f t="shared" si="2"/>
        <v>PAU</v>
      </c>
      <c r="D236" s="40" t="str">
        <f>'Input - Bookings'!C238</f>
        <v>P</v>
      </c>
      <c r="E236" s="40" t="str">
        <f>'Input - Bookings'!H238</f>
        <v>AU</v>
      </c>
      <c r="F236" s="41" t="str">
        <f>'Input - Bookings'!E238</f>
        <v>065</v>
      </c>
      <c r="G236" s="41" t="str">
        <f>'Input - Bookings'!G238</f>
        <v>ADAPT-A-LIFT GROUP (NSW)</v>
      </c>
      <c r="H236" s="58" t="str">
        <f>'Input - Bookings'!I238</f>
        <v>H23226</v>
      </c>
      <c r="I236" s="40" t="str">
        <f t="shared" si="3"/>
        <v>AU</v>
      </c>
      <c r="J236" s="41" t="str">
        <f>VLOOKUP(H236,'Input - Bookings'!I236:P675,8,0)</f>
        <v>087585</v>
      </c>
      <c r="K236" s="41" t="str">
        <f>'Input - Bookings'!L238</f>
        <v>A6W9</v>
      </c>
      <c r="L236" s="41" t="str">
        <f>'Input - Bookings'!M238</f>
        <v>PC1.5</v>
      </c>
      <c r="M236" s="41" t="str">
        <f>'Input - Bookings'!B238</f>
        <v>AUD</v>
      </c>
      <c r="N236" s="43" t="str">
        <f t="array" ref="N236">IF(M236="USD",INDEX('AP Plants'!A:A,MATCH(K236,'AP Plants'!D:D,0)),INDEX('Australia Plants'!A:A,MATCH(K236,'Australia Plants'!D:D,0)))</f>
        <v>Staxx</v>
      </c>
      <c r="O236" s="10">
        <v>1.0</v>
      </c>
      <c r="P236" s="9">
        <v>2140.0</v>
      </c>
      <c r="Q236" s="9">
        <v>1282.92</v>
      </c>
      <c r="R236" s="44">
        <v>0.13891968781723785</v>
      </c>
      <c r="S236" s="45">
        <f t="shared" si="4"/>
        <v>0.4005046729</v>
      </c>
      <c r="T236" s="46">
        <f t="shared" si="5"/>
        <v>0</v>
      </c>
      <c r="U236" s="46">
        <f t="shared" si="20"/>
        <v>0.1389196878</v>
      </c>
      <c r="V236" s="47" t="str">
        <f t="shared" si="7"/>
        <v>AOP</v>
      </c>
      <c r="W236" s="48">
        <f t="shared" si="26"/>
        <v>178.2228459</v>
      </c>
      <c r="X236" s="49" t="str">
        <f t="shared" si="9"/>
        <v>#DIV/0!</v>
      </c>
      <c r="Y236" s="9" t="str">
        <f t="shared" si="24"/>
        <v>#DIV/0!</v>
      </c>
      <c r="Z236" s="8"/>
      <c r="AA236" s="8"/>
      <c r="AB236" s="8"/>
      <c r="AC236" s="8" t="str">
        <f t="shared" si="11"/>
        <v>PAUH23226PC1.5</v>
      </c>
      <c r="AD236" s="8" t="str">
        <f>IF(AC236='Input - Bookings'!Q225,"OK","Check")</f>
        <v>Check</v>
      </c>
      <c r="AE236" s="50"/>
      <c r="AF236" s="62"/>
      <c r="AG236" s="62"/>
      <c r="AH236" s="52"/>
      <c r="AI236" s="52"/>
      <c r="AJ236" s="8" t="str">
        <f t="array" ref="AJ236">XLOOKUP($K236,'AP Plants'!D:D,'AP Plants'!B:B)</f>
        <v>Class 3</v>
      </c>
      <c r="AK236" s="53"/>
      <c r="AL236" s="53"/>
      <c r="AM236" s="46">
        <v>0.015</v>
      </c>
      <c r="AN236" s="46">
        <f t="array" ref="AN236">XLOOKUP($AJ236,Warranty!B:B,Warranty!E:E)</f>
        <v>0.015</v>
      </c>
      <c r="AO236" s="8">
        <f>IF($M236="AUD",VLOOKUP(RIGHT('Wk - Margins'!$K236,3),'AU Freight'!C:G,5,0),0)</f>
        <v>100</v>
      </c>
      <c r="AP236" s="46">
        <f t="shared" si="12"/>
        <v>0</v>
      </c>
      <c r="AQ236" s="54">
        <f t="shared" si="13"/>
        <v>100</v>
      </c>
      <c r="AR236" s="55">
        <f t="shared" si="14"/>
        <v>0.922052817</v>
      </c>
      <c r="AS236" s="56">
        <f>IF(M236="AUD",P236*'Currency &amp; Conversion'!$L$7,P236)</f>
        <v>1436.967022</v>
      </c>
      <c r="AT236" s="56">
        <f>IF(M236="AUD",Q236*'Currency &amp; Conversion'!$L$7,Q236)</f>
        <v>861.4550148</v>
      </c>
      <c r="AU236" s="56"/>
      <c r="AV236" s="56"/>
      <c r="AW236" s="8"/>
    </row>
    <row r="237" ht="12.75" customHeight="1">
      <c r="A237" s="39" t="str">
        <f>'Input - Bookings'!A239</f>
        <v>04-24</v>
      </c>
      <c r="B237" s="40" t="str">
        <f t="shared" si="1"/>
        <v>Australia</v>
      </c>
      <c r="C237" s="40" t="str">
        <f t="shared" si="2"/>
        <v>PAU</v>
      </c>
      <c r="D237" s="40" t="str">
        <f>'Input - Bookings'!C239</f>
        <v>P</v>
      </c>
      <c r="E237" s="40" t="str">
        <f>'Input - Bookings'!H239</f>
        <v>AU</v>
      </c>
      <c r="F237" s="41" t="str">
        <f>'Input - Bookings'!E239</f>
        <v>065</v>
      </c>
      <c r="G237" s="41" t="str">
        <f>'Input - Bookings'!G239</f>
        <v>ADAPT-A-LIFT GROUP (NSW)</v>
      </c>
      <c r="H237" s="58" t="str">
        <f>'Input - Bookings'!I239</f>
        <v>H23227</v>
      </c>
      <c r="I237" s="40" t="str">
        <f t="shared" si="3"/>
        <v>AU</v>
      </c>
      <c r="J237" s="41" t="str">
        <f>VLOOKUP(H237,'Input - Bookings'!I237:P676,8,0)</f>
        <v>087585</v>
      </c>
      <c r="K237" s="41" t="str">
        <f>'Input - Bookings'!L239</f>
        <v>A6W9</v>
      </c>
      <c r="L237" s="41" t="str">
        <f>'Input - Bookings'!M239</f>
        <v>PC1.5</v>
      </c>
      <c r="M237" s="41" t="str">
        <f>'Input - Bookings'!B239</f>
        <v>AUD</v>
      </c>
      <c r="N237" s="43" t="str">
        <f t="array" ref="N237">IF(M237="USD",INDEX('AP Plants'!A:A,MATCH(K237,'AP Plants'!D:D,0)),INDEX('Australia Plants'!A:A,MATCH(K237,'Australia Plants'!D:D,0)))</f>
        <v>Staxx</v>
      </c>
      <c r="O237" s="10">
        <v>1.0</v>
      </c>
      <c r="P237" s="9">
        <v>2140.0</v>
      </c>
      <c r="Q237" s="9">
        <v>1282.92</v>
      </c>
      <c r="R237" s="44">
        <v>0.13891968781723785</v>
      </c>
      <c r="S237" s="45">
        <f t="shared" si="4"/>
        <v>0.4005046729</v>
      </c>
      <c r="T237" s="46">
        <f t="shared" si="5"/>
        <v>0</v>
      </c>
      <c r="U237" s="46">
        <f t="shared" si="20"/>
        <v>0.1389196878</v>
      </c>
      <c r="V237" s="47" t="str">
        <f t="shared" si="7"/>
        <v>AOP</v>
      </c>
      <c r="W237" s="48">
        <f t="shared" si="26"/>
        <v>178.2228459</v>
      </c>
      <c r="X237" s="49" t="str">
        <f t="shared" si="9"/>
        <v>#DIV/0!</v>
      </c>
      <c r="Y237" s="9" t="str">
        <f t="shared" si="24"/>
        <v>#DIV/0!</v>
      </c>
      <c r="Z237" s="8"/>
      <c r="AA237" s="8"/>
      <c r="AB237" s="8"/>
      <c r="AC237" s="8" t="str">
        <f t="shared" si="11"/>
        <v>PAUH23227PC1.5</v>
      </c>
      <c r="AD237" s="8" t="str">
        <f>IF(AC237='Input - Bookings'!Q226,"OK","Check")</f>
        <v>Check</v>
      </c>
      <c r="AE237" s="50"/>
      <c r="AF237" s="62"/>
      <c r="AG237" s="62"/>
      <c r="AH237" s="52"/>
      <c r="AI237" s="52"/>
      <c r="AJ237" s="8" t="str">
        <f t="array" ref="AJ237">XLOOKUP($K237,'AP Plants'!D:D,'AP Plants'!B:B)</f>
        <v>Class 3</v>
      </c>
      <c r="AK237" s="53"/>
      <c r="AL237" s="53"/>
      <c r="AM237" s="46">
        <v>0.015</v>
      </c>
      <c r="AN237" s="46">
        <f t="array" ref="AN237">XLOOKUP($AJ237,Warranty!B:B,Warranty!E:E)</f>
        <v>0.015</v>
      </c>
      <c r="AO237" s="8">
        <f>IF($M237="AUD",VLOOKUP(RIGHT('Wk - Margins'!$K237,3),'AU Freight'!C:G,5,0),0)</f>
        <v>100</v>
      </c>
      <c r="AP237" s="46">
        <f t="shared" si="12"/>
        <v>0</v>
      </c>
      <c r="AQ237" s="54">
        <f t="shared" si="13"/>
        <v>100</v>
      </c>
      <c r="AR237" s="55">
        <f t="shared" si="14"/>
        <v>0.922052817</v>
      </c>
      <c r="AS237" s="56">
        <f>IF(M237="AUD",P237*'Currency &amp; Conversion'!$L$7,P237)</f>
        <v>1436.967022</v>
      </c>
      <c r="AT237" s="56">
        <f>IF(M237="AUD",Q237*'Currency &amp; Conversion'!$L$7,Q237)</f>
        <v>861.4550148</v>
      </c>
      <c r="AU237" s="56"/>
      <c r="AV237" s="56"/>
      <c r="AW237" s="8"/>
    </row>
    <row r="238" ht="12.75" customHeight="1">
      <c r="A238" s="39" t="str">
        <f>'Input - Bookings'!A240</f>
        <v>04-24</v>
      </c>
      <c r="B238" s="40" t="str">
        <f t="shared" si="1"/>
        <v>Australia</v>
      </c>
      <c r="C238" s="40" t="str">
        <f t="shared" si="2"/>
        <v>PAU</v>
      </c>
      <c r="D238" s="40" t="str">
        <f>'Input - Bookings'!C240</f>
        <v>P</v>
      </c>
      <c r="E238" s="40" t="str">
        <f>'Input - Bookings'!H240</f>
        <v>AU</v>
      </c>
      <c r="F238" s="41" t="str">
        <f>'Input - Bookings'!E240</f>
        <v>065</v>
      </c>
      <c r="G238" s="41" t="str">
        <f>'Input - Bookings'!G240</f>
        <v>ADAPT-A-LIFT GROUP (NSW)</v>
      </c>
      <c r="H238" s="58" t="str">
        <f>'Input - Bookings'!I240</f>
        <v>H23228</v>
      </c>
      <c r="I238" s="40" t="str">
        <f t="shared" si="3"/>
        <v>AU</v>
      </c>
      <c r="J238" s="41" t="str">
        <f>VLOOKUP(H238,'Input - Bookings'!I238:P677,8,0)</f>
        <v>087585</v>
      </c>
      <c r="K238" s="41" t="str">
        <f>'Input - Bookings'!L240</f>
        <v>A6W9</v>
      </c>
      <c r="L238" s="41" t="str">
        <f>'Input - Bookings'!M240</f>
        <v>PC1.5</v>
      </c>
      <c r="M238" s="41" t="str">
        <f>'Input - Bookings'!B240</f>
        <v>AUD</v>
      </c>
      <c r="N238" s="43" t="str">
        <f t="array" ref="N238">IF(M238="USD",INDEX('AP Plants'!A:A,MATCH(K238,'AP Plants'!D:D,0)),INDEX('Australia Plants'!A:A,MATCH(K238,'Australia Plants'!D:D,0)))</f>
        <v>Staxx</v>
      </c>
      <c r="O238" s="10">
        <v>1.0</v>
      </c>
      <c r="P238" s="9">
        <v>2140.0</v>
      </c>
      <c r="Q238" s="9">
        <v>1282.92</v>
      </c>
      <c r="R238" s="44">
        <v>0.13891968781723785</v>
      </c>
      <c r="S238" s="45">
        <f t="shared" si="4"/>
        <v>0.4005046729</v>
      </c>
      <c r="T238" s="46">
        <f t="shared" si="5"/>
        <v>0</v>
      </c>
      <c r="U238" s="46">
        <f t="shared" si="20"/>
        <v>0.1389196878</v>
      </c>
      <c r="V238" s="47" t="str">
        <f t="shared" si="7"/>
        <v>AOP</v>
      </c>
      <c r="W238" s="48">
        <f t="shared" si="26"/>
        <v>178.2228459</v>
      </c>
      <c r="X238" s="49" t="str">
        <f t="shared" si="9"/>
        <v>#DIV/0!</v>
      </c>
      <c r="Y238" s="9" t="str">
        <f t="shared" si="24"/>
        <v>#DIV/0!</v>
      </c>
      <c r="Z238" s="8"/>
      <c r="AA238" s="8"/>
      <c r="AB238" s="8"/>
      <c r="AC238" s="8" t="str">
        <f t="shared" si="11"/>
        <v>PAUH23228PC1.5</v>
      </c>
      <c r="AD238" s="8" t="str">
        <f>IF(AC238='Input - Bookings'!Q227,"OK","Check")</f>
        <v>Check</v>
      </c>
      <c r="AE238" s="50"/>
      <c r="AF238" s="62"/>
      <c r="AG238" s="62"/>
      <c r="AH238" s="52"/>
      <c r="AI238" s="52"/>
      <c r="AJ238" s="8" t="str">
        <f t="array" ref="AJ238">XLOOKUP($K238,'AP Plants'!D:D,'AP Plants'!B:B)</f>
        <v>Class 3</v>
      </c>
      <c r="AK238" s="53"/>
      <c r="AL238" s="53"/>
      <c r="AM238" s="46">
        <v>0.015</v>
      </c>
      <c r="AN238" s="46">
        <f t="array" ref="AN238">XLOOKUP($AJ238,Warranty!B:B,Warranty!E:E)</f>
        <v>0.015</v>
      </c>
      <c r="AO238" s="8">
        <f>IF($M238="AUD",VLOOKUP(RIGHT('Wk - Margins'!$K238,3),'AU Freight'!C:G,5,0),0)</f>
        <v>100</v>
      </c>
      <c r="AP238" s="46">
        <f t="shared" si="12"/>
        <v>0</v>
      </c>
      <c r="AQ238" s="54">
        <f t="shared" si="13"/>
        <v>100</v>
      </c>
      <c r="AR238" s="55">
        <f t="shared" si="14"/>
        <v>0.922052817</v>
      </c>
      <c r="AS238" s="56">
        <f>IF(M238="AUD",P238*'Currency &amp; Conversion'!$L$7,P238)</f>
        <v>1436.967022</v>
      </c>
      <c r="AT238" s="56">
        <f>IF(M238="AUD",Q238*'Currency &amp; Conversion'!$L$7,Q238)</f>
        <v>861.4550148</v>
      </c>
      <c r="AU238" s="56"/>
      <c r="AV238" s="56"/>
      <c r="AW238" s="8"/>
    </row>
    <row r="239" ht="12.75" customHeight="1">
      <c r="A239" s="39" t="str">
        <f>'Input - Bookings'!A241</f>
        <v>04-24</v>
      </c>
      <c r="B239" s="40" t="str">
        <f t="shared" si="1"/>
        <v>Australia</v>
      </c>
      <c r="C239" s="40" t="str">
        <f t="shared" si="2"/>
        <v>PAU</v>
      </c>
      <c r="D239" s="40" t="str">
        <f>'Input - Bookings'!C241</f>
        <v>P</v>
      </c>
      <c r="E239" s="40" t="str">
        <f>'Input - Bookings'!H241</f>
        <v>AU</v>
      </c>
      <c r="F239" s="41" t="str">
        <f>'Input - Bookings'!E241</f>
        <v>065</v>
      </c>
      <c r="G239" s="41" t="str">
        <f>'Input - Bookings'!G241</f>
        <v>ADAPT-A-LIFT GROUP (NSW)</v>
      </c>
      <c r="H239" s="58" t="str">
        <f>'Input - Bookings'!I241</f>
        <v>H23229</v>
      </c>
      <c r="I239" s="40" t="str">
        <f t="shared" si="3"/>
        <v>AU</v>
      </c>
      <c r="J239" s="41" t="str">
        <f>VLOOKUP(H239,'Input - Bookings'!I239:P678,8,0)</f>
        <v>087585</v>
      </c>
      <c r="K239" s="41" t="str">
        <f>'Input - Bookings'!L241</f>
        <v>A6W9</v>
      </c>
      <c r="L239" s="41" t="str">
        <f>'Input - Bookings'!M241</f>
        <v>PC1.5</v>
      </c>
      <c r="M239" s="41" t="str">
        <f>'Input - Bookings'!B241</f>
        <v>AUD</v>
      </c>
      <c r="N239" s="43" t="str">
        <f t="array" ref="N239">IF(M239="USD",INDEX('AP Plants'!A:A,MATCH(K239,'AP Plants'!D:D,0)),INDEX('Australia Plants'!A:A,MATCH(K239,'Australia Plants'!D:D,0)))</f>
        <v>Staxx</v>
      </c>
      <c r="O239" s="10">
        <v>1.0</v>
      </c>
      <c r="P239" s="9">
        <v>2140.0</v>
      </c>
      <c r="Q239" s="9">
        <v>1282.92</v>
      </c>
      <c r="R239" s="44">
        <v>0.13891968781723785</v>
      </c>
      <c r="S239" s="45">
        <f t="shared" si="4"/>
        <v>0.4005046729</v>
      </c>
      <c r="T239" s="46">
        <f t="shared" si="5"/>
        <v>0</v>
      </c>
      <c r="U239" s="46">
        <f t="shared" si="20"/>
        <v>0.1389196878</v>
      </c>
      <c r="V239" s="47" t="str">
        <f t="shared" si="7"/>
        <v>AOP</v>
      </c>
      <c r="W239" s="48">
        <f t="shared" si="26"/>
        <v>178.2228459</v>
      </c>
      <c r="X239" s="49" t="str">
        <f t="shared" si="9"/>
        <v>#DIV/0!</v>
      </c>
      <c r="Y239" s="9" t="str">
        <f t="shared" si="24"/>
        <v>#DIV/0!</v>
      </c>
      <c r="Z239" s="8"/>
      <c r="AA239" s="8"/>
      <c r="AB239" s="8"/>
      <c r="AC239" s="8" t="str">
        <f t="shared" si="11"/>
        <v>PAUH23229PC1.5</v>
      </c>
      <c r="AD239" s="8" t="str">
        <f>IF(AC239='Input - Bookings'!Q228,"OK","Check")</f>
        <v>Check</v>
      </c>
      <c r="AE239" s="50"/>
      <c r="AF239" s="62"/>
      <c r="AG239" s="62"/>
      <c r="AH239" s="52"/>
      <c r="AI239" s="52"/>
      <c r="AJ239" s="8" t="str">
        <f t="array" ref="AJ239">XLOOKUP($K239,'AP Plants'!D:D,'AP Plants'!B:B)</f>
        <v>Class 3</v>
      </c>
      <c r="AK239" s="53"/>
      <c r="AL239" s="53"/>
      <c r="AM239" s="46">
        <v>0.015</v>
      </c>
      <c r="AN239" s="46">
        <f t="array" ref="AN239">XLOOKUP($AJ239,Warranty!B:B,Warranty!E:E)</f>
        <v>0.015</v>
      </c>
      <c r="AO239" s="8">
        <f>IF($M239="AUD",VLOOKUP(RIGHT('Wk - Margins'!$K239,3),'AU Freight'!C:G,5,0),0)</f>
        <v>100</v>
      </c>
      <c r="AP239" s="46">
        <f t="shared" si="12"/>
        <v>0</v>
      </c>
      <c r="AQ239" s="54">
        <f t="shared" si="13"/>
        <v>100</v>
      </c>
      <c r="AR239" s="55">
        <f t="shared" si="14"/>
        <v>0.922052817</v>
      </c>
      <c r="AS239" s="56">
        <f>IF(M239="AUD",P239*'Currency &amp; Conversion'!$L$7,P239)</f>
        <v>1436.967022</v>
      </c>
      <c r="AT239" s="56">
        <f>IF(M239="AUD",Q239*'Currency &amp; Conversion'!$L$7,Q239)</f>
        <v>861.4550148</v>
      </c>
      <c r="AU239" s="56"/>
      <c r="AV239" s="56"/>
      <c r="AW239" s="8"/>
    </row>
    <row r="240" ht="12.75" customHeight="1">
      <c r="A240" s="39" t="str">
        <f>'Input - Bookings'!A242</f>
        <v>04-24</v>
      </c>
      <c r="B240" s="40" t="str">
        <f t="shared" si="1"/>
        <v>Australia</v>
      </c>
      <c r="C240" s="40" t="str">
        <f t="shared" si="2"/>
        <v>PAU</v>
      </c>
      <c r="D240" s="40" t="str">
        <f>'Input - Bookings'!C242</f>
        <v>P</v>
      </c>
      <c r="E240" s="40" t="str">
        <f>'Input - Bookings'!H242</f>
        <v>AU</v>
      </c>
      <c r="F240" s="41" t="str">
        <f>'Input - Bookings'!E242</f>
        <v>065</v>
      </c>
      <c r="G240" s="41" t="str">
        <f>'Input - Bookings'!G242</f>
        <v>ADAPT-A-LIFT GROUP (NSW)</v>
      </c>
      <c r="H240" s="58" t="str">
        <f>'Input - Bookings'!I242</f>
        <v>H23230</v>
      </c>
      <c r="I240" s="40" t="str">
        <f t="shared" si="3"/>
        <v>AU</v>
      </c>
      <c r="J240" s="41" t="str">
        <f>VLOOKUP(H240,'Input - Bookings'!I240:P679,8,0)</f>
        <v>087585</v>
      </c>
      <c r="K240" s="41" t="str">
        <f>'Input - Bookings'!L242</f>
        <v>A6W9</v>
      </c>
      <c r="L240" s="41" t="str">
        <f>'Input - Bookings'!M242</f>
        <v>PC1.5</v>
      </c>
      <c r="M240" s="41" t="str">
        <f>'Input - Bookings'!B242</f>
        <v>AUD</v>
      </c>
      <c r="N240" s="43" t="str">
        <f t="array" ref="N240">IF(M240="USD",INDEX('AP Plants'!A:A,MATCH(K240,'AP Plants'!D:D,0)),INDEX('Australia Plants'!A:A,MATCH(K240,'Australia Plants'!D:D,0)))</f>
        <v>Staxx</v>
      </c>
      <c r="O240" s="10">
        <v>1.0</v>
      </c>
      <c r="P240" s="9">
        <v>2140.0</v>
      </c>
      <c r="Q240" s="9">
        <v>1282.92</v>
      </c>
      <c r="R240" s="44">
        <v>0.13891968781723785</v>
      </c>
      <c r="S240" s="45">
        <f t="shared" si="4"/>
        <v>0.4005046729</v>
      </c>
      <c r="T240" s="46">
        <f t="shared" si="5"/>
        <v>0</v>
      </c>
      <c r="U240" s="46">
        <f t="shared" si="20"/>
        <v>0.1389196878</v>
      </c>
      <c r="V240" s="47" t="str">
        <f t="shared" si="7"/>
        <v>AOP</v>
      </c>
      <c r="W240" s="48">
        <f t="shared" si="26"/>
        <v>178.2228459</v>
      </c>
      <c r="X240" s="49" t="str">
        <f t="shared" si="9"/>
        <v>#DIV/0!</v>
      </c>
      <c r="Y240" s="9" t="str">
        <f t="shared" si="24"/>
        <v>#DIV/0!</v>
      </c>
      <c r="Z240" s="8"/>
      <c r="AA240" s="8"/>
      <c r="AB240" s="8"/>
      <c r="AC240" s="8" t="str">
        <f t="shared" si="11"/>
        <v>PAUH23230PC1.5</v>
      </c>
      <c r="AD240" s="8" t="str">
        <f>IF(AC240='Input - Bookings'!Q229,"OK","Check")</f>
        <v>Check</v>
      </c>
      <c r="AE240" s="50"/>
      <c r="AF240" s="62"/>
      <c r="AG240" s="62"/>
      <c r="AH240" s="52"/>
      <c r="AI240" s="52"/>
      <c r="AJ240" s="8" t="str">
        <f t="array" ref="AJ240">XLOOKUP($K240,'AP Plants'!D:D,'AP Plants'!B:B)</f>
        <v>Class 3</v>
      </c>
      <c r="AK240" s="53"/>
      <c r="AL240" s="53"/>
      <c r="AM240" s="46">
        <v>0.015</v>
      </c>
      <c r="AN240" s="46">
        <f t="array" ref="AN240">XLOOKUP($AJ240,Warranty!B:B,Warranty!E:E)</f>
        <v>0.015</v>
      </c>
      <c r="AO240" s="8">
        <f>IF($M240="AUD",VLOOKUP(RIGHT('Wk - Margins'!$K240,3),'AU Freight'!C:G,5,0),0)</f>
        <v>100</v>
      </c>
      <c r="AP240" s="46">
        <f t="shared" si="12"/>
        <v>0</v>
      </c>
      <c r="AQ240" s="54">
        <f t="shared" si="13"/>
        <v>100</v>
      </c>
      <c r="AR240" s="55">
        <f t="shared" si="14"/>
        <v>0.922052817</v>
      </c>
      <c r="AS240" s="56">
        <f>IF(M240="AUD",P240*'Currency &amp; Conversion'!$L$7,P240)</f>
        <v>1436.967022</v>
      </c>
      <c r="AT240" s="56">
        <f>IF(M240="AUD",Q240*'Currency &amp; Conversion'!$L$7,Q240)</f>
        <v>861.4550148</v>
      </c>
      <c r="AU240" s="56"/>
      <c r="AV240" s="56"/>
      <c r="AW240" s="8"/>
    </row>
    <row r="241" ht="12.75" customHeight="1">
      <c r="A241" s="39" t="str">
        <f>'Input - Bookings'!A243</f>
        <v>04-24</v>
      </c>
      <c r="B241" s="40" t="str">
        <f t="shared" si="1"/>
        <v>Australia</v>
      </c>
      <c r="C241" s="40" t="str">
        <f t="shared" si="2"/>
        <v>PAU</v>
      </c>
      <c r="D241" s="40" t="str">
        <f>'Input - Bookings'!C243</f>
        <v>P</v>
      </c>
      <c r="E241" s="40" t="str">
        <f>'Input - Bookings'!H243</f>
        <v>AU</v>
      </c>
      <c r="F241" s="41" t="str">
        <f>'Input - Bookings'!E243</f>
        <v>065</v>
      </c>
      <c r="G241" s="41" t="str">
        <f>'Input - Bookings'!G243</f>
        <v>ADAPT-A-LIFT GROUP (NSW)</v>
      </c>
      <c r="H241" s="58" t="str">
        <f>'Input - Bookings'!I243</f>
        <v>H23231</v>
      </c>
      <c r="I241" s="40" t="str">
        <f t="shared" si="3"/>
        <v>AU</v>
      </c>
      <c r="J241" s="41" t="str">
        <f>VLOOKUP(H241,'Input - Bookings'!I241:P680,8,0)</f>
        <v>087585</v>
      </c>
      <c r="K241" s="41" t="str">
        <f>'Input - Bookings'!L243</f>
        <v>A6W9</v>
      </c>
      <c r="L241" s="41" t="str">
        <f>'Input - Bookings'!M243</f>
        <v>PC1.5</v>
      </c>
      <c r="M241" s="41" t="str">
        <f>'Input - Bookings'!B243</f>
        <v>AUD</v>
      </c>
      <c r="N241" s="43" t="str">
        <f t="array" ref="N241">IF(M241="USD",INDEX('AP Plants'!A:A,MATCH(K241,'AP Plants'!D:D,0)),INDEX('Australia Plants'!A:A,MATCH(K241,'Australia Plants'!D:D,0)))</f>
        <v>Staxx</v>
      </c>
      <c r="O241" s="10">
        <v>1.0</v>
      </c>
      <c r="P241" s="9">
        <v>2140.0</v>
      </c>
      <c r="Q241" s="9">
        <v>1282.92</v>
      </c>
      <c r="R241" s="44">
        <v>0.13891968781723785</v>
      </c>
      <c r="S241" s="45">
        <f t="shared" si="4"/>
        <v>0.4005046729</v>
      </c>
      <c r="T241" s="46">
        <f t="shared" si="5"/>
        <v>0</v>
      </c>
      <c r="U241" s="46">
        <f t="shared" si="20"/>
        <v>0.1389196878</v>
      </c>
      <c r="V241" s="47" t="str">
        <f t="shared" si="7"/>
        <v>AOP</v>
      </c>
      <c r="W241" s="48">
        <f t="shared" si="26"/>
        <v>178.2228459</v>
      </c>
      <c r="X241" s="49" t="str">
        <f t="shared" si="9"/>
        <v>#DIV/0!</v>
      </c>
      <c r="Y241" s="9" t="str">
        <f t="shared" si="24"/>
        <v>#DIV/0!</v>
      </c>
      <c r="Z241" s="8"/>
      <c r="AA241" s="8"/>
      <c r="AB241" s="8"/>
      <c r="AC241" s="8" t="str">
        <f t="shared" si="11"/>
        <v>PAUH23231PC1.5</v>
      </c>
      <c r="AD241" s="8" t="str">
        <f>IF(AC241='Input - Bookings'!Q226,"OK","Check")</f>
        <v>Check</v>
      </c>
      <c r="AE241" s="66"/>
      <c r="AF241" s="62"/>
      <c r="AG241" s="62"/>
      <c r="AH241" s="52"/>
      <c r="AI241" s="59"/>
      <c r="AJ241" s="8" t="str">
        <f t="array" ref="AJ241">XLOOKUP($K241,'AP Plants'!D:D,'AP Plants'!B:B)</f>
        <v>Class 3</v>
      </c>
      <c r="AK241" s="53"/>
      <c r="AL241" s="53"/>
      <c r="AM241" s="46">
        <v>0.015</v>
      </c>
      <c r="AN241" s="46">
        <f t="array" ref="AN241">XLOOKUP($AJ241,Warranty!B:B,Warranty!E:E)</f>
        <v>0.015</v>
      </c>
      <c r="AO241" s="8">
        <f>IF($M241="AUD",VLOOKUP(RIGHT('Wk - Margins'!$K241,3),'AU Freight'!C:G,5,0),0)</f>
        <v>100</v>
      </c>
      <c r="AP241" s="46">
        <f t="shared" si="12"/>
        <v>0</v>
      </c>
      <c r="AQ241" s="54">
        <f t="shared" si="13"/>
        <v>100</v>
      </c>
      <c r="AR241" s="55">
        <f t="shared" si="14"/>
        <v>0.922052817</v>
      </c>
      <c r="AS241" s="56">
        <f>IF(M241="AUD",P241*'Currency &amp; Conversion'!$L$7,P241)</f>
        <v>1436.967022</v>
      </c>
      <c r="AT241" s="56">
        <f>IF(M241="AUD",Q241*'Currency &amp; Conversion'!$L$7,Q241)</f>
        <v>861.4550148</v>
      </c>
      <c r="AU241" s="56"/>
      <c r="AV241" s="56"/>
      <c r="AW241" s="8"/>
    </row>
    <row r="242" ht="12.75" customHeight="1">
      <c r="A242" s="39" t="str">
        <f>'Input - Bookings'!A244</f>
        <v>04-24</v>
      </c>
      <c r="B242" s="40" t="str">
        <f t="shared" si="1"/>
        <v>Australia</v>
      </c>
      <c r="C242" s="40" t="str">
        <f t="shared" si="2"/>
        <v>PAU</v>
      </c>
      <c r="D242" s="40" t="str">
        <f>'Input - Bookings'!C244</f>
        <v>P</v>
      </c>
      <c r="E242" s="40" t="str">
        <f>'Input - Bookings'!H244</f>
        <v>AU</v>
      </c>
      <c r="F242" s="41" t="str">
        <f>'Input - Bookings'!E244</f>
        <v>065</v>
      </c>
      <c r="G242" s="41" t="str">
        <f>'Input - Bookings'!G244</f>
        <v>ADAPT-A-LIFT GROUP (NSW)</v>
      </c>
      <c r="H242" s="58" t="str">
        <f>'Input - Bookings'!I244</f>
        <v>H23232</v>
      </c>
      <c r="I242" s="40" t="str">
        <f t="shared" si="3"/>
        <v>AU</v>
      </c>
      <c r="J242" s="41" t="str">
        <f>VLOOKUP(H242,'Input - Bookings'!I242:P681,8,0)</f>
        <v>087585</v>
      </c>
      <c r="K242" s="41" t="str">
        <f>'Input - Bookings'!L244</f>
        <v>A6W9</v>
      </c>
      <c r="L242" s="41" t="str">
        <f>'Input - Bookings'!M244</f>
        <v>PC1.5</v>
      </c>
      <c r="M242" s="41" t="str">
        <f>'Input - Bookings'!B244</f>
        <v>AUD</v>
      </c>
      <c r="N242" s="43" t="str">
        <f t="array" ref="N242">IF(M242="USD",INDEX('AP Plants'!A:A,MATCH(K242,'AP Plants'!D:D,0)),INDEX('Australia Plants'!A:A,MATCH(K242,'Australia Plants'!D:D,0)))</f>
        <v>Staxx</v>
      </c>
      <c r="O242" s="10">
        <v>1.0</v>
      </c>
      <c r="P242" s="9">
        <v>2140.0</v>
      </c>
      <c r="Q242" s="9">
        <v>1282.92</v>
      </c>
      <c r="R242" s="44">
        <v>0.13891968781723785</v>
      </c>
      <c r="S242" s="45">
        <f t="shared" si="4"/>
        <v>0.4005046729</v>
      </c>
      <c r="T242" s="46">
        <f t="shared" si="5"/>
        <v>0</v>
      </c>
      <c r="U242" s="46">
        <f t="shared" si="20"/>
        <v>0.1389196878</v>
      </c>
      <c r="V242" s="47" t="str">
        <f t="shared" si="7"/>
        <v>AOP</v>
      </c>
      <c r="W242" s="48">
        <f t="shared" si="26"/>
        <v>178.2228459</v>
      </c>
      <c r="X242" s="49" t="str">
        <f t="shared" si="9"/>
        <v>#DIV/0!</v>
      </c>
      <c r="Y242" s="9" t="str">
        <f t="shared" si="24"/>
        <v>#DIV/0!</v>
      </c>
      <c r="Z242" s="8"/>
      <c r="AA242" s="8"/>
      <c r="AB242" s="8"/>
      <c r="AC242" s="8" t="str">
        <f t="shared" si="11"/>
        <v>PAUH23232PC1.5</v>
      </c>
      <c r="AD242" s="8" t="str">
        <f>IF(AC242='Input - Bookings'!Q227,"OK","Check")</f>
        <v>Check</v>
      </c>
      <c r="AE242" s="66"/>
      <c r="AF242" s="62"/>
      <c r="AG242" s="62"/>
      <c r="AH242" s="52"/>
      <c r="AI242" s="52"/>
      <c r="AJ242" s="8" t="str">
        <f t="array" ref="AJ242">XLOOKUP($K242,'AP Plants'!D:D,'AP Plants'!B:B)</f>
        <v>Class 3</v>
      </c>
      <c r="AK242" s="53"/>
      <c r="AL242" s="53"/>
      <c r="AM242" s="46">
        <v>0.015</v>
      </c>
      <c r="AN242" s="46">
        <f t="array" ref="AN242">XLOOKUP($AJ242,Warranty!B:B,Warranty!E:E)</f>
        <v>0.015</v>
      </c>
      <c r="AO242" s="8">
        <f>IF($M242="AUD",VLOOKUP(RIGHT('Wk - Margins'!$K242,3),'AU Freight'!C:G,5,0),0)</f>
        <v>100</v>
      </c>
      <c r="AP242" s="46">
        <f t="shared" si="12"/>
        <v>0</v>
      </c>
      <c r="AQ242" s="54">
        <f t="shared" si="13"/>
        <v>100</v>
      </c>
      <c r="AR242" s="55">
        <f t="shared" si="14"/>
        <v>0.922052817</v>
      </c>
      <c r="AS242" s="56">
        <f>IF(M242="AUD",P242*'Currency &amp; Conversion'!$L$7,P242)</f>
        <v>1436.967022</v>
      </c>
      <c r="AT242" s="56">
        <f>IF(M242="AUD",Q242*'Currency &amp; Conversion'!$L$7,Q242)</f>
        <v>861.4550148</v>
      </c>
      <c r="AU242" s="56"/>
      <c r="AV242" s="56"/>
      <c r="AW242" s="8"/>
    </row>
    <row r="243" ht="12.75" customHeight="1">
      <c r="A243" s="39" t="str">
        <f>'Input - Bookings'!A245</f>
        <v>04-24</v>
      </c>
      <c r="B243" s="40" t="str">
        <f t="shared" si="1"/>
        <v>Australia</v>
      </c>
      <c r="C243" s="40" t="str">
        <f t="shared" si="2"/>
        <v>PAU</v>
      </c>
      <c r="D243" s="40" t="str">
        <f>'Input - Bookings'!C245</f>
        <v>P</v>
      </c>
      <c r="E243" s="40" t="str">
        <f>'Input - Bookings'!H245</f>
        <v>AU</v>
      </c>
      <c r="F243" s="41" t="str">
        <f>'Input - Bookings'!E245</f>
        <v>065</v>
      </c>
      <c r="G243" s="41" t="str">
        <f>'Input - Bookings'!G245</f>
        <v>ADAPT-A-LIFT GROUP (NSW)</v>
      </c>
      <c r="H243" s="58" t="str">
        <f>'Input - Bookings'!I245</f>
        <v>H23233</v>
      </c>
      <c r="I243" s="40" t="str">
        <f t="shared" si="3"/>
        <v>AU</v>
      </c>
      <c r="J243" s="41" t="str">
        <f>VLOOKUP(H243,'Input - Bookings'!I243:P682,8,0)</f>
        <v>087585</v>
      </c>
      <c r="K243" s="41" t="str">
        <f>'Input - Bookings'!L245</f>
        <v>A6W9</v>
      </c>
      <c r="L243" s="41" t="str">
        <f>'Input - Bookings'!M245</f>
        <v>PC1.5</v>
      </c>
      <c r="M243" s="41" t="str">
        <f>'Input - Bookings'!B245</f>
        <v>AUD</v>
      </c>
      <c r="N243" s="43" t="str">
        <f t="array" ref="N243">IF(M243="USD",INDEX('AP Plants'!A:A,MATCH(K243,'AP Plants'!D:D,0)),INDEX('Australia Plants'!A:A,MATCH(K243,'Australia Plants'!D:D,0)))</f>
        <v>Staxx</v>
      </c>
      <c r="O243" s="10">
        <v>1.0</v>
      </c>
      <c r="P243" s="9">
        <v>2140.0</v>
      </c>
      <c r="Q243" s="9">
        <v>1282.92</v>
      </c>
      <c r="R243" s="44">
        <v>0.13891968781723785</v>
      </c>
      <c r="S243" s="45">
        <f t="shared" si="4"/>
        <v>0.4005046729</v>
      </c>
      <c r="T243" s="46">
        <f t="shared" si="5"/>
        <v>0</v>
      </c>
      <c r="U243" s="46">
        <f t="shared" si="20"/>
        <v>0.1389196878</v>
      </c>
      <c r="V243" s="47" t="str">
        <f t="shared" si="7"/>
        <v>AOP</v>
      </c>
      <c r="W243" s="48">
        <f t="shared" si="26"/>
        <v>178.2228459</v>
      </c>
      <c r="X243" s="49" t="str">
        <f t="shared" si="9"/>
        <v>#DIV/0!</v>
      </c>
      <c r="Y243" s="9" t="str">
        <f t="shared" si="24"/>
        <v>#DIV/0!</v>
      </c>
      <c r="Z243" s="8"/>
      <c r="AA243" s="8"/>
      <c r="AB243" s="8"/>
      <c r="AC243" s="8" t="str">
        <f t="shared" si="11"/>
        <v>PAUH23233PC1.5</v>
      </c>
      <c r="AD243" s="8" t="str">
        <f>IF(AC243='Input - Bookings'!Q228,"OK","Check")</f>
        <v>Check</v>
      </c>
      <c r="AE243" s="50"/>
      <c r="AF243" s="62"/>
      <c r="AG243" s="62"/>
      <c r="AH243" s="52"/>
      <c r="AI243" s="52"/>
      <c r="AJ243" s="8" t="str">
        <f t="array" ref="AJ243">XLOOKUP($K243,'AP Plants'!D:D,'AP Plants'!B:B)</f>
        <v>Class 3</v>
      </c>
      <c r="AK243" s="53"/>
      <c r="AL243" s="53"/>
      <c r="AM243" s="46">
        <v>0.015</v>
      </c>
      <c r="AN243" s="46">
        <f t="array" ref="AN243">XLOOKUP($AJ243,Warranty!B:B,Warranty!E:E)</f>
        <v>0.015</v>
      </c>
      <c r="AO243" s="8">
        <f>IF($M243="AUD",VLOOKUP(RIGHT('Wk - Margins'!$K243,3),'AU Freight'!C:G,5,0),0)</f>
        <v>100</v>
      </c>
      <c r="AP243" s="46">
        <f t="shared" si="12"/>
        <v>0</v>
      </c>
      <c r="AQ243" s="54">
        <f t="shared" si="13"/>
        <v>100</v>
      </c>
      <c r="AR243" s="55">
        <f t="shared" si="14"/>
        <v>0.922052817</v>
      </c>
      <c r="AS243" s="56">
        <f>IF(M243="AUD",P243*'Currency &amp; Conversion'!$L$7,P243)</f>
        <v>1436.967022</v>
      </c>
      <c r="AT243" s="56">
        <f>IF(M243="AUD",Q243*'Currency &amp; Conversion'!$L$7,Q243)</f>
        <v>861.4550148</v>
      </c>
      <c r="AU243" s="56"/>
      <c r="AV243" s="56"/>
      <c r="AW243" s="8"/>
    </row>
    <row r="244" ht="12.75" customHeight="1">
      <c r="A244" s="39" t="str">
        <f>'Input - Bookings'!A246</f>
        <v>04-24</v>
      </c>
      <c r="B244" s="40" t="str">
        <f t="shared" si="1"/>
        <v>Australia</v>
      </c>
      <c r="C244" s="40" t="str">
        <f t="shared" si="2"/>
        <v>PAU</v>
      </c>
      <c r="D244" s="40" t="str">
        <f>'Input - Bookings'!C246</f>
        <v>P</v>
      </c>
      <c r="E244" s="40" t="str">
        <f>'Input - Bookings'!H246</f>
        <v>AU</v>
      </c>
      <c r="F244" s="41" t="str">
        <f>'Input - Bookings'!E246</f>
        <v>065</v>
      </c>
      <c r="G244" s="41" t="str">
        <f>'Input - Bookings'!G246</f>
        <v>ADAPT-A-LIFT GROUP (NSW)</v>
      </c>
      <c r="H244" s="58" t="str">
        <f>'Input - Bookings'!I246</f>
        <v>H23234</v>
      </c>
      <c r="I244" s="40" t="str">
        <f t="shared" si="3"/>
        <v>AU</v>
      </c>
      <c r="J244" s="41" t="str">
        <f>VLOOKUP(H244,'Input - Bookings'!I244:P683,8,0)</f>
        <v>087585</v>
      </c>
      <c r="K244" s="41" t="str">
        <f>'Input - Bookings'!L246</f>
        <v>A6W9</v>
      </c>
      <c r="L244" s="41" t="str">
        <f>'Input - Bookings'!M246</f>
        <v>PC1.5</v>
      </c>
      <c r="M244" s="41" t="str">
        <f>'Input - Bookings'!B246</f>
        <v>AUD</v>
      </c>
      <c r="N244" s="43" t="str">
        <f t="array" ref="N244">IF(M244="USD",INDEX('AP Plants'!A:A,MATCH(K244,'AP Plants'!D:D,0)),INDEX('Australia Plants'!A:A,MATCH(K244,'Australia Plants'!D:D,0)))</f>
        <v>Staxx</v>
      </c>
      <c r="O244" s="10">
        <v>1.0</v>
      </c>
      <c r="P244" s="9">
        <v>2140.0</v>
      </c>
      <c r="Q244" s="9">
        <v>1282.92</v>
      </c>
      <c r="R244" s="44">
        <v>0.13891968781723785</v>
      </c>
      <c r="S244" s="45">
        <f t="shared" si="4"/>
        <v>0.4005046729</v>
      </c>
      <c r="T244" s="46">
        <f t="shared" si="5"/>
        <v>0</v>
      </c>
      <c r="U244" s="46">
        <f t="shared" si="20"/>
        <v>0.1389196878</v>
      </c>
      <c r="V244" s="47" t="str">
        <f t="shared" si="7"/>
        <v>AOP</v>
      </c>
      <c r="W244" s="48">
        <f t="shared" si="26"/>
        <v>178.2228459</v>
      </c>
      <c r="X244" s="49" t="str">
        <f t="shared" si="9"/>
        <v>#DIV/0!</v>
      </c>
      <c r="Y244" s="9" t="str">
        <f t="shared" si="24"/>
        <v>#DIV/0!</v>
      </c>
      <c r="Z244" s="8"/>
      <c r="AA244" s="8"/>
      <c r="AB244" s="8"/>
      <c r="AC244" s="8" t="str">
        <f t="shared" si="11"/>
        <v>PAUH23234PC1.5</v>
      </c>
      <c r="AD244" s="8" t="str">
        <f>IF(AC244='Input - Bookings'!Q229,"OK","Check")</f>
        <v>Check</v>
      </c>
      <c r="AE244" s="50"/>
      <c r="AF244" s="62"/>
      <c r="AG244" s="62"/>
      <c r="AH244" s="52"/>
      <c r="AI244" s="52"/>
      <c r="AJ244" s="8" t="str">
        <f t="array" ref="AJ244">XLOOKUP($K244,'AP Plants'!D:D,'AP Plants'!B:B)</f>
        <v>Class 3</v>
      </c>
      <c r="AK244" s="53"/>
      <c r="AL244" s="53"/>
      <c r="AM244" s="46">
        <v>0.015</v>
      </c>
      <c r="AN244" s="46">
        <f t="array" ref="AN244">XLOOKUP($AJ244,Warranty!B:B,Warranty!E:E)</f>
        <v>0.015</v>
      </c>
      <c r="AO244" s="8">
        <f>IF($M244="AUD",VLOOKUP(RIGHT('Wk - Margins'!$K244,3),'AU Freight'!C:G,5,0),0)</f>
        <v>100</v>
      </c>
      <c r="AP244" s="46">
        <f t="shared" si="12"/>
        <v>0</v>
      </c>
      <c r="AQ244" s="54">
        <f t="shared" si="13"/>
        <v>100</v>
      </c>
      <c r="AR244" s="55">
        <f t="shared" si="14"/>
        <v>0.922052817</v>
      </c>
      <c r="AS244" s="56">
        <f>IF(M244="AUD",P244*'Currency &amp; Conversion'!$L$7,P244)</f>
        <v>1436.967022</v>
      </c>
      <c r="AT244" s="56">
        <f>IF(M244="AUD",Q244*'Currency &amp; Conversion'!$L$7,Q244)</f>
        <v>861.4550148</v>
      </c>
      <c r="AU244" s="56"/>
      <c r="AV244" s="56"/>
      <c r="AW244" s="8"/>
    </row>
    <row r="245" ht="12.75" customHeight="1">
      <c r="A245" s="39" t="str">
        <f>'Input - Bookings'!A247</f>
        <v>04-24</v>
      </c>
      <c r="B245" s="40" t="str">
        <f t="shared" si="1"/>
        <v>Australia</v>
      </c>
      <c r="C245" s="40" t="str">
        <f t="shared" si="2"/>
        <v>PAU</v>
      </c>
      <c r="D245" s="40" t="str">
        <f>'Input - Bookings'!C247</f>
        <v>P</v>
      </c>
      <c r="E245" s="40" t="str">
        <f>'Input - Bookings'!H247</f>
        <v>AU</v>
      </c>
      <c r="F245" s="41" t="str">
        <f>'Input - Bookings'!E247</f>
        <v>065</v>
      </c>
      <c r="G245" s="41" t="str">
        <f>'Input - Bookings'!G247</f>
        <v>ADAPT-A-LIFT GROUP (NSW)</v>
      </c>
      <c r="H245" s="58" t="str">
        <f>'Input - Bookings'!I247</f>
        <v>H23235</v>
      </c>
      <c r="I245" s="40" t="str">
        <f t="shared" si="3"/>
        <v>AU</v>
      </c>
      <c r="J245" s="41" t="str">
        <f>VLOOKUP(H245,'Input - Bookings'!I245:P684,8,0)</f>
        <v>087585</v>
      </c>
      <c r="K245" s="41" t="str">
        <f>'Input - Bookings'!L247</f>
        <v>A6W9</v>
      </c>
      <c r="L245" s="41" t="str">
        <f>'Input - Bookings'!M247</f>
        <v>PC1.5</v>
      </c>
      <c r="M245" s="41" t="str">
        <f>'Input - Bookings'!B247</f>
        <v>AUD</v>
      </c>
      <c r="N245" s="43" t="str">
        <f t="array" ref="N245">IF(M245="USD",INDEX('AP Plants'!A:A,MATCH(K245,'AP Plants'!D:D,0)),INDEX('Australia Plants'!A:A,MATCH(K245,'Australia Plants'!D:D,0)))</f>
        <v>Staxx</v>
      </c>
      <c r="O245" s="10">
        <v>1.0</v>
      </c>
      <c r="P245" s="9">
        <v>2140.0</v>
      </c>
      <c r="Q245" s="9">
        <v>1282.92</v>
      </c>
      <c r="R245" s="44">
        <v>0.13891968781723785</v>
      </c>
      <c r="S245" s="45">
        <f t="shared" si="4"/>
        <v>0.4005046729</v>
      </c>
      <c r="T245" s="46">
        <f t="shared" si="5"/>
        <v>0</v>
      </c>
      <c r="U245" s="46">
        <f t="shared" si="20"/>
        <v>0.1389196878</v>
      </c>
      <c r="V245" s="47" t="str">
        <f t="shared" si="7"/>
        <v>AOP</v>
      </c>
      <c r="W245" s="48">
        <f t="shared" si="26"/>
        <v>178.2228459</v>
      </c>
      <c r="X245" s="49" t="str">
        <f t="shared" si="9"/>
        <v>#DIV/0!</v>
      </c>
      <c r="Y245" s="9" t="str">
        <f t="shared" si="24"/>
        <v>#DIV/0!</v>
      </c>
      <c r="Z245" s="8"/>
      <c r="AA245" s="8"/>
      <c r="AB245" s="8"/>
      <c r="AC245" s="8" t="str">
        <f t="shared" si="11"/>
        <v>PAUH23235PC1.5</v>
      </c>
      <c r="AD245" s="8" t="str">
        <f>IF(AC245='Input - Bookings'!Q230,"OK","Check")</f>
        <v>Check</v>
      </c>
      <c r="AE245" s="50"/>
      <c r="AF245" s="62"/>
      <c r="AG245" s="62"/>
      <c r="AH245" s="52"/>
      <c r="AI245" s="52"/>
      <c r="AJ245" s="8" t="str">
        <f t="array" ref="AJ245">XLOOKUP($K245,'AP Plants'!D:D,'AP Plants'!B:B)</f>
        <v>Class 3</v>
      </c>
      <c r="AK245" s="53"/>
      <c r="AL245" s="53"/>
      <c r="AM245" s="46">
        <v>0.015</v>
      </c>
      <c r="AN245" s="46">
        <f t="array" ref="AN245">XLOOKUP($AJ245,Warranty!B:B,Warranty!E:E)</f>
        <v>0.015</v>
      </c>
      <c r="AO245" s="8">
        <f>IF($M245="AUD",VLOOKUP(RIGHT('Wk - Margins'!$K245,3),'AU Freight'!C:G,5,0),0)</f>
        <v>100</v>
      </c>
      <c r="AP245" s="46">
        <f t="shared" si="12"/>
        <v>0</v>
      </c>
      <c r="AQ245" s="54">
        <f t="shared" si="13"/>
        <v>100</v>
      </c>
      <c r="AR245" s="55">
        <f t="shared" si="14"/>
        <v>0.922052817</v>
      </c>
      <c r="AS245" s="56">
        <f>IF(M245="AUD",P245*'Currency &amp; Conversion'!$L$7,P245)</f>
        <v>1436.967022</v>
      </c>
      <c r="AT245" s="56">
        <f>IF(M245="AUD",Q245*'Currency &amp; Conversion'!$L$7,Q245)</f>
        <v>861.4550148</v>
      </c>
      <c r="AU245" s="56"/>
      <c r="AV245" s="56"/>
      <c r="AW245" s="8"/>
    </row>
    <row r="246" ht="12.75" customHeight="1">
      <c r="A246" s="39" t="str">
        <f>'Input - Bookings'!A248</f>
        <v>04-24</v>
      </c>
      <c r="B246" s="40" t="str">
        <f t="shared" si="1"/>
        <v>Australia</v>
      </c>
      <c r="C246" s="40" t="str">
        <f t="shared" si="2"/>
        <v>PAU</v>
      </c>
      <c r="D246" s="40" t="str">
        <f>'Input - Bookings'!C248</f>
        <v>P</v>
      </c>
      <c r="E246" s="40" t="str">
        <f>'Input - Bookings'!H248</f>
        <v>AU</v>
      </c>
      <c r="F246" s="41" t="str">
        <f>'Input - Bookings'!E248</f>
        <v>065</v>
      </c>
      <c r="G246" s="41" t="str">
        <f>'Input - Bookings'!G248</f>
        <v>ADAPT-A-LIFT GROUP (NSW)</v>
      </c>
      <c r="H246" s="58" t="str">
        <f>'Input - Bookings'!I248</f>
        <v>H23236</v>
      </c>
      <c r="I246" s="40" t="str">
        <f t="shared" si="3"/>
        <v>AU</v>
      </c>
      <c r="J246" s="41" t="str">
        <f>VLOOKUP(H246,'Input - Bookings'!I246:P685,8,0)</f>
        <v>087585</v>
      </c>
      <c r="K246" s="41" t="str">
        <f>'Input - Bookings'!L248</f>
        <v>A6W9</v>
      </c>
      <c r="L246" s="41" t="str">
        <f>'Input - Bookings'!M248</f>
        <v>PC1.5</v>
      </c>
      <c r="M246" s="41" t="str">
        <f>'Input - Bookings'!B248</f>
        <v>AUD</v>
      </c>
      <c r="N246" s="43" t="str">
        <f t="array" ref="N246">IF(M246="USD",INDEX('AP Plants'!A:A,MATCH(K246,'AP Plants'!D:D,0)),INDEX('Australia Plants'!A:A,MATCH(K246,'Australia Plants'!D:D,0)))</f>
        <v>Staxx</v>
      </c>
      <c r="O246" s="10">
        <v>1.0</v>
      </c>
      <c r="P246" s="9">
        <v>2140.0</v>
      </c>
      <c r="Q246" s="9">
        <v>1282.92</v>
      </c>
      <c r="R246" s="44">
        <v>0.13891968781723785</v>
      </c>
      <c r="S246" s="45">
        <f t="shared" si="4"/>
        <v>0.4005046729</v>
      </c>
      <c r="T246" s="46">
        <f t="shared" si="5"/>
        <v>0</v>
      </c>
      <c r="U246" s="46">
        <f t="shared" si="20"/>
        <v>0.1389196878</v>
      </c>
      <c r="V246" s="47" t="str">
        <f t="shared" si="7"/>
        <v>AOP</v>
      </c>
      <c r="W246" s="48">
        <f t="shared" si="26"/>
        <v>178.2228459</v>
      </c>
      <c r="X246" s="49" t="str">
        <f t="shared" si="9"/>
        <v>#DIV/0!</v>
      </c>
      <c r="Y246" s="9" t="str">
        <f t="shared" si="24"/>
        <v>#DIV/0!</v>
      </c>
      <c r="Z246" s="8"/>
      <c r="AA246" s="8"/>
      <c r="AB246" s="8"/>
      <c r="AC246" s="8" t="str">
        <f t="shared" si="11"/>
        <v>PAUH23236PC1.5</v>
      </c>
      <c r="AD246" s="8" t="str">
        <f>IF(AC246='Input - Bookings'!Q231,"OK","Check")</f>
        <v>Check</v>
      </c>
      <c r="AE246" s="50"/>
      <c r="AF246" s="62"/>
      <c r="AG246" s="62"/>
      <c r="AH246" s="52"/>
      <c r="AI246" s="52"/>
      <c r="AJ246" s="8" t="str">
        <f t="array" ref="AJ246">XLOOKUP($K246,'AP Plants'!D:D,'AP Plants'!B:B)</f>
        <v>Class 3</v>
      </c>
      <c r="AK246" s="53"/>
      <c r="AL246" s="53"/>
      <c r="AM246" s="46">
        <v>0.015</v>
      </c>
      <c r="AN246" s="46">
        <f t="array" ref="AN246">XLOOKUP($AJ246,Warranty!B:B,Warranty!E:E)</f>
        <v>0.015</v>
      </c>
      <c r="AO246" s="8">
        <f>IF($M246="AUD",VLOOKUP(RIGHT('Wk - Margins'!$K246,3),'AU Freight'!C:G,5,0),0)</f>
        <v>100</v>
      </c>
      <c r="AP246" s="46">
        <f t="shared" si="12"/>
        <v>0</v>
      </c>
      <c r="AQ246" s="54">
        <f t="shared" si="13"/>
        <v>100</v>
      </c>
      <c r="AR246" s="55">
        <f t="shared" si="14"/>
        <v>0.922052817</v>
      </c>
      <c r="AS246" s="56">
        <f>IF(M246="AUD",P246*'Currency &amp; Conversion'!$L$7,P246)</f>
        <v>1436.967022</v>
      </c>
      <c r="AT246" s="56">
        <f>IF(M246="AUD",Q246*'Currency &amp; Conversion'!$L$7,Q246)</f>
        <v>861.4550148</v>
      </c>
      <c r="AU246" s="56"/>
      <c r="AV246" s="56"/>
      <c r="AW246" s="8"/>
    </row>
    <row r="247" ht="12.75" customHeight="1">
      <c r="A247" s="39" t="str">
        <f>'Input - Bookings'!A249</f>
        <v>04-24</v>
      </c>
      <c r="B247" s="40" t="str">
        <f t="shared" si="1"/>
        <v>Australia</v>
      </c>
      <c r="C247" s="40" t="str">
        <f t="shared" si="2"/>
        <v>PAU</v>
      </c>
      <c r="D247" s="40" t="str">
        <f>'Input - Bookings'!C249</f>
        <v>P</v>
      </c>
      <c r="E247" s="40" t="str">
        <f>'Input - Bookings'!H249</f>
        <v>AU</v>
      </c>
      <c r="F247" s="41" t="str">
        <f>'Input - Bookings'!E249</f>
        <v>065</v>
      </c>
      <c r="G247" s="41" t="str">
        <f>'Input - Bookings'!G249</f>
        <v>ADAPT-A-LIFT GROUP (NSW)</v>
      </c>
      <c r="H247" s="58" t="str">
        <f>'Input - Bookings'!I249</f>
        <v>H23237</v>
      </c>
      <c r="I247" s="40" t="str">
        <f t="shared" si="3"/>
        <v>AU</v>
      </c>
      <c r="J247" s="41" t="str">
        <f>VLOOKUP(H247,'Input - Bookings'!I247:P686,8,0)</f>
        <v>087585</v>
      </c>
      <c r="K247" s="41" t="str">
        <f>'Input - Bookings'!L249</f>
        <v>A6W9</v>
      </c>
      <c r="L247" s="41" t="str">
        <f>'Input - Bookings'!M249</f>
        <v>PC1.5</v>
      </c>
      <c r="M247" s="41" t="str">
        <f>'Input - Bookings'!B249</f>
        <v>AUD</v>
      </c>
      <c r="N247" s="43" t="str">
        <f t="array" ref="N247">IF(M247="USD",INDEX('AP Plants'!A:A,MATCH(K247,'AP Plants'!D:D,0)),INDEX('Australia Plants'!A:A,MATCH(K247,'Australia Plants'!D:D,0)))</f>
        <v>Staxx</v>
      </c>
      <c r="O247" s="10">
        <v>1.0</v>
      </c>
      <c r="P247" s="9">
        <v>2140.0</v>
      </c>
      <c r="Q247" s="9">
        <v>1282.92</v>
      </c>
      <c r="R247" s="44">
        <v>0.13891968781723785</v>
      </c>
      <c r="S247" s="45">
        <f t="shared" si="4"/>
        <v>0.4005046729</v>
      </c>
      <c r="T247" s="46">
        <f t="shared" si="5"/>
        <v>0</v>
      </c>
      <c r="U247" s="46">
        <f t="shared" si="20"/>
        <v>0.1389196878</v>
      </c>
      <c r="V247" s="47" t="str">
        <f t="shared" si="7"/>
        <v>AOP</v>
      </c>
      <c r="W247" s="48">
        <f t="shared" si="26"/>
        <v>178.2228459</v>
      </c>
      <c r="X247" s="49" t="str">
        <f t="shared" si="9"/>
        <v>#DIV/0!</v>
      </c>
      <c r="Y247" s="9" t="str">
        <f t="shared" si="24"/>
        <v>#DIV/0!</v>
      </c>
      <c r="Z247" s="8"/>
      <c r="AA247" s="8"/>
      <c r="AB247" s="8"/>
      <c r="AC247" s="8" t="str">
        <f t="shared" si="11"/>
        <v>PAUH23237PC1.5</v>
      </c>
      <c r="AD247" s="8" t="str">
        <f>IF(AC247='Input - Bookings'!Q242,"OK","Check")</f>
        <v>Check</v>
      </c>
      <c r="AE247" s="50"/>
      <c r="AF247" s="62"/>
      <c r="AG247" s="62"/>
      <c r="AH247" s="52"/>
      <c r="AI247" s="52"/>
      <c r="AJ247" s="8" t="str">
        <f t="array" ref="AJ247">XLOOKUP($K247,'AP Plants'!D:D,'AP Plants'!B:B)</f>
        <v>Class 3</v>
      </c>
      <c r="AK247" s="53"/>
      <c r="AL247" s="53"/>
      <c r="AM247" s="46">
        <v>0.015</v>
      </c>
      <c r="AN247" s="46">
        <f t="array" ref="AN247">XLOOKUP($AJ247,Warranty!B:B,Warranty!E:E)</f>
        <v>0.015</v>
      </c>
      <c r="AO247" s="8">
        <f>IF($M247="AUD",VLOOKUP(RIGHT('Wk - Margins'!$K247,3),'AU Freight'!C:G,5,0),0)</f>
        <v>100</v>
      </c>
      <c r="AP247" s="46">
        <f t="shared" si="12"/>
        <v>0</v>
      </c>
      <c r="AQ247" s="54">
        <f t="shared" si="13"/>
        <v>100</v>
      </c>
      <c r="AR247" s="55">
        <f t="shared" si="14"/>
        <v>0.922052817</v>
      </c>
      <c r="AS247" s="56">
        <f>IF(M247="AUD",P247*'Currency &amp; Conversion'!$L$7,P247)</f>
        <v>1436.967022</v>
      </c>
      <c r="AT247" s="56">
        <f>IF(M247="AUD",Q247*'Currency &amp; Conversion'!$L$7,Q247)</f>
        <v>861.4550148</v>
      </c>
      <c r="AU247" s="56"/>
      <c r="AV247" s="56"/>
      <c r="AW247" s="8"/>
    </row>
    <row r="248" ht="12.75" customHeight="1">
      <c r="A248" s="39" t="str">
        <f>'Input - Bookings'!A250</f>
        <v>04-24</v>
      </c>
      <c r="B248" s="40" t="str">
        <f t="shared" si="1"/>
        <v>Australia</v>
      </c>
      <c r="C248" s="40" t="str">
        <f t="shared" si="2"/>
        <v>PAU</v>
      </c>
      <c r="D248" s="40" t="str">
        <f>'Input - Bookings'!C250</f>
        <v>P</v>
      </c>
      <c r="E248" s="40" t="str">
        <f>'Input - Bookings'!H250</f>
        <v>AU</v>
      </c>
      <c r="F248" s="41" t="str">
        <f>'Input - Bookings'!E250</f>
        <v>065</v>
      </c>
      <c r="G248" s="41" t="str">
        <f>'Input - Bookings'!G250</f>
        <v>ADAPT-A-LIFT GROUP (NSW)</v>
      </c>
      <c r="H248" s="58" t="str">
        <f>'Input - Bookings'!I250</f>
        <v>H23238</v>
      </c>
      <c r="I248" s="40" t="str">
        <f t="shared" si="3"/>
        <v>AU</v>
      </c>
      <c r="J248" s="41" t="str">
        <f>VLOOKUP(H248,'Input - Bookings'!I248:P687,8,0)</f>
        <v>087585</v>
      </c>
      <c r="K248" s="41" t="str">
        <f>'Input - Bookings'!L250</f>
        <v>A6W9</v>
      </c>
      <c r="L248" s="41" t="str">
        <f>'Input - Bookings'!M250</f>
        <v>PC1.5</v>
      </c>
      <c r="M248" s="41" t="str">
        <f>'Input - Bookings'!B250</f>
        <v>AUD</v>
      </c>
      <c r="N248" s="43" t="str">
        <f t="array" ref="N248">IF(M248="USD",INDEX('AP Plants'!A:A,MATCH(K248,'AP Plants'!D:D,0)),INDEX('Australia Plants'!A:A,MATCH(K248,'Australia Plants'!D:D,0)))</f>
        <v>Staxx</v>
      </c>
      <c r="O248" s="10">
        <v>1.0</v>
      </c>
      <c r="P248" s="9">
        <v>2140.0</v>
      </c>
      <c r="Q248" s="9">
        <v>1282.92</v>
      </c>
      <c r="R248" s="44">
        <v>0.13891968781723785</v>
      </c>
      <c r="S248" s="45">
        <f t="shared" si="4"/>
        <v>0.4005046729</v>
      </c>
      <c r="T248" s="46">
        <f t="shared" si="5"/>
        <v>0</v>
      </c>
      <c r="U248" s="46">
        <f t="shared" si="20"/>
        <v>0.1389196878</v>
      </c>
      <c r="V248" s="47" t="str">
        <f t="shared" si="7"/>
        <v>AOP</v>
      </c>
      <c r="W248" s="48">
        <f t="shared" si="26"/>
        <v>178.2228459</v>
      </c>
      <c r="X248" s="49" t="str">
        <f t="shared" si="9"/>
        <v>#DIV/0!</v>
      </c>
      <c r="Y248" s="9" t="str">
        <f t="shared" si="24"/>
        <v>#DIV/0!</v>
      </c>
      <c r="Z248" s="8"/>
      <c r="AA248" s="8"/>
      <c r="AB248" s="8"/>
      <c r="AC248" s="8" t="str">
        <f t="shared" si="11"/>
        <v>PAUH23238PC1.5</v>
      </c>
      <c r="AD248" s="8" t="str">
        <f>IF(AC248='Input - Bookings'!Q243,"OK","Check")</f>
        <v>Check</v>
      </c>
      <c r="AE248" s="50"/>
      <c r="AF248" s="62"/>
      <c r="AG248" s="62"/>
      <c r="AH248" s="52"/>
      <c r="AI248" s="52"/>
      <c r="AJ248" s="8" t="str">
        <f t="array" ref="AJ248">XLOOKUP($K248,'AP Plants'!D:D,'AP Plants'!B:B)</f>
        <v>Class 3</v>
      </c>
      <c r="AK248" s="53"/>
      <c r="AL248" s="53"/>
      <c r="AM248" s="46">
        <v>0.015</v>
      </c>
      <c r="AN248" s="46">
        <f t="array" ref="AN248">XLOOKUP($AJ248,Warranty!B:B,Warranty!E:E)</f>
        <v>0.015</v>
      </c>
      <c r="AO248" s="8">
        <f>IF($M248="AUD",VLOOKUP(RIGHT('Wk - Margins'!$K248,3),'AU Freight'!C:G,5,0),0)</f>
        <v>100</v>
      </c>
      <c r="AP248" s="46">
        <f t="shared" si="12"/>
        <v>0</v>
      </c>
      <c r="AQ248" s="54">
        <f t="shared" si="13"/>
        <v>100</v>
      </c>
      <c r="AR248" s="55">
        <f t="shared" si="14"/>
        <v>0.922052817</v>
      </c>
      <c r="AS248" s="56">
        <f>IF(M248="AUD",P248*'Currency &amp; Conversion'!$L$7,P248)</f>
        <v>1436.967022</v>
      </c>
      <c r="AT248" s="56">
        <f>IF(M248="AUD",Q248*'Currency &amp; Conversion'!$L$7,Q248)</f>
        <v>861.4550148</v>
      </c>
      <c r="AU248" s="56"/>
      <c r="AV248" s="56"/>
      <c r="AW248" s="8"/>
    </row>
    <row r="249" ht="12.75" customHeight="1">
      <c r="A249" s="39" t="str">
        <f>'Input - Bookings'!A251</f>
        <v>04-24</v>
      </c>
      <c r="B249" s="40" t="str">
        <f t="shared" si="1"/>
        <v>Australia</v>
      </c>
      <c r="C249" s="40" t="str">
        <f t="shared" si="2"/>
        <v>PAU</v>
      </c>
      <c r="D249" s="40" t="str">
        <f>'Input - Bookings'!C251</f>
        <v>P</v>
      </c>
      <c r="E249" s="40" t="str">
        <f>'Input - Bookings'!H251</f>
        <v>AU</v>
      </c>
      <c r="F249" s="41" t="str">
        <f>'Input - Bookings'!E251</f>
        <v>065</v>
      </c>
      <c r="G249" s="41" t="str">
        <f>'Input - Bookings'!G251</f>
        <v>ADAPT-A-LIFT GROUP (NSW)</v>
      </c>
      <c r="H249" s="58" t="str">
        <f>'Input - Bookings'!I251</f>
        <v>H23239</v>
      </c>
      <c r="I249" s="40" t="str">
        <f t="shared" si="3"/>
        <v>AU</v>
      </c>
      <c r="J249" s="41" t="str">
        <f>VLOOKUP(H249,'Input - Bookings'!I249:P688,8,0)</f>
        <v>087585</v>
      </c>
      <c r="K249" s="41" t="str">
        <f>'Input - Bookings'!L251</f>
        <v>A6W9</v>
      </c>
      <c r="L249" s="41" t="str">
        <f>'Input - Bookings'!M251</f>
        <v>PC1.5</v>
      </c>
      <c r="M249" s="41" t="str">
        <f>'Input - Bookings'!B251</f>
        <v>AUD</v>
      </c>
      <c r="N249" s="43" t="str">
        <f t="array" ref="N249">IF(M249="USD",INDEX('AP Plants'!A:A,MATCH(K249,'AP Plants'!D:D,0)),INDEX('Australia Plants'!A:A,MATCH(K249,'Australia Plants'!D:D,0)))</f>
        <v>Staxx</v>
      </c>
      <c r="O249" s="10">
        <v>1.0</v>
      </c>
      <c r="P249" s="9">
        <v>2140.0</v>
      </c>
      <c r="Q249" s="9">
        <v>1282.92</v>
      </c>
      <c r="R249" s="44">
        <v>0.13891968781723785</v>
      </c>
      <c r="S249" s="45">
        <f t="shared" si="4"/>
        <v>0.4005046729</v>
      </c>
      <c r="T249" s="46">
        <f t="shared" si="5"/>
        <v>0</v>
      </c>
      <c r="U249" s="46">
        <f t="shared" si="20"/>
        <v>0.1389196878</v>
      </c>
      <c r="V249" s="47" t="str">
        <f t="shared" si="7"/>
        <v>AOP</v>
      </c>
      <c r="W249" s="48">
        <f t="shared" si="26"/>
        <v>178.2228459</v>
      </c>
      <c r="X249" s="49" t="str">
        <f t="shared" si="9"/>
        <v>#DIV/0!</v>
      </c>
      <c r="Y249" s="9" t="str">
        <f t="shared" si="24"/>
        <v>#DIV/0!</v>
      </c>
      <c r="Z249" s="8"/>
      <c r="AA249" s="8"/>
      <c r="AB249" s="8"/>
      <c r="AC249" s="8" t="str">
        <f t="shared" si="11"/>
        <v>PAUH23239PC1.5</v>
      </c>
      <c r="AD249" s="8" t="str">
        <f>IF(AC249='Input - Bookings'!Q244,"OK","Check")</f>
        <v>Check</v>
      </c>
      <c r="AE249" s="50"/>
      <c r="AF249" s="62"/>
      <c r="AG249" s="62"/>
      <c r="AH249" s="52"/>
      <c r="AI249" s="52"/>
      <c r="AJ249" s="8" t="str">
        <f t="array" ref="AJ249">XLOOKUP($K249,'AP Plants'!D:D,'AP Plants'!B:B)</f>
        <v>Class 3</v>
      </c>
      <c r="AK249" s="53"/>
      <c r="AL249" s="53"/>
      <c r="AM249" s="46">
        <v>0.015</v>
      </c>
      <c r="AN249" s="46">
        <f t="array" ref="AN249">XLOOKUP($AJ249,Warranty!B:B,Warranty!E:E)</f>
        <v>0.015</v>
      </c>
      <c r="AO249" s="8">
        <f>IF($M249="AUD",VLOOKUP(RIGHT('Wk - Margins'!$K249,3),'AU Freight'!C:G,5,0),0)</f>
        <v>100</v>
      </c>
      <c r="AP249" s="46">
        <f t="shared" si="12"/>
        <v>0</v>
      </c>
      <c r="AQ249" s="54">
        <f t="shared" si="13"/>
        <v>100</v>
      </c>
      <c r="AR249" s="55">
        <f t="shared" si="14"/>
        <v>0.922052817</v>
      </c>
      <c r="AS249" s="56">
        <f>IF(M249="AUD",P249*'Currency &amp; Conversion'!$L$7,P249)</f>
        <v>1436.967022</v>
      </c>
      <c r="AT249" s="56">
        <f>IF(M249="AUD",Q249*'Currency &amp; Conversion'!$L$7,Q249)</f>
        <v>861.4550148</v>
      </c>
      <c r="AU249" s="56"/>
      <c r="AV249" s="56"/>
      <c r="AW249" s="8"/>
    </row>
    <row r="250" ht="12.75" customHeight="1">
      <c r="A250" s="39" t="str">
        <f>'Input - Bookings'!A252</f>
        <v>04-24</v>
      </c>
      <c r="B250" s="40" t="str">
        <f t="shared" si="1"/>
        <v>Australia</v>
      </c>
      <c r="C250" s="40" t="str">
        <f t="shared" si="2"/>
        <v>PAU</v>
      </c>
      <c r="D250" s="40" t="str">
        <f>'Input - Bookings'!C252</f>
        <v>P</v>
      </c>
      <c r="E250" s="40" t="str">
        <f>'Input - Bookings'!H252</f>
        <v>AU</v>
      </c>
      <c r="F250" s="41" t="str">
        <f>'Input - Bookings'!E252</f>
        <v>065</v>
      </c>
      <c r="G250" s="41" t="str">
        <f>'Input - Bookings'!G252</f>
        <v>ADAPT-A-LIFT GROUP (NSW)</v>
      </c>
      <c r="H250" s="58" t="str">
        <f>'Input - Bookings'!I252</f>
        <v>H23240</v>
      </c>
      <c r="I250" s="40" t="str">
        <f t="shared" si="3"/>
        <v>AU</v>
      </c>
      <c r="J250" s="41" t="str">
        <f>VLOOKUP(H250,'Input - Bookings'!I250:P689,8,0)</f>
        <v>087585</v>
      </c>
      <c r="K250" s="41" t="str">
        <f>'Input - Bookings'!L252</f>
        <v>A6W9</v>
      </c>
      <c r="L250" s="41" t="str">
        <f>'Input - Bookings'!M252</f>
        <v>PC1.5</v>
      </c>
      <c r="M250" s="41" t="str">
        <f>'Input - Bookings'!B252</f>
        <v>AUD</v>
      </c>
      <c r="N250" s="43" t="str">
        <f t="array" ref="N250">IF(M250="USD",INDEX('AP Plants'!A:A,MATCH(K250,'AP Plants'!D:D,0)),INDEX('Australia Plants'!A:A,MATCH(K250,'Australia Plants'!D:D,0)))</f>
        <v>Staxx</v>
      </c>
      <c r="O250" s="10">
        <v>1.0</v>
      </c>
      <c r="P250" s="9">
        <v>2140.0</v>
      </c>
      <c r="Q250" s="9">
        <v>1282.92</v>
      </c>
      <c r="R250" s="44">
        <v>0.13891968781723785</v>
      </c>
      <c r="S250" s="45">
        <f t="shared" si="4"/>
        <v>0.4005046729</v>
      </c>
      <c r="T250" s="46">
        <f t="shared" si="5"/>
        <v>0</v>
      </c>
      <c r="U250" s="46">
        <f t="shared" si="20"/>
        <v>0.1389196878</v>
      </c>
      <c r="V250" s="47" t="str">
        <f t="shared" si="7"/>
        <v>AOP</v>
      </c>
      <c r="W250" s="48">
        <f t="shared" si="26"/>
        <v>178.2228459</v>
      </c>
      <c r="X250" s="49" t="str">
        <f t="shared" si="9"/>
        <v>#DIV/0!</v>
      </c>
      <c r="Y250" s="9" t="str">
        <f t="shared" si="24"/>
        <v>#DIV/0!</v>
      </c>
      <c r="Z250" s="8"/>
      <c r="AA250" s="8"/>
      <c r="AB250" s="8"/>
      <c r="AC250" s="8" t="str">
        <f t="shared" si="11"/>
        <v>PAUH23240PC1.5</v>
      </c>
      <c r="AD250" s="8" t="str">
        <f>IF(AC250='Input - Bookings'!Q245,"OK","Check")</f>
        <v>Check</v>
      </c>
      <c r="AE250" s="50"/>
      <c r="AF250" s="62"/>
      <c r="AG250" s="62"/>
      <c r="AH250" s="52"/>
      <c r="AI250" s="52"/>
      <c r="AJ250" s="8" t="str">
        <f t="array" ref="AJ250">XLOOKUP($K250,'AP Plants'!D:D,'AP Plants'!B:B)</f>
        <v>Class 3</v>
      </c>
      <c r="AK250" s="53"/>
      <c r="AL250" s="53"/>
      <c r="AM250" s="46">
        <v>0.015</v>
      </c>
      <c r="AN250" s="46">
        <f t="array" ref="AN250">XLOOKUP($AJ250,Warranty!B:B,Warranty!E:E)</f>
        <v>0.015</v>
      </c>
      <c r="AO250" s="8">
        <f>IF($M250="AUD",VLOOKUP(RIGHT('Wk - Margins'!$K250,3),'AU Freight'!C:G,5,0),0)</f>
        <v>100</v>
      </c>
      <c r="AP250" s="46">
        <f t="shared" si="12"/>
        <v>0</v>
      </c>
      <c r="AQ250" s="54">
        <f t="shared" si="13"/>
        <v>100</v>
      </c>
      <c r="AR250" s="55">
        <f t="shared" si="14"/>
        <v>0.922052817</v>
      </c>
      <c r="AS250" s="56">
        <f>IF(M250="AUD",P250*'Currency &amp; Conversion'!$L$7,P250)</f>
        <v>1436.967022</v>
      </c>
      <c r="AT250" s="56">
        <f>IF(M250="AUD",Q250*'Currency &amp; Conversion'!$L$7,Q250)</f>
        <v>861.4550148</v>
      </c>
      <c r="AU250" s="56"/>
      <c r="AV250" s="56"/>
      <c r="AW250" s="8"/>
    </row>
    <row r="251" ht="12.75" customHeight="1">
      <c r="A251" s="39" t="str">
        <f>'Input - Bookings'!A253</f>
        <v>04-24</v>
      </c>
      <c r="B251" s="40" t="str">
        <f t="shared" si="1"/>
        <v>Australia</v>
      </c>
      <c r="C251" s="40" t="str">
        <f t="shared" si="2"/>
        <v>PAU</v>
      </c>
      <c r="D251" s="40" t="str">
        <f>'Input - Bookings'!C253</f>
        <v>P</v>
      </c>
      <c r="E251" s="40" t="str">
        <f>'Input - Bookings'!H253</f>
        <v>AU</v>
      </c>
      <c r="F251" s="41" t="str">
        <f>'Input - Bookings'!E253</f>
        <v>065</v>
      </c>
      <c r="G251" s="41" t="str">
        <f>'Input - Bookings'!G253</f>
        <v>ADAPT-A-LIFT GROUP (NSW)</v>
      </c>
      <c r="H251" s="58" t="str">
        <f>'Input - Bookings'!I253</f>
        <v>H23241</v>
      </c>
      <c r="I251" s="40" t="str">
        <f t="shared" si="3"/>
        <v>AU</v>
      </c>
      <c r="J251" s="41" t="str">
        <f>VLOOKUP(H251,'Input - Bookings'!I251:P690,8,0)</f>
        <v>087585</v>
      </c>
      <c r="K251" s="41" t="str">
        <f>'Input - Bookings'!L253</f>
        <v>A6W9</v>
      </c>
      <c r="L251" s="41" t="str">
        <f>'Input - Bookings'!M253</f>
        <v>PC1.5</v>
      </c>
      <c r="M251" s="41" t="str">
        <f>'Input - Bookings'!B253</f>
        <v>AUD</v>
      </c>
      <c r="N251" s="43" t="str">
        <f t="array" ref="N251">IF(M251="USD",INDEX('AP Plants'!A:A,MATCH(K251,'AP Plants'!D:D,0)),INDEX('Australia Plants'!A:A,MATCH(K251,'Australia Plants'!D:D,0)))</f>
        <v>Staxx</v>
      </c>
      <c r="O251" s="10">
        <v>1.0</v>
      </c>
      <c r="P251" s="9">
        <v>2140.0</v>
      </c>
      <c r="Q251" s="9">
        <v>1282.92</v>
      </c>
      <c r="R251" s="44">
        <v>0.13891968781723785</v>
      </c>
      <c r="S251" s="45">
        <f t="shared" si="4"/>
        <v>0.4005046729</v>
      </c>
      <c r="T251" s="46">
        <f t="shared" si="5"/>
        <v>0</v>
      </c>
      <c r="U251" s="46">
        <f t="shared" si="20"/>
        <v>0.1389196878</v>
      </c>
      <c r="V251" s="47" t="str">
        <f t="shared" si="7"/>
        <v>AOP</v>
      </c>
      <c r="W251" s="48">
        <f t="shared" si="26"/>
        <v>178.2228459</v>
      </c>
      <c r="X251" s="49" t="str">
        <f t="shared" si="9"/>
        <v>#DIV/0!</v>
      </c>
      <c r="Y251" s="9" t="str">
        <f t="shared" si="24"/>
        <v>#DIV/0!</v>
      </c>
      <c r="Z251" s="8"/>
      <c r="AA251" s="8"/>
      <c r="AB251" s="8"/>
      <c r="AC251" s="8" t="str">
        <f t="shared" si="11"/>
        <v>PAUH23241PC1.5</v>
      </c>
      <c r="AD251" s="8" t="str">
        <f>IF(AC251='Input - Bookings'!Q246,"OK","Check")</f>
        <v>Check</v>
      </c>
      <c r="AE251" s="50"/>
      <c r="AF251" s="62"/>
      <c r="AG251" s="62"/>
      <c r="AH251" s="52"/>
      <c r="AI251" s="52"/>
      <c r="AJ251" s="8" t="str">
        <f t="array" ref="AJ251">XLOOKUP($K251,'AP Plants'!D:D,'AP Plants'!B:B)</f>
        <v>Class 3</v>
      </c>
      <c r="AK251" s="53"/>
      <c r="AL251" s="53"/>
      <c r="AM251" s="46">
        <v>0.015</v>
      </c>
      <c r="AN251" s="46">
        <f t="array" ref="AN251">XLOOKUP($AJ251,Warranty!B:B,Warranty!E:E)</f>
        <v>0.015</v>
      </c>
      <c r="AO251" s="8">
        <f>IF($M251="AUD",VLOOKUP(RIGHT('Wk - Margins'!$K251,3),'AU Freight'!C:G,5,0),0)</f>
        <v>100</v>
      </c>
      <c r="AP251" s="46">
        <f t="shared" si="12"/>
        <v>0</v>
      </c>
      <c r="AQ251" s="54">
        <f t="shared" si="13"/>
        <v>100</v>
      </c>
      <c r="AR251" s="55">
        <f t="shared" si="14"/>
        <v>0.922052817</v>
      </c>
      <c r="AS251" s="56">
        <f>IF(M251="AUD",P251*'Currency &amp; Conversion'!$L$7,P251)</f>
        <v>1436.967022</v>
      </c>
      <c r="AT251" s="56">
        <f>IF(M251="AUD",Q251*'Currency &amp; Conversion'!$L$7,Q251)</f>
        <v>861.4550148</v>
      </c>
      <c r="AU251" s="56"/>
      <c r="AV251" s="56"/>
      <c r="AW251" s="8"/>
    </row>
    <row r="252" ht="12.75" customHeight="1">
      <c r="A252" s="39" t="str">
        <f>'Input - Bookings'!A254</f>
        <v>04-24</v>
      </c>
      <c r="B252" s="40" t="str">
        <f t="shared" si="1"/>
        <v>Australia</v>
      </c>
      <c r="C252" s="40" t="str">
        <f t="shared" si="2"/>
        <v>PAU</v>
      </c>
      <c r="D252" s="40" t="str">
        <f>'Input - Bookings'!C254</f>
        <v>P</v>
      </c>
      <c r="E252" s="40" t="str">
        <f>'Input - Bookings'!H254</f>
        <v>AU</v>
      </c>
      <c r="F252" s="41" t="str">
        <f>'Input - Bookings'!E254</f>
        <v>065</v>
      </c>
      <c r="G252" s="41" t="str">
        <f>'Input - Bookings'!G254</f>
        <v>ADAPT-A-LIFT GROUP (NSW)</v>
      </c>
      <c r="H252" s="58" t="str">
        <f>'Input - Bookings'!I254</f>
        <v>H23242</v>
      </c>
      <c r="I252" s="40" t="str">
        <f t="shared" si="3"/>
        <v>AU</v>
      </c>
      <c r="J252" s="41" t="str">
        <f>VLOOKUP(H252,'Input - Bookings'!I252:P691,8,0)</f>
        <v>087585</v>
      </c>
      <c r="K252" s="41" t="str">
        <f>'Input - Bookings'!L254</f>
        <v>A6W9</v>
      </c>
      <c r="L252" s="41" t="str">
        <f>'Input - Bookings'!M254</f>
        <v>PC1.5</v>
      </c>
      <c r="M252" s="41" t="str">
        <f>'Input - Bookings'!B254</f>
        <v>AUD</v>
      </c>
      <c r="N252" s="43" t="str">
        <f t="array" ref="N252">IF(M252="USD",INDEX('AP Plants'!A:A,MATCH(K252,'AP Plants'!D:D,0)),INDEX('Australia Plants'!A:A,MATCH(K252,'Australia Plants'!D:D,0)))</f>
        <v>Staxx</v>
      </c>
      <c r="O252" s="10">
        <v>1.0</v>
      </c>
      <c r="P252" s="9">
        <v>2140.0</v>
      </c>
      <c r="Q252" s="9">
        <v>1282.92</v>
      </c>
      <c r="R252" s="44">
        <v>0.13891968781723785</v>
      </c>
      <c r="S252" s="45">
        <f t="shared" si="4"/>
        <v>0.4005046729</v>
      </c>
      <c r="T252" s="46">
        <f t="shared" si="5"/>
        <v>0</v>
      </c>
      <c r="U252" s="46">
        <f t="shared" si="20"/>
        <v>0.1389196878</v>
      </c>
      <c r="V252" s="47" t="str">
        <f t="shared" si="7"/>
        <v>AOP</v>
      </c>
      <c r="W252" s="48">
        <f t="shared" si="26"/>
        <v>178.2228459</v>
      </c>
      <c r="X252" s="49" t="str">
        <f t="shared" si="9"/>
        <v>#DIV/0!</v>
      </c>
      <c r="Y252" s="9" t="str">
        <f t="shared" si="24"/>
        <v>#DIV/0!</v>
      </c>
      <c r="Z252" s="8"/>
      <c r="AA252" s="8"/>
      <c r="AB252" s="8"/>
      <c r="AC252" s="8" t="str">
        <f t="shared" si="11"/>
        <v>PAUH23242PC1.5</v>
      </c>
      <c r="AD252" s="8" t="str">
        <f>IF(AC252='Input - Bookings'!Q247,"OK","Check")</f>
        <v>Check</v>
      </c>
      <c r="AE252" s="66"/>
      <c r="AF252" s="62"/>
      <c r="AG252" s="62"/>
      <c r="AH252" s="52"/>
      <c r="AI252" s="52"/>
      <c r="AJ252" s="8" t="str">
        <f t="array" ref="AJ252">XLOOKUP($K252,'AP Plants'!D:D,'AP Plants'!B:B)</f>
        <v>Class 3</v>
      </c>
      <c r="AK252" s="53"/>
      <c r="AL252" s="53"/>
      <c r="AM252" s="46">
        <v>0.015</v>
      </c>
      <c r="AN252" s="46">
        <f t="array" ref="AN252">XLOOKUP($AJ252,Warranty!B:B,Warranty!E:E)</f>
        <v>0.015</v>
      </c>
      <c r="AO252" s="8">
        <f>IF($M252="AUD",VLOOKUP(RIGHT('Wk - Margins'!$K252,3),'AU Freight'!C:G,5,0),0)</f>
        <v>100</v>
      </c>
      <c r="AP252" s="46">
        <f t="shared" si="12"/>
        <v>0</v>
      </c>
      <c r="AQ252" s="54">
        <f t="shared" si="13"/>
        <v>100</v>
      </c>
      <c r="AR252" s="55">
        <f t="shared" si="14"/>
        <v>0.922052817</v>
      </c>
      <c r="AS252" s="56">
        <f>IF(M252="AUD",P252*'Currency &amp; Conversion'!$L$7,P252)</f>
        <v>1436.967022</v>
      </c>
      <c r="AT252" s="56">
        <f>IF(M252="AUD",Q252*'Currency &amp; Conversion'!$L$7,Q252)</f>
        <v>861.4550148</v>
      </c>
      <c r="AU252" s="56"/>
      <c r="AV252" s="56"/>
      <c r="AW252" s="8"/>
    </row>
    <row r="253" ht="12.75" customHeight="1">
      <c r="A253" s="39" t="str">
        <f>'Input - Bookings'!A255</f>
        <v>04-24</v>
      </c>
      <c r="B253" s="40" t="str">
        <f t="shared" si="1"/>
        <v>Australia</v>
      </c>
      <c r="C253" s="40" t="str">
        <f t="shared" si="2"/>
        <v>PAU</v>
      </c>
      <c r="D253" s="40" t="str">
        <f>'Input - Bookings'!C255</f>
        <v>P</v>
      </c>
      <c r="E253" s="40" t="str">
        <f>'Input - Bookings'!H255</f>
        <v>AU</v>
      </c>
      <c r="F253" s="41" t="str">
        <f>'Input - Bookings'!E255</f>
        <v>065</v>
      </c>
      <c r="G253" s="41" t="str">
        <f>'Input - Bookings'!G255</f>
        <v>ADAPT-A-LIFT GROUP (NSW)</v>
      </c>
      <c r="H253" s="58" t="str">
        <f>'Input - Bookings'!I255</f>
        <v>H23243</v>
      </c>
      <c r="I253" s="40" t="str">
        <f t="shared" si="3"/>
        <v>AU</v>
      </c>
      <c r="J253" s="41" t="str">
        <f>VLOOKUP(H253,'Input - Bookings'!I253:P692,8,0)</f>
        <v>087585</v>
      </c>
      <c r="K253" s="41" t="str">
        <f>'Input - Bookings'!L255</f>
        <v>A6W9</v>
      </c>
      <c r="L253" s="41" t="str">
        <f>'Input - Bookings'!M255</f>
        <v>PC1.5</v>
      </c>
      <c r="M253" s="41" t="str">
        <f>'Input - Bookings'!B255</f>
        <v>AUD</v>
      </c>
      <c r="N253" s="43" t="str">
        <f t="array" ref="N253">IF(M253="USD",INDEX('AP Plants'!A:A,MATCH(K253,'AP Plants'!D:D,0)),INDEX('Australia Plants'!A:A,MATCH(K253,'Australia Plants'!D:D,0)))</f>
        <v>Staxx</v>
      </c>
      <c r="O253" s="10">
        <v>1.0</v>
      </c>
      <c r="P253" s="9">
        <v>2140.0</v>
      </c>
      <c r="Q253" s="9">
        <v>1282.92</v>
      </c>
      <c r="R253" s="44">
        <v>0.13891968781723785</v>
      </c>
      <c r="S253" s="45">
        <f t="shared" si="4"/>
        <v>0.4005046729</v>
      </c>
      <c r="T253" s="46">
        <f t="shared" si="5"/>
        <v>0</v>
      </c>
      <c r="U253" s="46">
        <f t="shared" si="20"/>
        <v>0.1389196878</v>
      </c>
      <c r="V253" s="47" t="str">
        <f t="shared" si="7"/>
        <v>AOP</v>
      </c>
      <c r="W253" s="48">
        <f t="shared" si="26"/>
        <v>178.2228459</v>
      </c>
      <c r="X253" s="49" t="str">
        <f t="shared" si="9"/>
        <v>#DIV/0!</v>
      </c>
      <c r="Y253" s="9" t="str">
        <f t="shared" si="24"/>
        <v>#DIV/0!</v>
      </c>
      <c r="Z253" s="8"/>
      <c r="AA253" s="8"/>
      <c r="AB253" s="8"/>
      <c r="AC253" s="8" t="str">
        <f t="shared" si="11"/>
        <v>PAUH23243PC1.5</v>
      </c>
      <c r="AD253" s="8" t="str">
        <f>IF(AC253='Input - Bookings'!Q248,"OK","Check")</f>
        <v>Check</v>
      </c>
      <c r="AE253" s="66"/>
      <c r="AF253" s="62"/>
      <c r="AG253" s="62"/>
      <c r="AH253" s="52"/>
      <c r="AI253" s="52"/>
      <c r="AJ253" s="8" t="str">
        <f t="array" ref="AJ253">XLOOKUP($K253,'AP Plants'!D:D,'AP Plants'!B:B)</f>
        <v>Class 3</v>
      </c>
      <c r="AK253" s="53"/>
      <c r="AL253" s="53"/>
      <c r="AM253" s="46">
        <v>0.015</v>
      </c>
      <c r="AN253" s="46">
        <f t="array" ref="AN253">XLOOKUP($AJ253,Warranty!B:B,Warranty!E:E)</f>
        <v>0.015</v>
      </c>
      <c r="AO253" s="8">
        <f>IF($M253="AUD",VLOOKUP(RIGHT('Wk - Margins'!$K253,3),'AU Freight'!C:G,5,0),0)</f>
        <v>100</v>
      </c>
      <c r="AP253" s="46">
        <f t="shared" si="12"/>
        <v>0</v>
      </c>
      <c r="AQ253" s="54">
        <f t="shared" si="13"/>
        <v>100</v>
      </c>
      <c r="AR253" s="55">
        <f t="shared" si="14"/>
        <v>0.922052817</v>
      </c>
      <c r="AS253" s="56">
        <f>IF(M253="AUD",P253*'Currency &amp; Conversion'!$L$7,P253)</f>
        <v>1436.967022</v>
      </c>
      <c r="AT253" s="56">
        <f>IF(M253="AUD",Q253*'Currency &amp; Conversion'!$L$7,Q253)</f>
        <v>861.4550148</v>
      </c>
      <c r="AU253" s="56"/>
      <c r="AV253" s="56"/>
      <c r="AW253" s="8"/>
    </row>
    <row r="254" ht="12.75" customHeight="1">
      <c r="A254" s="39" t="str">
        <f>'Input - Bookings'!A256</f>
        <v>04-24</v>
      </c>
      <c r="B254" s="40" t="str">
        <f t="shared" si="1"/>
        <v>Australia</v>
      </c>
      <c r="C254" s="40" t="str">
        <f t="shared" si="2"/>
        <v>PAU</v>
      </c>
      <c r="D254" s="40" t="str">
        <f>'Input - Bookings'!C256</f>
        <v>P</v>
      </c>
      <c r="E254" s="40" t="str">
        <f>'Input - Bookings'!H256</f>
        <v>AU</v>
      </c>
      <c r="F254" s="41" t="str">
        <f>'Input - Bookings'!E256</f>
        <v>065</v>
      </c>
      <c r="G254" s="41" t="str">
        <f>'Input - Bookings'!G256</f>
        <v>ADAPT-A-LIFT GROUP (NSW)</v>
      </c>
      <c r="H254" s="41" t="str">
        <f>'Input - Bookings'!I256</f>
        <v>H23217</v>
      </c>
      <c r="I254" s="40" t="str">
        <f t="shared" si="3"/>
        <v>AU</v>
      </c>
      <c r="J254" s="41" t="str">
        <f>VLOOKUP(H254,'Input - Bookings'!I254:P693,8,0)</f>
        <v>087585</v>
      </c>
      <c r="K254" s="41" t="str">
        <f>'Input - Bookings'!L256</f>
        <v>A3C1</v>
      </c>
      <c r="L254" s="41" t="str">
        <f>'Input - Bookings'!M256</f>
        <v>H2.5UT</v>
      </c>
      <c r="M254" s="41" t="str">
        <f>'Input - Bookings'!B256</f>
        <v>AUD</v>
      </c>
      <c r="N254" s="43" t="str">
        <f t="array" ref="N254">IF(M254="USD",INDEX('AP Plants'!A:A,MATCH(K254,'AP Plants'!D:D,0)),INDEX('Australia Plants'!A:A,MATCH(K254,'Australia Plants'!D:D,0)))</f>
        <v>Maximal</v>
      </c>
      <c r="O254" s="10">
        <v>1.0</v>
      </c>
      <c r="P254" s="9">
        <v>28200.0</v>
      </c>
      <c r="Q254" s="9">
        <v>21507.375</v>
      </c>
      <c r="R254" s="44">
        <v>0.17050035138174857</v>
      </c>
      <c r="S254" s="45">
        <f t="shared" si="4"/>
        <v>0.2373271277</v>
      </c>
      <c r="T254" s="46">
        <f t="shared" si="5"/>
        <v>0</v>
      </c>
      <c r="U254" s="46">
        <f t="shared" si="20"/>
        <v>0.1705003514</v>
      </c>
      <c r="V254" s="47" t="str">
        <f t="shared" si="7"/>
        <v>AOP</v>
      </c>
      <c r="W254" s="48">
        <f t="shared" si="26"/>
        <v>3667.014995</v>
      </c>
      <c r="X254" s="49" t="str">
        <f t="shared" si="9"/>
        <v>#DIV/0!</v>
      </c>
      <c r="Y254" s="9" t="str">
        <f t="shared" si="24"/>
        <v>#DIV/0!</v>
      </c>
      <c r="Z254" s="8"/>
      <c r="AA254" s="8"/>
      <c r="AB254" s="8"/>
      <c r="AC254" s="8" t="str">
        <f t="shared" si="11"/>
        <v>PAUH23217H2.5UT</v>
      </c>
      <c r="AD254" s="8" t="str">
        <f>IF(AC254='Input - Bookings'!Q249,"OK","Check")</f>
        <v>Check</v>
      </c>
      <c r="AE254" s="50"/>
      <c r="AF254" s="62"/>
      <c r="AG254" s="62"/>
      <c r="AH254" s="52"/>
      <c r="AI254" s="52"/>
      <c r="AJ254" s="8" t="str">
        <f t="array" ref="AJ254">XLOOKUP($K254,'AP Plants'!D:D,'AP Plants'!B:B)</f>
        <v>Class 5 NOT BT</v>
      </c>
      <c r="AK254" s="53"/>
      <c r="AL254" s="53"/>
      <c r="AM254" s="46">
        <v>0.015</v>
      </c>
      <c r="AN254" s="46">
        <f t="array" ref="AN254">XLOOKUP($AJ254,Warranty!B:B,Warranty!E:E)</f>
        <v>0.005</v>
      </c>
      <c r="AO254" s="8">
        <f>IF($M254="AUD",VLOOKUP(RIGHT('Wk - Margins'!$K254,3),'AU Freight'!C:G,5,0),0)</f>
        <v>2000</v>
      </c>
      <c r="AP254" s="46">
        <f t="shared" si="12"/>
        <v>0</v>
      </c>
      <c r="AQ254" s="54">
        <f t="shared" si="13"/>
        <v>2000</v>
      </c>
      <c r="AR254" s="55">
        <f t="shared" si="14"/>
        <v>0.9070086424</v>
      </c>
      <c r="AS254" s="56">
        <f>IF(M254="AUD",P254*'Currency &amp; Conversion'!$L$7,P254)</f>
        <v>18935.73365</v>
      </c>
      <c r="AT254" s="56">
        <f>IF(M254="AUD",Q254*'Currency &amp; Conversion'!$L$7,Q254)</f>
        <v>14441.77037</v>
      </c>
      <c r="AU254" s="56"/>
      <c r="AV254" s="56"/>
      <c r="AW254" s="8"/>
    </row>
    <row r="255" ht="12.75" customHeight="1">
      <c r="A255" s="39" t="str">
        <f>'Input - Bookings'!A257</f>
        <v>04-24</v>
      </c>
      <c r="B255" s="40" t="str">
        <f t="shared" si="1"/>
        <v>Australia</v>
      </c>
      <c r="C255" s="40" t="str">
        <f t="shared" si="2"/>
        <v>PAU</v>
      </c>
      <c r="D255" s="40" t="str">
        <f>'Input - Bookings'!C257</f>
        <v>P</v>
      </c>
      <c r="E255" s="40" t="str">
        <f>'Input - Bookings'!H257</f>
        <v>AU</v>
      </c>
      <c r="F255" s="41" t="str">
        <f>'Input - Bookings'!E257</f>
        <v>065</v>
      </c>
      <c r="G255" s="41" t="str">
        <f>'Input - Bookings'!G257</f>
        <v>ADAPT-A-LIFT GROUP (NSW)</v>
      </c>
      <c r="H255" s="41" t="str">
        <f>'Input - Bookings'!I257</f>
        <v>H23244</v>
      </c>
      <c r="I255" s="40" t="str">
        <f t="shared" si="3"/>
        <v>AU</v>
      </c>
      <c r="J255" s="41" t="str">
        <f>VLOOKUP(H255,'Input - Bookings'!I255:P694,8,0)</f>
        <v>087585</v>
      </c>
      <c r="K255" s="41" t="str">
        <f>'Input - Bookings'!L257</f>
        <v>A3C1</v>
      </c>
      <c r="L255" s="41" t="str">
        <f>'Input - Bookings'!M257</f>
        <v>H2.5UT</v>
      </c>
      <c r="M255" s="41" t="str">
        <f>'Input - Bookings'!B257</f>
        <v>AUD</v>
      </c>
      <c r="N255" s="43" t="str">
        <f t="array" ref="N255">IF(M255="USD",INDEX('AP Plants'!A:A,MATCH(K255,'AP Plants'!D:D,0)),INDEX('Australia Plants'!A:A,MATCH(K255,'Australia Plants'!D:D,0)))</f>
        <v>Maximal</v>
      </c>
      <c r="O255" s="10">
        <v>1.0</v>
      </c>
      <c r="P255" s="9">
        <v>28200.0</v>
      </c>
      <c r="Q255" s="9">
        <v>21507.375</v>
      </c>
      <c r="R255" s="44">
        <v>0.17050035138174857</v>
      </c>
      <c r="S255" s="45">
        <f t="shared" si="4"/>
        <v>0.2373271277</v>
      </c>
      <c r="T255" s="46">
        <f t="shared" si="5"/>
        <v>0</v>
      </c>
      <c r="U255" s="46">
        <f t="shared" si="20"/>
        <v>0.1705003514</v>
      </c>
      <c r="V255" s="47" t="str">
        <f t="shared" si="7"/>
        <v>AOP</v>
      </c>
      <c r="W255" s="48">
        <f t="shared" si="26"/>
        <v>3667.014995</v>
      </c>
      <c r="X255" s="49" t="str">
        <f t="shared" si="9"/>
        <v>#DIV/0!</v>
      </c>
      <c r="Y255" s="9" t="str">
        <f t="shared" si="24"/>
        <v>#DIV/0!</v>
      </c>
      <c r="Z255" s="8"/>
      <c r="AA255" s="8"/>
      <c r="AB255" s="8"/>
      <c r="AC255" s="8" t="str">
        <f t="shared" si="11"/>
        <v>PAUH23244H2.5UT</v>
      </c>
      <c r="AD255" s="8" t="str">
        <f>IF(AC255='Input - Bookings'!Q250,"OK","Check")</f>
        <v>Check</v>
      </c>
      <c r="AE255" s="50"/>
      <c r="AF255" s="62"/>
      <c r="AG255" s="62"/>
      <c r="AH255" s="52"/>
      <c r="AI255" s="52"/>
      <c r="AJ255" s="8" t="str">
        <f t="array" ref="AJ255">XLOOKUP($K255,'AP Plants'!D:D,'AP Plants'!B:B)</f>
        <v>Class 5 NOT BT</v>
      </c>
      <c r="AK255" s="53"/>
      <c r="AL255" s="53"/>
      <c r="AM255" s="46">
        <v>0.015</v>
      </c>
      <c r="AN255" s="46">
        <f t="array" ref="AN255">XLOOKUP($AJ255,Warranty!B:B,Warranty!E:E)</f>
        <v>0.005</v>
      </c>
      <c r="AO255" s="8">
        <f>IF($M255="AUD",VLOOKUP(RIGHT('Wk - Margins'!$K255,3),'AU Freight'!C:G,5,0),0)</f>
        <v>2000</v>
      </c>
      <c r="AP255" s="46">
        <f t="shared" si="12"/>
        <v>0</v>
      </c>
      <c r="AQ255" s="54">
        <f t="shared" si="13"/>
        <v>2000</v>
      </c>
      <c r="AR255" s="55">
        <f t="shared" si="14"/>
        <v>0.9070086424</v>
      </c>
      <c r="AS255" s="56">
        <f>IF(M255="AUD",P255*'Currency &amp; Conversion'!$L$7,P255)</f>
        <v>18935.73365</v>
      </c>
      <c r="AT255" s="56">
        <f>IF(M255="AUD",Q255*'Currency &amp; Conversion'!$L$7,Q255)</f>
        <v>14441.77037</v>
      </c>
      <c r="AU255" s="56"/>
      <c r="AV255" s="56"/>
      <c r="AW255" s="8"/>
    </row>
    <row r="256" ht="12.75" customHeight="1">
      <c r="A256" s="39" t="str">
        <f>'Input - Bookings'!A258</f>
        <v>04-24</v>
      </c>
      <c r="B256" s="40" t="str">
        <f t="shared" si="1"/>
        <v>Australia</v>
      </c>
      <c r="C256" s="40" t="str">
        <f t="shared" si="2"/>
        <v>PAU</v>
      </c>
      <c r="D256" s="40" t="str">
        <f>'Input - Bookings'!C258</f>
        <v>P</v>
      </c>
      <c r="E256" s="40" t="str">
        <f>'Input - Bookings'!H258</f>
        <v>AU</v>
      </c>
      <c r="F256" s="41" t="str">
        <f>'Input - Bookings'!E258</f>
        <v>065</v>
      </c>
      <c r="G256" s="41" t="str">
        <f>'Input - Bookings'!G258</f>
        <v>ADAPT-A-LIFT GROUP (NSW)</v>
      </c>
      <c r="H256" s="41" t="str">
        <f>'Input - Bookings'!I258</f>
        <v>H23245</v>
      </c>
      <c r="I256" s="40" t="str">
        <f t="shared" si="3"/>
        <v>AU</v>
      </c>
      <c r="J256" s="41" t="str">
        <f>VLOOKUP(H256,'Input - Bookings'!I256:P695,8,0)</f>
        <v>087585</v>
      </c>
      <c r="K256" s="41" t="str">
        <f>'Input - Bookings'!L258</f>
        <v>A3C1</v>
      </c>
      <c r="L256" s="41" t="str">
        <f>'Input - Bookings'!M258</f>
        <v>H2.5UT</v>
      </c>
      <c r="M256" s="41" t="str">
        <f>'Input - Bookings'!B258</f>
        <v>AUD</v>
      </c>
      <c r="N256" s="43" t="str">
        <f t="array" ref="N256">IF(M256="USD",INDEX('AP Plants'!A:A,MATCH(K256,'AP Plants'!D:D,0)),INDEX('Australia Plants'!A:A,MATCH(K256,'Australia Plants'!D:D,0)))</f>
        <v>Maximal</v>
      </c>
      <c r="O256" s="10">
        <v>1.0</v>
      </c>
      <c r="P256" s="9">
        <v>28200.0</v>
      </c>
      <c r="Q256" s="9">
        <v>21507.375</v>
      </c>
      <c r="R256" s="44">
        <v>0.17050035138174857</v>
      </c>
      <c r="S256" s="45">
        <f t="shared" si="4"/>
        <v>0.2373271277</v>
      </c>
      <c r="T256" s="46">
        <f t="shared" si="5"/>
        <v>0</v>
      </c>
      <c r="U256" s="46">
        <f t="shared" si="20"/>
        <v>0.1705003514</v>
      </c>
      <c r="V256" s="47" t="str">
        <f t="shared" si="7"/>
        <v>AOP</v>
      </c>
      <c r="W256" s="48">
        <f t="shared" si="26"/>
        <v>3667.014995</v>
      </c>
      <c r="X256" s="49" t="str">
        <f t="shared" si="9"/>
        <v>#DIV/0!</v>
      </c>
      <c r="Y256" s="9" t="str">
        <f t="shared" si="24"/>
        <v>#DIV/0!</v>
      </c>
      <c r="Z256" s="8"/>
      <c r="AA256" s="8"/>
      <c r="AB256" s="8"/>
      <c r="AC256" s="8" t="str">
        <f t="shared" si="11"/>
        <v>PAUH23245H2.5UT</v>
      </c>
      <c r="AD256" s="8" t="str">
        <f>IF(AC256='Input - Bookings'!Q251,"OK","Check")</f>
        <v>Check</v>
      </c>
      <c r="AE256" s="50"/>
      <c r="AF256" s="62"/>
      <c r="AG256" s="62"/>
      <c r="AH256" s="52"/>
      <c r="AI256" s="52"/>
      <c r="AJ256" s="8" t="str">
        <f t="array" ref="AJ256">XLOOKUP($K256,'AP Plants'!D:D,'AP Plants'!B:B)</f>
        <v>Class 5 NOT BT</v>
      </c>
      <c r="AK256" s="53"/>
      <c r="AL256" s="53"/>
      <c r="AM256" s="46">
        <v>0.015</v>
      </c>
      <c r="AN256" s="46">
        <f t="array" ref="AN256">XLOOKUP($AJ256,Warranty!B:B,Warranty!E:E)</f>
        <v>0.005</v>
      </c>
      <c r="AO256" s="8">
        <f>IF($M256="AUD",VLOOKUP(RIGHT('Wk - Margins'!$K256,3),'AU Freight'!C:G,5,0),0)</f>
        <v>2000</v>
      </c>
      <c r="AP256" s="46">
        <f t="shared" si="12"/>
        <v>0</v>
      </c>
      <c r="AQ256" s="54">
        <f t="shared" si="13"/>
        <v>2000</v>
      </c>
      <c r="AR256" s="55">
        <f t="shared" si="14"/>
        <v>0.9070086424</v>
      </c>
      <c r="AS256" s="56">
        <f>IF(M256="AUD",P256*'Currency &amp; Conversion'!$L$7,P256)</f>
        <v>18935.73365</v>
      </c>
      <c r="AT256" s="56">
        <f>IF(M256="AUD",Q256*'Currency &amp; Conversion'!$L$7,Q256)</f>
        <v>14441.77037</v>
      </c>
      <c r="AU256" s="56"/>
      <c r="AV256" s="56"/>
      <c r="AW256" s="8"/>
    </row>
    <row r="257" ht="12.75" customHeight="1">
      <c r="A257" s="39" t="str">
        <f>'Input - Bookings'!A259</f>
        <v>04-24</v>
      </c>
      <c r="B257" s="40" t="str">
        <f t="shared" si="1"/>
        <v>Australia</v>
      </c>
      <c r="C257" s="40" t="str">
        <f t="shared" si="2"/>
        <v>PAU</v>
      </c>
      <c r="D257" s="40" t="str">
        <f>'Input - Bookings'!C259</f>
        <v>P</v>
      </c>
      <c r="E257" s="40" t="str">
        <f>'Input - Bookings'!H259</f>
        <v>AU</v>
      </c>
      <c r="F257" s="41" t="str">
        <f>'Input - Bookings'!E259</f>
        <v>065</v>
      </c>
      <c r="G257" s="41" t="str">
        <f>'Input - Bookings'!G259</f>
        <v>ADAPT-A-LIFT GROUP (NSW)</v>
      </c>
      <c r="H257" s="41" t="str">
        <f>'Input - Bookings'!I259</f>
        <v>H23246</v>
      </c>
      <c r="I257" s="40" t="str">
        <f t="shared" si="3"/>
        <v>AU</v>
      </c>
      <c r="J257" s="41" t="str">
        <f>VLOOKUP(H257,'Input - Bookings'!I257:P696,8,0)</f>
        <v>087585</v>
      </c>
      <c r="K257" s="41" t="str">
        <f>'Input - Bookings'!L259</f>
        <v>A3C1</v>
      </c>
      <c r="L257" s="41" t="str">
        <f>'Input - Bookings'!M259</f>
        <v>H2.5UT</v>
      </c>
      <c r="M257" s="41" t="str">
        <f>'Input - Bookings'!B259</f>
        <v>AUD</v>
      </c>
      <c r="N257" s="43" t="str">
        <f t="array" ref="N257">IF(M257="USD",INDEX('AP Plants'!A:A,MATCH(K257,'AP Plants'!D:D,0)),INDEX('Australia Plants'!A:A,MATCH(K257,'Australia Plants'!D:D,0)))</f>
        <v>Maximal</v>
      </c>
      <c r="O257" s="10">
        <v>1.0</v>
      </c>
      <c r="P257" s="9">
        <v>28200.0</v>
      </c>
      <c r="Q257" s="9">
        <v>21507.375</v>
      </c>
      <c r="R257" s="44">
        <v>0.17050035138174857</v>
      </c>
      <c r="S257" s="45">
        <f t="shared" si="4"/>
        <v>0.2373271277</v>
      </c>
      <c r="T257" s="46">
        <f t="shared" si="5"/>
        <v>0</v>
      </c>
      <c r="U257" s="46">
        <f t="shared" si="20"/>
        <v>0.1705003514</v>
      </c>
      <c r="V257" s="47" t="str">
        <f t="shared" si="7"/>
        <v>AOP</v>
      </c>
      <c r="W257" s="48">
        <f t="shared" si="26"/>
        <v>3667.014995</v>
      </c>
      <c r="X257" s="49" t="str">
        <f t="shared" si="9"/>
        <v>#DIV/0!</v>
      </c>
      <c r="Y257" s="9" t="str">
        <f t="shared" si="24"/>
        <v>#DIV/0!</v>
      </c>
      <c r="Z257" s="8"/>
      <c r="AA257" s="8"/>
      <c r="AB257" s="8"/>
      <c r="AC257" s="8" t="str">
        <f t="shared" si="11"/>
        <v>PAUH23246H2.5UT</v>
      </c>
      <c r="AD257" s="8" t="str">
        <f>IF(AC257='Input - Bookings'!Q252,"OK","Check")</f>
        <v>Check</v>
      </c>
      <c r="AE257" s="50"/>
      <c r="AF257" s="62"/>
      <c r="AG257" s="62"/>
      <c r="AH257" s="52"/>
      <c r="AI257" s="52"/>
      <c r="AJ257" s="8" t="str">
        <f t="array" ref="AJ257">XLOOKUP($K257,'AP Plants'!D:D,'AP Plants'!B:B)</f>
        <v>Class 5 NOT BT</v>
      </c>
      <c r="AK257" s="53"/>
      <c r="AL257" s="53"/>
      <c r="AM257" s="46">
        <v>0.015</v>
      </c>
      <c r="AN257" s="46">
        <f t="array" ref="AN257">XLOOKUP($AJ257,Warranty!B:B,Warranty!E:E)</f>
        <v>0.005</v>
      </c>
      <c r="AO257" s="8">
        <f>IF($M257="AUD",VLOOKUP(RIGHT('Wk - Margins'!$K257,3),'AU Freight'!C:G,5,0),0)</f>
        <v>2000</v>
      </c>
      <c r="AP257" s="46">
        <f t="shared" si="12"/>
        <v>0</v>
      </c>
      <c r="AQ257" s="54">
        <f t="shared" si="13"/>
        <v>2000</v>
      </c>
      <c r="AR257" s="55">
        <f t="shared" si="14"/>
        <v>0.9070086424</v>
      </c>
      <c r="AS257" s="56">
        <f>IF(M257="AUD",P257*'Currency &amp; Conversion'!$L$7,P257)</f>
        <v>18935.73365</v>
      </c>
      <c r="AT257" s="56">
        <f>IF(M257="AUD",Q257*'Currency &amp; Conversion'!$L$7,Q257)</f>
        <v>14441.77037</v>
      </c>
      <c r="AU257" s="56"/>
      <c r="AV257" s="56"/>
      <c r="AW257" s="8"/>
    </row>
    <row r="258" ht="12.75" customHeight="1">
      <c r="A258" s="39" t="str">
        <f>'Input - Bookings'!A260</f>
        <v>04-24</v>
      </c>
      <c r="B258" s="40" t="str">
        <f t="shared" si="1"/>
        <v>Australia</v>
      </c>
      <c r="C258" s="40" t="str">
        <f t="shared" si="2"/>
        <v>PAU</v>
      </c>
      <c r="D258" s="40" t="str">
        <f>'Input - Bookings'!C260</f>
        <v>P</v>
      </c>
      <c r="E258" s="40" t="str">
        <f>'Input - Bookings'!H260</f>
        <v>AU</v>
      </c>
      <c r="F258" s="41" t="str">
        <f>'Input - Bookings'!E260</f>
        <v>065</v>
      </c>
      <c r="G258" s="41" t="str">
        <f>'Input - Bookings'!G260</f>
        <v>ADAPT-A-LIFT GROUP (NSW)</v>
      </c>
      <c r="H258" s="41" t="str">
        <f>'Input - Bookings'!I260</f>
        <v>H23249</v>
      </c>
      <c r="I258" s="40" t="str">
        <f t="shared" si="3"/>
        <v>AU</v>
      </c>
      <c r="J258" s="41" t="str">
        <f>VLOOKUP(H258,'Input - Bookings'!I258:P697,8,0)</f>
        <v>087585</v>
      </c>
      <c r="K258" s="41" t="str">
        <f>'Input - Bookings'!L260</f>
        <v>A3C1</v>
      </c>
      <c r="L258" s="41" t="str">
        <f>'Input - Bookings'!M260</f>
        <v>H2.5UT</v>
      </c>
      <c r="M258" s="41" t="str">
        <f>'Input - Bookings'!B260</f>
        <v>AUD</v>
      </c>
      <c r="N258" s="43" t="str">
        <f t="array" ref="N258">IF(M258="USD",INDEX('AP Plants'!A:A,MATCH(K258,'AP Plants'!D:D,0)),INDEX('Australia Plants'!A:A,MATCH(K258,'Australia Plants'!D:D,0)))</f>
        <v>Maximal</v>
      </c>
      <c r="O258" s="10">
        <v>1.0</v>
      </c>
      <c r="P258" s="9">
        <v>28200.0</v>
      </c>
      <c r="Q258" s="9">
        <v>21507.375</v>
      </c>
      <c r="R258" s="44">
        <v>0.17050035138174857</v>
      </c>
      <c r="S258" s="45">
        <f t="shared" si="4"/>
        <v>0.2373271277</v>
      </c>
      <c r="T258" s="46">
        <f t="shared" si="5"/>
        <v>0</v>
      </c>
      <c r="U258" s="46">
        <f t="shared" si="20"/>
        <v>0.1705003514</v>
      </c>
      <c r="V258" s="47" t="str">
        <f t="shared" si="7"/>
        <v>AOP</v>
      </c>
      <c r="W258" s="48">
        <f t="shared" si="26"/>
        <v>3667.014995</v>
      </c>
      <c r="X258" s="49" t="str">
        <f t="shared" si="9"/>
        <v>#DIV/0!</v>
      </c>
      <c r="Y258" s="9" t="str">
        <f t="shared" si="24"/>
        <v>#DIV/0!</v>
      </c>
      <c r="Z258" s="8"/>
      <c r="AA258" s="8"/>
      <c r="AB258" s="8"/>
      <c r="AC258" s="8" t="str">
        <f t="shared" si="11"/>
        <v>PAUH23249H2.5UT</v>
      </c>
      <c r="AD258" s="8" t="str">
        <f>IF(AC258='Input - Bookings'!Q253,"OK","Check")</f>
        <v>Check</v>
      </c>
      <c r="AE258" s="50"/>
      <c r="AF258" s="62"/>
      <c r="AG258" s="62"/>
      <c r="AH258" s="52"/>
      <c r="AI258" s="59"/>
      <c r="AJ258" s="8" t="str">
        <f t="array" ref="AJ258">XLOOKUP($K258,'AP Plants'!D:D,'AP Plants'!B:B)</f>
        <v>Class 5 NOT BT</v>
      </c>
      <c r="AK258" s="53"/>
      <c r="AL258" s="53"/>
      <c r="AM258" s="46">
        <v>0.015</v>
      </c>
      <c r="AN258" s="46">
        <f t="array" ref="AN258">XLOOKUP($AJ258,Warranty!B:B,Warranty!E:E)</f>
        <v>0.005</v>
      </c>
      <c r="AO258" s="8">
        <f>IF($M258="AUD",VLOOKUP(RIGHT('Wk - Margins'!$K258,3),'AU Freight'!C:G,5,0),0)</f>
        <v>2000</v>
      </c>
      <c r="AP258" s="46">
        <f t="shared" si="12"/>
        <v>0</v>
      </c>
      <c r="AQ258" s="54">
        <f t="shared" si="13"/>
        <v>2000</v>
      </c>
      <c r="AR258" s="55">
        <f t="shared" si="14"/>
        <v>0.9070086424</v>
      </c>
      <c r="AS258" s="56">
        <f>IF(M258="AUD",P258*'Currency &amp; Conversion'!$L$7,P258)</f>
        <v>18935.73365</v>
      </c>
      <c r="AT258" s="56">
        <f>IF(M258="AUD",Q258*'Currency &amp; Conversion'!$L$7,Q258)</f>
        <v>14441.77037</v>
      </c>
      <c r="AU258" s="56"/>
      <c r="AV258" s="56"/>
      <c r="AW258" s="8"/>
    </row>
    <row r="259" ht="12.75" customHeight="1">
      <c r="A259" s="39" t="str">
        <f>'Input - Bookings'!A261</f>
        <v>04-24</v>
      </c>
      <c r="B259" s="40" t="str">
        <f t="shared" si="1"/>
        <v>Australia</v>
      </c>
      <c r="C259" s="40" t="str">
        <f t="shared" si="2"/>
        <v>PAU</v>
      </c>
      <c r="D259" s="40" t="str">
        <f>'Input - Bookings'!C261</f>
        <v>P</v>
      </c>
      <c r="E259" s="40" t="str">
        <f>'Input - Bookings'!H261</f>
        <v>AU</v>
      </c>
      <c r="F259" s="41" t="str">
        <f>'Input - Bookings'!E261</f>
        <v>065</v>
      </c>
      <c r="G259" s="41" t="str">
        <f>'Input - Bookings'!G261</f>
        <v>ADAPT-A-LIFT GROUP (NSW)</v>
      </c>
      <c r="H259" s="41" t="str">
        <f>'Input - Bookings'!I261</f>
        <v>H23250</v>
      </c>
      <c r="I259" s="40" t="str">
        <f t="shared" si="3"/>
        <v>AU</v>
      </c>
      <c r="J259" s="41" t="str">
        <f>VLOOKUP(H259,'Input - Bookings'!I259:P698,8,0)</f>
        <v>087585</v>
      </c>
      <c r="K259" s="41" t="str">
        <f>'Input - Bookings'!L261</f>
        <v>A3C1</v>
      </c>
      <c r="L259" s="41" t="str">
        <f>'Input - Bookings'!M261</f>
        <v>H2.5UT</v>
      </c>
      <c r="M259" s="41" t="str">
        <f>'Input - Bookings'!B261</f>
        <v>AUD</v>
      </c>
      <c r="N259" s="43" t="str">
        <f t="array" ref="N259">IF(M259="USD",INDEX('AP Plants'!A:A,MATCH(K259,'AP Plants'!D:D,0)),INDEX('Australia Plants'!A:A,MATCH(K259,'Australia Plants'!D:D,0)))</f>
        <v>Maximal</v>
      </c>
      <c r="O259" s="10">
        <v>1.0</v>
      </c>
      <c r="P259" s="9">
        <v>28200.0</v>
      </c>
      <c r="Q259" s="9">
        <v>21507.375</v>
      </c>
      <c r="R259" s="44">
        <v>0.17050035138174857</v>
      </c>
      <c r="S259" s="45">
        <f t="shared" si="4"/>
        <v>0.2373271277</v>
      </c>
      <c r="T259" s="46">
        <f t="shared" si="5"/>
        <v>0</v>
      </c>
      <c r="U259" s="46">
        <f t="shared" si="20"/>
        <v>0.1705003514</v>
      </c>
      <c r="V259" s="47" t="str">
        <f t="shared" si="7"/>
        <v>AOP</v>
      </c>
      <c r="W259" s="48">
        <f t="shared" si="26"/>
        <v>3667.014995</v>
      </c>
      <c r="X259" s="49" t="str">
        <f t="shared" si="9"/>
        <v>#DIV/0!</v>
      </c>
      <c r="Y259" s="9" t="str">
        <f t="shared" si="24"/>
        <v>#DIV/0!</v>
      </c>
      <c r="Z259" s="8"/>
      <c r="AA259" s="8"/>
      <c r="AB259" s="8"/>
      <c r="AC259" s="8" t="str">
        <f t="shared" si="11"/>
        <v>PAUH23250H2.5UT</v>
      </c>
      <c r="AD259" s="8" t="str">
        <f>IF(AC259='Input - Bookings'!Q254,"OK","Check")</f>
        <v>Check</v>
      </c>
      <c r="AE259" s="50"/>
      <c r="AF259" s="62"/>
      <c r="AG259" s="62"/>
      <c r="AH259" s="52"/>
      <c r="AI259" s="52"/>
      <c r="AJ259" s="8" t="str">
        <f t="array" ref="AJ259">XLOOKUP($K259,'AP Plants'!D:D,'AP Plants'!B:B)</f>
        <v>Class 5 NOT BT</v>
      </c>
      <c r="AK259" s="53"/>
      <c r="AL259" s="53"/>
      <c r="AM259" s="46">
        <v>0.015</v>
      </c>
      <c r="AN259" s="46">
        <f t="array" ref="AN259">XLOOKUP($AJ259,Warranty!B:B,Warranty!E:E)</f>
        <v>0.005</v>
      </c>
      <c r="AO259" s="8">
        <f>IF($M259="AUD",VLOOKUP(RIGHT('Wk - Margins'!$K259,3),'AU Freight'!C:G,5,0),0)</f>
        <v>2000</v>
      </c>
      <c r="AP259" s="46">
        <f t="shared" si="12"/>
        <v>0</v>
      </c>
      <c r="AQ259" s="54">
        <f t="shared" si="13"/>
        <v>2000</v>
      </c>
      <c r="AR259" s="55">
        <f t="shared" si="14"/>
        <v>0.9070086424</v>
      </c>
      <c r="AS259" s="56">
        <f>IF(M259="AUD",P259*'Currency &amp; Conversion'!$L$7,P259)</f>
        <v>18935.73365</v>
      </c>
      <c r="AT259" s="56">
        <f>IF(M259="AUD",Q259*'Currency &amp; Conversion'!$L$7,Q259)</f>
        <v>14441.77037</v>
      </c>
      <c r="AU259" s="56"/>
      <c r="AV259" s="56"/>
      <c r="AW259" s="8"/>
    </row>
    <row r="260" ht="12.75" customHeight="1">
      <c r="A260" s="39" t="str">
        <f>'Input - Bookings'!A262</f>
        <v>04-24</v>
      </c>
      <c r="B260" s="40" t="str">
        <f t="shared" si="1"/>
        <v>Australia</v>
      </c>
      <c r="C260" s="40" t="str">
        <f t="shared" si="2"/>
        <v>PAU</v>
      </c>
      <c r="D260" s="40" t="str">
        <f>'Input - Bookings'!C262</f>
        <v>P</v>
      </c>
      <c r="E260" s="40" t="str">
        <f>'Input - Bookings'!H262</f>
        <v>AU</v>
      </c>
      <c r="F260" s="41" t="str">
        <f>'Input - Bookings'!E262</f>
        <v>065</v>
      </c>
      <c r="G260" s="41" t="str">
        <f>'Input - Bookings'!G262</f>
        <v>ADAPT-A-LIFT GROUP (NSW)</v>
      </c>
      <c r="H260" s="41" t="str">
        <f>'Input - Bookings'!I262</f>
        <v>H23251</v>
      </c>
      <c r="I260" s="40" t="str">
        <f t="shared" si="3"/>
        <v>AU</v>
      </c>
      <c r="J260" s="41" t="str">
        <f>VLOOKUP(H260,'Input - Bookings'!I260:P699,8,0)</f>
        <v>087585</v>
      </c>
      <c r="K260" s="41" t="str">
        <f>'Input - Bookings'!L262</f>
        <v>A3C1</v>
      </c>
      <c r="L260" s="41" t="str">
        <f>'Input - Bookings'!M262</f>
        <v>H2.5UT</v>
      </c>
      <c r="M260" s="41" t="str">
        <f>'Input - Bookings'!B262</f>
        <v>AUD</v>
      </c>
      <c r="N260" s="43" t="str">
        <f t="array" ref="N260">IF(M260="USD",INDEX('AP Plants'!A:A,MATCH(K260,'AP Plants'!D:D,0)),INDEX('Australia Plants'!A:A,MATCH(K260,'Australia Plants'!D:D,0)))</f>
        <v>Maximal</v>
      </c>
      <c r="O260" s="10">
        <v>1.0</v>
      </c>
      <c r="P260" s="9">
        <v>28200.0</v>
      </c>
      <c r="Q260" s="9">
        <v>21507.375</v>
      </c>
      <c r="R260" s="44">
        <v>0.17050035138174857</v>
      </c>
      <c r="S260" s="45">
        <f t="shared" si="4"/>
        <v>0.2373271277</v>
      </c>
      <c r="T260" s="46">
        <f t="shared" si="5"/>
        <v>0</v>
      </c>
      <c r="U260" s="46">
        <f t="shared" si="20"/>
        <v>0.1705003514</v>
      </c>
      <c r="V260" s="47" t="str">
        <f t="shared" si="7"/>
        <v>AOP</v>
      </c>
      <c r="W260" s="48">
        <f t="shared" si="26"/>
        <v>3667.014995</v>
      </c>
      <c r="X260" s="49" t="str">
        <f t="shared" si="9"/>
        <v>#DIV/0!</v>
      </c>
      <c r="Y260" s="9" t="str">
        <f t="shared" si="24"/>
        <v>#DIV/0!</v>
      </c>
      <c r="Z260" s="8"/>
      <c r="AA260" s="8"/>
      <c r="AB260" s="8"/>
      <c r="AC260" s="8" t="str">
        <f t="shared" si="11"/>
        <v>PAUH23251H2.5UT</v>
      </c>
      <c r="AD260" s="8" t="str">
        <f>IF(AC260='Input - Bookings'!Q255,"OK","Check")</f>
        <v>Check</v>
      </c>
      <c r="AE260" s="50"/>
      <c r="AF260" s="62"/>
      <c r="AG260" s="62"/>
      <c r="AH260" s="52"/>
      <c r="AI260" s="59"/>
      <c r="AJ260" s="8" t="str">
        <f t="array" ref="AJ260">XLOOKUP($K260,'AP Plants'!D:D,'AP Plants'!B:B)</f>
        <v>Class 5 NOT BT</v>
      </c>
      <c r="AK260" s="53"/>
      <c r="AL260" s="53"/>
      <c r="AM260" s="46">
        <v>0.015</v>
      </c>
      <c r="AN260" s="46">
        <f t="array" ref="AN260">XLOOKUP($AJ260,Warranty!B:B,Warranty!E:E)</f>
        <v>0.005</v>
      </c>
      <c r="AO260" s="8">
        <f>IF($M260="AUD",VLOOKUP(RIGHT('Wk - Margins'!$K260,3),'AU Freight'!C:G,5,0),0)</f>
        <v>2000</v>
      </c>
      <c r="AP260" s="46">
        <f t="shared" si="12"/>
        <v>0</v>
      </c>
      <c r="AQ260" s="54">
        <f t="shared" si="13"/>
        <v>2000</v>
      </c>
      <c r="AR260" s="55">
        <f t="shared" si="14"/>
        <v>0.9070086424</v>
      </c>
      <c r="AS260" s="56">
        <f>IF(M260="AUD",P260*'Currency &amp; Conversion'!$L$7,P260)</f>
        <v>18935.73365</v>
      </c>
      <c r="AT260" s="56">
        <f>IF(M260="AUD",Q260*'Currency &amp; Conversion'!$L$7,Q260)</f>
        <v>14441.77037</v>
      </c>
      <c r="AU260" s="56"/>
      <c r="AV260" s="56"/>
      <c r="AW260" s="8"/>
    </row>
    <row r="261" ht="12.75" customHeight="1">
      <c r="A261" s="39" t="str">
        <f>'Input - Bookings'!A263</f>
        <v>04-24</v>
      </c>
      <c r="B261" s="40" t="str">
        <f t="shared" si="1"/>
        <v>Australia</v>
      </c>
      <c r="C261" s="40" t="str">
        <f t="shared" si="2"/>
        <v>PAU</v>
      </c>
      <c r="D261" s="40" t="str">
        <f>'Input - Bookings'!C263</f>
        <v>P</v>
      </c>
      <c r="E261" s="40" t="str">
        <f>'Input - Bookings'!H263</f>
        <v>AU</v>
      </c>
      <c r="F261" s="41" t="str">
        <f>'Input - Bookings'!E263</f>
        <v>065</v>
      </c>
      <c r="G261" s="41" t="str">
        <f>'Input - Bookings'!G263</f>
        <v>ADAPT-A-LIFT GROUP (NSW)</v>
      </c>
      <c r="H261" s="41" t="str">
        <f>'Input - Bookings'!I263</f>
        <v>H23252</v>
      </c>
      <c r="I261" s="40" t="str">
        <f t="shared" si="3"/>
        <v>AU</v>
      </c>
      <c r="J261" s="41" t="str">
        <f>VLOOKUP(H261,'Input - Bookings'!I261:P700,8,0)</f>
        <v>087585</v>
      </c>
      <c r="K261" s="41" t="str">
        <f>'Input - Bookings'!L263</f>
        <v>A3C1</v>
      </c>
      <c r="L261" s="41" t="str">
        <f>'Input - Bookings'!M263</f>
        <v>H2.5UT</v>
      </c>
      <c r="M261" s="41" t="str">
        <f>'Input - Bookings'!B263</f>
        <v>AUD</v>
      </c>
      <c r="N261" s="43" t="str">
        <f t="array" ref="N261">IF(M261="USD",INDEX('AP Plants'!A:A,MATCH(K261,'AP Plants'!D:D,0)),INDEX('Australia Plants'!A:A,MATCH(K261,'Australia Plants'!D:D,0)))</f>
        <v>Maximal</v>
      </c>
      <c r="O261" s="10">
        <v>1.0</v>
      </c>
      <c r="P261" s="9">
        <v>28200.0</v>
      </c>
      <c r="Q261" s="9">
        <v>21507.375</v>
      </c>
      <c r="R261" s="44">
        <v>0.17050035138174857</v>
      </c>
      <c r="S261" s="45">
        <f t="shared" si="4"/>
        <v>0.2373271277</v>
      </c>
      <c r="T261" s="46">
        <f t="shared" si="5"/>
        <v>0</v>
      </c>
      <c r="U261" s="46">
        <f t="shared" si="20"/>
        <v>0.1705003514</v>
      </c>
      <c r="V261" s="47" t="str">
        <f t="shared" si="7"/>
        <v>AOP</v>
      </c>
      <c r="W261" s="48">
        <f t="shared" si="26"/>
        <v>3667.014995</v>
      </c>
      <c r="X261" s="49" t="str">
        <f t="shared" si="9"/>
        <v>#DIV/0!</v>
      </c>
      <c r="Y261" s="9" t="str">
        <f t="shared" si="24"/>
        <v>#DIV/0!</v>
      </c>
      <c r="Z261" s="8"/>
      <c r="AA261" s="8"/>
      <c r="AB261" s="8"/>
      <c r="AC261" s="8" t="str">
        <f t="shared" si="11"/>
        <v>PAUH23252H2.5UT</v>
      </c>
      <c r="AD261" s="8" t="str">
        <f>IF(AC261='Input - Bookings'!Q256,"OK","Check")</f>
        <v>Check</v>
      </c>
      <c r="AE261" s="50"/>
      <c r="AF261" s="62"/>
      <c r="AG261" s="62"/>
      <c r="AH261" s="52"/>
      <c r="AI261" s="59"/>
      <c r="AJ261" s="8" t="str">
        <f t="array" ref="AJ261">XLOOKUP($K261,'AP Plants'!D:D,'AP Plants'!B:B)</f>
        <v>Class 5 NOT BT</v>
      </c>
      <c r="AK261" s="53"/>
      <c r="AL261" s="53"/>
      <c r="AM261" s="46">
        <v>0.015</v>
      </c>
      <c r="AN261" s="46">
        <f t="array" ref="AN261">XLOOKUP($AJ261,Warranty!B:B,Warranty!E:E)</f>
        <v>0.005</v>
      </c>
      <c r="AO261" s="8">
        <f>IF($M261="AUD",VLOOKUP(RIGHT('Wk - Margins'!$K261,3),'AU Freight'!C:G,5,0),0)</f>
        <v>2000</v>
      </c>
      <c r="AP261" s="46">
        <f t="shared" si="12"/>
        <v>0</v>
      </c>
      <c r="AQ261" s="54">
        <f t="shared" si="13"/>
        <v>2000</v>
      </c>
      <c r="AR261" s="55">
        <f t="shared" si="14"/>
        <v>0.9070086424</v>
      </c>
      <c r="AS261" s="56">
        <f>IF(M261="AUD",P261*'Currency &amp; Conversion'!$L$7,P261)</f>
        <v>18935.73365</v>
      </c>
      <c r="AT261" s="56">
        <f>IF(M261="AUD",Q261*'Currency &amp; Conversion'!$L$7,Q261)</f>
        <v>14441.77037</v>
      </c>
      <c r="AU261" s="56"/>
      <c r="AV261" s="56"/>
      <c r="AW261" s="8"/>
    </row>
    <row r="262" ht="12.75" customHeight="1">
      <c r="A262" s="39" t="str">
        <f>'Input - Bookings'!A264</f>
        <v>04-24</v>
      </c>
      <c r="B262" s="40" t="str">
        <f t="shared" si="1"/>
        <v>Australia</v>
      </c>
      <c r="C262" s="40" t="str">
        <f t="shared" si="2"/>
        <v>PAU</v>
      </c>
      <c r="D262" s="40" t="str">
        <f>'Input - Bookings'!C264</f>
        <v>P</v>
      </c>
      <c r="E262" s="40" t="str">
        <f>'Input - Bookings'!H264</f>
        <v>AU</v>
      </c>
      <c r="F262" s="41" t="str">
        <f>'Input - Bookings'!E264</f>
        <v>065</v>
      </c>
      <c r="G262" s="41" t="str">
        <f>'Input - Bookings'!G264</f>
        <v>ADAPT-A-LIFT GROUP (NSW)</v>
      </c>
      <c r="H262" s="41" t="str">
        <f>'Input - Bookings'!I264</f>
        <v>H23253</v>
      </c>
      <c r="I262" s="40" t="str">
        <f t="shared" si="3"/>
        <v>AU</v>
      </c>
      <c r="J262" s="41" t="str">
        <f>VLOOKUP(H262,'Input - Bookings'!I262:P701,8,0)</f>
        <v>087585</v>
      </c>
      <c r="K262" s="41" t="str">
        <f>'Input - Bookings'!L264</f>
        <v>A3C1</v>
      </c>
      <c r="L262" s="41" t="str">
        <f>'Input - Bookings'!M264</f>
        <v>H2.5UT</v>
      </c>
      <c r="M262" s="41" t="str">
        <f>'Input - Bookings'!B264</f>
        <v>AUD</v>
      </c>
      <c r="N262" s="43" t="str">
        <f t="array" ref="N262">IF(M262="USD",INDEX('AP Plants'!A:A,MATCH(K262,'AP Plants'!D:D,0)),INDEX('Australia Plants'!A:A,MATCH(K262,'Australia Plants'!D:D,0)))</f>
        <v>Maximal</v>
      </c>
      <c r="O262" s="10">
        <v>1.0</v>
      </c>
      <c r="P262" s="9">
        <v>28200.0</v>
      </c>
      <c r="Q262" s="9">
        <v>21507.375</v>
      </c>
      <c r="R262" s="44">
        <v>0.17050035138174857</v>
      </c>
      <c r="S262" s="45">
        <f t="shared" si="4"/>
        <v>0.2373271277</v>
      </c>
      <c r="T262" s="46">
        <f t="shared" si="5"/>
        <v>0</v>
      </c>
      <c r="U262" s="46">
        <f t="shared" si="20"/>
        <v>0.1705003514</v>
      </c>
      <c r="V262" s="47" t="str">
        <f t="shared" si="7"/>
        <v>AOP</v>
      </c>
      <c r="W262" s="48">
        <f t="shared" si="26"/>
        <v>3667.014995</v>
      </c>
      <c r="X262" s="49" t="str">
        <f t="shared" si="9"/>
        <v>#DIV/0!</v>
      </c>
      <c r="Y262" s="9" t="str">
        <f t="shared" si="24"/>
        <v>#DIV/0!</v>
      </c>
      <c r="Z262" s="8"/>
      <c r="AA262" s="8"/>
      <c r="AB262" s="8"/>
      <c r="AC262" s="8" t="str">
        <f t="shared" si="11"/>
        <v>PAUH23253H2.5UT</v>
      </c>
      <c r="AD262" s="8" t="str">
        <f>IF(AC262='Input - Bookings'!Q257,"OK","Check")</f>
        <v>Check</v>
      </c>
      <c r="AE262" s="50"/>
      <c r="AF262" s="62"/>
      <c r="AG262" s="62"/>
      <c r="AH262" s="52"/>
      <c r="AI262" s="59"/>
      <c r="AJ262" s="8" t="str">
        <f t="array" ref="AJ262">XLOOKUP($K262,'AP Plants'!D:D,'AP Plants'!B:B)</f>
        <v>Class 5 NOT BT</v>
      </c>
      <c r="AK262" s="53"/>
      <c r="AL262" s="53"/>
      <c r="AM262" s="46">
        <v>0.015</v>
      </c>
      <c r="AN262" s="46">
        <f t="array" ref="AN262">XLOOKUP($AJ262,Warranty!B:B,Warranty!E:E)</f>
        <v>0.005</v>
      </c>
      <c r="AO262" s="8">
        <f>IF($M262="AUD",VLOOKUP(RIGHT('Wk - Margins'!$K262,3),'AU Freight'!C:G,5,0),0)</f>
        <v>2000</v>
      </c>
      <c r="AP262" s="46">
        <f t="shared" si="12"/>
        <v>0</v>
      </c>
      <c r="AQ262" s="54">
        <f t="shared" si="13"/>
        <v>2000</v>
      </c>
      <c r="AR262" s="55">
        <f t="shared" si="14"/>
        <v>0.9070086424</v>
      </c>
      <c r="AS262" s="56">
        <f>IF(M262="AUD",P262*'Currency &amp; Conversion'!$L$7,P262)</f>
        <v>18935.73365</v>
      </c>
      <c r="AT262" s="56">
        <f>IF(M262="AUD",Q262*'Currency &amp; Conversion'!$L$7,Q262)</f>
        <v>14441.77037</v>
      </c>
      <c r="AU262" s="56"/>
      <c r="AV262" s="56"/>
      <c r="AW262" s="8"/>
    </row>
    <row r="263" ht="12.75" customHeight="1">
      <c r="A263" s="39" t="str">
        <f>'Input - Bookings'!A265</f>
        <v>04-24</v>
      </c>
      <c r="B263" s="40" t="str">
        <f t="shared" si="1"/>
        <v>Australia</v>
      </c>
      <c r="C263" s="40" t="str">
        <f t="shared" si="2"/>
        <v>PAU</v>
      </c>
      <c r="D263" s="40" t="str">
        <f>'Input - Bookings'!C265</f>
        <v>P</v>
      </c>
      <c r="E263" s="40" t="str">
        <f>'Input - Bookings'!H265</f>
        <v>AU</v>
      </c>
      <c r="F263" s="41" t="str">
        <f>'Input - Bookings'!E265</f>
        <v>065</v>
      </c>
      <c r="G263" s="41" t="str">
        <f>'Input - Bookings'!G265</f>
        <v>ADAPT-A-LIFT GROUP (NSW)</v>
      </c>
      <c r="H263" s="41" t="str">
        <f>'Input - Bookings'!I265</f>
        <v>H23254</v>
      </c>
      <c r="I263" s="40" t="str">
        <f t="shared" si="3"/>
        <v>AU</v>
      </c>
      <c r="J263" s="41" t="str">
        <f>VLOOKUP(H263,'Input - Bookings'!I263:P702,8,0)</f>
        <v>087585</v>
      </c>
      <c r="K263" s="41" t="str">
        <f>'Input - Bookings'!L265</f>
        <v>A3C1</v>
      </c>
      <c r="L263" s="41" t="str">
        <f>'Input - Bookings'!M265</f>
        <v>H2.5UT</v>
      </c>
      <c r="M263" s="41" t="str">
        <f>'Input - Bookings'!B265</f>
        <v>AUD</v>
      </c>
      <c r="N263" s="43" t="str">
        <f t="array" ref="N263">IF(M263="USD",INDEX('AP Plants'!A:A,MATCH(K263,'AP Plants'!D:D,0)),INDEX('Australia Plants'!A:A,MATCH(K263,'Australia Plants'!D:D,0)))</f>
        <v>Maximal</v>
      </c>
      <c r="O263" s="10">
        <v>1.0</v>
      </c>
      <c r="P263" s="9">
        <v>28200.0</v>
      </c>
      <c r="Q263" s="9">
        <v>21507.375</v>
      </c>
      <c r="R263" s="44">
        <v>0.17050035138174857</v>
      </c>
      <c r="S263" s="45">
        <f t="shared" si="4"/>
        <v>0.2373271277</v>
      </c>
      <c r="T263" s="46">
        <f t="shared" si="5"/>
        <v>0</v>
      </c>
      <c r="U263" s="46">
        <f t="shared" si="20"/>
        <v>0.1705003514</v>
      </c>
      <c r="V263" s="47" t="str">
        <f t="shared" si="7"/>
        <v>AOP</v>
      </c>
      <c r="W263" s="48">
        <f t="shared" si="26"/>
        <v>3667.014995</v>
      </c>
      <c r="X263" s="49" t="str">
        <f t="shared" si="9"/>
        <v>#DIV/0!</v>
      </c>
      <c r="Y263" s="9" t="str">
        <f t="shared" si="24"/>
        <v>#DIV/0!</v>
      </c>
      <c r="Z263" s="8"/>
      <c r="AA263" s="8"/>
      <c r="AB263" s="8"/>
      <c r="AC263" s="8" t="str">
        <f t="shared" si="11"/>
        <v>PAUH23254H2.5UT</v>
      </c>
      <c r="AD263" s="8" t="str">
        <f>IF(AC263='Input - Bookings'!Q258,"OK","Check")</f>
        <v>Check</v>
      </c>
      <c r="AE263" s="50"/>
      <c r="AF263" s="62"/>
      <c r="AG263" s="62"/>
      <c r="AH263" s="52"/>
      <c r="AI263" s="52"/>
      <c r="AJ263" s="8" t="str">
        <f t="array" ref="AJ263">XLOOKUP($K263,'AP Plants'!D:D,'AP Plants'!B:B)</f>
        <v>Class 5 NOT BT</v>
      </c>
      <c r="AK263" s="53"/>
      <c r="AL263" s="53"/>
      <c r="AM263" s="46">
        <v>0.015</v>
      </c>
      <c r="AN263" s="46">
        <f t="array" ref="AN263">XLOOKUP($AJ263,Warranty!B:B,Warranty!E:E)</f>
        <v>0.005</v>
      </c>
      <c r="AO263" s="8">
        <f>IF($M263="AUD",VLOOKUP(RIGHT('Wk - Margins'!$K263,3),'AU Freight'!C:G,5,0),0)</f>
        <v>2000</v>
      </c>
      <c r="AP263" s="46">
        <f t="shared" si="12"/>
        <v>0</v>
      </c>
      <c r="AQ263" s="54">
        <f t="shared" si="13"/>
        <v>2000</v>
      </c>
      <c r="AR263" s="55">
        <f t="shared" si="14"/>
        <v>0.9070086424</v>
      </c>
      <c r="AS263" s="56">
        <f>IF(M263="AUD",P263*'Currency &amp; Conversion'!$L$7,P263)</f>
        <v>18935.73365</v>
      </c>
      <c r="AT263" s="56">
        <f>IF(M263="AUD",Q263*'Currency &amp; Conversion'!$L$7,Q263)</f>
        <v>14441.77037</v>
      </c>
      <c r="AU263" s="56"/>
      <c r="AV263" s="56"/>
      <c r="AW263" s="8"/>
    </row>
    <row r="264" ht="12.75" customHeight="1">
      <c r="A264" s="39" t="str">
        <f>'Input - Bookings'!A266</f>
        <v>04-24</v>
      </c>
      <c r="B264" s="40" t="str">
        <f t="shared" si="1"/>
        <v>Australia</v>
      </c>
      <c r="C264" s="40" t="str">
        <f t="shared" si="2"/>
        <v>PAU</v>
      </c>
      <c r="D264" s="40" t="str">
        <f>'Input - Bookings'!C266</f>
        <v>P</v>
      </c>
      <c r="E264" s="40" t="str">
        <f>'Input - Bookings'!H266</f>
        <v>AU</v>
      </c>
      <c r="F264" s="41" t="str">
        <f>'Input - Bookings'!E266</f>
        <v>065</v>
      </c>
      <c r="G264" s="41" t="str">
        <f>'Input - Bookings'!G266</f>
        <v>ADAPT-A-LIFT GROUP (NSW)</v>
      </c>
      <c r="H264" s="41" t="str">
        <f>'Input - Bookings'!I266</f>
        <v>H23247</v>
      </c>
      <c r="I264" s="40" t="str">
        <f t="shared" si="3"/>
        <v>AU</v>
      </c>
      <c r="J264" s="41" t="str">
        <f>VLOOKUP(H264,'Input - Bookings'!I264:P703,8,0)</f>
        <v>087585</v>
      </c>
      <c r="K264" s="41" t="str">
        <f>'Input - Bookings'!L266</f>
        <v>A3C1</v>
      </c>
      <c r="L264" s="41" t="str">
        <f>'Input - Bookings'!M266</f>
        <v>H3.5UT</v>
      </c>
      <c r="M264" s="41" t="str">
        <f>'Input - Bookings'!B266</f>
        <v>AUD</v>
      </c>
      <c r="N264" s="43" t="str">
        <f t="array" ref="N264">IF(M264="USD",INDEX('AP Plants'!A:A,MATCH(K264,'AP Plants'!D:D,0)),INDEX('Australia Plants'!A:A,MATCH(K264,'Australia Plants'!D:D,0)))</f>
        <v>Maximal</v>
      </c>
      <c r="O264" s="10">
        <v>1.0</v>
      </c>
      <c r="P264" s="9">
        <v>33770.0</v>
      </c>
      <c r="Q264" s="9">
        <v>24336.9</v>
      </c>
      <c r="R264" s="44">
        <v>0.1981452923085617</v>
      </c>
      <c r="S264" s="45">
        <f t="shared" si="4"/>
        <v>0.2793337282</v>
      </c>
      <c r="T264" s="46">
        <f t="shared" si="5"/>
        <v>0</v>
      </c>
      <c r="U264" s="46">
        <f t="shared" si="20"/>
        <v>0.1981452923</v>
      </c>
      <c r="V264" s="47" t="str">
        <f t="shared" si="7"/>
        <v>AOP</v>
      </c>
      <c r="W264" s="48">
        <f t="shared" si="26"/>
        <v>4822.242164</v>
      </c>
      <c r="X264" s="49" t="str">
        <f t="shared" si="9"/>
        <v>#DIV/0!</v>
      </c>
      <c r="Y264" s="9" t="str">
        <f t="shared" si="24"/>
        <v>#DIV/0!</v>
      </c>
      <c r="Z264" s="8"/>
      <c r="AA264" s="8"/>
      <c r="AB264" s="8"/>
      <c r="AC264" s="8" t="str">
        <f t="shared" si="11"/>
        <v>PAUH23247H3.5UT</v>
      </c>
      <c r="AD264" s="8" t="str">
        <f>IF(AC264='Input - Bookings'!Q263,"OK","Check")</f>
        <v>Check</v>
      </c>
      <c r="AE264" s="50"/>
      <c r="AF264" s="62"/>
      <c r="AG264" s="62"/>
      <c r="AH264" s="52"/>
      <c r="AI264" s="52"/>
      <c r="AJ264" s="8" t="str">
        <f t="array" ref="AJ264">XLOOKUP($K264,'AP Plants'!D:D,'AP Plants'!B:B)</f>
        <v>Class 5 NOT BT</v>
      </c>
      <c r="AK264" s="53"/>
      <c r="AL264" s="53"/>
      <c r="AM264" s="46">
        <v>0.015</v>
      </c>
      <c r="AN264" s="46">
        <f t="array" ref="AN264">XLOOKUP($AJ264,Warranty!B:B,Warranty!E:E)</f>
        <v>0.005</v>
      </c>
      <c r="AO264" s="8">
        <f>IF($M264="AUD",VLOOKUP(RIGHT('Wk - Margins'!$K264,3),'AU Freight'!C:G,5,0),0)</f>
        <v>2000</v>
      </c>
      <c r="AP264" s="46">
        <f t="shared" si="12"/>
        <v>0</v>
      </c>
      <c r="AQ264" s="54">
        <f t="shared" si="13"/>
        <v>2000</v>
      </c>
      <c r="AR264" s="55">
        <f t="shared" si="14"/>
        <v>0.9178202647</v>
      </c>
      <c r="AS264" s="56">
        <f>IF(M264="AUD",P264*'Currency &amp; Conversion'!$L$7,P264)</f>
        <v>22675.87679</v>
      </c>
      <c r="AT264" s="56">
        <f>IF(M264="AUD",Q264*'Currency &amp; Conversion'!$L$7,Q264)</f>
        <v>16341.73959</v>
      </c>
      <c r="AU264" s="56"/>
      <c r="AV264" s="56"/>
      <c r="AW264" s="8"/>
    </row>
    <row r="265" ht="12.75" customHeight="1">
      <c r="A265" s="39" t="str">
        <f>'Input - Bookings'!A267</f>
        <v>04-24</v>
      </c>
      <c r="B265" s="40" t="str">
        <f t="shared" si="1"/>
        <v>Australia</v>
      </c>
      <c r="C265" s="40" t="str">
        <f t="shared" si="2"/>
        <v>PAU</v>
      </c>
      <c r="D265" s="40" t="str">
        <f>'Input - Bookings'!C267</f>
        <v>P</v>
      </c>
      <c r="E265" s="40" t="str">
        <f>'Input - Bookings'!H267</f>
        <v>AU</v>
      </c>
      <c r="F265" s="41" t="str">
        <f>'Input - Bookings'!E267</f>
        <v>065</v>
      </c>
      <c r="G265" s="41" t="str">
        <f>'Input - Bookings'!G267</f>
        <v>ADAPT-A-LIFT GROUP (NSW)</v>
      </c>
      <c r="H265" s="41" t="str">
        <f>'Input - Bookings'!I267</f>
        <v>H23255</v>
      </c>
      <c r="I265" s="40" t="str">
        <f t="shared" si="3"/>
        <v>AU</v>
      </c>
      <c r="J265" s="41" t="str">
        <f>VLOOKUP(H265,'Input - Bookings'!I265:P704,8,0)</f>
        <v>087585</v>
      </c>
      <c r="K265" s="41" t="str">
        <f>'Input - Bookings'!L267</f>
        <v>A3C1</v>
      </c>
      <c r="L265" s="41" t="str">
        <f>'Input - Bookings'!M267</f>
        <v>H3.5UT</v>
      </c>
      <c r="M265" s="41" t="str">
        <f>'Input - Bookings'!B267</f>
        <v>AUD</v>
      </c>
      <c r="N265" s="43" t="str">
        <f t="array" ref="N265">IF(M265="USD",INDEX('AP Plants'!A:A,MATCH(K265,'AP Plants'!D:D,0)),INDEX('Australia Plants'!A:A,MATCH(K265,'Australia Plants'!D:D,0)))</f>
        <v>Maximal</v>
      </c>
      <c r="O265" s="10">
        <v>1.0</v>
      </c>
      <c r="P265" s="9">
        <v>33770.0</v>
      </c>
      <c r="Q265" s="9">
        <v>24336.9</v>
      </c>
      <c r="R265" s="44">
        <v>0.1981452923085617</v>
      </c>
      <c r="S265" s="45">
        <f t="shared" si="4"/>
        <v>0.2793337282</v>
      </c>
      <c r="T265" s="46">
        <f t="shared" si="5"/>
        <v>0</v>
      </c>
      <c r="U265" s="46">
        <f t="shared" si="20"/>
        <v>0.1981452923</v>
      </c>
      <c r="V265" s="47" t="str">
        <f t="shared" si="7"/>
        <v>AOP</v>
      </c>
      <c r="W265" s="48">
        <f t="shared" si="26"/>
        <v>4822.242164</v>
      </c>
      <c r="X265" s="49" t="str">
        <f t="shared" si="9"/>
        <v>#DIV/0!</v>
      </c>
      <c r="Y265" s="9" t="str">
        <f t="shared" si="24"/>
        <v>#DIV/0!</v>
      </c>
      <c r="Z265" s="8"/>
      <c r="AA265" s="8"/>
      <c r="AB265" s="8"/>
      <c r="AC265" s="8" t="str">
        <f t="shared" si="11"/>
        <v>PAUH23255H3.5UT</v>
      </c>
      <c r="AD265" s="8" t="str">
        <f>IF(AC265='Input - Bookings'!Q264,"OK","Check")</f>
        <v>Check</v>
      </c>
      <c r="AE265" s="50"/>
      <c r="AF265" s="62"/>
      <c r="AG265" s="62"/>
      <c r="AH265" s="52"/>
      <c r="AI265" s="52"/>
      <c r="AJ265" s="8" t="str">
        <f t="array" ref="AJ265">XLOOKUP($K265,'AP Plants'!D:D,'AP Plants'!B:B)</f>
        <v>Class 5 NOT BT</v>
      </c>
      <c r="AK265" s="53"/>
      <c r="AL265" s="53"/>
      <c r="AM265" s="46">
        <v>0.015</v>
      </c>
      <c r="AN265" s="46">
        <f t="array" ref="AN265">XLOOKUP($AJ265,Warranty!B:B,Warranty!E:E)</f>
        <v>0.005</v>
      </c>
      <c r="AO265" s="8">
        <f>IF($M265="AUD",VLOOKUP(RIGHT('Wk - Margins'!$K265,3),'AU Freight'!C:G,5,0),0)</f>
        <v>2000</v>
      </c>
      <c r="AP265" s="46">
        <f t="shared" si="12"/>
        <v>0</v>
      </c>
      <c r="AQ265" s="54">
        <f t="shared" si="13"/>
        <v>2000</v>
      </c>
      <c r="AR265" s="55">
        <f t="shared" si="14"/>
        <v>0.9178202647</v>
      </c>
      <c r="AS265" s="56">
        <f>IF(M265="AUD",P265*'Currency &amp; Conversion'!$L$7,P265)</f>
        <v>22675.87679</v>
      </c>
      <c r="AT265" s="56">
        <f>IF(M265="AUD",Q265*'Currency &amp; Conversion'!$L$7,Q265)</f>
        <v>16341.73959</v>
      </c>
      <c r="AU265" s="56"/>
      <c r="AV265" s="56"/>
      <c r="AW265" s="8"/>
    </row>
    <row r="266" ht="12.75" customHeight="1">
      <c r="A266" s="39" t="str">
        <f>'Input - Bookings'!A268</f>
        <v>04-24</v>
      </c>
      <c r="B266" s="40" t="str">
        <f t="shared" si="1"/>
        <v>Australia</v>
      </c>
      <c r="C266" s="40" t="str">
        <f t="shared" si="2"/>
        <v>PAU</v>
      </c>
      <c r="D266" s="40" t="str">
        <f>'Input - Bookings'!C268</f>
        <v>P</v>
      </c>
      <c r="E266" s="40" t="str">
        <f>'Input - Bookings'!H268</f>
        <v>AU</v>
      </c>
      <c r="F266" s="41" t="str">
        <f>'Input - Bookings'!E268</f>
        <v>065</v>
      </c>
      <c r="G266" s="41" t="str">
        <f>'Input - Bookings'!G268</f>
        <v>ADAPT-A-LIFT GROUP (NSW)</v>
      </c>
      <c r="H266" s="41" t="str">
        <f>'Input - Bookings'!I268</f>
        <v>H23256</v>
      </c>
      <c r="I266" s="40" t="str">
        <f t="shared" si="3"/>
        <v>AU</v>
      </c>
      <c r="J266" s="41" t="str">
        <f>VLOOKUP(H266,'Input - Bookings'!I266:P705,8,0)</f>
        <v>087585</v>
      </c>
      <c r="K266" s="41" t="str">
        <f>'Input - Bookings'!L268</f>
        <v>A3C1</v>
      </c>
      <c r="L266" s="41" t="str">
        <f>'Input - Bookings'!M268</f>
        <v>H3.5UT</v>
      </c>
      <c r="M266" s="41" t="str">
        <f>'Input - Bookings'!B268</f>
        <v>AUD</v>
      </c>
      <c r="N266" s="43" t="str">
        <f t="array" ref="N266">IF(M266="USD",INDEX('AP Plants'!A:A,MATCH(K266,'AP Plants'!D:D,0)),INDEX('Australia Plants'!A:A,MATCH(K266,'Australia Plants'!D:D,0)))</f>
        <v>Maximal</v>
      </c>
      <c r="O266" s="10">
        <v>1.0</v>
      </c>
      <c r="P266" s="9">
        <v>33770.0</v>
      </c>
      <c r="Q266" s="9">
        <v>24336.9</v>
      </c>
      <c r="R266" s="44">
        <v>0.1981452923085617</v>
      </c>
      <c r="S266" s="45">
        <f t="shared" si="4"/>
        <v>0.2793337282</v>
      </c>
      <c r="T266" s="46">
        <f t="shared" si="5"/>
        <v>0</v>
      </c>
      <c r="U266" s="46">
        <f t="shared" si="20"/>
        <v>0.1981452923</v>
      </c>
      <c r="V266" s="47" t="str">
        <f t="shared" si="7"/>
        <v>AOP</v>
      </c>
      <c r="W266" s="48">
        <f t="shared" si="26"/>
        <v>4822.242164</v>
      </c>
      <c r="X266" s="49" t="str">
        <f t="shared" si="9"/>
        <v>#DIV/0!</v>
      </c>
      <c r="Y266" s="9" t="str">
        <f t="shared" si="24"/>
        <v>#DIV/0!</v>
      </c>
      <c r="Z266" s="8"/>
      <c r="AA266" s="8"/>
      <c r="AB266" s="8"/>
      <c r="AC266" s="8" t="str">
        <f t="shared" si="11"/>
        <v>PAUH23256H3.5UT</v>
      </c>
      <c r="AD266" s="8" t="str">
        <f>IF(AC266='Input - Bookings'!Q265,"OK","Check")</f>
        <v>Check</v>
      </c>
      <c r="AE266" s="57"/>
      <c r="AF266" s="62"/>
      <c r="AG266" s="62"/>
      <c r="AH266" s="52"/>
      <c r="AI266" s="52"/>
      <c r="AJ266" s="8" t="str">
        <f t="array" ref="AJ266">XLOOKUP($K266,'AP Plants'!D:D,'AP Plants'!B:B)</f>
        <v>Class 5 NOT BT</v>
      </c>
      <c r="AK266" s="53"/>
      <c r="AL266" s="53"/>
      <c r="AM266" s="46">
        <v>0.015</v>
      </c>
      <c r="AN266" s="46">
        <f t="array" ref="AN266">XLOOKUP($AJ266,Warranty!B:B,Warranty!E:E)</f>
        <v>0.005</v>
      </c>
      <c r="AO266" s="8">
        <f>IF($M266="AUD",VLOOKUP(RIGHT('Wk - Margins'!$K266,3),'AU Freight'!C:G,5,0),0)</f>
        <v>2000</v>
      </c>
      <c r="AP266" s="46">
        <f t="shared" si="12"/>
        <v>0</v>
      </c>
      <c r="AQ266" s="54">
        <f t="shared" si="13"/>
        <v>2000</v>
      </c>
      <c r="AR266" s="55">
        <f t="shared" si="14"/>
        <v>0.9178202647</v>
      </c>
      <c r="AS266" s="56">
        <f>IF(M266="AUD",P266*'Currency &amp; Conversion'!$L$7,P266)</f>
        <v>22675.87679</v>
      </c>
      <c r="AT266" s="56">
        <f>IF(M266="AUD",Q266*'Currency &amp; Conversion'!$L$7,Q266)</f>
        <v>16341.73959</v>
      </c>
      <c r="AU266" s="56"/>
      <c r="AV266" s="56"/>
      <c r="AW266" s="8"/>
    </row>
    <row r="267" ht="12.75" customHeight="1">
      <c r="A267" s="39" t="str">
        <f>'Input - Bookings'!A269</f>
        <v>04-24</v>
      </c>
      <c r="B267" s="40" t="str">
        <f t="shared" si="1"/>
        <v>Australia</v>
      </c>
      <c r="C267" s="40" t="str">
        <f t="shared" si="2"/>
        <v>PAU</v>
      </c>
      <c r="D267" s="40" t="str">
        <f>'Input - Bookings'!C269</f>
        <v>P</v>
      </c>
      <c r="E267" s="40" t="str">
        <f>'Input - Bookings'!H269</f>
        <v>AU</v>
      </c>
      <c r="F267" s="41" t="str">
        <f>'Input - Bookings'!E269</f>
        <v>065</v>
      </c>
      <c r="G267" s="41" t="str">
        <f>'Input - Bookings'!G269</f>
        <v>ADAPT-A-LIFT GROUP (NSW)</v>
      </c>
      <c r="H267" s="41" t="str">
        <f>'Input - Bookings'!I269</f>
        <v>H23248</v>
      </c>
      <c r="I267" s="40" t="str">
        <f t="shared" si="3"/>
        <v>AU</v>
      </c>
      <c r="J267" s="41" t="str">
        <f>VLOOKUP(H267,'Input - Bookings'!I267:P706,8,0)</f>
        <v>087585</v>
      </c>
      <c r="K267" s="41" t="str">
        <f>'Input - Bookings'!L269</f>
        <v>D475</v>
      </c>
      <c r="L267" s="41" t="str">
        <f>'Input - Bookings'!M269</f>
        <v>H1.8XT</v>
      </c>
      <c r="M267" s="41" t="str">
        <f>'Input - Bookings'!B269</f>
        <v>AUD</v>
      </c>
      <c r="N267" s="43" t="str">
        <f t="array" ref="N267">IF(M267="USD",INDEX('AP Plants'!A:A,MATCH(K267,'AP Plants'!D:D,0)),INDEX('Australia Plants'!A:A,MATCH(K267,'Australia Plants'!D:D,0)))</f>
        <v>SN</v>
      </c>
      <c r="O267" s="10">
        <v>1.0</v>
      </c>
      <c r="P267" s="9">
        <v>30890.0</v>
      </c>
      <c r="Q267" s="9">
        <v>24699.8</v>
      </c>
      <c r="R267" s="44">
        <v>0.05136451000813047</v>
      </c>
      <c r="S267" s="45">
        <f t="shared" si="4"/>
        <v>0.2003949498</v>
      </c>
      <c r="T267" s="46">
        <f t="shared" si="5"/>
        <v>0</v>
      </c>
      <c r="U267" s="46">
        <f t="shared" si="20"/>
        <v>0.05136451001</v>
      </c>
      <c r="V267" s="47" t="str">
        <f t="shared" si="7"/>
        <v>AOP</v>
      </c>
      <c r="W267" s="48">
        <f t="shared" si="26"/>
        <v>1268.693124</v>
      </c>
      <c r="X267" s="49" t="str">
        <f t="shared" si="9"/>
        <v>#DIV/0!</v>
      </c>
      <c r="Y267" s="9" t="str">
        <f t="shared" si="24"/>
        <v>#DIV/0!</v>
      </c>
      <c r="Z267" s="8"/>
      <c r="AA267" s="8"/>
      <c r="AB267" s="8"/>
      <c r="AC267" s="8" t="str">
        <f t="shared" si="11"/>
        <v>PAUH23248H1.8XT</v>
      </c>
      <c r="AD267" s="8" t="str">
        <f>IF(AC267='Input - Bookings'!Q266,"OK","Check")</f>
        <v>Check</v>
      </c>
      <c r="AE267" s="50"/>
      <c r="AF267" s="62"/>
      <c r="AG267" s="62"/>
      <c r="AH267" s="52"/>
      <c r="AI267" s="52"/>
      <c r="AJ267" s="8" t="str">
        <f t="array" ref="AJ267">XLOOKUP($K267,'AP Plants'!D:D,'AP Plants'!B:B)</f>
        <v>Class 5 NOT BT</v>
      </c>
      <c r="AK267" s="53"/>
      <c r="AL267" s="53"/>
      <c r="AM267" s="46">
        <v>0.015</v>
      </c>
      <c r="AN267" s="46">
        <f t="array" ref="AN267">XLOOKUP($AJ267,Warranty!B:B,Warranty!E:E)</f>
        <v>0.005</v>
      </c>
      <c r="AO267" s="8">
        <f>IF($M267="AUD",VLOOKUP(RIGHT('Wk - Margins'!$K267,3),'AU Freight'!C:G,5,0),0)</f>
        <v>2125</v>
      </c>
      <c r="AP267" s="46">
        <f t="shared" si="12"/>
        <v>0</v>
      </c>
      <c r="AQ267" s="54">
        <f t="shared" si="13"/>
        <v>2125</v>
      </c>
      <c r="AR267" s="55">
        <f t="shared" si="14"/>
        <v>0.9139669147</v>
      </c>
      <c r="AS267" s="56">
        <f>IF(M267="AUD",P267*'Currency &amp; Conversion'!$L$7,P267)</f>
        <v>20742.01463</v>
      </c>
      <c r="AT267" s="56">
        <f>IF(M267="AUD",Q267*'Currency &amp; Conversion'!$L$7,Q267)</f>
        <v>16585.41965</v>
      </c>
      <c r="AU267" s="56"/>
      <c r="AV267" s="56"/>
      <c r="AW267" s="8"/>
    </row>
    <row r="268" ht="12.75" customHeight="1">
      <c r="A268" s="39" t="str">
        <f>'Input - Bookings'!A270</f>
        <v>04-24</v>
      </c>
      <c r="B268" s="40" t="str">
        <f t="shared" si="1"/>
        <v>Australia</v>
      </c>
      <c r="C268" s="40" t="str">
        <f t="shared" si="2"/>
        <v>PAU</v>
      </c>
      <c r="D268" s="40" t="str">
        <f>'Input - Bookings'!C270</f>
        <v>P</v>
      </c>
      <c r="E268" s="40" t="str">
        <f>'Input - Bookings'!H270</f>
        <v>AU</v>
      </c>
      <c r="F268" s="41" t="str">
        <f>'Input - Bookings'!E270</f>
        <v>065</v>
      </c>
      <c r="G268" s="41" t="str">
        <f>'Input - Bookings'!G270</f>
        <v>ADAPT-A-LIFT GROUP (QLD)</v>
      </c>
      <c r="H268" s="58" t="str">
        <f>'Input - Bookings'!I270</f>
        <v>H23272</v>
      </c>
      <c r="I268" s="40" t="str">
        <f t="shared" si="3"/>
        <v>AU</v>
      </c>
      <c r="J268" s="41" t="str">
        <f>VLOOKUP(H268,'Input - Bookings'!I268:P707,8,0)</f>
        <v>087575</v>
      </c>
      <c r="K268" s="41" t="str">
        <f>'Input - Bookings'!L270</f>
        <v>A6W9</v>
      </c>
      <c r="L268" s="41" t="str">
        <f>'Input - Bookings'!M270</f>
        <v>PC1.5</v>
      </c>
      <c r="M268" s="41" t="str">
        <f>'Input - Bookings'!B270</f>
        <v>AUD</v>
      </c>
      <c r="N268" s="43" t="str">
        <f t="array" ref="N268">IF(M268="USD",INDEX('AP Plants'!A:A,MATCH(K268,'AP Plants'!D:D,0)),INDEX('Australia Plants'!A:A,MATCH(K268,'Australia Plants'!D:D,0)))</f>
        <v>Staxx</v>
      </c>
      <c r="O268" s="10">
        <v>1.0</v>
      </c>
      <c r="P268" s="9">
        <v>2140.0</v>
      </c>
      <c r="Q268" s="9">
        <v>1282.92</v>
      </c>
      <c r="R268" s="44">
        <v>0.13891968781723785</v>
      </c>
      <c r="S268" s="45">
        <f t="shared" si="4"/>
        <v>0.4005046729</v>
      </c>
      <c r="T268" s="46">
        <f t="shared" si="5"/>
        <v>0</v>
      </c>
      <c r="U268" s="46">
        <f t="shared" si="20"/>
        <v>0.1389196878</v>
      </c>
      <c r="V268" s="47" t="str">
        <f t="shared" si="7"/>
        <v>AOP</v>
      </c>
      <c r="W268" s="48">
        <f t="shared" si="26"/>
        <v>178.2228459</v>
      </c>
      <c r="X268" s="49" t="str">
        <f t="shared" si="9"/>
        <v>#DIV/0!</v>
      </c>
      <c r="Y268" s="9" t="str">
        <f t="shared" si="24"/>
        <v>#DIV/0!</v>
      </c>
      <c r="Z268" s="8"/>
      <c r="AA268" s="8"/>
      <c r="AB268" s="8"/>
      <c r="AC268" s="8" t="str">
        <f t="shared" si="11"/>
        <v>PAUH23272PC1.5</v>
      </c>
      <c r="AD268" s="8" t="str">
        <f>IF(AC268='Input - Bookings'!Q267,"OK","Check")</f>
        <v>Check</v>
      </c>
      <c r="AE268" s="50"/>
      <c r="AF268" s="62"/>
      <c r="AG268" s="62"/>
      <c r="AH268" s="52"/>
      <c r="AI268" s="52"/>
      <c r="AJ268" s="8" t="str">
        <f t="array" ref="AJ268">XLOOKUP($K268,'AP Plants'!D:D,'AP Plants'!B:B)</f>
        <v>Class 3</v>
      </c>
      <c r="AK268" s="53"/>
      <c r="AL268" s="53"/>
      <c r="AM268" s="46">
        <v>0.015</v>
      </c>
      <c r="AN268" s="46">
        <f t="array" ref="AN268">XLOOKUP($AJ268,Warranty!B:B,Warranty!E:E)</f>
        <v>0.015</v>
      </c>
      <c r="AO268" s="8">
        <f>IF($M268="AUD",VLOOKUP(RIGHT('Wk - Margins'!$K268,3),'AU Freight'!C:G,5,0),0)</f>
        <v>100</v>
      </c>
      <c r="AP268" s="46">
        <f t="shared" si="12"/>
        <v>0</v>
      </c>
      <c r="AQ268" s="54">
        <f t="shared" si="13"/>
        <v>100</v>
      </c>
      <c r="AR268" s="55">
        <f t="shared" si="14"/>
        <v>0.922052817</v>
      </c>
      <c r="AS268" s="56">
        <f>IF(M268="AUD",P268*'Currency &amp; Conversion'!$L$7,P268)</f>
        <v>1436.967022</v>
      </c>
      <c r="AT268" s="56">
        <f>IF(M268="AUD",Q268*'Currency &amp; Conversion'!$L$7,Q268)</f>
        <v>861.4550148</v>
      </c>
      <c r="AU268" s="56"/>
      <c r="AV268" s="56"/>
      <c r="AW268" s="8"/>
    </row>
    <row r="269" ht="12.75" customHeight="1">
      <c r="A269" s="39" t="str">
        <f>'Input - Bookings'!A271</f>
        <v>04-24</v>
      </c>
      <c r="B269" s="40" t="str">
        <f t="shared" si="1"/>
        <v>Australia</v>
      </c>
      <c r="C269" s="40" t="str">
        <f t="shared" si="2"/>
        <v>PAU</v>
      </c>
      <c r="D269" s="40" t="str">
        <f>'Input - Bookings'!C271</f>
        <v>P</v>
      </c>
      <c r="E269" s="40" t="str">
        <f>'Input - Bookings'!H271</f>
        <v>AU</v>
      </c>
      <c r="F269" s="41" t="str">
        <f>'Input - Bookings'!E271</f>
        <v>065</v>
      </c>
      <c r="G269" s="41" t="str">
        <f>'Input - Bookings'!G271</f>
        <v>ADAPT-A-LIFT GROUP (QLD)</v>
      </c>
      <c r="H269" s="58" t="str">
        <f>'Input - Bookings'!I271</f>
        <v>H23274</v>
      </c>
      <c r="I269" s="40" t="str">
        <f t="shared" si="3"/>
        <v>AU</v>
      </c>
      <c r="J269" s="41" t="str">
        <f>VLOOKUP(H269,'Input - Bookings'!I269:P708,8,0)</f>
        <v>087575</v>
      </c>
      <c r="K269" s="41" t="str">
        <f>'Input - Bookings'!L271</f>
        <v>A6W9</v>
      </c>
      <c r="L269" s="41" t="str">
        <f>'Input - Bookings'!M271</f>
        <v>PC1.5</v>
      </c>
      <c r="M269" s="41" t="str">
        <f>'Input - Bookings'!B271</f>
        <v>AUD</v>
      </c>
      <c r="N269" s="43" t="str">
        <f t="array" ref="N269">IF(M269="USD",INDEX('AP Plants'!A:A,MATCH(K269,'AP Plants'!D:D,0)),INDEX('Australia Plants'!A:A,MATCH(K269,'Australia Plants'!D:D,0)))</f>
        <v>Staxx</v>
      </c>
      <c r="O269" s="10">
        <v>1.0</v>
      </c>
      <c r="P269" s="9">
        <v>2140.0</v>
      </c>
      <c r="Q269" s="9">
        <v>1282.92</v>
      </c>
      <c r="R269" s="44">
        <v>0.13891968781723785</v>
      </c>
      <c r="S269" s="45">
        <f t="shared" si="4"/>
        <v>0.4005046729</v>
      </c>
      <c r="T269" s="46">
        <f t="shared" si="5"/>
        <v>0</v>
      </c>
      <c r="U269" s="46">
        <f t="shared" si="20"/>
        <v>0.1389196878</v>
      </c>
      <c r="V269" s="47" t="str">
        <f t="shared" si="7"/>
        <v>AOP</v>
      </c>
      <c r="W269" s="48">
        <f t="shared" si="26"/>
        <v>178.2228459</v>
      </c>
      <c r="X269" s="49" t="str">
        <f t="shared" si="9"/>
        <v>#DIV/0!</v>
      </c>
      <c r="Y269" s="9" t="str">
        <f t="shared" si="24"/>
        <v>#DIV/0!</v>
      </c>
      <c r="Z269" s="8"/>
      <c r="AA269" s="8"/>
      <c r="AB269" s="8"/>
      <c r="AC269" s="8" t="str">
        <f t="shared" si="11"/>
        <v>PAUH23274PC1.5</v>
      </c>
      <c r="AD269" s="8" t="str">
        <f>IF(AC269='Input - Bookings'!Q268,"OK","Check")</f>
        <v>Check</v>
      </c>
      <c r="AE269" s="57"/>
      <c r="AF269" s="62"/>
      <c r="AG269" s="62"/>
      <c r="AH269" s="52"/>
      <c r="AI269" s="52"/>
      <c r="AJ269" s="8" t="str">
        <f t="array" ref="AJ269">XLOOKUP($K269,'AP Plants'!D:D,'AP Plants'!B:B)</f>
        <v>Class 3</v>
      </c>
      <c r="AK269" s="53"/>
      <c r="AL269" s="53"/>
      <c r="AM269" s="46">
        <v>0.015</v>
      </c>
      <c r="AN269" s="46">
        <f t="array" ref="AN269">XLOOKUP($AJ269,Warranty!B:B,Warranty!E:E)</f>
        <v>0.015</v>
      </c>
      <c r="AO269" s="8">
        <f>IF($M269="AUD",VLOOKUP(RIGHT('Wk - Margins'!$K269,3),'AU Freight'!C:G,5,0),0)</f>
        <v>100</v>
      </c>
      <c r="AP269" s="46">
        <f t="shared" si="12"/>
        <v>0</v>
      </c>
      <c r="AQ269" s="54">
        <f t="shared" si="13"/>
        <v>100</v>
      </c>
      <c r="AR269" s="55">
        <f t="shared" si="14"/>
        <v>0.922052817</v>
      </c>
      <c r="AS269" s="56">
        <f>IF(M269="AUD",P269*'Currency &amp; Conversion'!$L$7,P269)</f>
        <v>1436.967022</v>
      </c>
      <c r="AT269" s="56">
        <f>IF(M269="AUD",Q269*'Currency &amp; Conversion'!$L$7,Q269)</f>
        <v>861.4550148</v>
      </c>
      <c r="AU269" s="56"/>
      <c r="AV269" s="56"/>
      <c r="AW269" s="8"/>
    </row>
    <row r="270" ht="12.75" customHeight="1">
      <c r="A270" s="39" t="str">
        <f>'Input - Bookings'!A272</f>
        <v>04-24</v>
      </c>
      <c r="B270" s="40" t="str">
        <f t="shared" si="1"/>
        <v>Australia</v>
      </c>
      <c r="C270" s="40" t="str">
        <f t="shared" si="2"/>
        <v>PAU</v>
      </c>
      <c r="D270" s="40" t="str">
        <f>'Input - Bookings'!C272</f>
        <v>P</v>
      </c>
      <c r="E270" s="40" t="str">
        <f>'Input - Bookings'!H272</f>
        <v>AU</v>
      </c>
      <c r="F270" s="41" t="str">
        <f>'Input - Bookings'!E272</f>
        <v>065</v>
      </c>
      <c r="G270" s="41" t="str">
        <f>'Input - Bookings'!G272</f>
        <v>ADAPT-A-LIFT GROUP (QLD)</v>
      </c>
      <c r="H270" s="58" t="str">
        <f>'Input - Bookings'!I272</f>
        <v>H23275</v>
      </c>
      <c r="I270" s="40" t="str">
        <f t="shared" si="3"/>
        <v>AU</v>
      </c>
      <c r="J270" s="41" t="str">
        <f>VLOOKUP(H270,'Input - Bookings'!I270:P709,8,0)</f>
        <v>087575</v>
      </c>
      <c r="K270" s="41" t="str">
        <f>'Input - Bookings'!L272</f>
        <v>A6W9</v>
      </c>
      <c r="L270" s="41" t="str">
        <f>'Input - Bookings'!M272</f>
        <v>PC1.5</v>
      </c>
      <c r="M270" s="41" t="str">
        <f>'Input - Bookings'!B272</f>
        <v>AUD</v>
      </c>
      <c r="N270" s="43" t="str">
        <f t="array" ref="N270">IF(M270="USD",INDEX('AP Plants'!A:A,MATCH(K270,'AP Plants'!D:D,0)),INDEX('Australia Plants'!A:A,MATCH(K270,'Australia Plants'!D:D,0)))</f>
        <v>Staxx</v>
      </c>
      <c r="O270" s="10">
        <v>1.0</v>
      </c>
      <c r="P270" s="9">
        <v>2140.0</v>
      </c>
      <c r="Q270" s="9">
        <v>1282.92</v>
      </c>
      <c r="R270" s="44">
        <v>0.13891968781723785</v>
      </c>
      <c r="S270" s="45">
        <f t="shared" si="4"/>
        <v>0.4005046729</v>
      </c>
      <c r="T270" s="46">
        <f t="shared" si="5"/>
        <v>0</v>
      </c>
      <c r="U270" s="46">
        <f t="shared" si="20"/>
        <v>0.1389196878</v>
      </c>
      <c r="V270" s="47" t="str">
        <f t="shared" si="7"/>
        <v>AOP</v>
      </c>
      <c r="W270" s="48">
        <f t="shared" si="26"/>
        <v>178.2228459</v>
      </c>
      <c r="X270" s="49" t="str">
        <f t="shared" si="9"/>
        <v>#DIV/0!</v>
      </c>
      <c r="Y270" s="9" t="str">
        <f t="shared" si="24"/>
        <v>#DIV/0!</v>
      </c>
      <c r="Z270" s="8"/>
      <c r="AA270" s="8"/>
      <c r="AB270" s="8"/>
      <c r="AC270" s="8" t="str">
        <f t="shared" si="11"/>
        <v>PAUH23275PC1.5</v>
      </c>
      <c r="AD270" s="8" t="str">
        <f>IF(AC270='Input - Bookings'!Q269,"OK","Check")</f>
        <v>Check</v>
      </c>
      <c r="AE270" s="50"/>
      <c r="AF270" s="62"/>
      <c r="AG270" s="62"/>
      <c r="AH270" s="52"/>
      <c r="AI270" s="52"/>
      <c r="AJ270" s="8" t="str">
        <f t="array" ref="AJ270">XLOOKUP($K270,'AP Plants'!D:D,'AP Plants'!B:B)</f>
        <v>Class 3</v>
      </c>
      <c r="AK270" s="53"/>
      <c r="AL270" s="53"/>
      <c r="AM270" s="46">
        <v>0.015</v>
      </c>
      <c r="AN270" s="46">
        <f t="array" ref="AN270">XLOOKUP($AJ270,Warranty!B:B,Warranty!E:E)</f>
        <v>0.015</v>
      </c>
      <c r="AO270" s="8">
        <f>IF($M270="AUD",VLOOKUP(RIGHT('Wk - Margins'!$K270,3),'AU Freight'!C:G,5,0),0)</f>
        <v>100</v>
      </c>
      <c r="AP270" s="46">
        <f t="shared" si="12"/>
        <v>0</v>
      </c>
      <c r="AQ270" s="54">
        <f t="shared" si="13"/>
        <v>100</v>
      </c>
      <c r="AR270" s="55">
        <f t="shared" si="14"/>
        <v>0.922052817</v>
      </c>
      <c r="AS270" s="56">
        <f>IF(M270="AUD",P270*'Currency &amp; Conversion'!$L$7,P270)</f>
        <v>1436.967022</v>
      </c>
      <c r="AT270" s="56">
        <f>IF(M270="AUD",Q270*'Currency &amp; Conversion'!$L$7,Q270)</f>
        <v>861.4550148</v>
      </c>
      <c r="AU270" s="56"/>
      <c r="AV270" s="56"/>
      <c r="AW270" s="8"/>
    </row>
    <row r="271" ht="12.75" customHeight="1">
      <c r="A271" s="39" t="str">
        <f>'Input - Bookings'!A273</f>
        <v>04-24</v>
      </c>
      <c r="B271" s="40" t="str">
        <f t="shared" si="1"/>
        <v>Australia</v>
      </c>
      <c r="C271" s="40" t="str">
        <f t="shared" si="2"/>
        <v>PAU</v>
      </c>
      <c r="D271" s="40" t="str">
        <f>'Input - Bookings'!C273</f>
        <v>P</v>
      </c>
      <c r="E271" s="40" t="str">
        <f>'Input - Bookings'!H273</f>
        <v>AU</v>
      </c>
      <c r="F271" s="41" t="str">
        <f>'Input - Bookings'!E273</f>
        <v>065</v>
      </c>
      <c r="G271" s="41" t="str">
        <f>'Input - Bookings'!G273</f>
        <v>ADAPT-A-LIFT GROUP (QLD)</v>
      </c>
      <c r="H271" s="58" t="str">
        <f>'Input - Bookings'!I273</f>
        <v>H23276</v>
      </c>
      <c r="I271" s="40" t="str">
        <f t="shared" si="3"/>
        <v>AU</v>
      </c>
      <c r="J271" s="41" t="str">
        <f>VLOOKUP(H271,'Input - Bookings'!I271:P710,8,0)</f>
        <v>087575</v>
      </c>
      <c r="K271" s="41" t="str">
        <f>'Input - Bookings'!L273</f>
        <v>A6W9</v>
      </c>
      <c r="L271" s="41" t="str">
        <f>'Input - Bookings'!M273</f>
        <v>PC1.5</v>
      </c>
      <c r="M271" s="41" t="str">
        <f>'Input - Bookings'!B273</f>
        <v>AUD</v>
      </c>
      <c r="N271" s="43" t="str">
        <f t="array" ref="N271">IF(M271="USD",INDEX('AP Plants'!A:A,MATCH(K271,'AP Plants'!D:D,0)),INDEX('Australia Plants'!A:A,MATCH(K271,'Australia Plants'!D:D,0)))</f>
        <v>Staxx</v>
      </c>
      <c r="O271" s="10">
        <v>1.0</v>
      </c>
      <c r="P271" s="9">
        <v>2140.0</v>
      </c>
      <c r="Q271" s="9">
        <v>1282.92</v>
      </c>
      <c r="R271" s="44">
        <v>0.13891968781723785</v>
      </c>
      <c r="S271" s="45">
        <f t="shared" si="4"/>
        <v>0.4005046729</v>
      </c>
      <c r="T271" s="46">
        <f t="shared" si="5"/>
        <v>0</v>
      </c>
      <c r="U271" s="46">
        <f t="shared" si="20"/>
        <v>0.1389196878</v>
      </c>
      <c r="V271" s="47" t="str">
        <f t="shared" si="7"/>
        <v>AOP</v>
      </c>
      <c r="W271" s="48">
        <f t="shared" si="26"/>
        <v>178.2228459</v>
      </c>
      <c r="X271" s="49" t="str">
        <f t="shared" si="9"/>
        <v>#DIV/0!</v>
      </c>
      <c r="Y271" s="9" t="str">
        <f t="shared" si="24"/>
        <v>#DIV/0!</v>
      </c>
      <c r="Z271" s="8"/>
      <c r="AA271" s="8"/>
      <c r="AB271" s="8"/>
      <c r="AC271" s="8" t="str">
        <f t="shared" si="11"/>
        <v>PAUH23276PC1.5</v>
      </c>
      <c r="AD271" s="8" t="str">
        <f>IF(AC271='Input - Bookings'!Q270,"OK","Check")</f>
        <v>Check</v>
      </c>
      <c r="AE271" s="50"/>
      <c r="AF271" s="62"/>
      <c r="AG271" s="62"/>
      <c r="AH271" s="52"/>
      <c r="AI271" s="52"/>
      <c r="AJ271" s="8" t="str">
        <f t="array" ref="AJ271">XLOOKUP($K271,'AP Plants'!D:D,'AP Plants'!B:B)</f>
        <v>Class 3</v>
      </c>
      <c r="AK271" s="53"/>
      <c r="AL271" s="53"/>
      <c r="AM271" s="46">
        <v>0.015</v>
      </c>
      <c r="AN271" s="46">
        <f t="array" ref="AN271">XLOOKUP($AJ271,Warranty!B:B,Warranty!E:E)</f>
        <v>0.015</v>
      </c>
      <c r="AO271" s="8">
        <f>IF($M271="AUD",VLOOKUP(RIGHT('Wk - Margins'!$K271,3),'AU Freight'!C:G,5,0),0)</f>
        <v>100</v>
      </c>
      <c r="AP271" s="46">
        <f t="shared" si="12"/>
        <v>0</v>
      </c>
      <c r="AQ271" s="54">
        <f t="shared" si="13"/>
        <v>100</v>
      </c>
      <c r="AR271" s="55">
        <f t="shared" si="14"/>
        <v>0.922052817</v>
      </c>
      <c r="AS271" s="56">
        <f>IF(M271="AUD",P271*'Currency &amp; Conversion'!$L$7,P271)</f>
        <v>1436.967022</v>
      </c>
      <c r="AT271" s="56">
        <f>IF(M271="AUD",Q271*'Currency &amp; Conversion'!$L$7,Q271)</f>
        <v>861.4550148</v>
      </c>
      <c r="AU271" s="56"/>
      <c r="AV271" s="56"/>
      <c r="AW271" s="8"/>
    </row>
    <row r="272" ht="12.75" customHeight="1">
      <c r="A272" s="39" t="str">
        <f>'Input - Bookings'!A274</f>
        <v>04-24</v>
      </c>
      <c r="B272" s="40" t="str">
        <f t="shared" si="1"/>
        <v>Australia</v>
      </c>
      <c r="C272" s="40" t="str">
        <f t="shared" si="2"/>
        <v>PAU</v>
      </c>
      <c r="D272" s="40" t="str">
        <f>'Input - Bookings'!C274</f>
        <v>P</v>
      </c>
      <c r="E272" s="40" t="str">
        <f>'Input - Bookings'!H274</f>
        <v>AU</v>
      </c>
      <c r="F272" s="41" t="str">
        <f>'Input - Bookings'!E274</f>
        <v>065</v>
      </c>
      <c r="G272" s="41" t="str">
        <f>'Input - Bookings'!G274</f>
        <v>ADAPT-A-LIFT GROUP (QLD)</v>
      </c>
      <c r="H272" s="58" t="str">
        <f>'Input - Bookings'!I274</f>
        <v>H23277</v>
      </c>
      <c r="I272" s="40" t="str">
        <f t="shared" si="3"/>
        <v>AU</v>
      </c>
      <c r="J272" s="41" t="str">
        <f>VLOOKUP(H272,'Input - Bookings'!I272:P711,8,0)</f>
        <v>087575</v>
      </c>
      <c r="K272" s="41" t="str">
        <f>'Input - Bookings'!L274</f>
        <v>A6W9</v>
      </c>
      <c r="L272" s="41" t="str">
        <f>'Input - Bookings'!M274</f>
        <v>PC1.5</v>
      </c>
      <c r="M272" s="41" t="str">
        <f>'Input - Bookings'!B274</f>
        <v>AUD</v>
      </c>
      <c r="N272" s="43" t="str">
        <f t="array" ref="N272">IF(M272="USD",INDEX('AP Plants'!A:A,MATCH(K272,'AP Plants'!D:D,0)),INDEX('Australia Plants'!A:A,MATCH(K272,'Australia Plants'!D:D,0)))</f>
        <v>Staxx</v>
      </c>
      <c r="O272" s="10">
        <v>1.0</v>
      </c>
      <c r="P272" s="9">
        <v>2140.0</v>
      </c>
      <c r="Q272" s="9">
        <v>1282.92</v>
      </c>
      <c r="R272" s="44">
        <v>0.13891968781723785</v>
      </c>
      <c r="S272" s="45">
        <f t="shared" si="4"/>
        <v>0.4005046729</v>
      </c>
      <c r="T272" s="46">
        <f t="shared" si="5"/>
        <v>0</v>
      </c>
      <c r="U272" s="46">
        <f t="shared" si="20"/>
        <v>0.1389196878</v>
      </c>
      <c r="V272" s="47" t="str">
        <f t="shared" si="7"/>
        <v>AOP</v>
      </c>
      <c r="W272" s="48">
        <f t="shared" si="26"/>
        <v>178.2228459</v>
      </c>
      <c r="X272" s="49" t="str">
        <f t="shared" si="9"/>
        <v>#DIV/0!</v>
      </c>
      <c r="Y272" s="9" t="str">
        <f t="shared" si="24"/>
        <v>#DIV/0!</v>
      </c>
      <c r="Z272" s="8"/>
      <c r="AA272" s="8"/>
      <c r="AB272" s="8"/>
      <c r="AC272" s="8" t="str">
        <f t="shared" si="11"/>
        <v>PAUH23277PC1.5</v>
      </c>
      <c r="AD272" s="8" t="str">
        <f>IF(AC272='Input - Bookings'!Q271,"OK","Check")</f>
        <v>Check</v>
      </c>
      <c r="AE272" s="50"/>
      <c r="AF272" s="62"/>
      <c r="AG272" s="62"/>
      <c r="AH272" s="52"/>
      <c r="AI272" s="52"/>
      <c r="AJ272" s="8" t="str">
        <f t="array" ref="AJ272">XLOOKUP($K272,'AP Plants'!D:D,'AP Plants'!B:B)</f>
        <v>Class 3</v>
      </c>
      <c r="AK272" s="53"/>
      <c r="AL272" s="53"/>
      <c r="AM272" s="46">
        <v>0.015</v>
      </c>
      <c r="AN272" s="46">
        <f t="array" ref="AN272">XLOOKUP($AJ272,Warranty!B:B,Warranty!E:E)</f>
        <v>0.015</v>
      </c>
      <c r="AO272" s="8">
        <f>IF($M272="AUD",VLOOKUP(RIGHT('Wk - Margins'!$K272,3),'AU Freight'!C:G,5,0),0)</f>
        <v>100</v>
      </c>
      <c r="AP272" s="46">
        <f t="shared" si="12"/>
        <v>0</v>
      </c>
      <c r="AQ272" s="54">
        <f t="shared" si="13"/>
        <v>100</v>
      </c>
      <c r="AR272" s="55">
        <f t="shared" si="14"/>
        <v>0.922052817</v>
      </c>
      <c r="AS272" s="56">
        <f>IF(M272="AUD",P272*'Currency &amp; Conversion'!$L$7,P272)</f>
        <v>1436.967022</v>
      </c>
      <c r="AT272" s="56">
        <f>IF(M272="AUD",Q272*'Currency &amp; Conversion'!$L$7,Q272)</f>
        <v>861.4550148</v>
      </c>
      <c r="AU272" s="56"/>
      <c r="AV272" s="56"/>
      <c r="AW272" s="8"/>
    </row>
    <row r="273" ht="12.75" customHeight="1">
      <c r="A273" s="39" t="str">
        <f>'Input - Bookings'!A275</f>
        <v>04-24</v>
      </c>
      <c r="B273" s="40" t="str">
        <f t="shared" si="1"/>
        <v>Australia</v>
      </c>
      <c r="C273" s="40" t="str">
        <f t="shared" si="2"/>
        <v>PAU</v>
      </c>
      <c r="D273" s="40" t="str">
        <f>'Input - Bookings'!C275</f>
        <v>P</v>
      </c>
      <c r="E273" s="40" t="str">
        <f>'Input - Bookings'!H275</f>
        <v>AU</v>
      </c>
      <c r="F273" s="41" t="str">
        <f>'Input - Bookings'!E275</f>
        <v>065</v>
      </c>
      <c r="G273" s="41" t="str">
        <f>'Input - Bookings'!G275</f>
        <v>ADAPT-A-LIFT GROUP (QLD)</v>
      </c>
      <c r="H273" s="58" t="str">
        <f>'Input - Bookings'!I275</f>
        <v>H23278</v>
      </c>
      <c r="I273" s="40" t="str">
        <f t="shared" si="3"/>
        <v>AU</v>
      </c>
      <c r="J273" s="41" t="str">
        <f>VLOOKUP(H273,'Input - Bookings'!I273:P712,8,0)</f>
        <v>087575</v>
      </c>
      <c r="K273" s="41" t="str">
        <f>'Input - Bookings'!L275</f>
        <v>A6W9</v>
      </c>
      <c r="L273" s="41" t="str">
        <f>'Input - Bookings'!M275</f>
        <v>PC1.5</v>
      </c>
      <c r="M273" s="41" t="str">
        <f>'Input - Bookings'!B275</f>
        <v>AUD</v>
      </c>
      <c r="N273" s="43" t="str">
        <f t="array" ref="N273">IF(M273="USD",INDEX('AP Plants'!A:A,MATCH(K273,'AP Plants'!D:D,0)),INDEX('Australia Plants'!A:A,MATCH(K273,'Australia Plants'!D:D,0)))</f>
        <v>Staxx</v>
      </c>
      <c r="O273" s="10">
        <v>1.0</v>
      </c>
      <c r="P273" s="9">
        <v>2140.0</v>
      </c>
      <c r="Q273" s="9">
        <v>1282.92</v>
      </c>
      <c r="R273" s="44">
        <v>0.13891968781723785</v>
      </c>
      <c r="S273" s="45">
        <f t="shared" si="4"/>
        <v>0.4005046729</v>
      </c>
      <c r="T273" s="46">
        <f t="shared" si="5"/>
        <v>0</v>
      </c>
      <c r="U273" s="46">
        <f t="shared" si="20"/>
        <v>0.1389196878</v>
      </c>
      <c r="V273" s="47" t="str">
        <f t="shared" si="7"/>
        <v>AOP</v>
      </c>
      <c r="W273" s="48">
        <f t="shared" si="26"/>
        <v>178.2228459</v>
      </c>
      <c r="X273" s="49" t="str">
        <f t="shared" si="9"/>
        <v>#DIV/0!</v>
      </c>
      <c r="Y273" s="9" t="str">
        <f t="shared" si="24"/>
        <v>#DIV/0!</v>
      </c>
      <c r="Z273" s="8"/>
      <c r="AA273" s="8"/>
      <c r="AB273" s="8"/>
      <c r="AC273" s="8" t="str">
        <f t="shared" si="11"/>
        <v>PAUH23278PC1.5</v>
      </c>
      <c r="AD273" s="8" t="str">
        <f>IF(AC273='Input - Bookings'!Q272,"OK","Check")</f>
        <v>Check</v>
      </c>
      <c r="AE273" s="50"/>
      <c r="AF273" s="62"/>
      <c r="AG273" s="62"/>
      <c r="AH273" s="52"/>
      <c r="AI273" s="52"/>
      <c r="AJ273" s="8" t="str">
        <f t="array" ref="AJ273">XLOOKUP($K273,'AP Plants'!D:D,'AP Plants'!B:B)</f>
        <v>Class 3</v>
      </c>
      <c r="AK273" s="53"/>
      <c r="AL273" s="53"/>
      <c r="AM273" s="46">
        <v>0.015</v>
      </c>
      <c r="AN273" s="46">
        <f t="array" ref="AN273">XLOOKUP($AJ273,Warranty!B:B,Warranty!E:E)</f>
        <v>0.015</v>
      </c>
      <c r="AO273" s="8">
        <f>IF($M273="AUD",VLOOKUP(RIGHT('Wk - Margins'!$K273,3),'AU Freight'!C:G,5,0),0)</f>
        <v>100</v>
      </c>
      <c r="AP273" s="46">
        <f t="shared" si="12"/>
        <v>0</v>
      </c>
      <c r="AQ273" s="54">
        <f t="shared" si="13"/>
        <v>100</v>
      </c>
      <c r="AR273" s="55">
        <f t="shared" si="14"/>
        <v>0.922052817</v>
      </c>
      <c r="AS273" s="56">
        <f>IF(M273="AUD",P273*'Currency &amp; Conversion'!$L$7,P273)</f>
        <v>1436.967022</v>
      </c>
      <c r="AT273" s="56">
        <f>IF(M273="AUD",Q273*'Currency &amp; Conversion'!$L$7,Q273)</f>
        <v>861.4550148</v>
      </c>
      <c r="AU273" s="56"/>
      <c r="AV273" s="56"/>
      <c r="AW273" s="8"/>
    </row>
    <row r="274" ht="12.75" customHeight="1">
      <c r="A274" s="39" t="str">
        <f>'Input - Bookings'!A276</f>
        <v>04-24</v>
      </c>
      <c r="B274" s="40" t="str">
        <f t="shared" si="1"/>
        <v>Australia</v>
      </c>
      <c r="C274" s="40" t="str">
        <f t="shared" si="2"/>
        <v>PAU</v>
      </c>
      <c r="D274" s="40" t="str">
        <f>'Input - Bookings'!C276</f>
        <v>P</v>
      </c>
      <c r="E274" s="40" t="str">
        <f>'Input - Bookings'!H276</f>
        <v>AU</v>
      </c>
      <c r="F274" s="41" t="str">
        <f>'Input - Bookings'!E276</f>
        <v>065</v>
      </c>
      <c r="G274" s="41" t="str">
        <f>'Input - Bookings'!G276</f>
        <v>ADAPT-A-LIFT GROUP (QLD)</v>
      </c>
      <c r="H274" s="58" t="str">
        <f>'Input - Bookings'!I276</f>
        <v>H23279</v>
      </c>
      <c r="I274" s="40" t="str">
        <f t="shared" si="3"/>
        <v>AU</v>
      </c>
      <c r="J274" s="41" t="str">
        <f>VLOOKUP(H274,'Input - Bookings'!I274:P713,8,0)</f>
        <v>087575</v>
      </c>
      <c r="K274" s="41" t="str">
        <f>'Input - Bookings'!L276</f>
        <v>A6W9</v>
      </c>
      <c r="L274" s="41" t="str">
        <f>'Input - Bookings'!M276</f>
        <v>PC1.5</v>
      </c>
      <c r="M274" s="41" t="str">
        <f>'Input - Bookings'!B276</f>
        <v>AUD</v>
      </c>
      <c r="N274" s="43" t="str">
        <f t="array" ref="N274">IF(M274="USD",INDEX('AP Plants'!A:A,MATCH(K274,'AP Plants'!D:D,0)),INDEX('Australia Plants'!A:A,MATCH(K274,'Australia Plants'!D:D,0)))</f>
        <v>Staxx</v>
      </c>
      <c r="O274" s="10">
        <v>1.0</v>
      </c>
      <c r="P274" s="9">
        <v>2140.0</v>
      </c>
      <c r="Q274" s="9">
        <v>1282.92</v>
      </c>
      <c r="R274" s="44">
        <v>0.13891968781723785</v>
      </c>
      <c r="S274" s="45">
        <f t="shared" si="4"/>
        <v>0.4005046729</v>
      </c>
      <c r="T274" s="46">
        <f t="shared" si="5"/>
        <v>0</v>
      </c>
      <c r="U274" s="46">
        <f t="shared" si="20"/>
        <v>0.1389196878</v>
      </c>
      <c r="V274" s="47" t="str">
        <f t="shared" si="7"/>
        <v>AOP</v>
      </c>
      <c r="W274" s="48">
        <f t="shared" si="26"/>
        <v>178.2228459</v>
      </c>
      <c r="X274" s="49" t="str">
        <f t="shared" si="9"/>
        <v>#DIV/0!</v>
      </c>
      <c r="Y274" s="9" t="str">
        <f t="shared" si="24"/>
        <v>#DIV/0!</v>
      </c>
      <c r="Z274" s="8"/>
      <c r="AA274" s="8"/>
      <c r="AB274" s="8"/>
      <c r="AC274" s="8" t="str">
        <f t="shared" si="11"/>
        <v>PAUH23279PC1.5</v>
      </c>
      <c r="AD274" s="8" t="str">
        <f>IF(AC274='Input - Bookings'!Q273,"OK","Check")</f>
        <v>Check</v>
      </c>
      <c r="AE274" s="57"/>
      <c r="AF274" s="62"/>
      <c r="AG274" s="62"/>
      <c r="AH274" s="52"/>
      <c r="AI274" s="52"/>
      <c r="AJ274" s="8" t="str">
        <f t="array" ref="AJ274">XLOOKUP($K274,'AP Plants'!D:D,'AP Plants'!B:B)</f>
        <v>Class 3</v>
      </c>
      <c r="AK274" s="53"/>
      <c r="AL274" s="53"/>
      <c r="AM274" s="46">
        <v>0.015</v>
      </c>
      <c r="AN274" s="46">
        <f t="array" ref="AN274">XLOOKUP($AJ274,Warranty!B:B,Warranty!E:E)</f>
        <v>0.015</v>
      </c>
      <c r="AO274" s="8">
        <f>IF($M274="AUD",VLOOKUP(RIGHT('Wk - Margins'!$K274,3),'AU Freight'!C:G,5,0),0)</f>
        <v>100</v>
      </c>
      <c r="AP274" s="46">
        <f t="shared" si="12"/>
        <v>0</v>
      </c>
      <c r="AQ274" s="54">
        <f t="shared" si="13"/>
        <v>100</v>
      </c>
      <c r="AR274" s="55">
        <f t="shared" si="14"/>
        <v>0.922052817</v>
      </c>
      <c r="AS274" s="56">
        <f>IF(M274="AUD",P274*'Currency &amp; Conversion'!$L$7,P274)</f>
        <v>1436.967022</v>
      </c>
      <c r="AT274" s="56">
        <f>IF(M274="AUD",Q274*'Currency &amp; Conversion'!$L$7,Q274)</f>
        <v>861.4550148</v>
      </c>
      <c r="AU274" s="56"/>
      <c r="AV274" s="56"/>
      <c r="AW274" s="8"/>
    </row>
    <row r="275" ht="12.75" customHeight="1">
      <c r="A275" s="39" t="str">
        <f>'Input - Bookings'!A277</f>
        <v>04-24</v>
      </c>
      <c r="B275" s="40" t="str">
        <f t="shared" si="1"/>
        <v>Australia</v>
      </c>
      <c r="C275" s="40" t="str">
        <f t="shared" si="2"/>
        <v>PAU</v>
      </c>
      <c r="D275" s="40" t="str">
        <f>'Input - Bookings'!C277</f>
        <v>P</v>
      </c>
      <c r="E275" s="40" t="str">
        <f>'Input - Bookings'!H277</f>
        <v>AU</v>
      </c>
      <c r="F275" s="41" t="str">
        <f>'Input - Bookings'!E277</f>
        <v>065</v>
      </c>
      <c r="G275" s="41" t="str">
        <f>'Input - Bookings'!G277</f>
        <v>ADAPT-A-LIFT GROUP (QLD)</v>
      </c>
      <c r="H275" s="58" t="str">
        <f>'Input - Bookings'!I277</f>
        <v>H23280</v>
      </c>
      <c r="I275" s="40" t="str">
        <f t="shared" si="3"/>
        <v>AU</v>
      </c>
      <c r="J275" s="41" t="str">
        <f>VLOOKUP(H275,'Input - Bookings'!I275:P714,8,0)</f>
        <v>087575</v>
      </c>
      <c r="K275" s="41" t="str">
        <f>'Input - Bookings'!L277</f>
        <v>A6W9</v>
      </c>
      <c r="L275" s="41" t="str">
        <f>'Input - Bookings'!M277</f>
        <v>PC1.5</v>
      </c>
      <c r="M275" s="41" t="str">
        <f>'Input - Bookings'!B277</f>
        <v>AUD</v>
      </c>
      <c r="N275" s="43" t="str">
        <f t="array" ref="N275">IF(M275="USD",INDEX('AP Plants'!A:A,MATCH(K275,'AP Plants'!D:D,0)),INDEX('Australia Plants'!A:A,MATCH(K275,'Australia Plants'!D:D,0)))</f>
        <v>Staxx</v>
      </c>
      <c r="O275" s="10">
        <v>1.0</v>
      </c>
      <c r="P275" s="9">
        <v>2140.0</v>
      </c>
      <c r="Q275" s="9">
        <v>1282.92</v>
      </c>
      <c r="R275" s="44">
        <v>0.13891968781723785</v>
      </c>
      <c r="S275" s="45">
        <f t="shared" si="4"/>
        <v>0.4005046729</v>
      </c>
      <c r="T275" s="46">
        <f t="shared" si="5"/>
        <v>0</v>
      </c>
      <c r="U275" s="46">
        <f t="shared" si="20"/>
        <v>0.1389196878</v>
      </c>
      <c r="V275" s="47" t="str">
        <f t="shared" si="7"/>
        <v>AOP</v>
      </c>
      <c r="W275" s="48">
        <f t="shared" si="26"/>
        <v>178.2228459</v>
      </c>
      <c r="X275" s="49" t="str">
        <f t="shared" si="9"/>
        <v>#DIV/0!</v>
      </c>
      <c r="Y275" s="9" t="str">
        <f t="shared" si="24"/>
        <v>#DIV/0!</v>
      </c>
      <c r="Z275" s="8"/>
      <c r="AA275" s="8"/>
      <c r="AB275" s="8"/>
      <c r="AC275" s="8" t="str">
        <f t="shared" si="11"/>
        <v>PAUH23280PC1.5</v>
      </c>
      <c r="AD275" s="8" t="str">
        <f>IF(AC275='Input - Bookings'!Q274,"OK","Check")</f>
        <v>Check</v>
      </c>
      <c r="AE275" s="57"/>
      <c r="AF275" s="62"/>
      <c r="AG275" s="62"/>
      <c r="AH275" s="52"/>
      <c r="AI275" s="52"/>
      <c r="AJ275" s="8" t="str">
        <f t="array" ref="AJ275">XLOOKUP($K275,'AP Plants'!D:D,'AP Plants'!B:B)</f>
        <v>Class 3</v>
      </c>
      <c r="AK275" s="53"/>
      <c r="AL275" s="53"/>
      <c r="AM275" s="46">
        <v>0.015</v>
      </c>
      <c r="AN275" s="46">
        <f t="array" ref="AN275">XLOOKUP($AJ275,Warranty!B:B,Warranty!E:E)</f>
        <v>0.015</v>
      </c>
      <c r="AO275" s="8">
        <f>IF($M275="AUD",VLOOKUP(RIGHT('Wk - Margins'!$K275,3),'AU Freight'!C:G,5,0),0)</f>
        <v>100</v>
      </c>
      <c r="AP275" s="46">
        <f t="shared" si="12"/>
        <v>0</v>
      </c>
      <c r="AQ275" s="54">
        <f t="shared" si="13"/>
        <v>100</v>
      </c>
      <c r="AR275" s="55">
        <f t="shared" si="14"/>
        <v>0.922052817</v>
      </c>
      <c r="AS275" s="56">
        <f>IF(M275="AUD",P275*'Currency &amp; Conversion'!$L$7,P275)</f>
        <v>1436.967022</v>
      </c>
      <c r="AT275" s="56">
        <f>IF(M275="AUD",Q275*'Currency &amp; Conversion'!$L$7,Q275)</f>
        <v>861.4550148</v>
      </c>
      <c r="AU275" s="56"/>
      <c r="AV275" s="56"/>
      <c r="AW275" s="8"/>
    </row>
    <row r="276" ht="12.75" customHeight="1">
      <c r="A276" s="39" t="str">
        <f>'Input - Bookings'!A278</f>
        <v>04-24</v>
      </c>
      <c r="B276" s="40" t="str">
        <f t="shared" si="1"/>
        <v>Australia</v>
      </c>
      <c r="C276" s="40" t="str">
        <f t="shared" si="2"/>
        <v>PAU</v>
      </c>
      <c r="D276" s="40" t="str">
        <f>'Input - Bookings'!C278</f>
        <v>P</v>
      </c>
      <c r="E276" s="40" t="str">
        <f>'Input - Bookings'!H278</f>
        <v>AU</v>
      </c>
      <c r="F276" s="41" t="str">
        <f>'Input - Bookings'!E278</f>
        <v>065</v>
      </c>
      <c r="G276" s="41" t="str">
        <f>'Input - Bookings'!G278</f>
        <v>ADAPT-A-LIFT GROUP (QLD)</v>
      </c>
      <c r="H276" s="58" t="str">
        <f>'Input - Bookings'!I278</f>
        <v>H23281</v>
      </c>
      <c r="I276" s="40" t="str">
        <f t="shared" si="3"/>
        <v>AU</v>
      </c>
      <c r="J276" s="41" t="str">
        <f>VLOOKUP(H276,'Input - Bookings'!I276:P715,8,0)</f>
        <v>087575</v>
      </c>
      <c r="K276" s="41" t="str">
        <f>'Input - Bookings'!L278</f>
        <v>A6W9</v>
      </c>
      <c r="L276" s="41" t="str">
        <f>'Input - Bookings'!M278</f>
        <v>PC1.5</v>
      </c>
      <c r="M276" s="41" t="str">
        <f>'Input - Bookings'!B278</f>
        <v>AUD</v>
      </c>
      <c r="N276" s="43" t="str">
        <f t="array" ref="N276">IF(M276="USD",INDEX('AP Plants'!A:A,MATCH(K276,'AP Plants'!D:D,0)),INDEX('Australia Plants'!A:A,MATCH(K276,'Australia Plants'!D:D,0)))</f>
        <v>Staxx</v>
      </c>
      <c r="O276" s="10">
        <v>1.0</v>
      </c>
      <c r="P276" s="9">
        <v>2140.0</v>
      </c>
      <c r="Q276" s="9">
        <v>1282.92</v>
      </c>
      <c r="R276" s="44">
        <v>0.13891968781723785</v>
      </c>
      <c r="S276" s="45">
        <f t="shared" si="4"/>
        <v>0.4005046729</v>
      </c>
      <c r="T276" s="46">
        <f t="shared" si="5"/>
        <v>0</v>
      </c>
      <c r="U276" s="46">
        <f t="shared" si="20"/>
        <v>0.1389196878</v>
      </c>
      <c r="V276" s="47" t="str">
        <f t="shared" si="7"/>
        <v>AOP</v>
      </c>
      <c r="W276" s="48">
        <f t="shared" si="26"/>
        <v>178.2228459</v>
      </c>
      <c r="X276" s="49" t="str">
        <f t="shared" si="9"/>
        <v>#DIV/0!</v>
      </c>
      <c r="Y276" s="9" t="str">
        <f t="shared" si="24"/>
        <v>#DIV/0!</v>
      </c>
      <c r="Z276" s="8"/>
      <c r="AA276" s="8"/>
      <c r="AB276" s="8"/>
      <c r="AC276" s="8" t="str">
        <f t="shared" si="11"/>
        <v>PAUH23281PC1.5</v>
      </c>
      <c r="AD276" s="8" t="str">
        <f>IF(AC276='Input - Bookings'!Q275,"OK","Check")</f>
        <v>Check</v>
      </c>
      <c r="AE276" s="50"/>
      <c r="AF276" s="62"/>
      <c r="AG276" s="62"/>
      <c r="AH276" s="52"/>
      <c r="AI276" s="59"/>
      <c r="AJ276" s="8" t="str">
        <f t="array" ref="AJ276">XLOOKUP($K276,'AP Plants'!D:D,'AP Plants'!B:B)</f>
        <v>Class 3</v>
      </c>
      <c r="AK276" s="53"/>
      <c r="AL276" s="53"/>
      <c r="AM276" s="46">
        <v>0.015</v>
      </c>
      <c r="AN276" s="46">
        <f t="array" ref="AN276">XLOOKUP($AJ276,Warranty!B:B,Warranty!E:E)</f>
        <v>0.015</v>
      </c>
      <c r="AO276" s="8">
        <f>IF($M276="AUD",VLOOKUP(RIGHT('Wk - Margins'!$K276,3),'AU Freight'!C:G,5,0),0)</f>
        <v>100</v>
      </c>
      <c r="AP276" s="46">
        <f t="shared" si="12"/>
        <v>0</v>
      </c>
      <c r="AQ276" s="54">
        <f t="shared" si="13"/>
        <v>100</v>
      </c>
      <c r="AR276" s="55">
        <f t="shared" si="14"/>
        <v>0.922052817</v>
      </c>
      <c r="AS276" s="56">
        <f>IF(M276="AUD",P276*'Currency &amp; Conversion'!$L$7,P276)</f>
        <v>1436.967022</v>
      </c>
      <c r="AT276" s="56">
        <f>IF(M276="AUD",Q276*'Currency &amp; Conversion'!$L$7,Q276)</f>
        <v>861.4550148</v>
      </c>
      <c r="AU276" s="56"/>
      <c r="AV276" s="56"/>
      <c r="AW276" s="8"/>
    </row>
    <row r="277" ht="12.75" customHeight="1">
      <c r="A277" s="39" t="str">
        <f>'Input - Bookings'!A279</f>
        <v>04-24</v>
      </c>
      <c r="B277" s="40" t="str">
        <f t="shared" si="1"/>
        <v>Australia</v>
      </c>
      <c r="C277" s="40" t="str">
        <f t="shared" si="2"/>
        <v>PAU</v>
      </c>
      <c r="D277" s="40" t="str">
        <f>'Input - Bookings'!C279</f>
        <v>P</v>
      </c>
      <c r="E277" s="40" t="str">
        <f>'Input - Bookings'!H279</f>
        <v>AU</v>
      </c>
      <c r="F277" s="41" t="str">
        <f>'Input - Bookings'!E279</f>
        <v>065</v>
      </c>
      <c r="G277" s="41" t="str">
        <f>'Input - Bookings'!G279</f>
        <v>ADAPT-A-LIFT GROUP (QLD)</v>
      </c>
      <c r="H277" s="58" t="str">
        <f>'Input - Bookings'!I279</f>
        <v>H23282</v>
      </c>
      <c r="I277" s="40" t="str">
        <f t="shared" si="3"/>
        <v>AU</v>
      </c>
      <c r="J277" s="41" t="str">
        <f>VLOOKUP(H277,'Input - Bookings'!I277:P716,8,0)</f>
        <v>087575</v>
      </c>
      <c r="K277" s="41" t="str">
        <f>'Input - Bookings'!L279</f>
        <v>A6W9</v>
      </c>
      <c r="L277" s="41" t="str">
        <f>'Input - Bookings'!M279</f>
        <v>PC1.5</v>
      </c>
      <c r="M277" s="41" t="str">
        <f>'Input - Bookings'!B279</f>
        <v>AUD</v>
      </c>
      <c r="N277" s="43" t="str">
        <f t="array" ref="N277">IF(M277="USD",INDEX('AP Plants'!A:A,MATCH(K277,'AP Plants'!D:D,0)),INDEX('Australia Plants'!A:A,MATCH(K277,'Australia Plants'!D:D,0)))</f>
        <v>Staxx</v>
      </c>
      <c r="O277" s="10">
        <v>1.0</v>
      </c>
      <c r="P277" s="9">
        <v>2140.0</v>
      </c>
      <c r="Q277" s="9">
        <v>1282.92</v>
      </c>
      <c r="R277" s="44">
        <v>0.13891968781723785</v>
      </c>
      <c r="S277" s="45">
        <f t="shared" si="4"/>
        <v>0.4005046729</v>
      </c>
      <c r="T277" s="46">
        <f t="shared" si="5"/>
        <v>0</v>
      </c>
      <c r="U277" s="46">
        <f t="shared" si="20"/>
        <v>0.1389196878</v>
      </c>
      <c r="V277" s="47" t="str">
        <f t="shared" si="7"/>
        <v>AOP</v>
      </c>
      <c r="W277" s="48">
        <f t="shared" si="26"/>
        <v>178.2228459</v>
      </c>
      <c r="X277" s="49" t="str">
        <f t="shared" si="9"/>
        <v>#DIV/0!</v>
      </c>
      <c r="Y277" s="9" t="str">
        <f t="shared" si="24"/>
        <v>#DIV/0!</v>
      </c>
      <c r="Z277" s="8"/>
      <c r="AA277" s="8"/>
      <c r="AB277" s="8"/>
      <c r="AC277" s="8" t="str">
        <f t="shared" si="11"/>
        <v>PAUH23282PC1.5</v>
      </c>
      <c r="AD277" s="8" t="str">
        <f>IF(AC277='Input - Bookings'!Q276,"OK","Check")</f>
        <v>Check</v>
      </c>
      <c r="AE277" s="50"/>
      <c r="AF277" s="62"/>
      <c r="AG277" s="62"/>
      <c r="AH277" s="52"/>
      <c r="AI277" s="59"/>
      <c r="AJ277" s="8" t="str">
        <f t="array" ref="AJ277">XLOOKUP($K277,'AP Plants'!D:D,'AP Plants'!B:B)</f>
        <v>Class 3</v>
      </c>
      <c r="AK277" s="53"/>
      <c r="AL277" s="53"/>
      <c r="AM277" s="46">
        <v>0.015</v>
      </c>
      <c r="AN277" s="46">
        <f t="array" ref="AN277">XLOOKUP($AJ277,Warranty!B:B,Warranty!E:E)</f>
        <v>0.015</v>
      </c>
      <c r="AO277" s="8">
        <f>IF($M277="AUD",VLOOKUP(RIGHT('Wk - Margins'!$K277,3),'AU Freight'!C:G,5,0),0)</f>
        <v>100</v>
      </c>
      <c r="AP277" s="46">
        <f t="shared" si="12"/>
        <v>0</v>
      </c>
      <c r="AQ277" s="54">
        <f t="shared" si="13"/>
        <v>100</v>
      </c>
      <c r="AR277" s="55">
        <f t="shared" si="14"/>
        <v>0.922052817</v>
      </c>
      <c r="AS277" s="56">
        <f>IF(M277="AUD",P277*'Currency &amp; Conversion'!$L$7,P277)</f>
        <v>1436.967022</v>
      </c>
      <c r="AT277" s="56">
        <f>IF(M277="AUD",Q277*'Currency &amp; Conversion'!$L$7,Q277)</f>
        <v>861.4550148</v>
      </c>
      <c r="AU277" s="56"/>
      <c r="AV277" s="56"/>
      <c r="AW277" s="8"/>
    </row>
    <row r="278" ht="12.75" customHeight="1">
      <c r="A278" s="39" t="str">
        <f>'Input - Bookings'!A280</f>
        <v>04-24</v>
      </c>
      <c r="B278" s="40" t="str">
        <f t="shared" si="1"/>
        <v>Australia</v>
      </c>
      <c r="C278" s="40" t="str">
        <f t="shared" si="2"/>
        <v>PAU</v>
      </c>
      <c r="D278" s="40" t="str">
        <f>'Input - Bookings'!C280</f>
        <v>P</v>
      </c>
      <c r="E278" s="40" t="str">
        <f>'Input - Bookings'!H280</f>
        <v>AU</v>
      </c>
      <c r="F278" s="41" t="str">
        <f>'Input - Bookings'!E280</f>
        <v>065</v>
      </c>
      <c r="G278" s="41" t="str">
        <f>'Input - Bookings'!G280</f>
        <v>ADAPT-A-LIFT GROUP (QLD)</v>
      </c>
      <c r="H278" s="58" t="str">
        <f>'Input - Bookings'!I280</f>
        <v>H23283</v>
      </c>
      <c r="I278" s="40" t="str">
        <f t="shared" si="3"/>
        <v>AU</v>
      </c>
      <c r="J278" s="41" t="str">
        <f>VLOOKUP(H278,'Input - Bookings'!I278:P717,8,0)</f>
        <v>087575</v>
      </c>
      <c r="K278" s="41" t="str">
        <f>'Input - Bookings'!L280</f>
        <v>A6W9</v>
      </c>
      <c r="L278" s="41" t="str">
        <f>'Input - Bookings'!M280</f>
        <v>PC1.5</v>
      </c>
      <c r="M278" s="41" t="str">
        <f>'Input - Bookings'!B280</f>
        <v>AUD</v>
      </c>
      <c r="N278" s="43" t="str">
        <f t="array" ref="N278">IF(M278="USD",INDEX('AP Plants'!A:A,MATCH(K278,'AP Plants'!D:D,0)),INDEX('Australia Plants'!A:A,MATCH(K278,'Australia Plants'!D:D,0)))</f>
        <v>Staxx</v>
      </c>
      <c r="O278" s="10">
        <v>1.0</v>
      </c>
      <c r="P278" s="9">
        <v>2140.0</v>
      </c>
      <c r="Q278" s="9">
        <v>1282.92</v>
      </c>
      <c r="R278" s="44">
        <v>0.13891968781723785</v>
      </c>
      <c r="S278" s="45">
        <f t="shared" si="4"/>
        <v>0.4005046729</v>
      </c>
      <c r="T278" s="46">
        <f t="shared" si="5"/>
        <v>0</v>
      </c>
      <c r="U278" s="46">
        <f t="shared" si="20"/>
        <v>0.1389196878</v>
      </c>
      <c r="V278" s="47" t="str">
        <f t="shared" si="7"/>
        <v>AOP</v>
      </c>
      <c r="W278" s="48">
        <f t="shared" si="26"/>
        <v>178.2228459</v>
      </c>
      <c r="X278" s="49" t="str">
        <f t="shared" si="9"/>
        <v>#DIV/0!</v>
      </c>
      <c r="Y278" s="9" t="str">
        <f t="shared" si="24"/>
        <v>#DIV/0!</v>
      </c>
      <c r="Z278" s="8"/>
      <c r="AA278" s="8"/>
      <c r="AB278" s="8"/>
      <c r="AC278" s="8" t="str">
        <f t="shared" si="11"/>
        <v>PAUH23283PC1.5</v>
      </c>
      <c r="AD278" s="8" t="str">
        <f>IF(AC278='Input - Bookings'!Q277,"OK","Check")</f>
        <v>Check</v>
      </c>
      <c r="AE278" s="57"/>
      <c r="AF278" s="62"/>
      <c r="AG278" s="62"/>
      <c r="AH278" s="52"/>
      <c r="AI278" s="52"/>
      <c r="AJ278" s="8" t="str">
        <f t="array" ref="AJ278">XLOOKUP($K278,'AP Plants'!D:D,'AP Plants'!B:B)</f>
        <v>Class 3</v>
      </c>
      <c r="AK278" s="53"/>
      <c r="AL278" s="53"/>
      <c r="AM278" s="46">
        <v>0.015</v>
      </c>
      <c r="AN278" s="46">
        <f t="array" ref="AN278">XLOOKUP($AJ278,Warranty!B:B,Warranty!E:E)</f>
        <v>0.015</v>
      </c>
      <c r="AO278" s="8">
        <f>IF($M278="AUD",VLOOKUP(RIGHT('Wk - Margins'!$K278,3),'AU Freight'!C:G,5,0),0)</f>
        <v>100</v>
      </c>
      <c r="AP278" s="46">
        <f t="shared" si="12"/>
        <v>0</v>
      </c>
      <c r="AQ278" s="54">
        <f t="shared" si="13"/>
        <v>100</v>
      </c>
      <c r="AR278" s="55">
        <f t="shared" si="14"/>
        <v>0.922052817</v>
      </c>
      <c r="AS278" s="56">
        <f>IF(M278="AUD",P278*'Currency &amp; Conversion'!$L$7,P278)</f>
        <v>1436.967022</v>
      </c>
      <c r="AT278" s="56">
        <f>IF(M278="AUD",Q278*'Currency &amp; Conversion'!$L$7,Q278)</f>
        <v>861.4550148</v>
      </c>
      <c r="AU278" s="56"/>
      <c r="AV278" s="56"/>
      <c r="AW278" s="8"/>
    </row>
    <row r="279" ht="12.75" customHeight="1">
      <c r="A279" s="39" t="str">
        <f>'Input - Bookings'!A281</f>
        <v>04-24</v>
      </c>
      <c r="B279" s="40" t="str">
        <f t="shared" si="1"/>
        <v>Australia</v>
      </c>
      <c r="C279" s="40" t="str">
        <f t="shared" si="2"/>
        <v>PAU</v>
      </c>
      <c r="D279" s="40" t="str">
        <f>'Input - Bookings'!C281</f>
        <v>P</v>
      </c>
      <c r="E279" s="40" t="str">
        <f>'Input - Bookings'!H281</f>
        <v>AU</v>
      </c>
      <c r="F279" s="41" t="str">
        <f>'Input - Bookings'!E281</f>
        <v>065</v>
      </c>
      <c r="G279" s="41" t="str">
        <f>'Input - Bookings'!G281</f>
        <v>ADAPT-A-LIFT GROUP (QLD)</v>
      </c>
      <c r="H279" s="58" t="str">
        <f>'Input - Bookings'!I281</f>
        <v>H23284</v>
      </c>
      <c r="I279" s="40" t="str">
        <f t="shared" si="3"/>
        <v>AU</v>
      </c>
      <c r="J279" s="41" t="str">
        <f>VLOOKUP(H279,'Input - Bookings'!I279:P718,8,0)</f>
        <v>087575</v>
      </c>
      <c r="K279" s="41" t="str">
        <f>'Input - Bookings'!L281</f>
        <v>A6W9</v>
      </c>
      <c r="L279" s="41" t="str">
        <f>'Input - Bookings'!M281</f>
        <v>PC1.5</v>
      </c>
      <c r="M279" s="41" t="str">
        <f>'Input - Bookings'!B281</f>
        <v>AUD</v>
      </c>
      <c r="N279" s="43" t="str">
        <f t="array" ref="N279">IF(M279="USD",INDEX('AP Plants'!A:A,MATCH(K279,'AP Plants'!D:D,0)),INDEX('Australia Plants'!A:A,MATCH(K279,'Australia Plants'!D:D,0)))</f>
        <v>Staxx</v>
      </c>
      <c r="O279" s="10">
        <v>1.0</v>
      </c>
      <c r="P279" s="9">
        <v>2140.0</v>
      </c>
      <c r="Q279" s="9">
        <v>1282.92</v>
      </c>
      <c r="R279" s="44">
        <v>0.13891968781723785</v>
      </c>
      <c r="S279" s="45">
        <f t="shared" si="4"/>
        <v>0.4005046729</v>
      </c>
      <c r="T279" s="46">
        <f t="shared" si="5"/>
        <v>0</v>
      </c>
      <c r="U279" s="46">
        <f t="shared" si="20"/>
        <v>0.1389196878</v>
      </c>
      <c r="V279" s="47" t="str">
        <f t="shared" si="7"/>
        <v>AOP</v>
      </c>
      <c r="W279" s="48">
        <f t="shared" si="26"/>
        <v>178.2228459</v>
      </c>
      <c r="X279" s="49" t="str">
        <f t="shared" si="9"/>
        <v>#DIV/0!</v>
      </c>
      <c r="Y279" s="9" t="str">
        <f t="shared" si="24"/>
        <v>#DIV/0!</v>
      </c>
      <c r="Z279" s="8"/>
      <c r="AA279" s="8"/>
      <c r="AB279" s="8"/>
      <c r="AC279" s="8" t="str">
        <f t="shared" si="11"/>
        <v>PAUH23284PC1.5</v>
      </c>
      <c r="AD279" s="8" t="str">
        <f>IF(AC279='Input - Bookings'!Q278,"OK","Check")</f>
        <v>Check</v>
      </c>
      <c r="AE279" s="50"/>
      <c r="AF279" s="62"/>
      <c r="AG279" s="62"/>
      <c r="AH279" s="52"/>
      <c r="AI279" s="52"/>
      <c r="AJ279" s="8" t="str">
        <f t="array" ref="AJ279">XLOOKUP($K279,'AP Plants'!D:D,'AP Plants'!B:B)</f>
        <v>Class 3</v>
      </c>
      <c r="AK279" s="53"/>
      <c r="AL279" s="53"/>
      <c r="AM279" s="46">
        <v>0.015</v>
      </c>
      <c r="AN279" s="46">
        <f t="array" ref="AN279">XLOOKUP($AJ279,Warranty!B:B,Warranty!E:E)</f>
        <v>0.015</v>
      </c>
      <c r="AO279" s="8">
        <f>IF($M279="AUD",VLOOKUP(RIGHT('Wk - Margins'!$K279,3),'AU Freight'!C:G,5,0),0)</f>
        <v>100</v>
      </c>
      <c r="AP279" s="46">
        <f t="shared" si="12"/>
        <v>0</v>
      </c>
      <c r="AQ279" s="54">
        <f t="shared" si="13"/>
        <v>100</v>
      </c>
      <c r="AR279" s="55">
        <f t="shared" si="14"/>
        <v>0.922052817</v>
      </c>
      <c r="AS279" s="56">
        <f>IF(M279="AUD",P279*'Currency &amp; Conversion'!$L$7,P279)</f>
        <v>1436.967022</v>
      </c>
      <c r="AT279" s="56">
        <f>IF(M279="AUD",Q279*'Currency &amp; Conversion'!$L$7,Q279)</f>
        <v>861.4550148</v>
      </c>
      <c r="AU279" s="56"/>
      <c r="AV279" s="56"/>
      <c r="AW279" s="8"/>
    </row>
    <row r="280" ht="12.75" customHeight="1">
      <c r="A280" s="39" t="str">
        <f>'Input - Bookings'!A282</f>
        <v>04-24</v>
      </c>
      <c r="B280" s="40" t="str">
        <f t="shared" si="1"/>
        <v>Australia</v>
      </c>
      <c r="C280" s="40" t="str">
        <f t="shared" si="2"/>
        <v>PAU</v>
      </c>
      <c r="D280" s="40" t="str">
        <f>'Input - Bookings'!C282</f>
        <v>P</v>
      </c>
      <c r="E280" s="40" t="str">
        <f>'Input - Bookings'!H282</f>
        <v>AU</v>
      </c>
      <c r="F280" s="41" t="str">
        <f>'Input - Bookings'!E282</f>
        <v>065</v>
      </c>
      <c r="G280" s="41" t="str">
        <f>'Input - Bookings'!G282</f>
        <v>ADAPT-A-LIFT GROUP (QLD)</v>
      </c>
      <c r="H280" s="58" t="str">
        <f>'Input - Bookings'!I282</f>
        <v>H23285</v>
      </c>
      <c r="I280" s="40" t="str">
        <f t="shared" si="3"/>
        <v>AU</v>
      </c>
      <c r="J280" s="41" t="str">
        <f>VLOOKUP(H280,'Input - Bookings'!I280:P719,8,0)</f>
        <v>087575</v>
      </c>
      <c r="K280" s="41" t="str">
        <f>'Input - Bookings'!L282</f>
        <v>A6W9</v>
      </c>
      <c r="L280" s="41" t="str">
        <f>'Input - Bookings'!M282</f>
        <v>PC1.5</v>
      </c>
      <c r="M280" s="41" t="str">
        <f>'Input - Bookings'!B282</f>
        <v>AUD</v>
      </c>
      <c r="N280" s="43" t="str">
        <f t="array" ref="N280">IF(M280="USD",INDEX('AP Plants'!A:A,MATCH(K280,'AP Plants'!D:D,0)),INDEX('Australia Plants'!A:A,MATCH(K280,'Australia Plants'!D:D,0)))</f>
        <v>Staxx</v>
      </c>
      <c r="O280" s="10">
        <v>1.0</v>
      </c>
      <c r="P280" s="9">
        <v>2140.0</v>
      </c>
      <c r="Q280" s="9">
        <v>1282.92</v>
      </c>
      <c r="R280" s="44">
        <v>0.13891968781723785</v>
      </c>
      <c r="S280" s="45">
        <f t="shared" si="4"/>
        <v>0.4005046729</v>
      </c>
      <c r="T280" s="46">
        <f t="shared" si="5"/>
        <v>0</v>
      </c>
      <c r="U280" s="46">
        <f t="shared" si="20"/>
        <v>0.1389196878</v>
      </c>
      <c r="V280" s="47" t="str">
        <f t="shared" si="7"/>
        <v>AOP</v>
      </c>
      <c r="W280" s="48">
        <f t="shared" si="26"/>
        <v>178.2228459</v>
      </c>
      <c r="X280" s="49" t="str">
        <f t="shared" si="9"/>
        <v>#DIV/0!</v>
      </c>
      <c r="Y280" s="9" t="str">
        <f t="shared" si="24"/>
        <v>#DIV/0!</v>
      </c>
      <c r="Z280" s="8"/>
      <c r="AA280" s="8"/>
      <c r="AB280" s="8"/>
      <c r="AC280" s="8" t="str">
        <f t="shared" si="11"/>
        <v>PAUH23285PC1.5</v>
      </c>
      <c r="AD280" s="8" t="str">
        <f>IF(AC280='Input - Bookings'!Q279,"OK","Check")</f>
        <v>Check</v>
      </c>
      <c r="AE280" s="50"/>
      <c r="AF280" s="62"/>
      <c r="AG280" s="62"/>
      <c r="AH280" s="52"/>
      <c r="AI280" s="52"/>
      <c r="AJ280" s="8" t="str">
        <f t="array" ref="AJ280">XLOOKUP($K280,'AP Plants'!D:D,'AP Plants'!B:B)</f>
        <v>Class 3</v>
      </c>
      <c r="AK280" s="53"/>
      <c r="AL280" s="53"/>
      <c r="AM280" s="46">
        <v>0.015</v>
      </c>
      <c r="AN280" s="46">
        <f t="array" ref="AN280">XLOOKUP($AJ280,Warranty!B:B,Warranty!E:E)</f>
        <v>0.015</v>
      </c>
      <c r="AO280" s="8">
        <f>IF($M280="AUD",VLOOKUP(RIGHT('Wk - Margins'!$K280,3),'AU Freight'!C:G,5,0),0)</f>
        <v>100</v>
      </c>
      <c r="AP280" s="46">
        <f t="shared" si="12"/>
        <v>0</v>
      </c>
      <c r="AQ280" s="54">
        <f t="shared" si="13"/>
        <v>100</v>
      </c>
      <c r="AR280" s="55">
        <f t="shared" si="14"/>
        <v>0.922052817</v>
      </c>
      <c r="AS280" s="56">
        <f>IF(M280="AUD",P280*'Currency &amp; Conversion'!$L$7,P280)</f>
        <v>1436.967022</v>
      </c>
      <c r="AT280" s="56">
        <f>IF(M280="AUD",Q280*'Currency &amp; Conversion'!$L$7,Q280)</f>
        <v>861.4550148</v>
      </c>
      <c r="AU280" s="56"/>
      <c r="AV280" s="56"/>
      <c r="AW280" s="8"/>
    </row>
    <row r="281" ht="12.75" customHeight="1">
      <c r="A281" s="39" t="str">
        <f>'Input - Bookings'!A283</f>
        <v>04-24</v>
      </c>
      <c r="B281" s="40" t="str">
        <f t="shared" si="1"/>
        <v>Australia</v>
      </c>
      <c r="C281" s="40" t="str">
        <f t="shared" si="2"/>
        <v>PAU</v>
      </c>
      <c r="D281" s="40" t="str">
        <f>'Input - Bookings'!C283</f>
        <v>P</v>
      </c>
      <c r="E281" s="40" t="str">
        <f>'Input - Bookings'!H283</f>
        <v>AU</v>
      </c>
      <c r="F281" s="41" t="str">
        <f>'Input - Bookings'!E283</f>
        <v>065</v>
      </c>
      <c r="G281" s="41" t="str">
        <f>'Input - Bookings'!G283</f>
        <v>ADAPT-A-LIFT GROUP (QLD)</v>
      </c>
      <c r="H281" s="58" t="str">
        <f>'Input - Bookings'!I283</f>
        <v>H23286</v>
      </c>
      <c r="I281" s="40" t="str">
        <f t="shared" si="3"/>
        <v>AU</v>
      </c>
      <c r="J281" s="41" t="str">
        <f>VLOOKUP(H281,'Input - Bookings'!I281:P720,8,0)</f>
        <v>087575</v>
      </c>
      <c r="K281" s="41" t="str">
        <f>'Input - Bookings'!L283</f>
        <v>A6W9</v>
      </c>
      <c r="L281" s="41" t="str">
        <f>'Input - Bookings'!M283</f>
        <v>PC1.5</v>
      </c>
      <c r="M281" s="41" t="str">
        <f>'Input - Bookings'!B283</f>
        <v>AUD</v>
      </c>
      <c r="N281" s="43" t="str">
        <f t="array" ref="N281">IF(M281="USD",INDEX('AP Plants'!A:A,MATCH(K281,'AP Plants'!D:D,0)),INDEX('Australia Plants'!A:A,MATCH(K281,'Australia Plants'!D:D,0)))</f>
        <v>Staxx</v>
      </c>
      <c r="O281" s="10">
        <v>1.0</v>
      </c>
      <c r="P281" s="9">
        <v>2140.0</v>
      </c>
      <c r="Q281" s="9">
        <v>1282.92</v>
      </c>
      <c r="R281" s="44">
        <v>0.13891968781723785</v>
      </c>
      <c r="S281" s="45">
        <f t="shared" si="4"/>
        <v>0.4005046729</v>
      </c>
      <c r="T281" s="46">
        <f t="shared" si="5"/>
        <v>0</v>
      </c>
      <c r="U281" s="46">
        <f t="shared" si="20"/>
        <v>0.1389196878</v>
      </c>
      <c r="V281" s="47" t="str">
        <f t="shared" si="7"/>
        <v>AOP</v>
      </c>
      <c r="W281" s="48">
        <f t="shared" si="26"/>
        <v>178.2228459</v>
      </c>
      <c r="X281" s="49" t="str">
        <f t="shared" si="9"/>
        <v>#DIV/0!</v>
      </c>
      <c r="Y281" s="9" t="str">
        <f t="shared" si="24"/>
        <v>#DIV/0!</v>
      </c>
      <c r="Z281" s="8"/>
      <c r="AA281" s="8"/>
      <c r="AB281" s="8"/>
      <c r="AC281" s="8" t="str">
        <f t="shared" si="11"/>
        <v>PAUH23286PC1.5</v>
      </c>
      <c r="AD281" s="8" t="str">
        <f>IF(AC281='Input - Bookings'!Q280,"OK","Check")</f>
        <v>Check</v>
      </c>
      <c r="AE281" s="50"/>
      <c r="AF281" s="62"/>
      <c r="AG281" s="62"/>
      <c r="AH281" s="52"/>
      <c r="AI281" s="52"/>
      <c r="AJ281" s="8" t="str">
        <f t="array" ref="AJ281">XLOOKUP($K281,'AP Plants'!D:D,'AP Plants'!B:B)</f>
        <v>Class 3</v>
      </c>
      <c r="AK281" s="53"/>
      <c r="AL281" s="53"/>
      <c r="AM281" s="46">
        <v>0.015</v>
      </c>
      <c r="AN281" s="46">
        <f t="array" ref="AN281">XLOOKUP($AJ281,Warranty!B:B,Warranty!E:E)</f>
        <v>0.015</v>
      </c>
      <c r="AO281" s="8">
        <f>IF($M281="AUD",VLOOKUP(RIGHT('Wk - Margins'!$K281,3),'AU Freight'!C:G,5,0),0)</f>
        <v>100</v>
      </c>
      <c r="AP281" s="46">
        <f t="shared" si="12"/>
        <v>0</v>
      </c>
      <c r="AQ281" s="54">
        <f t="shared" si="13"/>
        <v>100</v>
      </c>
      <c r="AR281" s="55">
        <f t="shared" si="14"/>
        <v>0.922052817</v>
      </c>
      <c r="AS281" s="56">
        <f>IF(M281="AUD",P281*'Currency &amp; Conversion'!$L$7,P281)</f>
        <v>1436.967022</v>
      </c>
      <c r="AT281" s="56">
        <f>IF(M281="AUD",Q281*'Currency &amp; Conversion'!$L$7,Q281)</f>
        <v>861.4550148</v>
      </c>
      <c r="AU281" s="56"/>
      <c r="AV281" s="56"/>
      <c r="AW281" s="8"/>
    </row>
    <row r="282" ht="12.75" customHeight="1">
      <c r="A282" s="39" t="str">
        <f>'Input - Bookings'!A284</f>
        <v>04-24</v>
      </c>
      <c r="B282" s="40" t="str">
        <f t="shared" si="1"/>
        <v>Australia</v>
      </c>
      <c r="C282" s="40" t="str">
        <f t="shared" si="2"/>
        <v>PAU</v>
      </c>
      <c r="D282" s="40" t="str">
        <f>'Input - Bookings'!C284</f>
        <v>P</v>
      </c>
      <c r="E282" s="40" t="str">
        <f>'Input - Bookings'!H284</f>
        <v>AU</v>
      </c>
      <c r="F282" s="41" t="str">
        <f>'Input - Bookings'!E284</f>
        <v>065</v>
      </c>
      <c r="G282" s="41" t="str">
        <f>'Input - Bookings'!G284</f>
        <v>ADAPT-A-LIFT GROUP (QLD)</v>
      </c>
      <c r="H282" s="58" t="str">
        <f>'Input - Bookings'!I284</f>
        <v>H23287</v>
      </c>
      <c r="I282" s="40" t="str">
        <f t="shared" si="3"/>
        <v>AU</v>
      </c>
      <c r="J282" s="41" t="str">
        <f>VLOOKUP(H282,'Input - Bookings'!I282:P721,8,0)</f>
        <v>087575</v>
      </c>
      <c r="K282" s="41" t="str">
        <f>'Input - Bookings'!L284</f>
        <v>A6W9</v>
      </c>
      <c r="L282" s="41" t="str">
        <f>'Input - Bookings'!M284</f>
        <v>PC1.5</v>
      </c>
      <c r="M282" s="41" t="str">
        <f>'Input - Bookings'!B284</f>
        <v>AUD</v>
      </c>
      <c r="N282" s="43" t="str">
        <f t="array" ref="N282">IF(M282="USD",INDEX('AP Plants'!A:A,MATCH(K282,'AP Plants'!D:D,0)),INDEX('Australia Plants'!A:A,MATCH(K282,'Australia Plants'!D:D,0)))</f>
        <v>Staxx</v>
      </c>
      <c r="O282" s="10">
        <v>1.0</v>
      </c>
      <c r="P282" s="9">
        <v>2140.0</v>
      </c>
      <c r="Q282" s="9">
        <v>1282.92</v>
      </c>
      <c r="R282" s="44">
        <v>0.13891968781723785</v>
      </c>
      <c r="S282" s="45">
        <f t="shared" si="4"/>
        <v>0.4005046729</v>
      </c>
      <c r="T282" s="46">
        <f t="shared" si="5"/>
        <v>0</v>
      </c>
      <c r="U282" s="46">
        <f t="shared" si="20"/>
        <v>0.1389196878</v>
      </c>
      <c r="V282" s="47" t="str">
        <f t="shared" si="7"/>
        <v>AOP</v>
      </c>
      <c r="W282" s="48">
        <f t="shared" si="26"/>
        <v>178.2228459</v>
      </c>
      <c r="X282" s="49" t="str">
        <f t="shared" si="9"/>
        <v>#DIV/0!</v>
      </c>
      <c r="Y282" s="9" t="str">
        <f t="shared" si="24"/>
        <v>#DIV/0!</v>
      </c>
      <c r="Z282" s="8"/>
      <c r="AA282" s="8"/>
      <c r="AB282" s="8"/>
      <c r="AC282" s="8" t="str">
        <f t="shared" si="11"/>
        <v>PAUH23287PC1.5</v>
      </c>
      <c r="AD282" s="8" t="str">
        <f>IF(AC282='Input - Bookings'!Q281,"OK","Check")</f>
        <v>Check</v>
      </c>
      <c r="AE282" s="50"/>
      <c r="AF282" s="62"/>
      <c r="AG282" s="62"/>
      <c r="AH282" s="52"/>
      <c r="AI282" s="52"/>
      <c r="AJ282" s="8" t="str">
        <f t="array" ref="AJ282">XLOOKUP($K282,'AP Plants'!D:D,'AP Plants'!B:B)</f>
        <v>Class 3</v>
      </c>
      <c r="AK282" s="53"/>
      <c r="AL282" s="53"/>
      <c r="AM282" s="46">
        <v>0.015</v>
      </c>
      <c r="AN282" s="46">
        <f t="array" ref="AN282">XLOOKUP($AJ282,Warranty!B:B,Warranty!E:E)</f>
        <v>0.015</v>
      </c>
      <c r="AO282" s="8">
        <f>IF($M282="AUD",VLOOKUP(RIGHT('Wk - Margins'!$K282,3),'AU Freight'!C:G,5,0),0)</f>
        <v>100</v>
      </c>
      <c r="AP282" s="46">
        <f t="shared" si="12"/>
        <v>0</v>
      </c>
      <c r="AQ282" s="54">
        <f t="shared" si="13"/>
        <v>100</v>
      </c>
      <c r="AR282" s="55">
        <f t="shared" si="14"/>
        <v>0.922052817</v>
      </c>
      <c r="AS282" s="56">
        <f>IF(M282="AUD",P282*'Currency &amp; Conversion'!$L$7,P282)</f>
        <v>1436.967022</v>
      </c>
      <c r="AT282" s="56">
        <f>IF(M282="AUD",Q282*'Currency &amp; Conversion'!$L$7,Q282)</f>
        <v>861.4550148</v>
      </c>
      <c r="AU282" s="56"/>
      <c r="AV282" s="56"/>
      <c r="AW282" s="8"/>
    </row>
    <row r="283" ht="12.75" customHeight="1">
      <c r="A283" s="39" t="str">
        <f>'Input - Bookings'!A285</f>
        <v>04-24</v>
      </c>
      <c r="B283" s="40" t="str">
        <f t="shared" si="1"/>
        <v>Australia</v>
      </c>
      <c r="C283" s="40" t="str">
        <f t="shared" si="2"/>
        <v>PAU</v>
      </c>
      <c r="D283" s="40" t="str">
        <f>'Input - Bookings'!C285</f>
        <v>P</v>
      </c>
      <c r="E283" s="40" t="str">
        <f>'Input - Bookings'!H285</f>
        <v>AU</v>
      </c>
      <c r="F283" s="41" t="str">
        <f>'Input - Bookings'!E285</f>
        <v>065</v>
      </c>
      <c r="G283" s="41" t="str">
        <f>'Input - Bookings'!G285</f>
        <v>ADAPT-A-LIFT GROUP (QLD)</v>
      </c>
      <c r="H283" s="58" t="str">
        <f>'Input - Bookings'!I285</f>
        <v>H23288</v>
      </c>
      <c r="I283" s="40" t="str">
        <f t="shared" si="3"/>
        <v>AU</v>
      </c>
      <c r="J283" s="41" t="str">
        <f>VLOOKUP(H283,'Input - Bookings'!I283:P722,8,0)</f>
        <v>087575</v>
      </c>
      <c r="K283" s="41" t="str">
        <f>'Input - Bookings'!L285</f>
        <v>A6W9</v>
      </c>
      <c r="L283" s="41" t="str">
        <f>'Input - Bookings'!M285</f>
        <v>PC1.5</v>
      </c>
      <c r="M283" s="41" t="str">
        <f>'Input - Bookings'!B285</f>
        <v>AUD</v>
      </c>
      <c r="N283" s="43" t="str">
        <f t="array" ref="N283">IF(M283="USD",INDEX('AP Plants'!A:A,MATCH(K283,'AP Plants'!D:D,0)),INDEX('Australia Plants'!A:A,MATCH(K283,'Australia Plants'!D:D,0)))</f>
        <v>Staxx</v>
      </c>
      <c r="O283" s="10">
        <v>1.0</v>
      </c>
      <c r="P283" s="9">
        <v>2140.0</v>
      </c>
      <c r="Q283" s="9">
        <v>1282.92</v>
      </c>
      <c r="R283" s="44">
        <v>0.13891968781723785</v>
      </c>
      <c r="S283" s="45">
        <f t="shared" si="4"/>
        <v>0.4005046729</v>
      </c>
      <c r="T283" s="46">
        <f t="shared" si="5"/>
        <v>0</v>
      </c>
      <c r="U283" s="46">
        <f t="shared" si="20"/>
        <v>0.1389196878</v>
      </c>
      <c r="V283" s="47" t="str">
        <f t="shared" si="7"/>
        <v>AOP</v>
      </c>
      <c r="W283" s="48">
        <f t="shared" si="26"/>
        <v>178.2228459</v>
      </c>
      <c r="X283" s="49" t="str">
        <f t="shared" si="9"/>
        <v>#DIV/0!</v>
      </c>
      <c r="Y283" s="9" t="str">
        <f t="shared" si="24"/>
        <v>#DIV/0!</v>
      </c>
      <c r="Z283" s="8"/>
      <c r="AA283" s="8"/>
      <c r="AB283" s="8"/>
      <c r="AC283" s="8" t="str">
        <f t="shared" si="11"/>
        <v>PAUH23288PC1.5</v>
      </c>
      <c r="AD283" s="8" t="str">
        <f>IF(AC283='Input - Bookings'!Q282,"OK","Check")</f>
        <v>Check</v>
      </c>
      <c r="AE283" s="50"/>
      <c r="AF283" s="62"/>
      <c r="AG283" s="62"/>
      <c r="AH283" s="52"/>
      <c r="AI283" s="59"/>
      <c r="AJ283" s="8" t="str">
        <f t="array" ref="AJ283">XLOOKUP($K283,'AP Plants'!D:D,'AP Plants'!B:B)</f>
        <v>Class 3</v>
      </c>
      <c r="AK283" s="53"/>
      <c r="AL283" s="53"/>
      <c r="AM283" s="46">
        <v>0.015</v>
      </c>
      <c r="AN283" s="46">
        <f t="array" ref="AN283">XLOOKUP($AJ283,Warranty!B:B,Warranty!E:E)</f>
        <v>0.015</v>
      </c>
      <c r="AO283" s="8">
        <f>IF($M283="AUD",VLOOKUP(RIGHT('Wk - Margins'!$K283,3),'AU Freight'!C:G,5,0),0)</f>
        <v>100</v>
      </c>
      <c r="AP283" s="46">
        <f t="shared" si="12"/>
        <v>0</v>
      </c>
      <c r="AQ283" s="54">
        <f t="shared" si="13"/>
        <v>100</v>
      </c>
      <c r="AR283" s="55">
        <f t="shared" si="14"/>
        <v>0.922052817</v>
      </c>
      <c r="AS283" s="56">
        <f>IF(M283="AUD",P283*'Currency &amp; Conversion'!$L$7,P283)</f>
        <v>1436.967022</v>
      </c>
      <c r="AT283" s="56">
        <f>IF(M283="AUD",Q283*'Currency &amp; Conversion'!$L$7,Q283)</f>
        <v>861.4550148</v>
      </c>
      <c r="AU283" s="56"/>
      <c r="AV283" s="56"/>
      <c r="AW283" s="8"/>
    </row>
    <row r="284" ht="12.75" customHeight="1">
      <c r="A284" s="39" t="str">
        <f>'Input - Bookings'!A286</f>
        <v>04-24</v>
      </c>
      <c r="B284" s="40" t="str">
        <f t="shared" si="1"/>
        <v>Australia</v>
      </c>
      <c r="C284" s="40" t="str">
        <f t="shared" si="2"/>
        <v>PAU</v>
      </c>
      <c r="D284" s="40" t="str">
        <f>'Input - Bookings'!C286</f>
        <v>P</v>
      </c>
      <c r="E284" s="40" t="str">
        <f>'Input - Bookings'!H286</f>
        <v>AU</v>
      </c>
      <c r="F284" s="41" t="str">
        <f>'Input - Bookings'!E286</f>
        <v>065</v>
      </c>
      <c r="G284" s="41" t="str">
        <f>'Input - Bookings'!G286</f>
        <v>ADAPT-A-LIFT GROUP (QLD)</v>
      </c>
      <c r="H284" s="58" t="str">
        <f>'Input - Bookings'!I286</f>
        <v>H23289</v>
      </c>
      <c r="I284" s="40" t="str">
        <f t="shared" si="3"/>
        <v>AU</v>
      </c>
      <c r="J284" s="41" t="str">
        <f>VLOOKUP(H284,'Input - Bookings'!I284:P723,8,0)</f>
        <v>087575</v>
      </c>
      <c r="K284" s="41" t="str">
        <f>'Input - Bookings'!L286</f>
        <v>A6W9</v>
      </c>
      <c r="L284" s="41" t="str">
        <f>'Input - Bookings'!M286</f>
        <v>PC1.5</v>
      </c>
      <c r="M284" s="41" t="str">
        <f>'Input - Bookings'!B286</f>
        <v>AUD</v>
      </c>
      <c r="N284" s="43" t="str">
        <f t="array" ref="N284">IF(M284="USD",INDEX('AP Plants'!A:A,MATCH(K284,'AP Plants'!D:D,0)),INDEX('Australia Plants'!A:A,MATCH(K284,'Australia Plants'!D:D,0)))</f>
        <v>Staxx</v>
      </c>
      <c r="O284" s="10">
        <v>1.0</v>
      </c>
      <c r="P284" s="9">
        <v>2140.0</v>
      </c>
      <c r="Q284" s="9">
        <v>1282.92</v>
      </c>
      <c r="R284" s="44">
        <v>0.13891968781723785</v>
      </c>
      <c r="S284" s="45">
        <f t="shared" si="4"/>
        <v>0.4005046729</v>
      </c>
      <c r="T284" s="46">
        <f t="shared" si="5"/>
        <v>0</v>
      </c>
      <c r="U284" s="46">
        <f t="shared" si="20"/>
        <v>0.1389196878</v>
      </c>
      <c r="V284" s="47" t="str">
        <f t="shared" si="7"/>
        <v>AOP</v>
      </c>
      <c r="W284" s="48">
        <f t="shared" si="26"/>
        <v>178.2228459</v>
      </c>
      <c r="X284" s="49" t="str">
        <f t="shared" si="9"/>
        <v>#DIV/0!</v>
      </c>
      <c r="Y284" s="9" t="str">
        <f t="shared" si="24"/>
        <v>#DIV/0!</v>
      </c>
      <c r="Z284" s="8"/>
      <c r="AA284" s="8"/>
      <c r="AB284" s="8"/>
      <c r="AC284" s="8" t="str">
        <f t="shared" si="11"/>
        <v>PAUH23289PC1.5</v>
      </c>
      <c r="AD284" s="8" t="str">
        <f>IF(AC284='Input - Bookings'!Q283,"OK","Check")</f>
        <v>Check</v>
      </c>
      <c r="AE284" s="67"/>
      <c r="AF284" s="62"/>
      <c r="AG284" s="62"/>
      <c r="AH284" s="52"/>
      <c r="AI284" s="59"/>
      <c r="AJ284" s="8" t="str">
        <f t="array" ref="AJ284">XLOOKUP($K284,'AP Plants'!D:D,'AP Plants'!B:B)</f>
        <v>Class 3</v>
      </c>
      <c r="AK284" s="53"/>
      <c r="AL284" s="53"/>
      <c r="AM284" s="46">
        <v>0.015</v>
      </c>
      <c r="AN284" s="46">
        <f t="array" ref="AN284">XLOOKUP($AJ284,Warranty!B:B,Warranty!E:E)</f>
        <v>0.015</v>
      </c>
      <c r="AO284" s="8">
        <f>IF($M284="AUD",VLOOKUP(RIGHT('Wk - Margins'!$K284,3),'AU Freight'!C:G,5,0),0)</f>
        <v>100</v>
      </c>
      <c r="AP284" s="46">
        <f t="shared" si="12"/>
        <v>0</v>
      </c>
      <c r="AQ284" s="54">
        <f t="shared" si="13"/>
        <v>100</v>
      </c>
      <c r="AR284" s="55">
        <f t="shared" si="14"/>
        <v>0.922052817</v>
      </c>
      <c r="AS284" s="56">
        <f>IF(M284="AUD",P284*'Currency &amp; Conversion'!$L$7,P284)</f>
        <v>1436.967022</v>
      </c>
      <c r="AT284" s="56">
        <f>IF(M284="AUD",Q284*'Currency &amp; Conversion'!$L$7,Q284)</f>
        <v>861.4550148</v>
      </c>
      <c r="AU284" s="56"/>
      <c r="AV284" s="56"/>
      <c r="AW284" s="8"/>
    </row>
    <row r="285" ht="12.75" customHeight="1">
      <c r="A285" s="39" t="str">
        <f>'Input - Bookings'!A287</f>
        <v>04-24</v>
      </c>
      <c r="B285" s="40" t="str">
        <f t="shared" si="1"/>
        <v>Australia</v>
      </c>
      <c r="C285" s="40" t="str">
        <f t="shared" si="2"/>
        <v>PAU</v>
      </c>
      <c r="D285" s="40" t="str">
        <f>'Input - Bookings'!C287</f>
        <v>P</v>
      </c>
      <c r="E285" s="40" t="str">
        <f>'Input - Bookings'!H287</f>
        <v>AU</v>
      </c>
      <c r="F285" s="41" t="str">
        <f>'Input - Bookings'!E287</f>
        <v>065</v>
      </c>
      <c r="G285" s="41" t="str">
        <f>'Input - Bookings'!G287</f>
        <v>ADAPT-A-LIFT GROUP (QLD)</v>
      </c>
      <c r="H285" s="58" t="str">
        <f>'Input - Bookings'!I287</f>
        <v>H23290</v>
      </c>
      <c r="I285" s="40" t="str">
        <f t="shared" si="3"/>
        <v>AU</v>
      </c>
      <c r="J285" s="41" t="str">
        <f>VLOOKUP(H285,'Input - Bookings'!I285:P724,8,0)</f>
        <v>087575</v>
      </c>
      <c r="K285" s="41" t="str">
        <f>'Input - Bookings'!L287</f>
        <v>A6W9</v>
      </c>
      <c r="L285" s="41" t="str">
        <f>'Input - Bookings'!M287</f>
        <v>PC1.5</v>
      </c>
      <c r="M285" s="41" t="str">
        <f>'Input - Bookings'!B287</f>
        <v>AUD</v>
      </c>
      <c r="N285" s="43" t="str">
        <f t="array" ref="N285">IF(M285="USD",INDEX('AP Plants'!A:A,MATCH(K285,'AP Plants'!D:D,0)),INDEX('Australia Plants'!A:A,MATCH(K285,'Australia Plants'!D:D,0)))</f>
        <v>Staxx</v>
      </c>
      <c r="O285" s="10">
        <v>1.0</v>
      </c>
      <c r="P285" s="9">
        <v>2140.0</v>
      </c>
      <c r="Q285" s="9">
        <v>1282.92</v>
      </c>
      <c r="R285" s="44">
        <v>0.13891968781723785</v>
      </c>
      <c r="S285" s="45">
        <f t="shared" si="4"/>
        <v>0.4005046729</v>
      </c>
      <c r="T285" s="46">
        <f t="shared" si="5"/>
        <v>0</v>
      </c>
      <c r="U285" s="46">
        <f t="shared" si="20"/>
        <v>0.1389196878</v>
      </c>
      <c r="V285" s="47" t="str">
        <f t="shared" si="7"/>
        <v>AOP</v>
      </c>
      <c r="W285" s="48">
        <f t="shared" si="26"/>
        <v>178.2228459</v>
      </c>
      <c r="X285" s="49" t="str">
        <f t="shared" si="9"/>
        <v>#DIV/0!</v>
      </c>
      <c r="Y285" s="9" t="str">
        <f t="shared" si="24"/>
        <v>#DIV/0!</v>
      </c>
      <c r="Z285" s="8"/>
      <c r="AA285" s="8"/>
      <c r="AB285" s="8"/>
      <c r="AC285" s="8" t="str">
        <f t="shared" si="11"/>
        <v>PAUH23290PC1.5</v>
      </c>
      <c r="AD285" s="8" t="str">
        <f>IF(AC285='Input - Bookings'!Q284,"OK","Check")</f>
        <v>Check</v>
      </c>
      <c r="AE285" s="50"/>
      <c r="AF285" s="62"/>
      <c r="AG285" s="62"/>
      <c r="AH285" s="52"/>
      <c r="AI285" s="59"/>
      <c r="AJ285" s="8" t="str">
        <f t="array" ref="AJ285">XLOOKUP($K285,'AP Plants'!D:D,'AP Plants'!B:B)</f>
        <v>Class 3</v>
      </c>
      <c r="AK285" s="53"/>
      <c r="AL285" s="53"/>
      <c r="AM285" s="46">
        <v>0.015</v>
      </c>
      <c r="AN285" s="46">
        <f t="array" ref="AN285">XLOOKUP($AJ285,Warranty!B:B,Warranty!E:E)</f>
        <v>0.015</v>
      </c>
      <c r="AO285" s="8">
        <f>IF($M285="AUD",VLOOKUP(RIGHT('Wk - Margins'!$K285,3),'AU Freight'!C:G,5,0),0)</f>
        <v>100</v>
      </c>
      <c r="AP285" s="46">
        <f t="shared" si="12"/>
        <v>0</v>
      </c>
      <c r="AQ285" s="54">
        <f t="shared" si="13"/>
        <v>100</v>
      </c>
      <c r="AR285" s="55">
        <f t="shared" si="14"/>
        <v>0.922052817</v>
      </c>
      <c r="AS285" s="56">
        <f>IF(M285="AUD",P285*'Currency &amp; Conversion'!$L$7,P285)</f>
        <v>1436.967022</v>
      </c>
      <c r="AT285" s="56">
        <f>IF(M285="AUD",Q285*'Currency &amp; Conversion'!$L$7,Q285)</f>
        <v>861.4550148</v>
      </c>
      <c r="AU285" s="56"/>
      <c r="AV285" s="56"/>
      <c r="AW285" s="8"/>
    </row>
    <row r="286" ht="12.75" customHeight="1">
      <c r="A286" s="39" t="str">
        <f>'Input - Bookings'!A288</f>
        <v>04-24</v>
      </c>
      <c r="B286" s="40" t="str">
        <f t="shared" si="1"/>
        <v>Australia</v>
      </c>
      <c r="C286" s="40" t="str">
        <f t="shared" si="2"/>
        <v>PAU</v>
      </c>
      <c r="D286" s="40" t="str">
        <f>'Input - Bookings'!C288</f>
        <v>P</v>
      </c>
      <c r="E286" s="40" t="str">
        <f>'Input - Bookings'!H288</f>
        <v>AU</v>
      </c>
      <c r="F286" s="41" t="str">
        <f>'Input - Bookings'!E288</f>
        <v>065</v>
      </c>
      <c r="G286" s="41" t="str">
        <f>'Input - Bookings'!G288</f>
        <v>ADAPT-A-LIFT GROUP (QLD)</v>
      </c>
      <c r="H286" s="58" t="str">
        <f>'Input - Bookings'!I288</f>
        <v>H23291</v>
      </c>
      <c r="I286" s="40" t="str">
        <f t="shared" si="3"/>
        <v>AU</v>
      </c>
      <c r="J286" s="41" t="str">
        <f>VLOOKUP(H286,'Input - Bookings'!I286:P725,8,0)</f>
        <v>087575</v>
      </c>
      <c r="K286" s="41" t="str">
        <f>'Input - Bookings'!L288</f>
        <v>A6W9</v>
      </c>
      <c r="L286" s="41" t="str">
        <f>'Input - Bookings'!M288</f>
        <v>PC1.5</v>
      </c>
      <c r="M286" s="41" t="str">
        <f>'Input - Bookings'!B288</f>
        <v>AUD</v>
      </c>
      <c r="N286" s="43" t="str">
        <f t="array" ref="N286">IF(M286="USD",INDEX('AP Plants'!A:A,MATCH(K286,'AP Plants'!D:D,0)),INDEX('Australia Plants'!A:A,MATCH(K286,'Australia Plants'!D:D,0)))</f>
        <v>Staxx</v>
      </c>
      <c r="O286" s="10">
        <v>1.0</v>
      </c>
      <c r="P286" s="9">
        <v>2140.0</v>
      </c>
      <c r="Q286" s="9">
        <v>1282.92</v>
      </c>
      <c r="R286" s="44">
        <v>0.13891968781723785</v>
      </c>
      <c r="S286" s="45">
        <f t="shared" si="4"/>
        <v>0.4005046729</v>
      </c>
      <c r="T286" s="46">
        <f t="shared" si="5"/>
        <v>0</v>
      </c>
      <c r="U286" s="46">
        <f t="shared" si="20"/>
        <v>0.1389196878</v>
      </c>
      <c r="V286" s="47" t="str">
        <f t="shared" si="7"/>
        <v>AOP</v>
      </c>
      <c r="W286" s="48">
        <f t="shared" si="26"/>
        <v>178.2228459</v>
      </c>
      <c r="X286" s="49" t="str">
        <f t="shared" si="9"/>
        <v>#DIV/0!</v>
      </c>
      <c r="Y286" s="9" t="str">
        <f t="shared" si="24"/>
        <v>#DIV/0!</v>
      </c>
      <c r="Z286" s="8"/>
      <c r="AA286" s="8"/>
      <c r="AB286" s="8"/>
      <c r="AC286" s="8" t="str">
        <f t="shared" si="11"/>
        <v>PAUH23291PC1.5</v>
      </c>
      <c r="AD286" s="8" t="str">
        <f>IF(AC286='Input - Bookings'!Q285,"OK","Check")</f>
        <v>Check</v>
      </c>
      <c r="AE286" s="50"/>
      <c r="AF286" s="62"/>
      <c r="AG286" s="62"/>
      <c r="AH286" s="52"/>
      <c r="AI286" s="52"/>
      <c r="AJ286" s="8" t="str">
        <f t="array" ref="AJ286">XLOOKUP($K286,'AP Plants'!D:D,'AP Plants'!B:B)</f>
        <v>Class 3</v>
      </c>
      <c r="AK286" s="53"/>
      <c r="AL286" s="53"/>
      <c r="AM286" s="46">
        <v>0.015</v>
      </c>
      <c r="AN286" s="46">
        <f t="array" ref="AN286">XLOOKUP($AJ286,Warranty!B:B,Warranty!E:E)</f>
        <v>0.015</v>
      </c>
      <c r="AO286" s="8">
        <f>IF($M286="AUD",VLOOKUP(RIGHT('Wk - Margins'!$K286,3),'AU Freight'!C:G,5,0),0)</f>
        <v>100</v>
      </c>
      <c r="AP286" s="46">
        <f t="shared" si="12"/>
        <v>0</v>
      </c>
      <c r="AQ286" s="54">
        <f t="shared" si="13"/>
        <v>100</v>
      </c>
      <c r="AR286" s="55">
        <f t="shared" si="14"/>
        <v>0.922052817</v>
      </c>
      <c r="AS286" s="56">
        <f>IF(M286="AUD",P286*'Currency &amp; Conversion'!$L$7,P286)</f>
        <v>1436.967022</v>
      </c>
      <c r="AT286" s="56">
        <f>IF(M286="AUD",Q286*'Currency &amp; Conversion'!$L$7,Q286)</f>
        <v>861.4550148</v>
      </c>
      <c r="AU286" s="56"/>
      <c r="AV286" s="56"/>
      <c r="AW286" s="8"/>
    </row>
    <row r="287" ht="12.75" customHeight="1">
      <c r="A287" s="39" t="str">
        <f>'Input - Bookings'!A289</f>
        <v>04-24</v>
      </c>
      <c r="B287" s="40" t="str">
        <f t="shared" si="1"/>
        <v>Australia</v>
      </c>
      <c r="C287" s="40" t="str">
        <f t="shared" si="2"/>
        <v>PAU</v>
      </c>
      <c r="D287" s="40" t="str">
        <f>'Input - Bookings'!C289</f>
        <v>P</v>
      </c>
      <c r="E287" s="40" t="str">
        <f>'Input - Bookings'!H289</f>
        <v>AU</v>
      </c>
      <c r="F287" s="41" t="str">
        <f>'Input - Bookings'!E289</f>
        <v>065</v>
      </c>
      <c r="G287" s="41" t="str">
        <f>'Input - Bookings'!G289</f>
        <v>ADAPT-A-LIFT GROUP (QLD)</v>
      </c>
      <c r="H287" s="58" t="str">
        <f>'Input - Bookings'!I289</f>
        <v>H23292</v>
      </c>
      <c r="I287" s="40" t="str">
        <f t="shared" si="3"/>
        <v>AU</v>
      </c>
      <c r="J287" s="41" t="str">
        <f>VLOOKUP(H287,'Input - Bookings'!I287:P726,8,0)</f>
        <v>087575</v>
      </c>
      <c r="K287" s="41" t="str">
        <f>'Input - Bookings'!L289</f>
        <v>A6W9</v>
      </c>
      <c r="L287" s="41" t="str">
        <f>'Input - Bookings'!M289</f>
        <v>PC1.5</v>
      </c>
      <c r="M287" s="41" t="str">
        <f>'Input - Bookings'!B289</f>
        <v>AUD</v>
      </c>
      <c r="N287" s="43" t="str">
        <f t="array" ref="N287">IF(M287="USD",INDEX('AP Plants'!A:A,MATCH(K287,'AP Plants'!D:D,0)),INDEX('Australia Plants'!A:A,MATCH(K287,'Australia Plants'!D:D,0)))</f>
        <v>Staxx</v>
      </c>
      <c r="O287" s="10">
        <v>1.0</v>
      </c>
      <c r="P287" s="9">
        <v>2140.0</v>
      </c>
      <c r="Q287" s="9">
        <v>1282.92</v>
      </c>
      <c r="R287" s="44">
        <v>0.13891968781723785</v>
      </c>
      <c r="S287" s="45">
        <f t="shared" si="4"/>
        <v>0.4005046729</v>
      </c>
      <c r="T287" s="46">
        <f t="shared" si="5"/>
        <v>0</v>
      </c>
      <c r="U287" s="46">
        <f t="shared" si="20"/>
        <v>0.1389196878</v>
      </c>
      <c r="V287" s="47" t="str">
        <f t="shared" si="7"/>
        <v>AOP</v>
      </c>
      <c r="W287" s="48">
        <f t="shared" si="26"/>
        <v>178.2228459</v>
      </c>
      <c r="X287" s="49" t="str">
        <f t="shared" si="9"/>
        <v>#DIV/0!</v>
      </c>
      <c r="Y287" s="9" t="str">
        <f t="shared" si="24"/>
        <v>#DIV/0!</v>
      </c>
      <c r="Z287" s="8"/>
      <c r="AA287" s="8"/>
      <c r="AB287" s="8"/>
      <c r="AC287" s="8" t="str">
        <f t="shared" si="11"/>
        <v>PAUH23292PC1.5</v>
      </c>
      <c r="AD287" s="8" t="str">
        <f>IF(AC287='Input - Bookings'!Q286,"OK","Check")</f>
        <v>Check</v>
      </c>
      <c r="AE287" s="50"/>
      <c r="AF287" s="62"/>
      <c r="AG287" s="62"/>
      <c r="AH287" s="52"/>
      <c r="AI287" s="52"/>
      <c r="AJ287" s="8" t="str">
        <f t="array" ref="AJ287">XLOOKUP($K287,'AP Plants'!D:D,'AP Plants'!B:B)</f>
        <v>Class 3</v>
      </c>
      <c r="AK287" s="53"/>
      <c r="AL287" s="53"/>
      <c r="AM287" s="46">
        <v>0.015</v>
      </c>
      <c r="AN287" s="46">
        <f t="array" ref="AN287">XLOOKUP($AJ287,Warranty!B:B,Warranty!E:E)</f>
        <v>0.015</v>
      </c>
      <c r="AO287" s="8">
        <f>IF($M287="AUD",VLOOKUP(RIGHT('Wk - Margins'!$K287,3),'AU Freight'!C:G,5,0),0)</f>
        <v>100</v>
      </c>
      <c r="AP287" s="46">
        <f t="shared" si="12"/>
        <v>0</v>
      </c>
      <c r="AQ287" s="54">
        <f t="shared" si="13"/>
        <v>100</v>
      </c>
      <c r="AR287" s="55">
        <f t="shared" si="14"/>
        <v>0.922052817</v>
      </c>
      <c r="AS287" s="56">
        <f>IF(M287="AUD",P287*'Currency &amp; Conversion'!$L$7,P287)</f>
        <v>1436.967022</v>
      </c>
      <c r="AT287" s="56">
        <f>IF(M287="AUD",Q287*'Currency &amp; Conversion'!$L$7,Q287)</f>
        <v>861.4550148</v>
      </c>
      <c r="AU287" s="56"/>
      <c r="AV287" s="56"/>
      <c r="AW287" s="8"/>
    </row>
    <row r="288" ht="12.75" customHeight="1">
      <c r="A288" s="39" t="str">
        <f>'Input - Bookings'!A290</f>
        <v>04-24</v>
      </c>
      <c r="B288" s="40" t="str">
        <f t="shared" si="1"/>
        <v>Australia</v>
      </c>
      <c r="C288" s="40" t="str">
        <f t="shared" si="2"/>
        <v>PAU</v>
      </c>
      <c r="D288" s="40" t="str">
        <f>'Input - Bookings'!C290</f>
        <v>P</v>
      </c>
      <c r="E288" s="40" t="str">
        <f>'Input - Bookings'!H290</f>
        <v>AU</v>
      </c>
      <c r="F288" s="41" t="str">
        <f>'Input - Bookings'!E290</f>
        <v>065</v>
      </c>
      <c r="G288" s="41" t="str">
        <f>'Input - Bookings'!G290</f>
        <v>ADAPT-A-LIFT GROUP (QLD)</v>
      </c>
      <c r="H288" s="58" t="str">
        <f>'Input - Bookings'!I290</f>
        <v>H23293</v>
      </c>
      <c r="I288" s="40" t="str">
        <f t="shared" si="3"/>
        <v>AU</v>
      </c>
      <c r="J288" s="41" t="str">
        <f>VLOOKUP(H288,'Input - Bookings'!I288:P727,8,0)</f>
        <v>087575</v>
      </c>
      <c r="K288" s="41" t="str">
        <f>'Input - Bookings'!L290</f>
        <v>A6W9</v>
      </c>
      <c r="L288" s="41" t="str">
        <f>'Input - Bookings'!M290</f>
        <v>PC1.5</v>
      </c>
      <c r="M288" s="41" t="str">
        <f>'Input - Bookings'!B290</f>
        <v>AUD</v>
      </c>
      <c r="N288" s="43" t="str">
        <f t="array" ref="N288">IF(M288="USD",INDEX('AP Plants'!A:A,MATCH(K288,'AP Plants'!D:D,0)),INDEX('Australia Plants'!A:A,MATCH(K288,'Australia Plants'!D:D,0)))</f>
        <v>Staxx</v>
      </c>
      <c r="O288" s="10">
        <v>1.0</v>
      </c>
      <c r="P288" s="9">
        <v>2140.0</v>
      </c>
      <c r="Q288" s="9">
        <v>1282.92</v>
      </c>
      <c r="R288" s="44">
        <v>0.13891968781723785</v>
      </c>
      <c r="S288" s="45">
        <f t="shared" si="4"/>
        <v>0.4005046729</v>
      </c>
      <c r="T288" s="46">
        <f t="shared" si="5"/>
        <v>0</v>
      </c>
      <c r="U288" s="46">
        <f t="shared" si="20"/>
        <v>0.1389196878</v>
      </c>
      <c r="V288" s="47" t="str">
        <f t="shared" si="7"/>
        <v>AOP</v>
      </c>
      <c r="W288" s="48">
        <f t="shared" si="26"/>
        <v>178.2228459</v>
      </c>
      <c r="X288" s="49" t="str">
        <f t="shared" si="9"/>
        <v>#DIV/0!</v>
      </c>
      <c r="Y288" s="9" t="str">
        <f t="shared" si="24"/>
        <v>#DIV/0!</v>
      </c>
      <c r="Z288" s="8"/>
      <c r="AA288" s="8"/>
      <c r="AB288" s="8"/>
      <c r="AC288" s="8" t="str">
        <f t="shared" si="11"/>
        <v>PAUH23293PC1.5</v>
      </c>
      <c r="AD288" s="8" t="str">
        <f>IF(AC288='Input - Bookings'!Q287,"OK","Check")</f>
        <v>Check</v>
      </c>
      <c r="AE288" s="50"/>
      <c r="AF288" s="62"/>
      <c r="AG288" s="62"/>
      <c r="AH288" s="52"/>
      <c r="AI288" s="52"/>
      <c r="AJ288" s="8" t="str">
        <f t="array" ref="AJ288">XLOOKUP($K288,'AP Plants'!D:D,'AP Plants'!B:B)</f>
        <v>Class 3</v>
      </c>
      <c r="AK288" s="53"/>
      <c r="AL288" s="53"/>
      <c r="AM288" s="46">
        <v>0.015</v>
      </c>
      <c r="AN288" s="46">
        <f t="array" ref="AN288">XLOOKUP($AJ288,Warranty!B:B,Warranty!E:E)</f>
        <v>0.015</v>
      </c>
      <c r="AO288" s="8">
        <f>IF($M288="AUD",VLOOKUP(RIGHT('Wk - Margins'!$K288,3),'AU Freight'!C:G,5,0),0)</f>
        <v>100</v>
      </c>
      <c r="AP288" s="46">
        <f t="shared" si="12"/>
        <v>0</v>
      </c>
      <c r="AQ288" s="54">
        <f t="shared" si="13"/>
        <v>100</v>
      </c>
      <c r="AR288" s="55">
        <f t="shared" si="14"/>
        <v>0.922052817</v>
      </c>
      <c r="AS288" s="56">
        <f>IF(M288="AUD",P288*'Currency &amp; Conversion'!$L$7,P288)</f>
        <v>1436.967022</v>
      </c>
      <c r="AT288" s="56">
        <f>IF(M288="AUD",Q288*'Currency &amp; Conversion'!$L$7,Q288)</f>
        <v>861.4550148</v>
      </c>
      <c r="AU288" s="56"/>
      <c r="AV288" s="56"/>
      <c r="AW288" s="8"/>
    </row>
    <row r="289" ht="12.75" customHeight="1">
      <c r="A289" s="39" t="str">
        <f>'Input - Bookings'!A291</f>
        <v>04-24</v>
      </c>
      <c r="B289" s="40" t="str">
        <f t="shared" si="1"/>
        <v>Australia</v>
      </c>
      <c r="C289" s="40" t="str">
        <f t="shared" si="2"/>
        <v>PAU</v>
      </c>
      <c r="D289" s="40" t="str">
        <f>'Input - Bookings'!C291</f>
        <v>P</v>
      </c>
      <c r="E289" s="40" t="str">
        <f>'Input - Bookings'!H291</f>
        <v>AU</v>
      </c>
      <c r="F289" s="41" t="str">
        <f>'Input - Bookings'!E291</f>
        <v>065</v>
      </c>
      <c r="G289" s="41" t="str">
        <f>'Input - Bookings'!G291</f>
        <v>ADAPT-A-LIFT GROUP (QLD)</v>
      </c>
      <c r="H289" s="58" t="str">
        <f>'Input - Bookings'!I291</f>
        <v>H23294</v>
      </c>
      <c r="I289" s="40" t="str">
        <f t="shared" si="3"/>
        <v>AU</v>
      </c>
      <c r="J289" s="41" t="str">
        <f>VLOOKUP(H289,'Input - Bookings'!I289:P728,8,0)</f>
        <v>087575</v>
      </c>
      <c r="K289" s="41" t="str">
        <f>'Input - Bookings'!L291</f>
        <v>A6W9</v>
      </c>
      <c r="L289" s="41" t="str">
        <f>'Input - Bookings'!M291</f>
        <v>PC1.5</v>
      </c>
      <c r="M289" s="41" t="str">
        <f>'Input - Bookings'!B291</f>
        <v>AUD</v>
      </c>
      <c r="N289" s="43" t="str">
        <f t="array" ref="N289">IF(M289="USD",INDEX('AP Plants'!A:A,MATCH(K289,'AP Plants'!D:D,0)),INDEX('Australia Plants'!A:A,MATCH(K289,'Australia Plants'!D:D,0)))</f>
        <v>Staxx</v>
      </c>
      <c r="O289" s="10">
        <v>1.0</v>
      </c>
      <c r="P289" s="9">
        <v>2140.0</v>
      </c>
      <c r="Q289" s="9">
        <v>1282.92</v>
      </c>
      <c r="R289" s="44">
        <v>0.13891968781723785</v>
      </c>
      <c r="S289" s="45">
        <f t="shared" si="4"/>
        <v>0.4005046729</v>
      </c>
      <c r="T289" s="46">
        <f t="shared" si="5"/>
        <v>0</v>
      </c>
      <c r="U289" s="46">
        <f t="shared" si="20"/>
        <v>0.1389196878</v>
      </c>
      <c r="V289" s="47" t="str">
        <f t="shared" si="7"/>
        <v>AOP</v>
      </c>
      <c r="W289" s="48">
        <f t="shared" si="26"/>
        <v>178.2228459</v>
      </c>
      <c r="X289" s="49" t="str">
        <f t="shared" si="9"/>
        <v>#DIV/0!</v>
      </c>
      <c r="Y289" s="9" t="str">
        <f t="shared" si="24"/>
        <v>#DIV/0!</v>
      </c>
      <c r="Z289" s="8"/>
      <c r="AA289" s="8"/>
      <c r="AB289" s="8"/>
      <c r="AC289" s="8" t="str">
        <f t="shared" si="11"/>
        <v>PAUH23294PC1.5</v>
      </c>
      <c r="AD289" s="8" t="str">
        <f>IF(AC289='Input - Bookings'!Q288,"OK","Check")</f>
        <v>Check</v>
      </c>
      <c r="AE289" s="67"/>
      <c r="AF289" s="62"/>
      <c r="AG289" s="62"/>
      <c r="AH289" s="52"/>
      <c r="AI289" s="52"/>
      <c r="AJ289" s="8" t="str">
        <f t="array" ref="AJ289">XLOOKUP($K289,'AP Plants'!D:D,'AP Plants'!B:B)</f>
        <v>Class 3</v>
      </c>
      <c r="AK289" s="53"/>
      <c r="AL289" s="53"/>
      <c r="AM289" s="46">
        <v>0.015</v>
      </c>
      <c r="AN289" s="46">
        <f t="array" ref="AN289">XLOOKUP($AJ289,Warranty!B:B,Warranty!E:E)</f>
        <v>0.015</v>
      </c>
      <c r="AO289" s="8">
        <f>IF($M289="AUD",VLOOKUP(RIGHT('Wk - Margins'!$K289,3),'AU Freight'!C:G,5,0),0)</f>
        <v>100</v>
      </c>
      <c r="AP289" s="46">
        <f t="shared" si="12"/>
        <v>0</v>
      </c>
      <c r="AQ289" s="54">
        <f t="shared" si="13"/>
        <v>100</v>
      </c>
      <c r="AR289" s="55">
        <f t="shared" si="14"/>
        <v>0.922052817</v>
      </c>
      <c r="AS289" s="56">
        <f>IF(M289="AUD",P289*'Currency &amp; Conversion'!$L$7,P289)</f>
        <v>1436.967022</v>
      </c>
      <c r="AT289" s="56">
        <f>IF(M289="AUD",Q289*'Currency &amp; Conversion'!$L$7,Q289)</f>
        <v>861.4550148</v>
      </c>
      <c r="AU289" s="56"/>
      <c r="AV289" s="56"/>
      <c r="AW289" s="8"/>
    </row>
    <row r="290" ht="12.75" customHeight="1">
      <c r="A290" s="39" t="str">
        <f>'Input - Bookings'!A292</f>
        <v>04-24</v>
      </c>
      <c r="B290" s="40" t="str">
        <f t="shared" si="1"/>
        <v>Australia</v>
      </c>
      <c r="C290" s="40" t="str">
        <f t="shared" si="2"/>
        <v>PAU</v>
      </c>
      <c r="D290" s="40" t="str">
        <f>'Input - Bookings'!C292</f>
        <v>P</v>
      </c>
      <c r="E290" s="40" t="str">
        <f>'Input - Bookings'!H292</f>
        <v>AU</v>
      </c>
      <c r="F290" s="41" t="str">
        <f>'Input - Bookings'!E292</f>
        <v>065</v>
      </c>
      <c r="G290" s="41" t="str">
        <f>'Input - Bookings'!G292</f>
        <v>ADAPT-A-LIFT GROUP (QLD)</v>
      </c>
      <c r="H290" s="58" t="str">
        <f>'Input - Bookings'!I292</f>
        <v>H23295</v>
      </c>
      <c r="I290" s="40" t="str">
        <f t="shared" si="3"/>
        <v>AU</v>
      </c>
      <c r="J290" s="41" t="str">
        <f>VLOOKUP(H290,'Input - Bookings'!I290:P729,8,0)</f>
        <v>087575</v>
      </c>
      <c r="K290" s="41" t="str">
        <f>'Input - Bookings'!L292</f>
        <v>A6W9</v>
      </c>
      <c r="L290" s="41" t="str">
        <f>'Input - Bookings'!M292</f>
        <v>PC1.5</v>
      </c>
      <c r="M290" s="41" t="str">
        <f>'Input - Bookings'!B292</f>
        <v>AUD</v>
      </c>
      <c r="N290" s="43" t="str">
        <f t="array" ref="N290">IF(M290="USD",INDEX('AP Plants'!A:A,MATCH(K290,'AP Plants'!D:D,0)),INDEX('Australia Plants'!A:A,MATCH(K290,'Australia Plants'!D:D,0)))</f>
        <v>Staxx</v>
      </c>
      <c r="O290" s="10">
        <v>1.0</v>
      </c>
      <c r="P290" s="9">
        <v>2140.0</v>
      </c>
      <c r="Q290" s="9">
        <v>1282.92</v>
      </c>
      <c r="R290" s="44">
        <v>0.13891968781723785</v>
      </c>
      <c r="S290" s="45">
        <f t="shared" si="4"/>
        <v>0.4005046729</v>
      </c>
      <c r="T290" s="46">
        <f t="shared" si="5"/>
        <v>0</v>
      </c>
      <c r="U290" s="46">
        <f t="shared" si="20"/>
        <v>0.1389196878</v>
      </c>
      <c r="V290" s="47" t="str">
        <f t="shared" si="7"/>
        <v>AOP</v>
      </c>
      <c r="W290" s="48">
        <f t="shared" si="26"/>
        <v>178.2228459</v>
      </c>
      <c r="X290" s="49" t="str">
        <f t="shared" si="9"/>
        <v>#DIV/0!</v>
      </c>
      <c r="Y290" s="9" t="str">
        <f t="shared" si="24"/>
        <v>#DIV/0!</v>
      </c>
      <c r="Z290" s="8"/>
      <c r="AA290" s="8"/>
      <c r="AB290" s="8"/>
      <c r="AC290" s="8" t="str">
        <f t="shared" si="11"/>
        <v>PAUH23295PC1.5</v>
      </c>
      <c r="AD290" s="8" t="str">
        <f>IF(AC290='Input - Bookings'!Q289,"OK","Check")</f>
        <v>Check</v>
      </c>
      <c r="AE290" s="67"/>
      <c r="AF290" s="62"/>
      <c r="AG290" s="62"/>
      <c r="AH290" s="52"/>
      <c r="AI290" s="52"/>
      <c r="AJ290" s="8" t="str">
        <f t="array" ref="AJ290">XLOOKUP($K290,'AP Plants'!D:D,'AP Plants'!B:B)</f>
        <v>Class 3</v>
      </c>
      <c r="AK290" s="53"/>
      <c r="AL290" s="53"/>
      <c r="AM290" s="46">
        <v>0.015</v>
      </c>
      <c r="AN290" s="46">
        <f t="array" ref="AN290">XLOOKUP($AJ290,Warranty!B:B,Warranty!E:E)</f>
        <v>0.015</v>
      </c>
      <c r="AO290" s="8">
        <f>IF($M290="AUD",VLOOKUP(RIGHT('Wk - Margins'!$K290,3),'AU Freight'!C:G,5,0),0)</f>
        <v>100</v>
      </c>
      <c r="AP290" s="46">
        <f t="shared" si="12"/>
        <v>0</v>
      </c>
      <c r="AQ290" s="54">
        <f t="shared" si="13"/>
        <v>100</v>
      </c>
      <c r="AR290" s="55">
        <f t="shared" si="14"/>
        <v>0.922052817</v>
      </c>
      <c r="AS290" s="56">
        <f>IF(M290="AUD",P290*'Currency &amp; Conversion'!$L$7,P290)</f>
        <v>1436.967022</v>
      </c>
      <c r="AT290" s="56">
        <f>IF(M290="AUD",Q290*'Currency &amp; Conversion'!$L$7,Q290)</f>
        <v>861.4550148</v>
      </c>
      <c r="AU290" s="56"/>
      <c r="AV290" s="56"/>
      <c r="AW290" s="8"/>
    </row>
    <row r="291" ht="12.75" customHeight="1">
      <c r="A291" s="39" t="str">
        <f>'Input - Bookings'!A293</f>
        <v>04-24</v>
      </c>
      <c r="B291" s="40" t="str">
        <f t="shared" si="1"/>
        <v>Australia</v>
      </c>
      <c r="C291" s="40" t="str">
        <f t="shared" si="2"/>
        <v>PAU</v>
      </c>
      <c r="D291" s="40" t="str">
        <f>'Input - Bookings'!C293</f>
        <v>P</v>
      </c>
      <c r="E291" s="40" t="str">
        <f>'Input - Bookings'!H293</f>
        <v>AU</v>
      </c>
      <c r="F291" s="41" t="str">
        <f>'Input - Bookings'!E293</f>
        <v>065</v>
      </c>
      <c r="G291" s="41" t="str">
        <f>'Input - Bookings'!G293</f>
        <v>ADAPT-A-LIFT GROUP (QLD)</v>
      </c>
      <c r="H291" s="58" t="str">
        <f>'Input - Bookings'!I293</f>
        <v>H23296</v>
      </c>
      <c r="I291" s="40" t="str">
        <f t="shared" si="3"/>
        <v>AU</v>
      </c>
      <c r="J291" s="41" t="str">
        <f>VLOOKUP(H291,'Input - Bookings'!I291:P730,8,0)</f>
        <v>087575</v>
      </c>
      <c r="K291" s="41" t="str">
        <f>'Input - Bookings'!L293</f>
        <v>A6W9</v>
      </c>
      <c r="L291" s="41" t="str">
        <f>'Input - Bookings'!M293</f>
        <v>PC1.5</v>
      </c>
      <c r="M291" s="41" t="str">
        <f>'Input - Bookings'!B293</f>
        <v>AUD</v>
      </c>
      <c r="N291" s="43" t="str">
        <f t="array" ref="N291">IF(M291="USD",INDEX('AP Plants'!A:A,MATCH(K291,'AP Plants'!D:D,0)),INDEX('Australia Plants'!A:A,MATCH(K291,'Australia Plants'!D:D,0)))</f>
        <v>Staxx</v>
      </c>
      <c r="O291" s="10">
        <v>1.0</v>
      </c>
      <c r="P291" s="9">
        <v>2140.0</v>
      </c>
      <c r="Q291" s="9">
        <v>1282.92</v>
      </c>
      <c r="R291" s="44">
        <v>0.13891968781723785</v>
      </c>
      <c r="S291" s="45">
        <f t="shared" si="4"/>
        <v>0.4005046729</v>
      </c>
      <c r="T291" s="46">
        <f t="shared" si="5"/>
        <v>0</v>
      </c>
      <c r="U291" s="46">
        <f t="shared" si="20"/>
        <v>0.1389196878</v>
      </c>
      <c r="V291" s="47" t="str">
        <f t="shared" si="7"/>
        <v>AOP</v>
      </c>
      <c r="W291" s="48">
        <f t="shared" si="26"/>
        <v>178.2228459</v>
      </c>
      <c r="X291" s="49" t="str">
        <f t="shared" si="9"/>
        <v>#DIV/0!</v>
      </c>
      <c r="Y291" s="9" t="str">
        <f t="shared" si="24"/>
        <v>#DIV/0!</v>
      </c>
      <c r="Z291" s="8"/>
      <c r="AA291" s="8"/>
      <c r="AB291" s="8"/>
      <c r="AC291" s="8" t="str">
        <f t="shared" si="11"/>
        <v>PAUH23296PC1.5</v>
      </c>
      <c r="AD291" s="8" t="str">
        <f>IF(AC291='Input - Bookings'!Q290,"OK","Check")</f>
        <v>Check</v>
      </c>
      <c r="AE291" s="67"/>
      <c r="AF291" s="62"/>
      <c r="AG291" s="62"/>
      <c r="AH291" s="52"/>
      <c r="AI291" s="52"/>
      <c r="AJ291" s="8" t="str">
        <f t="array" ref="AJ291">XLOOKUP($K291,'AP Plants'!D:D,'AP Plants'!B:B)</f>
        <v>Class 3</v>
      </c>
      <c r="AK291" s="53"/>
      <c r="AL291" s="53"/>
      <c r="AM291" s="46">
        <v>0.015</v>
      </c>
      <c r="AN291" s="46">
        <f t="array" ref="AN291">XLOOKUP($AJ291,Warranty!B:B,Warranty!E:E)</f>
        <v>0.015</v>
      </c>
      <c r="AO291" s="8">
        <f>IF($M291="AUD",VLOOKUP(RIGHT('Wk - Margins'!$K291,3),'AU Freight'!C:G,5,0),0)</f>
        <v>100</v>
      </c>
      <c r="AP291" s="46">
        <f t="shared" si="12"/>
        <v>0</v>
      </c>
      <c r="AQ291" s="54">
        <f t="shared" si="13"/>
        <v>100</v>
      </c>
      <c r="AR291" s="55">
        <f t="shared" si="14"/>
        <v>0.922052817</v>
      </c>
      <c r="AS291" s="56">
        <f>IF(M291="AUD",P291*'Currency &amp; Conversion'!$L$7,P291)</f>
        <v>1436.967022</v>
      </c>
      <c r="AT291" s="56">
        <f>IF(M291="AUD",Q291*'Currency &amp; Conversion'!$L$7,Q291)</f>
        <v>861.4550148</v>
      </c>
      <c r="AU291" s="56"/>
      <c r="AV291" s="56"/>
      <c r="AW291" s="8"/>
    </row>
    <row r="292" ht="12.75" customHeight="1">
      <c r="A292" s="39" t="str">
        <f>'Input - Bookings'!A294</f>
        <v>04-24</v>
      </c>
      <c r="B292" s="40" t="str">
        <f t="shared" si="1"/>
        <v>Australia</v>
      </c>
      <c r="C292" s="40" t="str">
        <f t="shared" si="2"/>
        <v>PAU</v>
      </c>
      <c r="D292" s="40" t="str">
        <f>'Input - Bookings'!C294</f>
        <v>P</v>
      </c>
      <c r="E292" s="40" t="str">
        <f>'Input - Bookings'!H294</f>
        <v>AU</v>
      </c>
      <c r="F292" s="41" t="str">
        <f>'Input - Bookings'!E294</f>
        <v>065</v>
      </c>
      <c r="G292" s="41" t="str">
        <f>'Input - Bookings'!G294</f>
        <v>ADAPT-A-LIFT GROUP (QLD)</v>
      </c>
      <c r="H292" s="58" t="str">
        <f>'Input - Bookings'!I294</f>
        <v>H23297</v>
      </c>
      <c r="I292" s="40" t="str">
        <f t="shared" si="3"/>
        <v>AU</v>
      </c>
      <c r="J292" s="41" t="str">
        <f>VLOOKUP(H292,'Input - Bookings'!I292:P731,8,0)</f>
        <v>087575</v>
      </c>
      <c r="K292" s="41" t="str">
        <f>'Input - Bookings'!L294</f>
        <v>A6W9</v>
      </c>
      <c r="L292" s="41" t="str">
        <f>'Input - Bookings'!M294</f>
        <v>PC1.5</v>
      </c>
      <c r="M292" s="41" t="str">
        <f>'Input - Bookings'!B294</f>
        <v>AUD</v>
      </c>
      <c r="N292" s="43" t="str">
        <f t="array" ref="N292">IF(M292="USD",INDEX('AP Plants'!A:A,MATCH(K292,'AP Plants'!D:D,0)),INDEX('Australia Plants'!A:A,MATCH(K292,'Australia Plants'!D:D,0)))</f>
        <v>Staxx</v>
      </c>
      <c r="O292" s="10">
        <v>1.0</v>
      </c>
      <c r="P292" s="9">
        <v>2140.0</v>
      </c>
      <c r="Q292" s="9">
        <v>1282.92</v>
      </c>
      <c r="R292" s="44">
        <v>0.13891968781723785</v>
      </c>
      <c r="S292" s="45">
        <f t="shared" si="4"/>
        <v>0.4005046729</v>
      </c>
      <c r="T292" s="46">
        <f t="shared" si="5"/>
        <v>0</v>
      </c>
      <c r="U292" s="46">
        <f t="shared" si="20"/>
        <v>0.1389196878</v>
      </c>
      <c r="V292" s="47" t="str">
        <f t="shared" si="7"/>
        <v>AOP</v>
      </c>
      <c r="W292" s="48">
        <f t="shared" si="26"/>
        <v>178.2228459</v>
      </c>
      <c r="X292" s="49" t="str">
        <f t="shared" si="9"/>
        <v>#DIV/0!</v>
      </c>
      <c r="Y292" s="9" t="str">
        <f t="shared" si="24"/>
        <v>#DIV/0!</v>
      </c>
      <c r="Z292" s="8"/>
      <c r="AA292" s="8"/>
      <c r="AB292" s="8"/>
      <c r="AC292" s="8" t="str">
        <f t="shared" si="11"/>
        <v>PAUH23297PC1.5</v>
      </c>
      <c r="AD292" s="8" t="str">
        <f>IF(AC292='Input - Bookings'!Q291,"OK","Check")</f>
        <v>Check</v>
      </c>
      <c r="AE292" s="67"/>
      <c r="AF292" s="62"/>
      <c r="AG292" s="62"/>
      <c r="AH292" s="52"/>
      <c r="AI292" s="52"/>
      <c r="AJ292" s="8" t="str">
        <f t="array" ref="AJ292">XLOOKUP($K292,'AP Plants'!D:D,'AP Plants'!B:B)</f>
        <v>Class 3</v>
      </c>
      <c r="AK292" s="53"/>
      <c r="AL292" s="53"/>
      <c r="AM292" s="46">
        <v>0.015</v>
      </c>
      <c r="AN292" s="46">
        <f t="array" ref="AN292">XLOOKUP($AJ292,Warranty!B:B,Warranty!E:E)</f>
        <v>0.015</v>
      </c>
      <c r="AO292" s="8">
        <f>IF($M292="AUD",VLOOKUP(RIGHT('Wk - Margins'!$K292,3),'AU Freight'!C:G,5,0),0)</f>
        <v>100</v>
      </c>
      <c r="AP292" s="46">
        <f t="shared" si="12"/>
        <v>0</v>
      </c>
      <c r="AQ292" s="54">
        <f t="shared" si="13"/>
        <v>100</v>
      </c>
      <c r="AR292" s="55">
        <f t="shared" si="14"/>
        <v>0.922052817</v>
      </c>
      <c r="AS292" s="56">
        <f>IF(M292="AUD",P292*'Currency &amp; Conversion'!$L$7,P292)</f>
        <v>1436.967022</v>
      </c>
      <c r="AT292" s="56">
        <f>IF(M292="AUD",Q292*'Currency &amp; Conversion'!$L$7,Q292)</f>
        <v>861.4550148</v>
      </c>
      <c r="AU292" s="56"/>
      <c r="AV292" s="56"/>
      <c r="AW292" s="8"/>
    </row>
    <row r="293" ht="12.75" customHeight="1">
      <c r="A293" s="39" t="str">
        <f>'Input - Bookings'!A295</f>
        <v>04-24</v>
      </c>
      <c r="B293" s="40" t="str">
        <f t="shared" si="1"/>
        <v>Australia</v>
      </c>
      <c r="C293" s="40" t="str">
        <f t="shared" si="2"/>
        <v>PAU</v>
      </c>
      <c r="D293" s="40" t="str">
        <f>'Input - Bookings'!C295</f>
        <v>P</v>
      </c>
      <c r="E293" s="40" t="str">
        <f>'Input - Bookings'!H295</f>
        <v>AU</v>
      </c>
      <c r="F293" s="41" t="str">
        <f>'Input - Bookings'!E295</f>
        <v>065</v>
      </c>
      <c r="G293" s="41" t="str">
        <f>'Input - Bookings'!G295</f>
        <v>ADAPT-A-LIFT GROUP (QLD)</v>
      </c>
      <c r="H293" s="58" t="str">
        <f>'Input - Bookings'!I295</f>
        <v>H23298</v>
      </c>
      <c r="I293" s="40" t="str">
        <f t="shared" si="3"/>
        <v>AU</v>
      </c>
      <c r="J293" s="41" t="str">
        <f>VLOOKUP(H293,'Input - Bookings'!I293:P732,8,0)</f>
        <v>087575</v>
      </c>
      <c r="K293" s="41" t="str">
        <f>'Input - Bookings'!L295</f>
        <v>A6W9</v>
      </c>
      <c r="L293" s="41" t="str">
        <f>'Input - Bookings'!M295</f>
        <v>PC1.5</v>
      </c>
      <c r="M293" s="41" t="str">
        <f>'Input - Bookings'!B295</f>
        <v>AUD</v>
      </c>
      <c r="N293" s="43" t="str">
        <f t="array" ref="N293">IF(M293="USD",INDEX('AP Plants'!A:A,MATCH(K293,'AP Plants'!D:D,0)),INDEX('Australia Plants'!A:A,MATCH(K293,'Australia Plants'!D:D,0)))</f>
        <v>Staxx</v>
      </c>
      <c r="O293" s="10">
        <v>1.0</v>
      </c>
      <c r="P293" s="9">
        <v>2140.0</v>
      </c>
      <c r="Q293" s="9">
        <v>1282.92</v>
      </c>
      <c r="R293" s="44">
        <v>0.13891968781723785</v>
      </c>
      <c r="S293" s="45">
        <f t="shared" si="4"/>
        <v>0.4005046729</v>
      </c>
      <c r="T293" s="46">
        <f t="shared" si="5"/>
        <v>0</v>
      </c>
      <c r="U293" s="46">
        <f t="shared" si="20"/>
        <v>0.1389196878</v>
      </c>
      <c r="V293" s="47" t="str">
        <f t="shared" si="7"/>
        <v>AOP</v>
      </c>
      <c r="W293" s="48">
        <f t="shared" si="26"/>
        <v>178.2228459</v>
      </c>
      <c r="X293" s="49" t="str">
        <f t="shared" si="9"/>
        <v>#DIV/0!</v>
      </c>
      <c r="Y293" s="9" t="str">
        <f t="shared" si="24"/>
        <v>#DIV/0!</v>
      </c>
      <c r="Z293" s="8"/>
      <c r="AA293" s="8"/>
      <c r="AB293" s="8"/>
      <c r="AC293" s="8" t="str">
        <f t="shared" si="11"/>
        <v>PAUH23298PC1.5</v>
      </c>
      <c r="AD293" s="8" t="str">
        <f>IF(AC293='Input - Bookings'!Q292,"OK","Check")</f>
        <v>Check</v>
      </c>
      <c r="AE293" s="67"/>
      <c r="AF293" s="62"/>
      <c r="AG293" s="62"/>
      <c r="AH293" s="52"/>
      <c r="AI293" s="52"/>
      <c r="AJ293" s="8" t="str">
        <f t="array" ref="AJ293">XLOOKUP($K293,'AP Plants'!D:D,'AP Plants'!B:B)</f>
        <v>Class 3</v>
      </c>
      <c r="AK293" s="53"/>
      <c r="AL293" s="53"/>
      <c r="AM293" s="46">
        <v>0.015</v>
      </c>
      <c r="AN293" s="46">
        <f t="array" ref="AN293">XLOOKUP($AJ293,Warranty!B:B,Warranty!E:E)</f>
        <v>0.015</v>
      </c>
      <c r="AO293" s="8">
        <f>IF($M293="AUD",VLOOKUP(RIGHT('Wk - Margins'!$K293,3),'AU Freight'!C:G,5,0),0)</f>
        <v>100</v>
      </c>
      <c r="AP293" s="46">
        <f t="shared" si="12"/>
        <v>0</v>
      </c>
      <c r="AQ293" s="54">
        <f t="shared" si="13"/>
        <v>100</v>
      </c>
      <c r="AR293" s="55">
        <f t="shared" si="14"/>
        <v>0.922052817</v>
      </c>
      <c r="AS293" s="56">
        <f>IF(M293="AUD",P293*'Currency &amp; Conversion'!$L$7,P293)</f>
        <v>1436.967022</v>
      </c>
      <c r="AT293" s="56">
        <f>IF(M293="AUD",Q293*'Currency &amp; Conversion'!$L$7,Q293)</f>
        <v>861.4550148</v>
      </c>
      <c r="AU293" s="56"/>
      <c r="AV293" s="56"/>
      <c r="AW293" s="8"/>
    </row>
    <row r="294" ht="12.75" customHeight="1">
      <c r="A294" s="39" t="str">
        <f>'Input - Bookings'!A296</f>
        <v>04-24</v>
      </c>
      <c r="B294" s="40" t="str">
        <f t="shared" si="1"/>
        <v>Australia</v>
      </c>
      <c r="C294" s="40" t="str">
        <f t="shared" si="2"/>
        <v>PAU</v>
      </c>
      <c r="D294" s="40" t="str">
        <f>'Input - Bookings'!C296</f>
        <v>P</v>
      </c>
      <c r="E294" s="40" t="str">
        <f>'Input - Bookings'!H296</f>
        <v>AU</v>
      </c>
      <c r="F294" s="41" t="str">
        <f>'Input - Bookings'!E296</f>
        <v>065</v>
      </c>
      <c r="G294" s="41" t="str">
        <f>'Input - Bookings'!G296</f>
        <v>ADAPT-A-LIFT GROUP (QLD)</v>
      </c>
      <c r="H294" s="58" t="str">
        <f>'Input - Bookings'!I296</f>
        <v>H23299</v>
      </c>
      <c r="I294" s="40" t="str">
        <f t="shared" si="3"/>
        <v>AU</v>
      </c>
      <c r="J294" s="41" t="str">
        <f>VLOOKUP(H294,'Input - Bookings'!I294:P733,8,0)</f>
        <v>087575</v>
      </c>
      <c r="K294" s="41" t="str">
        <f>'Input - Bookings'!L296</f>
        <v>A6W9</v>
      </c>
      <c r="L294" s="41" t="str">
        <f>'Input - Bookings'!M296</f>
        <v>PC1.5</v>
      </c>
      <c r="M294" s="41" t="str">
        <f>'Input - Bookings'!B296</f>
        <v>AUD</v>
      </c>
      <c r="N294" s="43" t="str">
        <f t="array" ref="N294">IF(M294="USD",INDEX('AP Plants'!A:A,MATCH(K294,'AP Plants'!D:D,0)),INDEX('Australia Plants'!A:A,MATCH(K294,'Australia Plants'!D:D,0)))</f>
        <v>Staxx</v>
      </c>
      <c r="O294" s="10">
        <v>1.0</v>
      </c>
      <c r="P294" s="9">
        <v>2140.0</v>
      </c>
      <c r="Q294" s="9">
        <v>1282.92</v>
      </c>
      <c r="R294" s="44">
        <v>0.13891968781723785</v>
      </c>
      <c r="S294" s="45">
        <f t="shared" si="4"/>
        <v>0.4005046729</v>
      </c>
      <c r="T294" s="46">
        <f t="shared" si="5"/>
        <v>0</v>
      </c>
      <c r="U294" s="46">
        <f t="shared" si="20"/>
        <v>0.1389196878</v>
      </c>
      <c r="V294" s="47" t="str">
        <f t="shared" si="7"/>
        <v>AOP</v>
      </c>
      <c r="W294" s="48">
        <f t="shared" si="26"/>
        <v>178.2228459</v>
      </c>
      <c r="X294" s="49" t="str">
        <f t="shared" si="9"/>
        <v>#DIV/0!</v>
      </c>
      <c r="Y294" s="9" t="str">
        <f t="shared" si="24"/>
        <v>#DIV/0!</v>
      </c>
      <c r="Z294" s="8"/>
      <c r="AA294" s="8"/>
      <c r="AB294" s="8"/>
      <c r="AC294" s="8" t="str">
        <f t="shared" si="11"/>
        <v>PAUH23299PC1.5</v>
      </c>
      <c r="AD294" s="8" t="str">
        <f>IF(AC294='Input - Bookings'!Q293,"OK","Check")</f>
        <v>Check</v>
      </c>
      <c r="AE294" s="67"/>
      <c r="AF294" s="62"/>
      <c r="AG294" s="62"/>
      <c r="AH294" s="52"/>
      <c r="AI294" s="52"/>
      <c r="AJ294" s="8" t="str">
        <f t="array" ref="AJ294">XLOOKUP($K294,'AP Plants'!D:D,'AP Plants'!B:B)</f>
        <v>Class 3</v>
      </c>
      <c r="AK294" s="53"/>
      <c r="AL294" s="53"/>
      <c r="AM294" s="46">
        <v>0.015</v>
      </c>
      <c r="AN294" s="46">
        <f t="array" ref="AN294">XLOOKUP($AJ294,Warranty!B:B,Warranty!E:E)</f>
        <v>0.015</v>
      </c>
      <c r="AO294" s="8">
        <f>IF($M294="AUD",VLOOKUP(RIGHT('Wk - Margins'!$K294,3),'AU Freight'!C:G,5,0),0)</f>
        <v>100</v>
      </c>
      <c r="AP294" s="46">
        <f t="shared" si="12"/>
        <v>0</v>
      </c>
      <c r="AQ294" s="54">
        <f t="shared" si="13"/>
        <v>100</v>
      </c>
      <c r="AR294" s="55">
        <f t="shared" si="14"/>
        <v>0.922052817</v>
      </c>
      <c r="AS294" s="56">
        <f>IF(M294="AUD",P294*'Currency &amp; Conversion'!$L$7,P294)</f>
        <v>1436.967022</v>
      </c>
      <c r="AT294" s="56">
        <f>IF(M294="AUD",Q294*'Currency &amp; Conversion'!$L$7,Q294)</f>
        <v>861.4550148</v>
      </c>
      <c r="AU294" s="56"/>
      <c r="AV294" s="56"/>
      <c r="AW294" s="8"/>
    </row>
    <row r="295" ht="12.75" customHeight="1">
      <c r="A295" s="39" t="str">
        <f>'Input - Bookings'!A297</f>
        <v>04-24</v>
      </c>
      <c r="B295" s="40" t="str">
        <f t="shared" si="1"/>
        <v>Australia</v>
      </c>
      <c r="C295" s="40" t="str">
        <f t="shared" si="2"/>
        <v>PAU</v>
      </c>
      <c r="D295" s="40" t="str">
        <f>'Input - Bookings'!C297</f>
        <v>P</v>
      </c>
      <c r="E295" s="40" t="str">
        <f>'Input - Bookings'!H297</f>
        <v>AU</v>
      </c>
      <c r="F295" s="41" t="str">
        <f>'Input - Bookings'!E297</f>
        <v>065</v>
      </c>
      <c r="G295" s="41" t="str">
        <f>'Input - Bookings'!G297</f>
        <v>ADAPT-A-LIFT GROUP (QLD)</v>
      </c>
      <c r="H295" s="41" t="str">
        <f>'Input - Bookings'!I297</f>
        <v>H23273</v>
      </c>
      <c r="I295" s="40" t="str">
        <f t="shared" si="3"/>
        <v>AU</v>
      </c>
      <c r="J295" s="41" t="str">
        <f>VLOOKUP(H295,'Input - Bookings'!I295:P734,8,0)</f>
        <v>087575</v>
      </c>
      <c r="K295" s="41" t="str">
        <f>'Input - Bookings'!L297</f>
        <v>A3C1</v>
      </c>
      <c r="L295" s="41" t="str">
        <f>'Input - Bookings'!M297</f>
        <v>H2.5UT</v>
      </c>
      <c r="M295" s="41" t="str">
        <f>'Input - Bookings'!B297</f>
        <v>AUD</v>
      </c>
      <c r="N295" s="43" t="str">
        <f t="array" ref="N295">IF(M295="USD",INDEX('AP Plants'!A:A,MATCH(K295,'AP Plants'!D:D,0)),INDEX('Australia Plants'!A:A,MATCH(K295,'Australia Plants'!D:D,0)))</f>
        <v>Maximal</v>
      </c>
      <c r="O295" s="10">
        <v>1.0</v>
      </c>
      <c r="P295" s="9">
        <v>28200.0</v>
      </c>
      <c r="Q295" s="9">
        <v>21507.375</v>
      </c>
      <c r="R295" s="44">
        <v>0.17050035138174857</v>
      </c>
      <c r="S295" s="45">
        <f t="shared" si="4"/>
        <v>0.2373271277</v>
      </c>
      <c r="T295" s="46">
        <f t="shared" si="5"/>
        <v>0</v>
      </c>
      <c r="U295" s="46">
        <f t="shared" si="20"/>
        <v>0.1705003514</v>
      </c>
      <c r="V295" s="47" t="str">
        <f t="shared" si="7"/>
        <v>AOP</v>
      </c>
      <c r="W295" s="48">
        <f t="shared" si="26"/>
        <v>3667.014995</v>
      </c>
      <c r="X295" s="49" t="str">
        <f t="shared" si="9"/>
        <v>#DIV/0!</v>
      </c>
      <c r="Y295" s="9" t="str">
        <f t="shared" si="24"/>
        <v>#DIV/0!</v>
      </c>
      <c r="Z295" s="8"/>
      <c r="AA295" s="8"/>
      <c r="AB295" s="8"/>
      <c r="AC295" s="8" t="str">
        <f t="shared" si="11"/>
        <v>PAUH23273H2.5UT</v>
      </c>
      <c r="AD295" s="8" t="str">
        <f>IF(AC295='Input - Bookings'!Q294,"OK","Check")</f>
        <v>Check</v>
      </c>
      <c r="AE295" s="67"/>
      <c r="AF295" s="62"/>
      <c r="AG295" s="62"/>
      <c r="AH295" s="52"/>
      <c r="AI295" s="52"/>
      <c r="AJ295" s="8" t="str">
        <f t="array" ref="AJ295">XLOOKUP($K295,'AP Plants'!D:D,'AP Plants'!B:B)</f>
        <v>Class 5 NOT BT</v>
      </c>
      <c r="AK295" s="53"/>
      <c r="AL295" s="53"/>
      <c r="AM295" s="46">
        <v>0.015</v>
      </c>
      <c r="AN295" s="46">
        <f t="array" ref="AN295">XLOOKUP($AJ295,Warranty!B:B,Warranty!E:E)</f>
        <v>0.005</v>
      </c>
      <c r="AO295" s="8">
        <f>IF($M295="AUD",VLOOKUP(RIGHT('Wk - Margins'!$K295,3),'AU Freight'!C:G,5,0),0)</f>
        <v>2000</v>
      </c>
      <c r="AP295" s="46">
        <f t="shared" si="12"/>
        <v>0</v>
      </c>
      <c r="AQ295" s="54">
        <f t="shared" si="13"/>
        <v>2000</v>
      </c>
      <c r="AR295" s="55">
        <f t="shared" si="14"/>
        <v>0.9070086424</v>
      </c>
      <c r="AS295" s="56">
        <f>IF(M295="AUD",P295*'Currency &amp; Conversion'!$L$7,P295)</f>
        <v>18935.73365</v>
      </c>
      <c r="AT295" s="56">
        <f>IF(M295="AUD",Q295*'Currency &amp; Conversion'!$L$7,Q295)</f>
        <v>14441.77037</v>
      </c>
      <c r="AU295" s="56"/>
      <c r="AV295" s="56"/>
      <c r="AW295" s="8"/>
    </row>
    <row r="296" ht="12.75" customHeight="1">
      <c r="A296" s="39" t="str">
        <f>'Input - Bookings'!A298</f>
        <v>04-24</v>
      </c>
      <c r="B296" s="40" t="str">
        <f t="shared" si="1"/>
        <v>Australia</v>
      </c>
      <c r="C296" s="40" t="str">
        <f t="shared" si="2"/>
        <v>PAU</v>
      </c>
      <c r="D296" s="40" t="str">
        <f>'Input - Bookings'!C298</f>
        <v>P</v>
      </c>
      <c r="E296" s="40" t="str">
        <f>'Input - Bookings'!H298</f>
        <v>AU</v>
      </c>
      <c r="F296" s="41" t="str">
        <f>'Input - Bookings'!E298</f>
        <v>065</v>
      </c>
      <c r="G296" s="41" t="str">
        <f>'Input - Bookings'!G298</f>
        <v>ADAPT-A-LIFT GROUP (QLD)</v>
      </c>
      <c r="H296" s="41" t="str">
        <f>'Input - Bookings'!I298</f>
        <v>H23300</v>
      </c>
      <c r="I296" s="40" t="str">
        <f t="shared" si="3"/>
        <v>AU</v>
      </c>
      <c r="J296" s="41" t="str">
        <f>VLOOKUP(H296,'Input - Bookings'!I296:P735,8,0)</f>
        <v>087575</v>
      </c>
      <c r="K296" s="41" t="str">
        <f>'Input - Bookings'!L298</f>
        <v>A3C1</v>
      </c>
      <c r="L296" s="41" t="str">
        <f>'Input - Bookings'!M298</f>
        <v>H2.5UT</v>
      </c>
      <c r="M296" s="41" t="str">
        <f>'Input - Bookings'!B298</f>
        <v>AUD</v>
      </c>
      <c r="N296" s="43" t="str">
        <f t="array" ref="N296">IF(M296="USD",INDEX('AP Plants'!A:A,MATCH(K296,'AP Plants'!D:D,0)),INDEX('Australia Plants'!A:A,MATCH(K296,'Australia Plants'!D:D,0)))</f>
        <v>Maximal</v>
      </c>
      <c r="O296" s="10">
        <v>1.0</v>
      </c>
      <c r="P296" s="9">
        <v>28200.0</v>
      </c>
      <c r="Q296" s="9">
        <v>21507.375</v>
      </c>
      <c r="R296" s="44">
        <v>0.17050035138174857</v>
      </c>
      <c r="S296" s="45">
        <f t="shared" si="4"/>
        <v>0.2373271277</v>
      </c>
      <c r="T296" s="46">
        <f t="shared" si="5"/>
        <v>0</v>
      </c>
      <c r="U296" s="46">
        <f t="shared" si="20"/>
        <v>0.1705003514</v>
      </c>
      <c r="V296" s="47" t="str">
        <f t="shared" si="7"/>
        <v>AOP</v>
      </c>
      <c r="W296" s="48">
        <f t="shared" si="26"/>
        <v>3667.014995</v>
      </c>
      <c r="X296" s="49" t="str">
        <f t="shared" si="9"/>
        <v>#DIV/0!</v>
      </c>
      <c r="Y296" s="9" t="str">
        <f t="shared" si="24"/>
        <v>#DIV/0!</v>
      </c>
      <c r="Z296" s="8"/>
      <c r="AA296" s="8"/>
      <c r="AB296" s="8"/>
      <c r="AC296" s="8" t="str">
        <f t="shared" si="11"/>
        <v>PAUH23300H2.5UT</v>
      </c>
      <c r="AD296" s="8" t="str">
        <f>IF(AC296='Input - Bookings'!Q295,"OK","Check")</f>
        <v>Check</v>
      </c>
      <c r="AE296" s="67"/>
      <c r="AF296" s="62"/>
      <c r="AG296" s="62"/>
      <c r="AH296" s="52"/>
      <c r="AI296" s="59"/>
      <c r="AJ296" s="8" t="str">
        <f t="array" ref="AJ296">XLOOKUP($K296,'AP Plants'!D:D,'AP Plants'!B:B)</f>
        <v>Class 5 NOT BT</v>
      </c>
      <c r="AK296" s="53"/>
      <c r="AL296" s="53"/>
      <c r="AM296" s="46">
        <v>0.015</v>
      </c>
      <c r="AN296" s="46">
        <f t="array" ref="AN296">XLOOKUP($AJ296,Warranty!B:B,Warranty!E:E)</f>
        <v>0.005</v>
      </c>
      <c r="AO296" s="8">
        <f>IF($M296="AUD",VLOOKUP(RIGHT('Wk - Margins'!$K296,3),'AU Freight'!C:G,5,0),0)</f>
        <v>2000</v>
      </c>
      <c r="AP296" s="46">
        <f t="shared" si="12"/>
        <v>0</v>
      </c>
      <c r="AQ296" s="54">
        <f t="shared" si="13"/>
        <v>2000</v>
      </c>
      <c r="AR296" s="55">
        <f t="shared" si="14"/>
        <v>0.9070086424</v>
      </c>
      <c r="AS296" s="56">
        <f>IF(M296="AUD",P296*'Currency &amp; Conversion'!$L$7,P296)</f>
        <v>18935.73365</v>
      </c>
      <c r="AT296" s="56">
        <f>IF(M296="AUD",Q296*'Currency &amp; Conversion'!$L$7,Q296)</f>
        <v>14441.77037</v>
      </c>
      <c r="AU296" s="56"/>
      <c r="AV296" s="56"/>
      <c r="AW296" s="8"/>
    </row>
    <row r="297" ht="12.75" customHeight="1">
      <c r="A297" s="39" t="str">
        <f>'Input - Bookings'!A299</f>
        <v>04-24</v>
      </c>
      <c r="B297" s="40" t="str">
        <f t="shared" si="1"/>
        <v>Australia</v>
      </c>
      <c r="C297" s="40" t="str">
        <f t="shared" si="2"/>
        <v>PAU</v>
      </c>
      <c r="D297" s="40" t="str">
        <f>'Input - Bookings'!C299</f>
        <v>P</v>
      </c>
      <c r="E297" s="40" t="str">
        <f>'Input - Bookings'!H299</f>
        <v>AU</v>
      </c>
      <c r="F297" s="41" t="str">
        <f>'Input - Bookings'!E299</f>
        <v>065</v>
      </c>
      <c r="G297" s="41" t="str">
        <f>'Input - Bookings'!G299</f>
        <v>ADAPT-A-LIFT GROUP (QLD)</v>
      </c>
      <c r="H297" s="41" t="str">
        <f>'Input - Bookings'!I299</f>
        <v>H23301</v>
      </c>
      <c r="I297" s="40" t="str">
        <f t="shared" si="3"/>
        <v>AU</v>
      </c>
      <c r="J297" s="41" t="str">
        <f>VLOOKUP(H297,'Input - Bookings'!I297:P736,8,0)</f>
        <v>087575</v>
      </c>
      <c r="K297" s="41" t="str">
        <f>'Input - Bookings'!L299</f>
        <v>A3C1</v>
      </c>
      <c r="L297" s="41" t="str">
        <f>'Input - Bookings'!M299</f>
        <v>H2.5UT</v>
      </c>
      <c r="M297" s="41" t="str">
        <f>'Input - Bookings'!B299</f>
        <v>AUD</v>
      </c>
      <c r="N297" s="43" t="str">
        <f t="array" ref="N297">IF(M297="USD",INDEX('AP Plants'!A:A,MATCH(K297,'AP Plants'!D:D,0)),INDEX('Australia Plants'!A:A,MATCH(K297,'Australia Plants'!D:D,0)))</f>
        <v>Maximal</v>
      </c>
      <c r="O297" s="10">
        <v>1.0</v>
      </c>
      <c r="P297" s="9">
        <v>28200.0</v>
      </c>
      <c r="Q297" s="9">
        <v>21507.375</v>
      </c>
      <c r="R297" s="44">
        <v>0.17050035138174857</v>
      </c>
      <c r="S297" s="45">
        <f t="shared" si="4"/>
        <v>0.2373271277</v>
      </c>
      <c r="T297" s="46">
        <f t="shared" si="5"/>
        <v>0</v>
      </c>
      <c r="U297" s="46">
        <f t="shared" si="20"/>
        <v>0.1705003514</v>
      </c>
      <c r="V297" s="47" t="str">
        <f t="shared" si="7"/>
        <v>AOP</v>
      </c>
      <c r="W297" s="48">
        <f t="shared" si="26"/>
        <v>3667.014995</v>
      </c>
      <c r="X297" s="49" t="str">
        <f t="shared" si="9"/>
        <v>#DIV/0!</v>
      </c>
      <c r="Y297" s="9" t="str">
        <f t="shared" si="24"/>
        <v>#DIV/0!</v>
      </c>
      <c r="Z297" s="8"/>
      <c r="AA297" s="8"/>
      <c r="AB297" s="8"/>
      <c r="AC297" s="8" t="str">
        <f t="shared" si="11"/>
        <v>PAUH23301H2.5UT</v>
      </c>
      <c r="AD297" s="8" t="str">
        <f>IF(AC297='Input - Bookings'!Q296,"OK","Check")</f>
        <v>Check</v>
      </c>
      <c r="AE297" s="67"/>
      <c r="AF297" s="62"/>
      <c r="AG297" s="62"/>
      <c r="AH297" s="52"/>
      <c r="AI297" s="59"/>
      <c r="AJ297" s="8" t="str">
        <f t="array" ref="AJ297">XLOOKUP($K297,'AP Plants'!D:D,'AP Plants'!B:B)</f>
        <v>Class 5 NOT BT</v>
      </c>
      <c r="AK297" s="53"/>
      <c r="AL297" s="53"/>
      <c r="AM297" s="46">
        <v>0.015</v>
      </c>
      <c r="AN297" s="46">
        <f t="array" ref="AN297">XLOOKUP($AJ297,Warranty!B:B,Warranty!E:E)</f>
        <v>0.005</v>
      </c>
      <c r="AO297" s="8">
        <f>IF($M297="AUD",VLOOKUP(RIGHT('Wk - Margins'!$K297,3),'AU Freight'!C:G,5,0),0)</f>
        <v>2000</v>
      </c>
      <c r="AP297" s="46">
        <f t="shared" si="12"/>
        <v>0</v>
      </c>
      <c r="AQ297" s="54">
        <f t="shared" si="13"/>
        <v>2000</v>
      </c>
      <c r="AR297" s="55">
        <f t="shared" si="14"/>
        <v>0.9070086424</v>
      </c>
      <c r="AS297" s="56">
        <f>IF(M297="AUD",P297*'Currency &amp; Conversion'!$L$7,P297)</f>
        <v>18935.73365</v>
      </c>
      <c r="AT297" s="56">
        <f>IF(M297="AUD",Q297*'Currency &amp; Conversion'!$L$7,Q297)</f>
        <v>14441.77037</v>
      </c>
      <c r="AU297" s="56"/>
      <c r="AV297" s="56"/>
      <c r="AW297" s="8"/>
    </row>
    <row r="298" ht="12.75" customHeight="1">
      <c r="A298" s="39" t="str">
        <f>'Input - Bookings'!A300</f>
        <v>04-24</v>
      </c>
      <c r="B298" s="40" t="str">
        <f t="shared" si="1"/>
        <v>Australia</v>
      </c>
      <c r="C298" s="40" t="str">
        <f t="shared" si="2"/>
        <v>PAU</v>
      </c>
      <c r="D298" s="40" t="str">
        <f>'Input - Bookings'!C300</f>
        <v>P</v>
      </c>
      <c r="E298" s="40" t="str">
        <f>'Input - Bookings'!H300</f>
        <v>AU</v>
      </c>
      <c r="F298" s="41" t="str">
        <f>'Input - Bookings'!E300</f>
        <v>065</v>
      </c>
      <c r="G298" s="41" t="str">
        <f>'Input - Bookings'!G300</f>
        <v>ADAPT-A-LIFT GROUP (QLD)</v>
      </c>
      <c r="H298" s="41" t="str">
        <f>'Input - Bookings'!I300</f>
        <v>H23257</v>
      </c>
      <c r="I298" s="40" t="str">
        <f t="shared" si="3"/>
        <v>AU</v>
      </c>
      <c r="J298" s="41" t="str">
        <f>VLOOKUP(H298,'Input - Bookings'!I298:P737,8,0)</f>
        <v>087575</v>
      </c>
      <c r="K298" s="41" t="str">
        <f>'Input - Bookings'!L300</f>
        <v>A3C1</v>
      </c>
      <c r="L298" s="41" t="str">
        <f>'Input - Bookings'!M300</f>
        <v>H2.5UT</v>
      </c>
      <c r="M298" s="41" t="str">
        <f>'Input - Bookings'!B300</f>
        <v>AUD</v>
      </c>
      <c r="N298" s="43" t="str">
        <f t="array" ref="N298">IF(M298="USD",INDEX('AP Plants'!A:A,MATCH(K298,'AP Plants'!D:D,0)),INDEX('Australia Plants'!A:A,MATCH(K298,'Australia Plants'!D:D,0)))</f>
        <v>Maximal</v>
      </c>
      <c r="O298" s="10">
        <v>1.0</v>
      </c>
      <c r="P298" s="9">
        <v>28200.0</v>
      </c>
      <c r="Q298" s="9">
        <v>21507.375</v>
      </c>
      <c r="R298" s="44">
        <v>0.17050035138174857</v>
      </c>
      <c r="S298" s="45">
        <f t="shared" si="4"/>
        <v>0.2373271277</v>
      </c>
      <c r="T298" s="46">
        <f t="shared" si="5"/>
        <v>0</v>
      </c>
      <c r="U298" s="46">
        <f t="shared" si="20"/>
        <v>0.1705003514</v>
      </c>
      <c r="V298" s="47" t="str">
        <f t="shared" si="7"/>
        <v>AOP</v>
      </c>
      <c r="W298" s="48">
        <f t="shared" si="26"/>
        <v>3667.014995</v>
      </c>
      <c r="X298" s="49" t="str">
        <f t="shared" si="9"/>
        <v>#DIV/0!</v>
      </c>
      <c r="Y298" s="9" t="str">
        <f t="shared" si="24"/>
        <v>#DIV/0!</v>
      </c>
      <c r="Z298" s="8"/>
      <c r="AA298" s="8"/>
      <c r="AB298" s="8"/>
      <c r="AC298" s="8" t="str">
        <f t="shared" si="11"/>
        <v>PAUH23257H2.5UT</v>
      </c>
      <c r="AD298" s="8" t="str">
        <f>IF(AC298='Input - Bookings'!Q297,"OK","Check")</f>
        <v>Check</v>
      </c>
      <c r="AE298" s="50"/>
      <c r="AF298" s="62"/>
      <c r="AG298" s="62"/>
      <c r="AH298" s="52"/>
      <c r="AI298" s="59"/>
      <c r="AJ298" s="8" t="str">
        <f t="array" ref="AJ298">XLOOKUP($K298,'AP Plants'!D:D,'AP Plants'!B:B)</f>
        <v>Class 5 NOT BT</v>
      </c>
      <c r="AK298" s="53"/>
      <c r="AL298" s="53"/>
      <c r="AM298" s="46">
        <v>0.015</v>
      </c>
      <c r="AN298" s="46">
        <f t="array" ref="AN298">XLOOKUP($AJ298,Warranty!B:B,Warranty!E:E)</f>
        <v>0.005</v>
      </c>
      <c r="AO298" s="8">
        <f>IF($M298="AUD",VLOOKUP(RIGHT('Wk - Margins'!$K298,3),'AU Freight'!C:G,5,0),0)</f>
        <v>2000</v>
      </c>
      <c r="AP298" s="46">
        <f t="shared" si="12"/>
        <v>0</v>
      </c>
      <c r="AQ298" s="54">
        <f t="shared" si="13"/>
        <v>2000</v>
      </c>
      <c r="AR298" s="55">
        <f t="shared" si="14"/>
        <v>0.9070086424</v>
      </c>
      <c r="AS298" s="56">
        <f>IF(M298="AUD",P298*'Currency &amp; Conversion'!$L$7,P298)</f>
        <v>18935.73365</v>
      </c>
      <c r="AT298" s="56">
        <f>IF(M298="AUD",Q298*'Currency &amp; Conversion'!$L$7,Q298)</f>
        <v>14441.77037</v>
      </c>
      <c r="AU298" s="56"/>
      <c r="AV298" s="56"/>
      <c r="AW298" s="8"/>
    </row>
    <row r="299" ht="12.75" customHeight="1">
      <c r="A299" s="39" t="str">
        <f>'Input - Bookings'!A301</f>
        <v>04-24</v>
      </c>
      <c r="B299" s="40" t="str">
        <f t="shared" si="1"/>
        <v>Australia</v>
      </c>
      <c r="C299" s="40" t="str">
        <f t="shared" si="2"/>
        <v>PAU</v>
      </c>
      <c r="D299" s="40" t="str">
        <f>'Input - Bookings'!C301</f>
        <v>P</v>
      </c>
      <c r="E299" s="40" t="str">
        <f>'Input - Bookings'!H301</f>
        <v>AU</v>
      </c>
      <c r="F299" s="41" t="str">
        <f>'Input - Bookings'!E301</f>
        <v>065</v>
      </c>
      <c r="G299" s="41" t="str">
        <f>'Input - Bookings'!G301</f>
        <v>ADAPT-A-LIFT GROUP (QLD)</v>
      </c>
      <c r="H299" s="41" t="str">
        <f>'Input - Bookings'!I301</f>
        <v>H23263</v>
      </c>
      <c r="I299" s="40" t="str">
        <f t="shared" si="3"/>
        <v>AU</v>
      </c>
      <c r="J299" s="41" t="str">
        <f>VLOOKUP(H299,'Input - Bookings'!I299:P738,8,0)</f>
        <v>087575</v>
      </c>
      <c r="K299" s="41" t="str">
        <f>'Input - Bookings'!L301</f>
        <v>A3C1</v>
      </c>
      <c r="L299" s="41" t="str">
        <f>'Input - Bookings'!M301</f>
        <v>H2.5UT</v>
      </c>
      <c r="M299" s="41" t="str">
        <f>'Input - Bookings'!B301</f>
        <v>AUD</v>
      </c>
      <c r="N299" s="43" t="str">
        <f t="array" ref="N299">IF(M299="USD",INDEX('AP Plants'!A:A,MATCH(K299,'AP Plants'!D:D,0)),INDEX('Australia Plants'!A:A,MATCH(K299,'Australia Plants'!D:D,0)))</f>
        <v>Maximal</v>
      </c>
      <c r="O299" s="10">
        <v>1.0</v>
      </c>
      <c r="P299" s="9">
        <v>28200.0</v>
      </c>
      <c r="Q299" s="9">
        <v>21507.375</v>
      </c>
      <c r="R299" s="44">
        <v>0.17050035138174857</v>
      </c>
      <c r="S299" s="45">
        <f t="shared" si="4"/>
        <v>0.2373271277</v>
      </c>
      <c r="T299" s="46">
        <f t="shared" si="5"/>
        <v>0</v>
      </c>
      <c r="U299" s="46">
        <f t="shared" si="20"/>
        <v>0.1705003514</v>
      </c>
      <c r="V299" s="47" t="str">
        <f t="shared" si="7"/>
        <v>AOP</v>
      </c>
      <c r="W299" s="48">
        <f t="shared" si="26"/>
        <v>3667.014995</v>
      </c>
      <c r="X299" s="49" t="str">
        <f t="shared" si="9"/>
        <v>#DIV/0!</v>
      </c>
      <c r="Y299" s="9" t="str">
        <f t="shared" si="24"/>
        <v>#DIV/0!</v>
      </c>
      <c r="Z299" s="8"/>
      <c r="AA299" s="8"/>
      <c r="AB299" s="8"/>
      <c r="AC299" s="8" t="str">
        <f t="shared" si="11"/>
        <v>PAUH23263H2.5UT</v>
      </c>
      <c r="AD299" s="8" t="str">
        <f>IF(AC299='Input - Bookings'!Q298,"OK","Check")</f>
        <v>Check</v>
      </c>
      <c r="AE299" s="50"/>
      <c r="AF299" s="62"/>
      <c r="AG299" s="62"/>
      <c r="AH299" s="52"/>
      <c r="AI299" s="59"/>
      <c r="AJ299" s="8" t="str">
        <f t="array" ref="AJ299">XLOOKUP($K299,'AP Plants'!D:D,'AP Plants'!B:B)</f>
        <v>Class 5 NOT BT</v>
      </c>
      <c r="AK299" s="53"/>
      <c r="AL299" s="53"/>
      <c r="AM299" s="46">
        <v>0.015</v>
      </c>
      <c r="AN299" s="46">
        <f t="array" ref="AN299">XLOOKUP($AJ299,Warranty!B:B,Warranty!E:E)</f>
        <v>0.005</v>
      </c>
      <c r="AO299" s="8">
        <f>IF($M299="AUD",VLOOKUP(RIGHT('Wk - Margins'!$K299,3),'AU Freight'!C:G,5,0),0)</f>
        <v>2000</v>
      </c>
      <c r="AP299" s="46">
        <f t="shared" si="12"/>
        <v>0</v>
      </c>
      <c r="AQ299" s="54">
        <f t="shared" si="13"/>
        <v>2000</v>
      </c>
      <c r="AR299" s="55">
        <f t="shared" si="14"/>
        <v>0.9070086424</v>
      </c>
      <c r="AS299" s="56">
        <f>IF(M299="AUD",P299*'Currency &amp; Conversion'!$L$7,P299)</f>
        <v>18935.73365</v>
      </c>
      <c r="AT299" s="56">
        <f>IF(M299="AUD",Q299*'Currency &amp; Conversion'!$L$7,Q299)</f>
        <v>14441.77037</v>
      </c>
      <c r="AU299" s="56"/>
      <c r="AV299" s="56"/>
      <c r="AW299" s="8"/>
    </row>
    <row r="300" ht="12.75" customHeight="1">
      <c r="A300" s="39" t="str">
        <f>'Input - Bookings'!A302</f>
        <v>04-24</v>
      </c>
      <c r="B300" s="40" t="str">
        <f t="shared" si="1"/>
        <v>Australia</v>
      </c>
      <c r="C300" s="40" t="str">
        <f t="shared" si="2"/>
        <v>PAU</v>
      </c>
      <c r="D300" s="40" t="str">
        <f>'Input - Bookings'!C302</f>
        <v>P</v>
      </c>
      <c r="E300" s="40" t="str">
        <f>'Input - Bookings'!H302</f>
        <v>AU</v>
      </c>
      <c r="F300" s="41" t="str">
        <f>'Input - Bookings'!E302</f>
        <v>065</v>
      </c>
      <c r="G300" s="41" t="str">
        <f>'Input - Bookings'!G302</f>
        <v>ADAPT-A-LIFT GROUP (QLD)</v>
      </c>
      <c r="H300" s="41" t="str">
        <f>'Input - Bookings'!I302</f>
        <v>H23265</v>
      </c>
      <c r="I300" s="40" t="str">
        <f t="shared" si="3"/>
        <v>AU</v>
      </c>
      <c r="J300" s="41" t="str">
        <f>VLOOKUP(H300,'Input - Bookings'!I300:P739,8,0)</f>
        <v>087575</v>
      </c>
      <c r="K300" s="41" t="str">
        <f>'Input - Bookings'!L302</f>
        <v>A3C1</v>
      </c>
      <c r="L300" s="41" t="str">
        <f>'Input - Bookings'!M302</f>
        <v>H2.5UT</v>
      </c>
      <c r="M300" s="41" t="str">
        <f>'Input - Bookings'!B302</f>
        <v>AUD</v>
      </c>
      <c r="N300" s="43" t="str">
        <f t="array" ref="N300">IF(M300="USD",INDEX('AP Plants'!A:A,MATCH(K300,'AP Plants'!D:D,0)),INDEX('Australia Plants'!A:A,MATCH(K300,'Australia Plants'!D:D,0)))</f>
        <v>Maximal</v>
      </c>
      <c r="O300" s="10">
        <v>1.0</v>
      </c>
      <c r="P300" s="9">
        <v>28200.0</v>
      </c>
      <c r="Q300" s="9">
        <v>21507.375</v>
      </c>
      <c r="R300" s="44">
        <v>0.17050035138174857</v>
      </c>
      <c r="S300" s="45">
        <f t="shared" si="4"/>
        <v>0.2373271277</v>
      </c>
      <c r="T300" s="46">
        <f t="shared" si="5"/>
        <v>0</v>
      </c>
      <c r="U300" s="46">
        <f t="shared" si="20"/>
        <v>0.1705003514</v>
      </c>
      <c r="V300" s="47" t="str">
        <f t="shared" si="7"/>
        <v>AOP</v>
      </c>
      <c r="W300" s="48">
        <f t="shared" si="26"/>
        <v>3667.014995</v>
      </c>
      <c r="X300" s="49" t="str">
        <f t="shared" si="9"/>
        <v>#DIV/0!</v>
      </c>
      <c r="Y300" s="9" t="str">
        <f t="shared" si="24"/>
        <v>#DIV/0!</v>
      </c>
      <c r="Z300" s="8"/>
      <c r="AA300" s="8"/>
      <c r="AB300" s="8"/>
      <c r="AC300" s="8" t="str">
        <f t="shared" si="11"/>
        <v>PAUH23265H2.5UT</v>
      </c>
      <c r="AD300" s="8" t="str">
        <f>IF(AC300='Input - Bookings'!Q299,"OK","Check")</f>
        <v>Check</v>
      </c>
      <c r="AE300" s="50"/>
      <c r="AF300" s="62"/>
      <c r="AG300" s="62"/>
      <c r="AH300" s="52"/>
      <c r="AI300" s="59"/>
      <c r="AJ300" s="8" t="str">
        <f t="array" ref="AJ300">XLOOKUP($K300,'AP Plants'!D:D,'AP Plants'!B:B)</f>
        <v>Class 5 NOT BT</v>
      </c>
      <c r="AK300" s="53"/>
      <c r="AL300" s="53"/>
      <c r="AM300" s="46">
        <v>0.015</v>
      </c>
      <c r="AN300" s="46">
        <f t="array" ref="AN300">XLOOKUP($AJ300,Warranty!B:B,Warranty!E:E)</f>
        <v>0.005</v>
      </c>
      <c r="AO300" s="8">
        <f>IF($M300="AUD",VLOOKUP(RIGHT('Wk - Margins'!$K300,3),'AU Freight'!C:G,5,0),0)</f>
        <v>2000</v>
      </c>
      <c r="AP300" s="46">
        <f t="shared" si="12"/>
        <v>0</v>
      </c>
      <c r="AQ300" s="54">
        <f t="shared" si="13"/>
        <v>2000</v>
      </c>
      <c r="AR300" s="55">
        <f t="shared" si="14"/>
        <v>0.9070086424</v>
      </c>
      <c r="AS300" s="56">
        <f>IF(M300="AUD",P300*'Currency &amp; Conversion'!$L$7,P300)</f>
        <v>18935.73365</v>
      </c>
      <c r="AT300" s="56">
        <f>IF(M300="AUD",Q300*'Currency &amp; Conversion'!$L$7,Q300)</f>
        <v>14441.77037</v>
      </c>
      <c r="AU300" s="56"/>
      <c r="AV300" s="56"/>
      <c r="AW300" s="8"/>
    </row>
    <row r="301" ht="12.75" customHeight="1">
      <c r="A301" s="39" t="str">
        <f>'Input - Bookings'!A303</f>
        <v>04-24</v>
      </c>
      <c r="B301" s="40" t="str">
        <f t="shared" si="1"/>
        <v>Australia</v>
      </c>
      <c r="C301" s="40" t="str">
        <f t="shared" si="2"/>
        <v>PAU</v>
      </c>
      <c r="D301" s="40" t="str">
        <f>'Input - Bookings'!C303</f>
        <v>P</v>
      </c>
      <c r="E301" s="40" t="str">
        <f>'Input - Bookings'!H303</f>
        <v>AU</v>
      </c>
      <c r="F301" s="41" t="str">
        <f>'Input - Bookings'!E303</f>
        <v>065</v>
      </c>
      <c r="G301" s="41" t="str">
        <f>'Input - Bookings'!G303</f>
        <v>ADAPT-A-LIFT GROUP (QLD)</v>
      </c>
      <c r="H301" s="41" t="str">
        <f>'Input - Bookings'!I303</f>
        <v>H23266</v>
      </c>
      <c r="I301" s="40" t="str">
        <f t="shared" si="3"/>
        <v>AU</v>
      </c>
      <c r="J301" s="41" t="str">
        <f>VLOOKUP(H301,'Input - Bookings'!I301:P740,8,0)</f>
        <v>087575</v>
      </c>
      <c r="K301" s="41" t="str">
        <f>'Input - Bookings'!L303</f>
        <v>A3C1</v>
      </c>
      <c r="L301" s="41" t="str">
        <f>'Input - Bookings'!M303</f>
        <v>H2.5UT</v>
      </c>
      <c r="M301" s="41" t="str">
        <f>'Input - Bookings'!B303</f>
        <v>AUD</v>
      </c>
      <c r="N301" s="43" t="str">
        <f t="array" ref="N301">IF(M301="USD",INDEX('AP Plants'!A:A,MATCH(K301,'AP Plants'!D:D,0)),INDEX('Australia Plants'!A:A,MATCH(K301,'Australia Plants'!D:D,0)))</f>
        <v>Maximal</v>
      </c>
      <c r="O301" s="10">
        <v>1.0</v>
      </c>
      <c r="P301" s="9">
        <v>28200.0</v>
      </c>
      <c r="Q301" s="9">
        <v>21507.375</v>
      </c>
      <c r="R301" s="44">
        <v>0.17050035138174857</v>
      </c>
      <c r="S301" s="45">
        <f t="shared" si="4"/>
        <v>0.2373271277</v>
      </c>
      <c r="T301" s="46">
        <f t="shared" si="5"/>
        <v>0</v>
      </c>
      <c r="U301" s="46">
        <f t="shared" si="20"/>
        <v>0.1705003514</v>
      </c>
      <c r="V301" s="47" t="str">
        <f t="shared" si="7"/>
        <v>AOP</v>
      </c>
      <c r="W301" s="48">
        <f t="shared" si="26"/>
        <v>3667.014995</v>
      </c>
      <c r="X301" s="49" t="str">
        <f t="shared" si="9"/>
        <v>#DIV/0!</v>
      </c>
      <c r="Y301" s="9" t="str">
        <f t="shared" si="24"/>
        <v>#DIV/0!</v>
      </c>
      <c r="Z301" s="8"/>
      <c r="AA301" s="8"/>
      <c r="AB301" s="8"/>
      <c r="AC301" s="8" t="str">
        <f t="shared" si="11"/>
        <v>PAUH23266H2.5UT</v>
      </c>
      <c r="AD301" s="8" t="str">
        <f>IF(AC301='Input - Bookings'!Q300,"OK","Check")</f>
        <v>Check</v>
      </c>
      <c r="AE301" s="57"/>
      <c r="AF301" s="62"/>
      <c r="AG301" s="62"/>
      <c r="AH301" s="52"/>
      <c r="AI301" s="59"/>
      <c r="AJ301" s="8" t="str">
        <f t="array" ref="AJ301">XLOOKUP($K301,'AP Plants'!D:D,'AP Plants'!B:B)</f>
        <v>Class 5 NOT BT</v>
      </c>
      <c r="AK301" s="53"/>
      <c r="AL301" s="53"/>
      <c r="AM301" s="46">
        <v>0.015</v>
      </c>
      <c r="AN301" s="46">
        <f t="array" ref="AN301">XLOOKUP($AJ301,Warranty!B:B,Warranty!E:E)</f>
        <v>0.005</v>
      </c>
      <c r="AO301" s="8">
        <f>IF($M301="AUD",VLOOKUP(RIGHT('Wk - Margins'!$K301,3),'AU Freight'!C:G,5,0),0)</f>
        <v>2000</v>
      </c>
      <c r="AP301" s="46">
        <f t="shared" si="12"/>
        <v>0</v>
      </c>
      <c r="AQ301" s="54">
        <f t="shared" si="13"/>
        <v>2000</v>
      </c>
      <c r="AR301" s="55">
        <f t="shared" si="14"/>
        <v>0.9070086424</v>
      </c>
      <c r="AS301" s="56">
        <f>IF(M301="AUD",P301*'Currency &amp; Conversion'!$L$7,P301)</f>
        <v>18935.73365</v>
      </c>
      <c r="AT301" s="56">
        <f>IF(M301="AUD",Q301*'Currency &amp; Conversion'!$L$7,Q301)</f>
        <v>14441.77037</v>
      </c>
      <c r="AU301" s="56"/>
      <c r="AV301" s="56"/>
      <c r="AW301" s="8"/>
    </row>
    <row r="302" ht="12.75" customHeight="1">
      <c r="A302" s="39" t="str">
        <f>'Input - Bookings'!A304</f>
        <v>04-24</v>
      </c>
      <c r="B302" s="40" t="str">
        <f t="shared" si="1"/>
        <v>Australia</v>
      </c>
      <c r="C302" s="40" t="str">
        <f t="shared" si="2"/>
        <v>PAU</v>
      </c>
      <c r="D302" s="40" t="str">
        <f>'Input - Bookings'!C304</f>
        <v>P</v>
      </c>
      <c r="E302" s="40" t="str">
        <f>'Input - Bookings'!H304</f>
        <v>AU</v>
      </c>
      <c r="F302" s="41" t="str">
        <f>'Input - Bookings'!E304</f>
        <v>065</v>
      </c>
      <c r="G302" s="41" t="str">
        <f>'Input - Bookings'!G304</f>
        <v>ADAPT-A-LIFT GROUP (QLD)</v>
      </c>
      <c r="H302" s="41" t="str">
        <f>'Input - Bookings'!I304</f>
        <v>H23268</v>
      </c>
      <c r="I302" s="40" t="str">
        <f t="shared" si="3"/>
        <v>AU</v>
      </c>
      <c r="J302" s="41" t="str">
        <f>VLOOKUP(H302,'Input - Bookings'!I302:P741,8,0)</f>
        <v>087575</v>
      </c>
      <c r="K302" s="41" t="str">
        <f>'Input - Bookings'!L304</f>
        <v>A3C1</v>
      </c>
      <c r="L302" s="41" t="str">
        <f>'Input - Bookings'!M304</f>
        <v>H2.5UT</v>
      </c>
      <c r="M302" s="41" t="str">
        <f>'Input - Bookings'!B304</f>
        <v>AUD</v>
      </c>
      <c r="N302" s="43" t="str">
        <f t="array" ref="N302">IF(M302="USD",INDEX('AP Plants'!A:A,MATCH(K302,'AP Plants'!D:D,0)),INDEX('Australia Plants'!A:A,MATCH(K302,'Australia Plants'!D:D,0)))</f>
        <v>Maximal</v>
      </c>
      <c r="O302" s="10">
        <v>1.0</v>
      </c>
      <c r="P302" s="9">
        <v>28200.0</v>
      </c>
      <c r="Q302" s="9">
        <v>21507.375</v>
      </c>
      <c r="R302" s="44">
        <v>0.17050035138174857</v>
      </c>
      <c r="S302" s="45">
        <f t="shared" si="4"/>
        <v>0.2373271277</v>
      </c>
      <c r="T302" s="46">
        <f t="shared" si="5"/>
        <v>0</v>
      </c>
      <c r="U302" s="46">
        <f t="shared" si="20"/>
        <v>0.1705003514</v>
      </c>
      <c r="V302" s="47" t="str">
        <f t="shared" si="7"/>
        <v>AOP</v>
      </c>
      <c r="W302" s="48">
        <f t="shared" si="26"/>
        <v>3667.014995</v>
      </c>
      <c r="X302" s="49" t="str">
        <f t="shared" si="9"/>
        <v>#DIV/0!</v>
      </c>
      <c r="Y302" s="9" t="str">
        <f t="shared" si="24"/>
        <v>#DIV/0!</v>
      </c>
      <c r="Z302" s="8"/>
      <c r="AA302" s="8"/>
      <c r="AB302" s="8"/>
      <c r="AC302" s="8" t="str">
        <f t="shared" si="11"/>
        <v>PAUH23268H2.5UT</v>
      </c>
      <c r="AD302" s="8" t="str">
        <f>IF(AC302='Input - Bookings'!Q301,"OK","Check")</f>
        <v>Check</v>
      </c>
      <c r="AE302" s="57"/>
      <c r="AF302" s="62"/>
      <c r="AG302" s="62"/>
      <c r="AH302" s="52"/>
      <c r="AI302" s="59"/>
      <c r="AJ302" s="8" t="str">
        <f t="array" ref="AJ302">XLOOKUP($K302,'AP Plants'!D:D,'AP Plants'!B:B)</f>
        <v>Class 5 NOT BT</v>
      </c>
      <c r="AK302" s="53"/>
      <c r="AL302" s="53"/>
      <c r="AM302" s="46">
        <v>0.015</v>
      </c>
      <c r="AN302" s="46">
        <f t="array" ref="AN302">XLOOKUP($AJ302,Warranty!B:B,Warranty!E:E)</f>
        <v>0.005</v>
      </c>
      <c r="AO302" s="8">
        <f>IF($M302="AUD",VLOOKUP(RIGHT('Wk - Margins'!$K302,3),'AU Freight'!C:G,5,0),0)</f>
        <v>2000</v>
      </c>
      <c r="AP302" s="46">
        <f t="shared" si="12"/>
        <v>0</v>
      </c>
      <c r="AQ302" s="54">
        <f t="shared" si="13"/>
        <v>2000</v>
      </c>
      <c r="AR302" s="55">
        <f t="shared" si="14"/>
        <v>0.9070086424</v>
      </c>
      <c r="AS302" s="56">
        <f>IF(M302="AUD",P302*'Currency &amp; Conversion'!$L$7,P302)</f>
        <v>18935.73365</v>
      </c>
      <c r="AT302" s="56">
        <f>IF(M302="AUD",Q302*'Currency &amp; Conversion'!$L$7,Q302)</f>
        <v>14441.77037</v>
      </c>
      <c r="AU302" s="56"/>
      <c r="AV302" s="56"/>
      <c r="AW302" s="8"/>
    </row>
    <row r="303" ht="12.75" customHeight="1">
      <c r="A303" s="39" t="str">
        <f>'Input - Bookings'!A305</f>
        <v>04-24</v>
      </c>
      <c r="B303" s="40" t="str">
        <f t="shared" si="1"/>
        <v>Australia</v>
      </c>
      <c r="C303" s="40" t="str">
        <f t="shared" si="2"/>
        <v>PAU</v>
      </c>
      <c r="D303" s="40" t="str">
        <f>'Input - Bookings'!C305</f>
        <v>P</v>
      </c>
      <c r="E303" s="40" t="str">
        <f>'Input - Bookings'!H305</f>
        <v>AU</v>
      </c>
      <c r="F303" s="41" t="str">
        <f>'Input - Bookings'!E305</f>
        <v>065</v>
      </c>
      <c r="G303" s="41" t="str">
        <f>'Input - Bookings'!G305</f>
        <v>ADAPT-A-LIFT GROUP (QLD)</v>
      </c>
      <c r="H303" s="41" t="str">
        <f>'Input - Bookings'!I305</f>
        <v>H23259</v>
      </c>
      <c r="I303" s="40" t="str">
        <f t="shared" si="3"/>
        <v>AU</v>
      </c>
      <c r="J303" s="41" t="str">
        <f>VLOOKUP(H303,'Input - Bookings'!I303:P742,8,0)</f>
        <v>087575</v>
      </c>
      <c r="K303" s="41" t="str">
        <f>'Input - Bookings'!L305</f>
        <v>A3C1</v>
      </c>
      <c r="L303" s="41" t="str">
        <f>'Input - Bookings'!M305</f>
        <v>H3.5UT</v>
      </c>
      <c r="M303" s="41" t="str">
        <f>'Input - Bookings'!B305</f>
        <v>AUD</v>
      </c>
      <c r="N303" s="43" t="str">
        <f t="array" ref="N303">IF(M303="USD",INDEX('AP Plants'!A:A,MATCH(K303,'AP Plants'!D:D,0)),INDEX('Australia Plants'!A:A,MATCH(K303,'Australia Plants'!D:D,0)))</f>
        <v>Maximal</v>
      </c>
      <c r="O303" s="10">
        <v>1.0</v>
      </c>
      <c r="P303" s="9">
        <v>33770.0</v>
      </c>
      <c r="Q303" s="9">
        <v>24336.9</v>
      </c>
      <c r="R303" s="44">
        <v>0.1981452923085617</v>
      </c>
      <c r="S303" s="45">
        <f t="shared" si="4"/>
        <v>0.2793337282</v>
      </c>
      <c r="T303" s="46">
        <f t="shared" si="5"/>
        <v>0</v>
      </c>
      <c r="U303" s="46">
        <f t="shared" si="20"/>
        <v>0.1981452923</v>
      </c>
      <c r="V303" s="47" t="str">
        <f t="shared" si="7"/>
        <v>AOP</v>
      </c>
      <c r="W303" s="48">
        <f t="shared" si="26"/>
        <v>4822.242164</v>
      </c>
      <c r="X303" s="49" t="str">
        <f t="shared" si="9"/>
        <v>#DIV/0!</v>
      </c>
      <c r="Y303" s="9" t="str">
        <f t="shared" si="24"/>
        <v>#DIV/0!</v>
      </c>
      <c r="Z303" s="8"/>
      <c r="AA303" s="8"/>
      <c r="AB303" s="8"/>
      <c r="AC303" s="8" t="str">
        <f t="shared" si="11"/>
        <v>PAUH23259H3.5UT</v>
      </c>
      <c r="AD303" s="8" t="str">
        <f>IF(AC303='Input - Bookings'!Q302,"OK","Check")</f>
        <v>Check</v>
      </c>
      <c r="AE303" s="57"/>
      <c r="AF303" s="62"/>
      <c r="AG303" s="62"/>
      <c r="AH303" s="52"/>
      <c r="AI303" s="59"/>
      <c r="AJ303" s="8" t="str">
        <f t="array" ref="AJ303">XLOOKUP($K303,'AP Plants'!D:D,'AP Plants'!B:B)</f>
        <v>Class 5 NOT BT</v>
      </c>
      <c r="AK303" s="53"/>
      <c r="AL303" s="53"/>
      <c r="AM303" s="46">
        <v>0.015</v>
      </c>
      <c r="AN303" s="46">
        <f t="array" ref="AN303">XLOOKUP($AJ303,Warranty!B:B,Warranty!E:E)</f>
        <v>0.005</v>
      </c>
      <c r="AO303" s="8">
        <f>IF($M303="AUD",VLOOKUP(RIGHT('Wk - Margins'!$K303,3),'AU Freight'!C:G,5,0),0)</f>
        <v>2000</v>
      </c>
      <c r="AP303" s="46">
        <f t="shared" si="12"/>
        <v>0</v>
      </c>
      <c r="AQ303" s="54">
        <f t="shared" si="13"/>
        <v>2000</v>
      </c>
      <c r="AR303" s="55">
        <f t="shared" si="14"/>
        <v>0.9178202647</v>
      </c>
      <c r="AS303" s="56">
        <f>IF(M303="AUD",P303*'Currency &amp; Conversion'!$L$7,P303)</f>
        <v>22675.87679</v>
      </c>
      <c r="AT303" s="56">
        <f>IF(M303="AUD",Q303*'Currency &amp; Conversion'!$L$7,Q303)</f>
        <v>16341.73959</v>
      </c>
      <c r="AU303" s="56"/>
      <c r="AV303" s="56"/>
      <c r="AW303" s="8"/>
    </row>
    <row r="304" ht="12.75" customHeight="1">
      <c r="A304" s="39" t="str">
        <f>'Input - Bookings'!A306</f>
        <v>04-24</v>
      </c>
      <c r="B304" s="40" t="str">
        <f t="shared" si="1"/>
        <v>Australia</v>
      </c>
      <c r="C304" s="40" t="str">
        <f t="shared" si="2"/>
        <v>PAU</v>
      </c>
      <c r="D304" s="40" t="str">
        <f>'Input - Bookings'!C306</f>
        <v>P</v>
      </c>
      <c r="E304" s="40" t="str">
        <f>'Input - Bookings'!H306</f>
        <v>AU</v>
      </c>
      <c r="F304" s="41" t="str">
        <f>'Input - Bookings'!E306</f>
        <v>065</v>
      </c>
      <c r="G304" s="41" t="str">
        <f>'Input - Bookings'!G306</f>
        <v>ADAPT-A-LIFT GROUP (QLD)</v>
      </c>
      <c r="H304" s="41" t="str">
        <f>'Input - Bookings'!I306</f>
        <v>H23270</v>
      </c>
      <c r="I304" s="40" t="str">
        <f t="shared" si="3"/>
        <v>AU</v>
      </c>
      <c r="J304" s="41" t="str">
        <f>VLOOKUP(H304,'Input - Bookings'!I304:P743,8,0)</f>
        <v>087575</v>
      </c>
      <c r="K304" s="41" t="str">
        <f>'Input - Bookings'!L306</f>
        <v>A3C1</v>
      </c>
      <c r="L304" s="41" t="str">
        <f>'Input - Bookings'!M306</f>
        <v>H3.5UT</v>
      </c>
      <c r="M304" s="41" t="str">
        <f>'Input - Bookings'!B306</f>
        <v>AUD</v>
      </c>
      <c r="N304" s="43" t="str">
        <f t="array" ref="N304">IF(M304="USD",INDEX('AP Plants'!A:A,MATCH(K304,'AP Plants'!D:D,0)),INDEX('Australia Plants'!A:A,MATCH(K304,'Australia Plants'!D:D,0)))</f>
        <v>Maximal</v>
      </c>
      <c r="O304" s="10">
        <v>1.0</v>
      </c>
      <c r="P304" s="9">
        <v>33770.0</v>
      </c>
      <c r="Q304" s="9">
        <v>24336.9</v>
      </c>
      <c r="R304" s="44">
        <v>0.1981452923085617</v>
      </c>
      <c r="S304" s="45">
        <f t="shared" si="4"/>
        <v>0.2793337282</v>
      </c>
      <c r="T304" s="46">
        <f t="shared" si="5"/>
        <v>0</v>
      </c>
      <c r="U304" s="46">
        <f t="shared" si="20"/>
        <v>0.1981452923</v>
      </c>
      <c r="V304" s="47" t="str">
        <f t="shared" si="7"/>
        <v>AOP</v>
      </c>
      <c r="W304" s="48">
        <f t="shared" si="26"/>
        <v>4822.242164</v>
      </c>
      <c r="X304" s="49" t="str">
        <f t="shared" si="9"/>
        <v>#DIV/0!</v>
      </c>
      <c r="Y304" s="9" t="str">
        <f t="shared" si="24"/>
        <v>#DIV/0!</v>
      </c>
      <c r="Z304" s="8"/>
      <c r="AA304" s="8"/>
      <c r="AB304" s="8"/>
      <c r="AC304" s="8" t="str">
        <f t="shared" si="11"/>
        <v>PAUH23270H3.5UT</v>
      </c>
      <c r="AD304" s="8" t="str">
        <f>IF(AC304='Input - Bookings'!Q303,"OK","Check")</f>
        <v>Check</v>
      </c>
      <c r="AE304" s="57"/>
      <c r="AF304" s="62"/>
      <c r="AG304" s="62"/>
      <c r="AH304" s="52"/>
      <c r="AI304" s="59"/>
      <c r="AJ304" s="8" t="str">
        <f t="array" ref="AJ304">XLOOKUP($K304,'AP Plants'!D:D,'AP Plants'!B:B)</f>
        <v>Class 5 NOT BT</v>
      </c>
      <c r="AK304" s="53"/>
      <c r="AL304" s="53"/>
      <c r="AM304" s="46">
        <v>0.015</v>
      </c>
      <c r="AN304" s="46">
        <f t="array" ref="AN304">XLOOKUP($AJ304,Warranty!B:B,Warranty!E:E)</f>
        <v>0.005</v>
      </c>
      <c r="AO304" s="8">
        <f>IF($M304="AUD",VLOOKUP(RIGHT('Wk - Margins'!$K304,3),'AU Freight'!C:G,5,0),0)</f>
        <v>2000</v>
      </c>
      <c r="AP304" s="46">
        <f t="shared" si="12"/>
        <v>0</v>
      </c>
      <c r="AQ304" s="54">
        <f t="shared" si="13"/>
        <v>2000</v>
      </c>
      <c r="AR304" s="55">
        <f t="shared" si="14"/>
        <v>0.9178202647</v>
      </c>
      <c r="AS304" s="56">
        <f>IF(M304="AUD",P304*'Currency &amp; Conversion'!$L$7,P304)</f>
        <v>22675.87679</v>
      </c>
      <c r="AT304" s="56">
        <f>IF(M304="AUD",Q304*'Currency &amp; Conversion'!$L$7,Q304)</f>
        <v>16341.73959</v>
      </c>
      <c r="AU304" s="56"/>
      <c r="AV304" s="56"/>
      <c r="AW304" s="8"/>
    </row>
    <row r="305" ht="12.75" customHeight="1">
      <c r="A305" s="39" t="str">
        <f>'Input - Bookings'!A307</f>
        <v>04-24</v>
      </c>
      <c r="B305" s="40" t="str">
        <f t="shared" si="1"/>
        <v>Australia</v>
      </c>
      <c r="C305" s="40" t="str">
        <f t="shared" si="2"/>
        <v>PAU</v>
      </c>
      <c r="D305" s="40" t="str">
        <f>'Input - Bookings'!C307</f>
        <v>P</v>
      </c>
      <c r="E305" s="40" t="str">
        <f>'Input - Bookings'!H307</f>
        <v>AU</v>
      </c>
      <c r="F305" s="41" t="str">
        <f>'Input - Bookings'!E307</f>
        <v>065</v>
      </c>
      <c r="G305" s="41" t="str">
        <f>'Input - Bookings'!G307</f>
        <v>ADAPT-A-LIFT GROUP (QLD)</v>
      </c>
      <c r="H305" s="41" t="str">
        <f>'Input - Bookings'!I307</f>
        <v>H23271</v>
      </c>
      <c r="I305" s="40" t="str">
        <f t="shared" si="3"/>
        <v>AU</v>
      </c>
      <c r="J305" s="41" t="str">
        <f>VLOOKUP(H305,'Input - Bookings'!I305:P744,8,0)</f>
        <v>087575</v>
      </c>
      <c r="K305" s="41" t="str">
        <f>'Input - Bookings'!L307</f>
        <v>A3C1</v>
      </c>
      <c r="L305" s="41" t="str">
        <f>'Input - Bookings'!M307</f>
        <v>H3.5UT</v>
      </c>
      <c r="M305" s="41" t="str">
        <f>'Input - Bookings'!B307</f>
        <v>AUD</v>
      </c>
      <c r="N305" s="43" t="str">
        <f t="array" ref="N305">IF(M305="USD",INDEX('AP Plants'!A:A,MATCH(K305,'AP Plants'!D:D,0)),INDEX('Australia Plants'!A:A,MATCH(K305,'Australia Plants'!D:D,0)))</f>
        <v>Maximal</v>
      </c>
      <c r="O305" s="10">
        <v>1.0</v>
      </c>
      <c r="P305" s="9">
        <v>33770.0</v>
      </c>
      <c r="Q305" s="9">
        <v>24336.9</v>
      </c>
      <c r="R305" s="44">
        <v>0.1981452923085617</v>
      </c>
      <c r="S305" s="45">
        <f t="shared" si="4"/>
        <v>0.2793337282</v>
      </c>
      <c r="T305" s="46">
        <f t="shared" si="5"/>
        <v>0</v>
      </c>
      <c r="U305" s="46">
        <f t="shared" si="20"/>
        <v>0.1981452923</v>
      </c>
      <c r="V305" s="47" t="str">
        <f t="shared" si="7"/>
        <v>AOP</v>
      </c>
      <c r="W305" s="48">
        <f t="shared" si="26"/>
        <v>4822.242164</v>
      </c>
      <c r="X305" s="49" t="str">
        <f t="shared" si="9"/>
        <v>#DIV/0!</v>
      </c>
      <c r="Y305" s="9" t="str">
        <f t="shared" si="24"/>
        <v>#DIV/0!</v>
      </c>
      <c r="Z305" s="8"/>
      <c r="AA305" s="8"/>
      <c r="AB305" s="8"/>
      <c r="AC305" s="8" t="str">
        <f t="shared" si="11"/>
        <v>PAUH23271H3.5UT</v>
      </c>
      <c r="AD305" s="8" t="str">
        <f>IF(AC305='Input - Bookings'!Q304,"OK","Check")</f>
        <v>Check</v>
      </c>
      <c r="AE305" s="57"/>
      <c r="AF305" s="62"/>
      <c r="AG305" s="62"/>
      <c r="AH305" s="52"/>
      <c r="AI305" s="52"/>
      <c r="AJ305" s="8" t="str">
        <f t="array" ref="AJ305">XLOOKUP($K305,'AP Plants'!D:D,'AP Plants'!B:B)</f>
        <v>Class 5 NOT BT</v>
      </c>
      <c r="AK305" s="53"/>
      <c r="AL305" s="53"/>
      <c r="AM305" s="46">
        <v>0.015</v>
      </c>
      <c r="AN305" s="46">
        <f t="array" ref="AN305">XLOOKUP($AJ305,Warranty!B:B,Warranty!E:E)</f>
        <v>0.005</v>
      </c>
      <c r="AO305" s="8">
        <f>IF($M305="AUD",VLOOKUP(RIGHT('Wk - Margins'!$K305,3),'AU Freight'!C:G,5,0),0)</f>
        <v>2000</v>
      </c>
      <c r="AP305" s="46">
        <f t="shared" si="12"/>
        <v>0</v>
      </c>
      <c r="AQ305" s="54">
        <f t="shared" si="13"/>
        <v>2000</v>
      </c>
      <c r="AR305" s="55">
        <f t="shared" si="14"/>
        <v>0.9178202647</v>
      </c>
      <c r="AS305" s="56">
        <f>IF(M305="AUD",P305*'Currency &amp; Conversion'!$L$7,P305)</f>
        <v>22675.87679</v>
      </c>
      <c r="AT305" s="56">
        <f>IF(M305="AUD",Q305*'Currency &amp; Conversion'!$L$7,Q305)</f>
        <v>16341.73959</v>
      </c>
      <c r="AU305" s="56"/>
      <c r="AV305" s="56"/>
      <c r="AW305" s="8"/>
    </row>
    <row r="306" ht="12.75" customHeight="1">
      <c r="A306" s="39" t="str">
        <f>'Input - Bookings'!A308</f>
        <v>04-24</v>
      </c>
      <c r="B306" s="40" t="str">
        <f t="shared" si="1"/>
        <v>Australia</v>
      </c>
      <c r="C306" s="40" t="str">
        <f t="shared" si="2"/>
        <v>PAU</v>
      </c>
      <c r="D306" s="40" t="str">
        <f>'Input - Bookings'!C308</f>
        <v>P</v>
      </c>
      <c r="E306" s="40" t="str">
        <f>'Input - Bookings'!H308</f>
        <v>AU</v>
      </c>
      <c r="F306" s="41" t="str">
        <f>'Input - Bookings'!E308</f>
        <v>065</v>
      </c>
      <c r="G306" s="41" t="str">
        <f>'Input - Bookings'!G308</f>
        <v>ADAPT-A-LIFT GROUP (QLD)</v>
      </c>
      <c r="H306" s="41" t="str">
        <f>'Input - Bookings'!I308</f>
        <v>H23261</v>
      </c>
      <c r="I306" s="40" t="str">
        <f t="shared" si="3"/>
        <v>AU</v>
      </c>
      <c r="J306" s="41" t="str">
        <f>VLOOKUP(H306,'Input - Bookings'!I306:P745,8,0)</f>
        <v>087575</v>
      </c>
      <c r="K306" s="41" t="str">
        <f>'Input - Bookings'!L308</f>
        <v>D475</v>
      </c>
      <c r="L306" s="41" t="str">
        <f>'Input - Bookings'!M308</f>
        <v>H1.8XT</v>
      </c>
      <c r="M306" s="41" t="str">
        <f>'Input - Bookings'!B308</f>
        <v>AUD</v>
      </c>
      <c r="N306" s="43" t="str">
        <f t="array" ref="N306">IF(M306="USD",INDEX('AP Plants'!A:A,MATCH(K306,'AP Plants'!D:D,0)),INDEX('Australia Plants'!A:A,MATCH(K306,'Australia Plants'!D:D,0)))</f>
        <v>SN</v>
      </c>
      <c r="O306" s="10">
        <v>1.0</v>
      </c>
      <c r="P306" s="9">
        <v>30890.0</v>
      </c>
      <c r="Q306" s="9">
        <v>24699.8</v>
      </c>
      <c r="R306" s="44">
        <v>0.05136451000813047</v>
      </c>
      <c r="S306" s="45">
        <f t="shared" si="4"/>
        <v>0.2003949498</v>
      </c>
      <c r="T306" s="46">
        <f t="shared" si="5"/>
        <v>0</v>
      </c>
      <c r="U306" s="46">
        <f t="shared" si="20"/>
        <v>0.05136451001</v>
      </c>
      <c r="V306" s="47" t="str">
        <f t="shared" si="7"/>
        <v>AOP</v>
      </c>
      <c r="W306" s="48">
        <f t="shared" si="26"/>
        <v>1268.693124</v>
      </c>
      <c r="X306" s="49" t="str">
        <f t="shared" si="9"/>
        <v>#DIV/0!</v>
      </c>
      <c r="Y306" s="9" t="str">
        <f t="shared" si="24"/>
        <v>#DIV/0!</v>
      </c>
      <c r="Z306" s="8"/>
      <c r="AA306" s="8"/>
      <c r="AB306" s="8"/>
      <c r="AC306" s="8" t="str">
        <f t="shared" si="11"/>
        <v>PAUH23261H1.8XT</v>
      </c>
      <c r="AD306" s="8" t="str">
        <f>IF(AC306='Input - Bookings'!Q305,"OK","Check")</f>
        <v>Check</v>
      </c>
      <c r="AE306" s="66"/>
      <c r="AF306" s="62"/>
      <c r="AG306" s="62"/>
      <c r="AH306" s="52"/>
      <c r="AI306" s="52"/>
      <c r="AJ306" s="8" t="str">
        <f t="array" ref="AJ306">XLOOKUP($K306,'AP Plants'!D:D,'AP Plants'!B:B)</f>
        <v>Class 5 NOT BT</v>
      </c>
      <c r="AK306" s="53"/>
      <c r="AL306" s="53"/>
      <c r="AM306" s="46">
        <v>0.015</v>
      </c>
      <c r="AN306" s="46">
        <f t="array" ref="AN306">XLOOKUP($AJ306,Warranty!B:B,Warranty!E:E)</f>
        <v>0.005</v>
      </c>
      <c r="AO306" s="8">
        <f>IF($M306="AUD",VLOOKUP(RIGHT('Wk - Margins'!$K306,3),'AU Freight'!C:G,5,0),0)</f>
        <v>2125</v>
      </c>
      <c r="AP306" s="46">
        <f t="shared" si="12"/>
        <v>0</v>
      </c>
      <c r="AQ306" s="54">
        <f t="shared" si="13"/>
        <v>2125</v>
      </c>
      <c r="AR306" s="55">
        <f t="shared" si="14"/>
        <v>0.9139669147</v>
      </c>
      <c r="AS306" s="56">
        <f>IF(M306="AUD",P306*'Currency &amp; Conversion'!$L$7,P306)</f>
        <v>20742.01463</v>
      </c>
      <c r="AT306" s="56">
        <f>IF(M306="AUD",Q306*'Currency &amp; Conversion'!$L$7,Q306)</f>
        <v>16585.41965</v>
      </c>
      <c r="AU306" s="56"/>
      <c r="AV306" s="56"/>
      <c r="AW306" s="8"/>
    </row>
    <row r="307" ht="12.75" customHeight="1">
      <c r="A307" s="39" t="str">
        <f>'Input - Bookings'!A309</f>
        <v>04-24</v>
      </c>
      <c r="B307" s="40" t="str">
        <f t="shared" si="1"/>
        <v>Australia</v>
      </c>
      <c r="C307" s="40" t="str">
        <f t="shared" si="2"/>
        <v>PAU</v>
      </c>
      <c r="D307" s="40" t="str">
        <f>'Input - Bookings'!C309</f>
        <v>P</v>
      </c>
      <c r="E307" s="40" t="str">
        <f>'Input - Bookings'!H309</f>
        <v>AU</v>
      </c>
      <c r="F307" s="41" t="str">
        <f>'Input - Bookings'!E309</f>
        <v>065</v>
      </c>
      <c r="G307" s="41" t="str">
        <f>'Input - Bookings'!G309</f>
        <v>ADAPT-A-LIFT GROUP (VIC)</v>
      </c>
      <c r="H307" s="58" t="str">
        <f>'Input - Bookings'!I309</f>
        <v>H23179</v>
      </c>
      <c r="I307" s="40" t="str">
        <f t="shared" si="3"/>
        <v>AU</v>
      </c>
      <c r="J307" s="41" t="str">
        <f>VLOOKUP(H307,'Input - Bookings'!I307:P746,8,0)</f>
        <v>087565</v>
      </c>
      <c r="K307" s="41" t="str">
        <f>'Input - Bookings'!L309</f>
        <v>A6W9</v>
      </c>
      <c r="L307" s="41" t="str">
        <f>'Input - Bookings'!M309</f>
        <v>PC1.5</v>
      </c>
      <c r="M307" s="41" t="str">
        <f>'Input - Bookings'!B309</f>
        <v>AUD</v>
      </c>
      <c r="N307" s="43" t="str">
        <f t="array" ref="N307">IF(M307="USD",INDEX('AP Plants'!A:A,MATCH(K307,'AP Plants'!D:D,0)),INDEX('Australia Plants'!A:A,MATCH(K307,'Australia Plants'!D:D,0)))</f>
        <v>Staxx</v>
      </c>
      <c r="O307" s="10">
        <v>1.0</v>
      </c>
      <c r="P307" s="9">
        <v>2140.0</v>
      </c>
      <c r="Q307" s="9">
        <v>1282.92</v>
      </c>
      <c r="R307" s="44">
        <v>0.13891968781723785</v>
      </c>
      <c r="S307" s="45">
        <f t="shared" si="4"/>
        <v>0.4005046729</v>
      </c>
      <c r="T307" s="46">
        <f t="shared" si="5"/>
        <v>0</v>
      </c>
      <c r="U307" s="46">
        <f t="shared" si="20"/>
        <v>0.1389196878</v>
      </c>
      <c r="V307" s="47" t="str">
        <f t="shared" si="7"/>
        <v>AOP</v>
      </c>
      <c r="W307" s="48">
        <f t="shared" si="26"/>
        <v>178.2228459</v>
      </c>
      <c r="X307" s="49" t="str">
        <f t="shared" si="9"/>
        <v>#DIV/0!</v>
      </c>
      <c r="Y307" s="9" t="str">
        <f t="shared" si="24"/>
        <v>#DIV/0!</v>
      </c>
      <c r="Z307" s="8"/>
      <c r="AA307" s="8"/>
      <c r="AB307" s="8"/>
      <c r="AC307" s="8" t="str">
        <f t="shared" si="11"/>
        <v>PAUH23179PC1.5</v>
      </c>
      <c r="AD307" s="8" t="str">
        <f>IF(AC307='Input - Bookings'!Q306,"OK","Check")</f>
        <v>Check</v>
      </c>
      <c r="AE307" s="66"/>
      <c r="AF307" s="62"/>
      <c r="AG307" s="62"/>
      <c r="AH307" s="52"/>
      <c r="AI307" s="52"/>
      <c r="AJ307" s="8" t="str">
        <f t="array" ref="AJ307">XLOOKUP($K307,'AP Plants'!D:D,'AP Plants'!B:B)</f>
        <v>Class 3</v>
      </c>
      <c r="AK307" s="53"/>
      <c r="AL307" s="53"/>
      <c r="AM307" s="46">
        <v>0.015</v>
      </c>
      <c r="AN307" s="46">
        <f t="array" ref="AN307">XLOOKUP($AJ307,Warranty!B:B,Warranty!E:E)</f>
        <v>0.015</v>
      </c>
      <c r="AO307" s="8">
        <f>IF($M307="AUD",VLOOKUP(RIGHT('Wk - Margins'!$K307,3),'AU Freight'!C:G,5,0),0)</f>
        <v>100</v>
      </c>
      <c r="AP307" s="46">
        <f t="shared" si="12"/>
        <v>0</v>
      </c>
      <c r="AQ307" s="54">
        <f t="shared" si="13"/>
        <v>100</v>
      </c>
      <c r="AR307" s="55">
        <f t="shared" si="14"/>
        <v>0.922052817</v>
      </c>
      <c r="AS307" s="56">
        <f>IF(M307="AUD",P307*'Currency &amp; Conversion'!$L$7,P307)</f>
        <v>1436.967022</v>
      </c>
      <c r="AT307" s="56">
        <f>IF(M307="AUD",Q307*'Currency &amp; Conversion'!$L$7,Q307)</f>
        <v>861.4550148</v>
      </c>
      <c r="AU307" s="56"/>
      <c r="AV307" s="56"/>
      <c r="AW307" s="8"/>
    </row>
    <row r="308" ht="12.75" customHeight="1">
      <c r="A308" s="39" t="str">
        <f>'Input - Bookings'!A310</f>
        <v>04-24</v>
      </c>
      <c r="B308" s="40" t="str">
        <f t="shared" si="1"/>
        <v>Australia</v>
      </c>
      <c r="C308" s="40" t="str">
        <f t="shared" si="2"/>
        <v>PAU</v>
      </c>
      <c r="D308" s="40" t="str">
        <f>'Input - Bookings'!C310</f>
        <v>P</v>
      </c>
      <c r="E308" s="40" t="str">
        <f>'Input - Bookings'!H310</f>
        <v>AU</v>
      </c>
      <c r="F308" s="41" t="str">
        <f>'Input - Bookings'!E310</f>
        <v>065</v>
      </c>
      <c r="G308" s="41" t="str">
        <f>'Input - Bookings'!G310</f>
        <v>ADAPT-A-LIFT GROUP (VIC)</v>
      </c>
      <c r="H308" s="58" t="str">
        <f>'Input - Bookings'!I310</f>
        <v>H23181</v>
      </c>
      <c r="I308" s="40" t="str">
        <f t="shared" si="3"/>
        <v>AU</v>
      </c>
      <c r="J308" s="41" t="str">
        <f>VLOOKUP(H308,'Input - Bookings'!I308:P747,8,0)</f>
        <v>087565</v>
      </c>
      <c r="K308" s="41" t="str">
        <f>'Input - Bookings'!L310</f>
        <v>A6W9</v>
      </c>
      <c r="L308" s="41" t="str">
        <f>'Input - Bookings'!M310</f>
        <v>PC1.5</v>
      </c>
      <c r="M308" s="41" t="str">
        <f>'Input - Bookings'!B310</f>
        <v>AUD</v>
      </c>
      <c r="N308" s="43" t="str">
        <f t="array" ref="N308">IF(M308="USD",INDEX('AP Plants'!A:A,MATCH(K308,'AP Plants'!D:D,0)),INDEX('Australia Plants'!A:A,MATCH(K308,'Australia Plants'!D:D,0)))</f>
        <v>Staxx</v>
      </c>
      <c r="O308" s="10">
        <v>1.0</v>
      </c>
      <c r="P308" s="9">
        <v>2140.0</v>
      </c>
      <c r="Q308" s="9">
        <v>1282.92</v>
      </c>
      <c r="R308" s="44">
        <v>0.13891968781723785</v>
      </c>
      <c r="S308" s="45">
        <f t="shared" si="4"/>
        <v>0.4005046729</v>
      </c>
      <c r="T308" s="46">
        <f t="shared" si="5"/>
        <v>0</v>
      </c>
      <c r="U308" s="46">
        <f t="shared" si="20"/>
        <v>0.1389196878</v>
      </c>
      <c r="V308" s="47" t="str">
        <f t="shared" si="7"/>
        <v>AOP</v>
      </c>
      <c r="W308" s="48">
        <f t="shared" si="26"/>
        <v>178.2228459</v>
      </c>
      <c r="X308" s="49" t="str">
        <f t="shared" si="9"/>
        <v>#DIV/0!</v>
      </c>
      <c r="Y308" s="9" t="str">
        <f t="shared" si="24"/>
        <v>#DIV/0!</v>
      </c>
      <c r="Z308" s="8"/>
      <c r="AA308" s="8"/>
      <c r="AB308" s="8"/>
      <c r="AC308" s="8" t="str">
        <f t="shared" si="11"/>
        <v>PAUH23181PC1.5</v>
      </c>
      <c r="AD308" s="8" t="str">
        <f>IF(AC308='Input - Bookings'!Q307,"OK","Check")</f>
        <v>Check</v>
      </c>
      <c r="AE308" s="66"/>
      <c r="AF308" s="62"/>
      <c r="AG308" s="62"/>
      <c r="AH308" s="52"/>
      <c r="AI308" s="52"/>
      <c r="AJ308" s="8" t="str">
        <f t="array" ref="AJ308">XLOOKUP($K308,'AP Plants'!D:D,'AP Plants'!B:B)</f>
        <v>Class 3</v>
      </c>
      <c r="AK308" s="53"/>
      <c r="AL308" s="53"/>
      <c r="AM308" s="46">
        <v>0.015</v>
      </c>
      <c r="AN308" s="46">
        <f t="array" ref="AN308">XLOOKUP($AJ308,Warranty!B:B,Warranty!E:E)</f>
        <v>0.015</v>
      </c>
      <c r="AO308" s="8">
        <f>IF($M308="AUD",VLOOKUP(RIGHT('Wk - Margins'!$K308,3),'AU Freight'!C:G,5,0),0)</f>
        <v>100</v>
      </c>
      <c r="AP308" s="46">
        <f t="shared" si="12"/>
        <v>0</v>
      </c>
      <c r="AQ308" s="54">
        <f t="shared" si="13"/>
        <v>100</v>
      </c>
      <c r="AR308" s="55">
        <f t="shared" si="14"/>
        <v>0.922052817</v>
      </c>
      <c r="AS308" s="56">
        <f>IF(M308="AUD",P308*'Currency &amp; Conversion'!$L$7,P308)</f>
        <v>1436.967022</v>
      </c>
      <c r="AT308" s="56">
        <f>IF(M308="AUD",Q308*'Currency &amp; Conversion'!$L$7,Q308)</f>
        <v>861.4550148</v>
      </c>
      <c r="AU308" s="56"/>
      <c r="AV308" s="56"/>
      <c r="AW308" s="8"/>
    </row>
    <row r="309" ht="12.75" customHeight="1">
      <c r="A309" s="39" t="str">
        <f>'Input - Bookings'!A311</f>
        <v>04-24</v>
      </c>
      <c r="B309" s="40" t="str">
        <f t="shared" si="1"/>
        <v>Australia</v>
      </c>
      <c r="C309" s="40" t="str">
        <f t="shared" si="2"/>
        <v>PAU</v>
      </c>
      <c r="D309" s="40" t="str">
        <f>'Input - Bookings'!C311</f>
        <v>P</v>
      </c>
      <c r="E309" s="40" t="str">
        <f>'Input - Bookings'!H311</f>
        <v>AU</v>
      </c>
      <c r="F309" s="41" t="str">
        <f>'Input - Bookings'!E311</f>
        <v>065</v>
      </c>
      <c r="G309" s="41" t="str">
        <f>'Input - Bookings'!G311</f>
        <v>ADAPT-A-LIFT GROUP (VIC)</v>
      </c>
      <c r="H309" s="58" t="str">
        <f>'Input - Bookings'!I311</f>
        <v>H23182</v>
      </c>
      <c r="I309" s="40" t="str">
        <f t="shared" si="3"/>
        <v>AU</v>
      </c>
      <c r="J309" s="41" t="str">
        <f>VLOOKUP(H309,'Input - Bookings'!I309:P748,8,0)</f>
        <v>087565</v>
      </c>
      <c r="K309" s="41" t="str">
        <f>'Input - Bookings'!L311</f>
        <v>A6W9</v>
      </c>
      <c r="L309" s="41" t="str">
        <f>'Input - Bookings'!M311</f>
        <v>PC1.5</v>
      </c>
      <c r="M309" s="41" t="str">
        <f>'Input - Bookings'!B311</f>
        <v>AUD</v>
      </c>
      <c r="N309" s="43" t="str">
        <f t="array" ref="N309">IF(M309="USD",INDEX('AP Plants'!A:A,MATCH(K309,'AP Plants'!D:D,0)),INDEX('Australia Plants'!A:A,MATCH(K309,'Australia Plants'!D:D,0)))</f>
        <v>Staxx</v>
      </c>
      <c r="O309" s="10">
        <v>1.0</v>
      </c>
      <c r="P309" s="9">
        <v>2140.0</v>
      </c>
      <c r="Q309" s="9">
        <v>1282.92</v>
      </c>
      <c r="R309" s="44">
        <v>0.13891968781723785</v>
      </c>
      <c r="S309" s="45">
        <f t="shared" si="4"/>
        <v>0.4005046729</v>
      </c>
      <c r="T309" s="46">
        <f t="shared" si="5"/>
        <v>0</v>
      </c>
      <c r="U309" s="46">
        <f t="shared" si="20"/>
        <v>0.1389196878</v>
      </c>
      <c r="V309" s="47" t="str">
        <f t="shared" si="7"/>
        <v>AOP</v>
      </c>
      <c r="W309" s="48">
        <f t="shared" si="26"/>
        <v>178.2228459</v>
      </c>
      <c r="X309" s="49" t="str">
        <f t="shared" si="9"/>
        <v>#DIV/0!</v>
      </c>
      <c r="Y309" s="9" t="str">
        <f t="shared" si="24"/>
        <v>#DIV/0!</v>
      </c>
      <c r="Z309" s="8"/>
      <c r="AA309" s="8"/>
      <c r="AB309" s="8"/>
      <c r="AC309" s="8" t="str">
        <f t="shared" si="11"/>
        <v>PAUH23182PC1.5</v>
      </c>
      <c r="AD309" s="8" t="str">
        <f>IF(AC309='Input - Bookings'!Q308,"OK","Check")</f>
        <v>Check</v>
      </c>
      <c r="AE309" s="57"/>
      <c r="AF309" s="62"/>
      <c r="AG309" s="62"/>
      <c r="AH309" s="52"/>
      <c r="AI309" s="52"/>
      <c r="AJ309" s="8" t="str">
        <f t="array" ref="AJ309">XLOOKUP($K309,'AP Plants'!D:D,'AP Plants'!B:B)</f>
        <v>Class 3</v>
      </c>
      <c r="AK309" s="53"/>
      <c r="AL309" s="53"/>
      <c r="AM309" s="46">
        <v>0.015</v>
      </c>
      <c r="AN309" s="46">
        <f t="array" ref="AN309">XLOOKUP($AJ309,Warranty!B:B,Warranty!E:E)</f>
        <v>0.015</v>
      </c>
      <c r="AO309" s="8">
        <f>IF($M309="AUD",VLOOKUP(RIGHT('Wk - Margins'!$K309,3),'AU Freight'!C:G,5,0),0)</f>
        <v>100</v>
      </c>
      <c r="AP309" s="46">
        <f t="shared" si="12"/>
        <v>0</v>
      </c>
      <c r="AQ309" s="54">
        <f t="shared" si="13"/>
        <v>100</v>
      </c>
      <c r="AR309" s="55">
        <f t="shared" si="14"/>
        <v>0.922052817</v>
      </c>
      <c r="AS309" s="56">
        <f>IF(M309="AUD",P309*'Currency &amp; Conversion'!$L$7,P309)</f>
        <v>1436.967022</v>
      </c>
      <c r="AT309" s="56">
        <f>IF(M309="AUD",Q309*'Currency &amp; Conversion'!$L$7,Q309)</f>
        <v>861.4550148</v>
      </c>
      <c r="AU309" s="56"/>
      <c r="AV309" s="56"/>
      <c r="AW309" s="8"/>
    </row>
    <row r="310" ht="12.75" customHeight="1">
      <c r="A310" s="39" t="str">
        <f>'Input - Bookings'!A312</f>
        <v>04-24</v>
      </c>
      <c r="B310" s="40" t="str">
        <f t="shared" si="1"/>
        <v>Australia</v>
      </c>
      <c r="C310" s="40" t="str">
        <f t="shared" si="2"/>
        <v>PAU</v>
      </c>
      <c r="D310" s="40" t="str">
        <f>'Input - Bookings'!C312</f>
        <v>P</v>
      </c>
      <c r="E310" s="40" t="str">
        <f>'Input - Bookings'!H312</f>
        <v>AU</v>
      </c>
      <c r="F310" s="41" t="str">
        <f>'Input - Bookings'!E312</f>
        <v>065</v>
      </c>
      <c r="G310" s="41" t="str">
        <f>'Input - Bookings'!G312</f>
        <v>ADAPT-A-LIFT GROUP (VIC)</v>
      </c>
      <c r="H310" s="58" t="str">
        <f>'Input - Bookings'!I312</f>
        <v>H23183</v>
      </c>
      <c r="I310" s="40" t="str">
        <f t="shared" si="3"/>
        <v>AU</v>
      </c>
      <c r="J310" s="41" t="str">
        <f>VLOOKUP(H310,'Input - Bookings'!I310:P749,8,0)</f>
        <v>087565</v>
      </c>
      <c r="K310" s="41" t="str">
        <f>'Input - Bookings'!L312</f>
        <v>A6W9</v>
      </c>
      <c r="L310" s="41" t="str">
        <f>'Input - Bookings'!M312</f>
        <v>PC1.5</v>
      </c>
      <c r="M310" s="41" t="str">
        <f>'Input - Bookings'!B312</f>
        <v>AUD</v>
      </c>
      <c r="N310" s="43" t="str">
        <f t="array" ref="N310">IF(M310="USD",INDEX('AP Plants'!A:A,MATCH(K310,'AP Plants'!D:D,0)),INDEX('Australia Plants'!A:A,MATCH(K310,'Australia Plants'!D:D,0)))</f>
        <v>Staxx</v>
      </c>
      <c r="O310" s="10">
        <v>1.0</v>
      </c>
      <c r="P310" s="9">
        <v>2140.0</v>
      </c>
      <c r="Q310" s="9">
        <v>1282.92</v>
      </c>
      <c r="R310" s="44">
        <v>0.13891968781723785</v>
      </c>
      <c r="S310" s="45">
        <f t="shared" si="4"/>
        <v>0.4005046729</v>
      </c>
      <c r="T310" s="46">
        <f t="shared" si="5"/>
        <v>0</v>
      </c>
      <c r="U310" s="46">
        <f t="shared" si="20"/>
        <v>0.1389196878</v>
      </c>
      <c r="V310" s="47" t="str">
        <f t="shared" si="7"/>
        <v>AOP</v>
      </c>
      <c r="W310" s="48">
        <f t="shared" si="26"/>
        <v>178.2228459</v>
      </c>
      <c r="X310" s="49" t="str">
        <f t="shared" si="9"/>
        <v>#DIV/0!</v>
      </c>
      <c r="Y310" s="9" t="str">
        <f t="shared" si="24"/>
        <v>#DIV/0!</v>
      </c>
      <c r="Z310" s="8"/>
      <c r="AA310" s="8"/>
      <c r="AB310" s="8"/>
      <c r="AC310" s="8" t="str">
        <f t="shared" si="11"/>
        <v>PAUH23183PC1.5</v>
      </c>
      <c r="AD310" s="8" t="str">
        <f>IF(AC310='Input - Bookings'!Q309,"OK","Check")</f>
        <v>Check</v>
      </c>
      <c r="AE310" s="57"/>
      <c r="AF310" s="62"/>
      <c r="AG310" s="62"/>
      <c r="AH310" s="52"/>
      <c r="AI310" s="52"/>
      <c r="AJ310" s="8" t="str">
        <f t="array" ref="AJ310">XLOOKUP($K310,'AP Plants'!D:D,'AP Plants'!B:B)</f>
        <v>Class 3</v>
      </c>
      <c r="AK310" s="53"/>
      <c r="AL310" s="53"/>
      <c r="AM310" s="46">
        <v>0.015</v>
      </c>
      <c r="AN310" s="46">
        <f t="array" ref="AN310">XLOOKUP($AJ310,Warranty!B:B,Warranty!E:E)</f>
        <v>0.015</v>
      </c>
      <c r="AO310" s="8">
        <f>IF($M310="AUD",VLOOKUP(RIGHT('Wk - Margins'!$K310,3),'AU Freight'!C:G,5,0),0)</f>
        <v>100</v>
      </c>
      <c r="AP310" s="46">
        <f t="shared" si="12"/>
        <v>0</v>
      </c>
      <c r="AQ310" s="54">
        <f t="shared" si="13"/>
        <v>100</v>
      </c>
      <c r="AR310" s="55">
        <f t="shared" si="14"/>
        <v>0.922052817</v>
      </c>
      <c r="AS310" s="56">
        <f>IF(M310="AUD",P310*'Currency &amp; Conversion'!$L$7,P310)</f>
        <v>1436.967022</v>
      </c>
      <c r="AT310" s="56">
        <f>IF(M310="AUD",Q310*'Currency &amp; Conversion'!$L$7,Q310)</f>
        <v>861.4550148</v>
      </c>
      <c r="AU310" s="56"/>
      <c r="AV310" s="56"/>
      <c r="AW310" s="8"/>
    </row>
    <row r="311" ht="12.75" customHeight="1">
      <c r="A311" s="39" t="str">
        <f>'Input - Bookings'!A313</f>
        <v>04-24</v>
      </c>
      <c r="B311" s="40" t="str">
        <f t="shared" si="1"/>
        <v>Australia</v>
      </c>
      <c r="C311" s="40" t="str">
        <f t="shared" si="2"/>
        <v>PAU</v>
      </c>
      <c r="D311" s="40" t="str">
        <f>'Input - Bookings'!C313</f>
        <v>P</v>
      </c>
      <c r="E311" s="40" t="str">
        <f>'Input - Bookings'!H313</f>
        <v>AU</v>
      </c>
      <c r="F311" s="41" t="str">
        <f>'Input - Bookings'!E313</f>
        <v>065</v>
      </c>
      <c r="G311" s="41" t="str">
        <f>'Input - Bookings'!G313</f>
        <v>ADAPT-A-LIFT GROUP (VIC)</v>
      </c>
      <c r="H311" s="58" t="str">
        <f>'Input - Bookings'!I313</f>
        <v>H23184</v>
      </c>
      <c r="I311" s="40" t="str">
        <f t="shared" si="3"/>
        <v>AU</v>
      </c>
      <c r="J311" s="41" t="str">
        <f>VLOOKUP(H311,'Input - Bookings'!I311:P750,8,0)</f>
        <v>087565</v>
      </c>
      <c r="K311" s="41" t="str">
        <f>'Input - Bookings'!L313</f>
        <v>A6W9</v>
      </c>
      <c r="L311" s="41" t="str">
        <f>'Input - Bookings'!M313</f>
        <v>PC1.5</v>
      </c>
      <c r="M311" s="41" t="str">
        <f>'Input - Bookings'!B313</f>
        <v>AUD</v>
      </c>
      <c r="N311" s="43" t="str">
        <f t="array" ref="N311">IF(M311="USD",INDEX('AP Plants'!A:A,MATCH(K311,'AP Plants'!D:D,0)),INDEX('Australia Plants'!A:A,MATCH(K311,'Australia Plants'!D:D,0)))</f>
        <v>Staxx</v>
      </c>
      <c r="O311" s="10">
        <v>1.0</v>
      </c>
      <c r="P311" s="9">
        <v>2140.0</v>
      </c>
      <c r="Q311" s="9">
        <v>1282.92</v>
      </c>
      <c r="R311" s="44">
        <v>0.13891968781723785</v>
      </c>
      <c r="S311" s="45">
        <f t="shared" si="4"/>
        <v>0.4005046729</v>
      </c>
      <c r="T311" s="46">
        <f t="shared" si="5"/>
        <v>0</v>
      </c>
      <c r="U311" s="46">
        <f t="shared" si="20"/>
        <v>0.1389196878</v>
      </c>
      <c r="V311" s="47" t="str">
        <f t="shared" si="7"/>
        <v>AOP</v>
      </c>
      <c r="W311" s="48">
        <f t="shared" si="26"/>
        <v>178.2228459</v>
      </c>
      <c r="X311" s="49" t="str">
        <f t="shared" si="9"/>
        <v>#DIV/0!</v>
      </c>
      <c r="Y311" s="9" t="str">
        <f t="shared" si="24"/>
        <v>#DIV/0!</v>
      </c>
      <c r="Z311" s="8"/>
      <c r="AA311" s="8"/>
      <c r="AB311" s="8"/>
      <c r="AC311" s="8" t="str">
        <f t="shared" si="11"/>
        <v>PAUH23184PC1.5</v>
      </c>
      <c r="AD311" s="8" t="str">
        <f>IF(AC311='Input - Bookings'!Q310,"OK","Check")</f>
        <v>Check</v>
      </c>
      <c r="AE311" s="57"/>
      <c r="AF311" s="62"/>
      <c r="AG311" s="62"/>
      <c r="AH311" s="52"/>
      <c r="AI311" s="52"/>
      <c r="AJ311" s="8" t="str">
        <f t="array" ref="AJ311">XLOOKUP($K311,'AP Plants'!D:D,'AP Plants'!B:B)</f>
        <v>Class 3</v>
      </c>
      <c r="AK311" s="53"/>
      <c r="AL311" s="53"/>
      <c r="AM311" s="46">
        <v>0.015</v>
      </c>
      <c r="AN311" s="46">
        <f t="array" ref="AN311">XLOOKUP($AJ311,Warranty!B:B,Warranty!E:E)</f>
        <v>0.015</v>
      </c>
      <c r="AO311" s="8">
        <f>IF($M311="AUD",VLOOKUP(RIGHT('Wk - Margins'!$K311,3),'AU Freight'!C:G,5,0),0)</f>
        <v>100</v>
      </c>
      <c r="AP311" s="46">
        <f t="shared" si="12"/>
        <v>0</v>
      </c>
      <c r="AQ311" s="54">
        <f t="shared" si="13"/>
        <v>100</v>
      </c>
      <c r="AR311" s="55">
        <f t="shared" si="14"/>
        <v>0.922052817</v>
      </c>
      <c r="AS311" s="56">
        <f>IF(M311="AUD",P311*'Currency &amp; Conversion'!$L$7,P311)</f>
        <v>1436.967022</v>
      </c>
      <c r="AT311" s="56">
        <f>IF(M311="AUD",Q311*'Currency &amp; Conversion'!$L$7,Q311)</f>
        <v>861.4550148</v>
      </c>
      <c r="AU311" s="56"/>
      <c r="AV311" s="56"/>
      <c r="AW311" s="8"/>
    </row>
    <row r="312" ht="12.75" customHeight="1">
      <c r="A312" s="39" t="str">
        <f>'Input - Bookings'!A314</f>
        <v>04-24</v>
      </c>
      <c r="B312" s="40" t="str">
        <f t="shared" si="1"/>
        <v>Australia</v>
      </c>
      <c r="C312" s="40" t="str">
        <f t="shared" si="2"/>
        <v>PAU</v>
      </c>
      <c r="D312" s="40" t="str">
        <f>'Input - Bookings'!C314</f>
        <v>P</v>
      </c>
      <c r="E312" s="40" t="str">
        <f>'Input - Bookings'!H314</f>
        <v>AU</v>
      </c>
      <c r="F312" s="41" t="str">
        <f>'Input - Bookings'!E314</f>
        <v>065</v>
      </c>
      <c r="G312" s="41" t="str">
        <f>'Input - Bookings'!G314</f>
        <v>ADAPT-A-LIFT GROUP (VIC)</v>
      </c>
      <c r="H312" s="58" t="str">
        <f>'Input - Bookings'!I314</f>
        <v>H23185</v>
      </c>
      <c r="I312" s="40" t="str">
        <f t="shared" si="3"/>
        <v>AU</v>
      </c>
      <c r="J312" s="41" t="str">
        <f>VLOOKUP(H312,'Input - Bookings'!I312:P751,8,0)</f>
        <v>087565</v>
      </c>
      <c r="K312" s="41" t="str">
        <f>'Input - Bookings'!L314</f>
        <v>A6W9</v>
      </c>
      <c r="L312" s="41" t="str">
        <f>'Input - Bookings'!M314</f>
        <v>PC1.5</v>
      </c>
      <c r="M312" s="41" t="str">
        <f>'Input - Bookings'!B314</f>
        <v>AUD</v>
      </c>
      <c r="N312" s="43" t="str">
        <f t="array" ref="N312">IF(M312="USD",INDEX('AP Plants'!A:A,MATCH(K312,'AP Plants'!D:D,0)),INDEX('Australia Plants'!A:A,MATCH(K312,'Australia Plants'!D:D,0)))</f>
        <v>Staxx</v>
      </c>
      <c r="O312" s="10">
        <v>1.0</v>
      </c>
      <c r="P312" s="9">
        <v>2140.0</v>
      </c>
      <c r="Q312" s="9">
        <v>1282.92</v>
      </c>
      <c r="R312" s="44">
        <v>0.13891968781723785</v>
      </c>
      <c r="S312" s="45">
        <f t="shared" si="4"/>
        <v>0.4005046729</v>
      </c>
      <c r="T312" s="46">
        <f t="shared" si="5"/>
        <v>0</v>
      </c>
      <c r="U312" s="46">
        <f t="shared" si="20"/>
        <v>0.1389196878</v>
      </c>
      <c r="V312" s="47" t="str">
        <f t="shared" si="7"/>
        <v>AOP</v>
      </c>
      <c r="W312" s="48">
        <f t="shared" si="26"/>
        <v>178.2228459</v>
      </c>
      <c r="X312" s="49" t="str">
        <f t="shared" si="9"/>
        <v>#DIV/0!</v>
      </c>
      <c r="Y312" s="9" t="str">
        <f t="shared" si="24"/>
        <v>#DIV/0!</v>
      </c>
      <c r="Z312" s="8"/>
      <c r="AA312" s="8"/>
      <c r="AB312" s="8"/>
      <c r="AC312" s="8" t="str">
        <f t="shared" si="11"/>
        <v>PAUH23185PC1.5</v>
      </c>
      <c r="AD312" s="8" t="str">
        <f>IF(AC312='Input - Bookings'!Q311,"OK","Check")</f>
        <v>Check</v>
      </c>
      <c r="AE312" s="50"/>
      <c r="AF312" s="62"/>
      <c r="AG312" s="62"/>
      <c r="AH312" s="52"/>
      <c r="AI312" s="52"/>
      <c r="AJ312" s="8" t="str">
        <f t="array" ref="AJ312">XLOOKUP($K312,'AP Plants'!D:D,'AP Plants'!B:B)</f>
        <v>Class 3</v>
      </c>
      <c r="AK312" s="53"/>
      <c r="AL312" s="53"/>
      <c r="AM312" s="46">
        <v>0.015</v>
      </c>
      <c r="AN312" s="46">
        <f t="array" ref="AN312">XLOOKUP($AJ312,Warranty!B:B,Warranty!E:E)</f>
        <v>0.015</v>
      </c>
      <c r="AO312" s="8">
        <f>IF($M312="AUD",VLOOKUP(RIGHT('Wk - Margins'!$K312,3),'AU Freight'!C:G,5,0),0)</f>
        <v>100</v>
      </c>
      <c r="AP312" s="46">
        <f t="shared" si="12"/>
        <v>0</v>
      </c>
      <c r="AQ312" s="54">
        <f t="shared" si="13"/>
        <v>100</v>
      </c>
      <c r="AR312" s="55">
        <f t="shared" si="14"/>
        <v>0.922052817</v>
      </c>
      <c r="AS312" s="56">
        <f>IF(M312="AUD",P312*'Currency &amp; Conversion'!$L$7,P312)</f>
        <v>1436.967022</v>
      </c>
      <c r="AT312" s="56">
        <f>IF(M312="AUD",Q312*'Currency &amp; Conversion'!$L$7,Q312)</f>
        <v>861.4550148</v>
      </c>
      <c r="AU312" s="56"/>
      <c r="AV312" s="56"/>
      <c r="AW312" s="8"/>
    </row>
    <row r="313" ht="12.75" customHeight="1">
      <c r="A313" s="39" t="str">
        <f>'Input - Bookings'!A315</f>
        <v>04-24</v>
      </c>
      <c r="B313" s="40" t="str">
        <f t="shared" si="1"/>
        <v>Australia</v>
      </c>
      <c r="C313" s="40" t="str">
        <f t="shared" si="2"/>
        <v>PAU</v>
      </c>
      <c r="D313" s="40" t="str">
        <f>'Input - Bookings'!C315</f>
        <v>P</v>
      </c>
      <c r="E313" s="40" t="str">
        <f>'Input - Bookings'!H315</f>
        <v>AU</v>
      </c>
      <c r="F313" s="41" t="str">
        <f>'Input - Bookings'!E315</f>
        <v>065</v>
      </c>
      <c r="G313" s="41" t="str">
        <f>'Input - Bookings'!G315</f>
        <v>ADAPT-A-LIFT GROUP (VIC)</v>
      </c>
      <c r="H313" s="58" t="str">
        <f>'Input - Bookings'!I315</f>
        <v>H23186</v>
      </c>
      <c r="I313" s="40" t="str">
        <f t="shared" si="3"/>
        <v>AU</v>
      </c>
      <c r="J313" s="41" t="str">
        <f>VLOOKUP(H313,'Input - Bookings'!I313:P752,8,0)</f>
        <v>087565</v>
      </c>
      <c r="K313" s="41" t="str">
        <f>'Input - Bookings'!L315</f>
        <v>A6W9</v>
      </c>
      <c r="L313" s="41" t="str">
        <f>'Input - Bookings'!M315</f>
        <v>PC1.5</v>
      </c>
      <c r="M313" s="41" t="str">
        <f>'Input - Bookings'!B315</f>
        <v>AUD</v>
      </c>
      <c r="N313" s="43" t="str">
        <f t="array" ref="N313">IF(M313="USD",INDEX('AP Plants'!A:A,MATCH(K313,'AP Plants'!D:D,0)),INDEX('Australia Plants'!A:A,MATCH(K313,'Australia Plants'!D:D,0)))</f>
        <v>Staxx</v>
      </c>
      <c r="O313" s="10">
        <v>1.0</v>
      </c>
      <c r="P313" s="9">
        <v>2140.0</v>
      </c>
      <c r="Q313" s="9">
        <v>1282.92</v>
      </c>
      <c r="R313" s="44">
        <v>0.13891968781723785</v>
      </c>
      <c r="S313" s="45">
        <f t="shared" si="4"/>
        <v>0.4005046729</v>
      </c>
      <c r="T313" s="46">
        <f t="shared" si="5"/>
        <v>0</v>
      </c>
      <c r="U313" s="46">
        <f t="shared" si="20"/>
        <v>0.1389196878</v>
      </c>
      <c r="V313" s="47" t="str">
        <f t="shared" si="7"/>
        <v>AOP</v>
      </c>
      <c r="W313" s="48">
        <f t="shared" si="26"/>
        <v>178.2228459</v>
      </c>
      <c r="X313" s="49" t="str">
        <f t="shared" si="9"/>
        <v>#DIV/0!</v>
      </c>
      <c r="Y313" s="9" t="str">
        <f t="shared" si="24"/>
        <v>#DIV/0!</v>
      </c>
      <c r="Z313" s="8"/>
      <c r="AA313" s="8"/>
      <c r="AB313" s="8"/>
      <c r="AC313" s="8" t="str">
        <f t="shared" si="11"/>
        <v>PAUH23186PC1.5</v>
      </c>
      <c r="AD313" s="8" t="str">
        <f>IF(AC313='Input - Bookings'!Q312,"OK","Check")</f>
        <v>Check</v>
      </c>
      <c r="AE313" s="50"/>
      <c r="AF313" s="62"/>
      <c r="AG313" s="62"/>
      <c r="AH313" s="52"/>
      <c r="AI313" s="52"/>
      <c r="AJ313" s="8" t="str">
        <f t="array" ref="AJ313">XLOOKUP($K313,'AP Plants'!D:D,'AP Plants'!B:B)</f>
        <v>Class 3</v>
      </c>
      <c r="AK313" s="53"/>
      <c r="AL313" s="53"/>
      <c r="AM313" s="46">
        <v>0.015</v>
      </c>
      <c r="AN313" s="46">
        <f t="array" ref="AN313">XLOOKUP($AJ313,Warranty!B:B,Warranty!E:E)</f>
        <v>0.015</v>
      </c>
      <c r="AO313" s="8">
        <f>IF($M313="AUD",VLOOKUP(RIGHT('Wk - Margins'!$K313,3),'AU Freight'!C:G,5,0),0)</f>
        <v>100</v>
      </c>
      <c r="AP313" s="46">
        <f t="shared" si="12"/>
        <v>0</v>
      </c>
      <c r="AQ313" s="54">
        <f t="shared" si="13"/>
        <v>100</v>
      </c>
      <c r="AR313" s="55">
        <f t="shared" si="14"/>
        <v>0.922052817</v>
      </c>
      <c r="AS313" s="56">
        <f>IF(M313="AUD",P313*'Currency &amp; Conversion'!$L$7,P313)</f>
        <v>1436.967022</v>
      </c>
      <c r="AT313" s="56">
        <f>IF(M313="AUD",Q313*'Currency &amp; Conversion'!$L$7,Q313)</f>
        <v>861.4550148</v>
      </c>
      <c r="AU313" s="56"/>
      <c r="AV313" s="56"/>
      <c r="AW313" s="8"/>
    </row>
    <row r="314" ht="12.75" customHeight="1">
      <c r="A314" s="39" t="str">
        <f>'Input - Bookings'!A316</f>
        <v>04-24</v>
      </c>
      <c r="B314" s="40" t="str">
        <f t="shared" si="1"/>
        <v>Australia</v>
      </c>
      <c r="C314" s="40" t="str">
        <f t="shared" si="2"/>
        <v>PAU</v>
      </c>
      <c r="D314" s="40" t="str">
        <f>'Input - Bookings'!C316</f>
        <v>P</v>
      </c>
      <c r="E314" s="40" t="str">
        <f>'Input - Bookings'!H316</f>
        <v>AU</v>
      </c>
      <c r="F314" s="41" t="str">
        <f>'Input - Bookings'!E316</f>
        <v>065</v>
      </c>
      <c r="G314" s="41" t="str">
        <f>'Input - Bookings'!G316</f>
        <v>ADAPT-A-LIFT GROUP (VIC)</v>
      </c>
      <c r="H314" s="58" t="str">
        <f>'Input - Bookings'!I316</f>
        <v>H23187</v>
      </c>
      <c r="I314" s="40" t="str">
        <f t="shared" si="3"/>
        <v>AU</v>
      </c>
      <c r="J314" s="41" t="str">
        <f>VLOOKUP(H314,'Input - Bookings'!I314:P753,8,0)</f>
        <v>087565</v>
      </c>
      <c r="K314" s="41" t="str">
        <f>'Input - Bookings'!L316</f>
        <v>A6W9</v>
      </c>
      <c r="L314" s="41" t="str">
        <f>'Input - Bookings'!M316</f>
        <v>PC1.5</v>
      </c>
      <c r="M314" s="41" t="str">
        <f>'Input - Bookings'!B316</f>
        <v>AUD</v>
      </c>
      <c r="N314" s="43" t="str">
        <f t="array" ref="N314">IF(M314="USD",INDEX('AP Plants'!A:A,MATCH(K314,'AP Plants'!D:D,0)),INDEX('Australia Plants'!A:A,MATCH(K314,'Australia Plants'!D:D,0)))</f>
        <v>Staxx</v>
      </c>
      <c r="O314" s="10">
        <v>1.0</v>
      </c>
      <c r="P314" s="9">
        <v>2140.0</v>
      </c>
      <c r="Q314" s="9">
        <v>1282.92</v>
      </c>
      <c r="R314" s="44">
        <v>0.13891968781723785</v>
      </c>
      <c r="S314" s="45">
        <f t="shared" si="4"/>
        <v>0.4005046729</v>
      </c>
      <c r="T314" s="46">
        <f t="shared" si="5"/>
        <v>0</v>
      </c>
      <c r="U314" s="46">
        <f t="shared" si="20"/>
        <v>0.1389196878</v>
      </c>
      <c r="V314" s="47" t="str">
        <f t="shared" si="7"/>
        <v>AOP</v>
      </c>
      <c r="W314" s="48">
        <f t="shared" si="26"/>
        <v>178.2228459</v>
      </c>
      <c r="X314" s="49" t="str">
        <f t="shared" si="9"/>
        <v>#DIV/0!</v>
      </c>
      <c r="Y314" s="9" t="str">
        <f t="shared" si="24"/>
        <v>#DIV/0!</v>
      </c>
      <c r="Z314" s="8"/>
      <c r="AA314" s="8"/>
      <c r="AB314" s="8"/>
      <c r="AC314" s="8" t="str">
        <f t="shared" si="11"/>
        <v>PAUH23187PC1.5</v>
      </c>
      <c r="AD314" s="8" t="str">
        <f>IF(AC314='Input - Bookings'!Q313,"OK","Check")</f>
        <v>Check</v>
      </c>
      <c r="AE314" s="50"/>
      <c r="AF314" s="62"/>
      <c r="AG314" s="62"/>
      <c r="AH314" s="52"/>
      <c r="AI314" s="52"/>
      <c r="AJ314" s="8" t="str">
        <f t="array" ref="AJ314">XLOOKUP($K314,'AP Plants'!D:D,'AP Plants'!B:B)</f>
        <v>Class 3</v>
      </c>
      <c r="AK314" s="53"/>
      <c r="AL314" s="53"/>
      <c r="AM314" s="46">
        <v>0.015</v>
      </c>
      <c r="AN314" s="46">
        <f t="array" ref="AN314">XLOOKUP($AJ314,Warranty!B:B,Warranty!E:E)</f>
        <v>0.015</v>
      </c>
      <c r="AO314" s="8">
        <f>IF($M314="AUD",VLOOKUP(RIGHT('Wk - Margins'!$K314,3),'AU Freight'!C:G,5,0),0)</f>
        <v>100</v>
      </c>
      <c r="AP314" s="46">
        <f t="shared" si="12"/>
        <v>0</v>
      </c>
      <c r="AQ314" s="54">
        <f t="shared" si="13"/>
        <v>100</v>
      </c>
      <c r="AR314" s="55">
        <f t="shared" si="14"/>
        <v>0.922052817</v>
      </c>
      <c r="AS314" s="56">
        <f>IF(M314="AUD",P314*'Currency &amp; Conversion'!$L$7,P314)</f>
        <v>1436.967022</v>
      </c>
      <c r="AT314" s="56">
        <f>IF(M314="AUD",Q314*'Currency &amp; Conversion'!$L$7,Q314)</f>
        <v>861.4550148</v>
      </c>
      <c r="AU314" s="56"/>
      <c r="AV314" s="56"/>
      <c r="AW314" s="8"/>
    </row>
    <row r="315" ht="12.75" customHeight="1">
      <c r="A315" s="39" t="str">
        <f>'Input - Bookings'!A317</f>
        <v>04-24</v>
      </c>
      <c r="B315" s="40" t="str">
        <f t="shared" si="1"/>
        <v>Australia</v>
      </c>
      <c r="C315" s="40" t="str">
        <f t="shared" si="2"/>
        <v>PAU</v>
      </c>
      <c r="D315" s="40" t="str">
        <f>'Input - Bookings'!C317</f>
        <v>P</v>
      </c>
      <c r="E315" s="40" t="str">
        <f>'Input - Bookings'!H317</f>
        <v>AU</v>
      </c>
      <c r="F315" s="41" t="str">
        <f>'Input - Bookings'!E317</f>
        <v>065</v>
      </c>
      <c r="G315" s="41" t="str">
        <f>'Input - Bookings'!G317</f>
        <v>ADAPT-A-LIFT GROUP (VIC)</v>
      </c>
      <c r="H315" s="58" t="str">
        <f>'Input - Bookings'!I317</f>
        <v>H23188</v>
      </c>
      <c r="I315" s="40" t="str">
        <f t="shared" si="3"/>
        <v>AU</v>
      </c>
      <c r="J315" s="41" t="str">
        <f>VLOOKUP(H315,'Input - Bookings'!I315:P754,8,0)</f>
        <v>087565</v>
      </c>
      <c r="K315" s="41" t="str">
        <f>'Input - Bookings'!L317</f>
        <v>A6W9</v>
      </c>
      <c r="L315" s="41" t="str">
        <f>'Input - Bookings'!M317</f>
        <v>PC1.5</v>
      </c>
      <c r="M315" s="41" t="str">
        <f>'Input - Bookings'!B317</f>
        <v>AUD</v>
      </c>
      <c r="N315" s="43" t="str">
        <f t="array" ref="N315">IF(M315="USD",INDEX('AP Plants'!A:A,MATCH(K315,'AP Plants'!D:D,0)),INDEX('Australia Plants'!A:A,MATCH(K315,'Australia Plants'!D:D,0)))</f>
        <v>Staxx</v>
      </c>
      <c r="O315" s="10">
        <v>1.0</v>
      </c>
      <c r="P315" s="9">
        <v>2140.0</v>
      </c>
      <c r="Q315" s="9">
        <v>1282.92</v>
      </c>
      <c r="R315" s="44">
        <v>0.13891968781723785</v>
      </c>
      <c r="S315" s="45">
        <f t="shared" si="4"/>
        <v>0.4005046729</v>
      </c>
      <c r="T315" s="46">
        <f t="shared" si="5"/>
        <v>0</v>
      </c>
      <c r="U315" s="46">
        <f t="shared" si="20"/>
        <v>0.1389196878</v>
      </c>
      <c r="V315" s="47" t="str">
        <f t="shared" si="7"/>
        <v>AOP</v>
      </c>
      <c r="W315" s="48">
        <f t="shared" si="26"/>
        <v>178.2228459</v>
      </c>
      <c r="X315" s="49" t="str">
        <f t="shared" si="9"/>
        <v>#DIV/0!</v>
      </c>
      <c r="Y315" s="9" t="str">
        <f t="shared" si="24"/>
        <v>#DIV/0!</v>
      </c>
      <c r="Z315" s="8"/>
      <c r="AA315" s="8"/>
      <c r="AB315" s="8"/>
      <c r="AC315" s="8" t="str">
        <f t="shared" si="11"/>
        <v>PAUH23188PC1.5</v>
      </c>
      <c r="AD315" s="8" t="str">
        <f>IF(AC315='Input - Bookings'!Q314,"OK","Check")</f>
        <v>Check</v>
      </c>
      <c r="AE315" s="50"/>
      <c r="AF315" s="62"/>
      <c r="AG315" s="62"/>
      <c r="AH315" s="52"/>
      <c r="AI315" s="59"/>
      <c r="AJ315" s="8" t="str">
        <f t="array" ref="AJ315">XLOOKUP($K315,'AP Plants'!D:D,'AP Plants'!B:B)</f>
        <v>Class 3</v>
      </c>
      <c r="AK315" s="53"/>
      <c r="AL315" s="53"/>
      <c r="AM315" s="46">
        <v>0.015</v>
      </c>
      <c r="AN315" s="46">
        <f t="array" ref="AN315">XLOOKUP($AJ315,Warranty!B:B,Warranty!E:E)</f>
        <v>0.015</v>
      </c>
      <c r="AO315" s="8">
        <f>IF($M315="AUD",VLOOKUP(RIGHT('Wk - Margins'!$K315,3),'AU Freight'!C:G,5,0),0)</f>
        <v>100</v>
      </c>
      <c r="AP315" s="46">
        <f t="shared" si="12"/>
        <v>0</v>
      </c>
      <c r="AQ315" s="54">
        <f t="shared" si="13"/>
        <v>100</v>
      </c>
      <c r="AR315" s="55">
        <f t="shared" si="14"/>
        <v>0.922052817</v>
      </c>
      <c r="AS315" s="56">
        <f>IF(M315="AUD",P315*'Currency &amp; Conversion'!$L$7,P315)</f>
        <v>1436.967022</v>
      </c>
      <c r="AT315" s="56">
        <f>IF(M315="AUD",Q315*'Currency &amp; Conversion'!$L$7,Q315)</f>
        <v>861.4550148</v>
      </c>
      <c r="AU315" s="56"/>
      <c r="AV315" s="56"/>
      <c r="AW315" s="8"/>
    </row>
    <row r="316" ht="12.75" customHeight="1">
      <c r="A316" s="39" t="str">
        <f>'Input - Bookings'!A318</f>
        <v>04-24</v>
      </c>
      <c r="B316" s="40" t="str">
        <f t="shared" si="1"/>
        <v>Australia</v>
      </c>
      <c r="C316" s="40" t="str">
        <f t="shared" si="2"/>
        <v>PAU</v>
      </c>
      <c r="D316" s="40" t="str">
        <f>'Input - Bookings'!C318</f>
        <v>P</v>
      </c>
      <c r="E316" s="40" t="str">
        <f>'Input - Bookings'!H318</f>
        <v>AU</v>
      </c>
      <c r="F316" s="41" t="str">
        <f>'Input - Bookings'!E318</f>
        <v>065</v>
      </c>
      <c r="G316" s="41" t="str">
        <f>'Input - Bookings'!G318</f>
        <v>ADAPT-A-LIFT GROUP (VIC)</v>
      </c>
      <c r="H316" s="58" t="str">
        <f>'Input - Bookings'!I318</f>
        <v>H23189</v>
      </c>
      <c r="I316" s="40" t="str">
        <f t="shared" si="3"/>
        <v>AU</v>
      </c>
      <c r="J316" s="41" t="str">
        <f>VLOOKUP(H316,'Input - Bookings'!I316:P755,8,0)</f>
        <v>087565</v>
      </c>
      <c r="K316" s="41" t="str">
        <f>'Input - Bookings'!L318</f>
        <v>A6W9</v>
      </c>
      <c r="L316" s="41" t="str">
        <f>'Input - Bookings'!M318</f>
        <v>PC1.5</v>
      </c>
      <c r="M316" s="41" t="str">
        <f>'Input - Bookings'!B318</f>
        <v>AUD</v>
      </c>
      <c r="N316" s="43" t="str">
        <f t="array" ref="N316">IF(M316="USD",INDEX('AP Plants'!A:A,MATCH(K316,'AP Plants'!D:D,0)),INDEX('Australia Plants'!A:A,MATCH(K316,'Australia Plants'!D:D,0)))</f>
        <v>Staxx</v>
      </c>
      <c r="O316" s="10">
        <v>1.0</v>
      </c>
      <c r="P316" s="9">
        <v>2140.0</v>
      </c>
      <c r="Q316" s="9">
        <v>1282.92</v>
      </c>
      <c r="R316" s="44">
        <v>0.13891968781723785</v>
      </c>
      <c r="S316" s="45">
        <f t="shared" si="4"/>
        <v>0.4005046729</v>
      </c>
      <c r="T316" s="46">
        <f t="shared" si="5"/>
        <v>0</v>
      </c>
      <c r="U316" s="46">
        <f t="shared" si="20"/>
        <v>0.1389196878</v>
      </c>
      <c r="V316" s="47" t="str">
        <f t="shared" si="7"/>
        <v>AOP</v>
      </c>
      <c r="W316" s="48">
        <f t="shared" si="26"/>
        <v>178.2228459</v>
      </c>
      <c r="X316" s="49" t="str">
        <f t="shared" si="9"/>
        <v>#DIV/0!</v>
      </c>
      <c r="Y316" s="9" t="str">
        <f t="shared" si="24"/>
        <v>#DIV/0!</v>
      </c>
      <c r="Z316" s="8"/>
      <c r="AA316" s="8"/>
      <c r="AB316" s="8"/>
      <c r="AC316" s="8" t="str">
        <f t="shared" si="11"/>
        <v>PAUH23189PC1.5</v>
      </c>
      <c r="AD316" s="8" t="str">
        <f>IF(AC316='Input - Bookings'!Q315,"OK","Check")</f>
        <v>Check</v>
      </c>
      <c r="AE316" s="50"/>
      <c r="AF316" s="62"/>
      <c r="AG316" s="62"/>
      <c r="AH316" s="52"/>
      <c r="AI316" s="59"/>
      <c r="AJ316" s="8" t="str">
        <f t="array" ref="AJ316">XLOOKUP($K316,'AP Plants'!D:D,'AP Plants'!B:B)</f>
        <v>Class 3</v>
      </c>
      <c r="AK316" s="53"/>
      <c r="AL316" s="53"/>
      <c r="AM316" s="46">
        <v>0.015</v>
      </c>
      <c r="AN316" s="46">
        <f t="array" ref="AN316">XLOOKUP($AJ316,Warranty!B:B,Warranty!E:E)</f>
        <v>0.015</v>
      </c>
      <c r="AO316" s="8">
        <f>IF($M316="AUD",VLOOKUP(RIGHT('Wk - Margins'!$K316,3),'AU Freight'!C:G,5,0),0)</f>
        <v>100</v>
      </c>
      <c r="AP316" s="46">
        <f t="shared" si="12"/>
        <v>0</v>
      </c>
      <c r="AQ316" s="54">
        <f t="shared" si="13"/>
        <v>100</v>
      </c>
      <c r="AR316" s="55">
        <f t="shared" si="14"/>
        <v>0.922052817</v>
      </c>
      <c r="AS316" s="56">
        <f>IF(M316="AUD",P316*'Currency &amp; Conversion'!$L$7,P316)</f>
        <v>1436.967022</v>
      </c>
      <c r="AT316" s="56">
        <f>IF(M316="AUD",Q316*'Currency &amp; Conversion'!$L$7,Q316)</f>
        <v>861.4550148</v>
      </c>
      <c r="AU316" s="56"/>
      <c r="AV316" s="56"/>
      <c r="AW316" s="8"/>
    </row>
    <row r="317" ht="12.75" customHeight="1">
      <c r="A317" s="39" t="str">
        <f>'Input - Bookings'!A319</f>
        <v>04-24</v>
      </c>
      <c r="B317" s="40" t="str">
        <f t="shared" si="1"/>
        <v>Australia</v>
      </c>
      <c r="C317" s="40" t="str">
        <f t="shared" si="2"/>
        <v>PAU</v>
      </c>
      <c r="D317" s="40" t="str">
        <f>'Input - Bookings'!C319</f>
        <v>P</v>
      </c>
      <c r="E317" s="40" t="str">
        <f>'Input - Bookings'!H319</f>
        <v>AU</v>
      </c>
      <c r="F317" s="41" t="str">
        <f>'Input - Bookings'!E319</f>
        <v>065</v>
      </c>
      <c r="G317" s="41" t="str">
        <f>'Input - Bookings'!G319</f>
        <v>ADAPT-A-LIFT GROUP (VIC)</v>
      </c>
      <c r="H317" s="58" t="str">
        <f>'Input - Bookings'!I319</f>
        <v>H23190</v>
      </c>
      <c r="I317" s="40" t="str">
        <f t="shared" si="3"/>
        <v>AU</v>
      </c>
      <c r="J317" s="41" t="str">
        <f>VLOOKUP(H317,'Input - Bookings'!I317:P756,8,0)</f>
        <v>087565</v>
      </c>
      <c r="K317" s="41" t="str">
        <f>'Input - Bookings'!L319</f>
        <v>A6W9</v>
      </c>
      <c r="L317" s="41" t="str">
        <f>'Input - Bookings'!M319</f>
        <v>PC1.5</v>
      </c>
      <c r="M317" s="41" t="str">
        <f>'Input - Bookings'!B319</f>
        <v>AUD</v>
      </c>
      <c r="N317" s="43" t="str">
        <f t="array" ref="N317">IF(M317="USD",INDEX('AP Plants'!A:A,MATCH(K317,'AP Plants'!D:D,0)),INDEX('Australia Plants'!A:A,MATCH(K317,'Australia Plants'!D:D,0)))</f>
        <v>Staxx</v>
      </c>
      <c r="O317" s="10">
        <v>1.0</v>
      </c>
      <c r="P317" s="9">
        <v>2140.0</v>
      </c>
      <c r="Q317" s="9">
        <v>1282.92</v>
      </c>
      <c r="R317" s="44">
        <v>0.13891968781723785</v>
      </c>
      <c r="S317" s="45">
        <f t="shared" si="4"/>
        <v>0.4005046729</v>
      </c>
      <c r="T317" s="46">
        <f t="shared" si="5"/>
        <v>0</v>
      </c>
      <c r="U317" s="46">
        <f t="shared" si="20"/>
        <v>0.1389196878</v>
      </c>
      <c r="V317" s="47" t="str">
        <f t="shared" si="7"/>
        <v>AOP</v>
      </c>
      <c r="W317" s="48">
        <f t="shared" si="26"/>
        <v>178.2228459</v>
      </c>
      <c r="X317" s="49" t="str">
        <f t="shared" si="9"/>
        <v>#DIV/0!</v>
      </c>
      <c r="Y317" s="9" t="str">
        <f t="shared" si="24"/>
        <v>#DIV/0!</v>
      </c>
      <c r="Z317" s="8"/>
      <c r="AA317" s="8"/>
      <c r="AB317" s="8"/>
      <c r="AC317" s="8" t="str">
        <f t="shared" si="11"/>
        <v>PAUH23190PC1.5</v>
      </c>
      <c r="AD317" s="8" t="str">
        <f>IF(AC317='Input - Bookings'!Q316,"OK","Check")</f>
        <v>Check</v>
      </c>
      <c r="AE317" s="50"/>
      <c r="AF317" s="62"/>
      <c r="AG317" s="62"/>
      <c r="AH317" s="52"/>
      <c r="AI317" s="52"/>
      <c r="AJ317" s="8" t="str">
        <f t="array" ref="AJ317">XLOOKUP($K317,'AP Plants'!D:D,'AP Plants'!B:B)</f>
        <v>Class 3</v>
      </c>
      <c r="AK317" s="53"/>
      <c r="AL317" s="53"/>
      <c r="AM317" s="46">
        <v>0.015</v>
      </c>
      <c r="AN317" s="46">
        <f t="array" ref="AN317">XLOOKUP($AJ317,Warranty!B:B,Warranty!E:E)</f>
        <v>0.015</v>
      </c>
      <c r="AO317" s="8">
        <f>IF($M317="AUD",VLOOKUP(RIGHT('Wk - Margins'!$K317,3),'AU Freight'!C:G,5,0),0)</f>
        <v>100</v>
      </c>
      <c r="AP317" s="46">
        <f t="shared" si="12"/>
        <v>0</v>
      </c>
      <c r="AQ317" s="54">
        <f t="shared" si="13"/>
        <v>100</v>
      </c>
      <c r="AR317" s="55">
        <f t="shared" si="14"/>
        <v>0.922052817</v>
      </c>
      <c r="AS317" s="56">
        <f>IF(M317="AUD",P317*'Currency &amp; Conversion'!$L$7,P317)</f>
        <v>1436.967022</v>
      </c>
      <c r="AT317" s="56">
        <f>IF(M317="AUD",Q317*'Currency &amp; Conversion'!$L$7,Q317)</f>
        <v>861.4550148</v>
      </c>
      <c r="AU317" s="56"/>
      <c r="AV317" s="56"/>
      <c r="AW317" s="56"/>
    </row>
    <row r="318" ht="12.75" customHeight="1">
      <c r="A318" s="39" t="str">
        <f>'Input - Bookings'!A320</f>
        <v>04-24</v>
      </c>
      <c r="B318" s="40" t="str">
        <f t="shared" si="1"/>
        <v>Australia</v>
      </c>
      <c r="C318" s="40" t="str">
        <f t="shared" si="2"/>
        <v>PAU</v>
      </c>
      <c r="D318" s="40" t="str">
        <f>'Input - Bookings'!C320</f>
        <v>P</v>
      </c>
      <c r="E318" s="40" t="str">
        <f>'Input - Bookings'!H320</f>
        <v>AU</v>
      </c>
      <c r="F318" s="41" t="str">
        <f>'Input - Bookings'!E320</f>
        <v>065</v>
      </c>
      <c r="G318" s="41" t="str">
        <f>'Input - Bookings'!G320</f>
        <v>ADAPT-A-LIFT GROUP (VIC)</v>
      </c>
      <c r="H318" s="58" t="str">
        <f>'Input - Bookings'!I320</f>
        <v>H23191</v>
      </c>
      <c r="I318" s="40" t="str">
        <f t="shared" si="3"/>
        <v>AU</v>
      </c>
      <c r="J318" s="41" t="str">
        <f>VLOOKUP(H318,'Input - Bookings'!I318:P757,8,0)</f>
        <v>087565</v>
      </c>
      <c r="K318" s="41" t="str">
        <f>'Input - Bookings'!L320</f>
        <v>A6W9</v>
      </c>
      <c r="L318" s="41" t="str">
        <f>'Input - Bookings'!M320</f>
        <v>PC1.5</v>
      </c>
      <c r="M318" s="41" t="str">
        <f>'Input - Bookings'!B320</f>
        <v>AUD</v>
      </c>
      <c r="N318" s="43" t="str">
        <f t="array" ref="N318">IF(M318="USD",INDEX('AP Plants'!A:A,MATCH(K318,'AP Plants'!D:D,0)),INDEX('Australia Plants'!A:A,MATCH(K318,'Australia Plants'!D:D,0)))</f>
        <v>Staxx</v>
      </c>
      <c r="O318" s="10">
        <v>1.0</v>
      </c>
      <c r="P318" s="9">
        <v>2140.0</v>
      </c>
      <c r="Q318" s="9">
        <v>1282.92</v>
      </c>
      <c r="R318" s="44">
        <v>0.13891968781723785</v>
      </c>
      <c r="S318" s="45">
        <f t="shared" si="4"/>
        <v>0.4005046729</v>
      </c>
      <c r="T318" s="46">
        <f t="shared" si="5"/>
        <v>0</v>
      </c>
      <c r="U318" s="46">
        <f t="shared" si="20"/>
        <v>0.1389196878</v>
      </c>
      <c r="V318" s="47" t="str">
        <f t="shared" si="7"/>
        <v>AOP</v>
      </c>
      <c r="W318" s="48">
        <f t="shared" si="26"/>
        <v>178.2228459</v>
      </c>
      <c r="X318" s="49" t="str">
        <f t="shared" si="9"/>
        <v>#DIV/0!</v>
      </c>
      <c r="Y318" s="9" t="str">
        <f t="shared" si="24"/>
        <v>#DIV/0!</v>
      </c>
      <c r="Z318" s="8"/>
      <c r="AA318" s="8"/>
      <c r="AB318" s="8"/>
      <c r="AC318" s="8" t="str">
        <f t="shared" si="11"/>
        <v>PAUH23191PC1.5</v>
      </c>
      <c r="AD318" s="8" t="str">
        <f>IF(AC318='Input - Bookings'!Q317,"OK","Check")</f>
        <v>Check</v>
      </c>
      <c r="AE318" s="50"/>
      <c r="AF318" s="62"/>
      <c r="AG318" s="62"/>
      <c r="AH318" s="52"/>
      <c r="AI318" s="59"/>
      <c r="AJ318" s="8" t="str">
        <f t="array" ref="AJ318">XLOOKUP($K318,'AP Plants'!D:D,'AP Plants'!B:B)</f>
        <v>Class 3</v>
      </c>
      <c r="AK318" s="53"/>
      <c r="AL318" s="53"/>
      <c r="AM318" s="46">
        <v>0.015</v>
      </c>
      <c r="AN318" s="46">
        <f t="array" ref="AN318">XLOOKUP($AJ318,Warranty!B:B,Warranty!E:E)</f>
        <v>0.015</v>
      </c>
      <c r="AO318" s="8">
        <f>IF($M318="AUD",VLOOKUP(RIGHT('Wk - Margins'!$K318,3),'AU Freight'!C:G,5,0),0)</f>
        <v>100</v>
      </c>
      <c r="AP318" s="46">
        <f t="shared" si="12"/>
        <v>0</v>
      </c>
      <c r="AQ318" s="54">
        <f t="shared" si="13"/>
        <v>100</v>
      </c>
      <c r="AR318" s="55">
        <f t="shared" si="14"/>
        <v>0.922052817</v>
      </c>
      <c r="AS318" s="56">
        <f>IF(M318="AUD",P318*'Currency &amp; Conversion'!$L$7,P318)</f>
        <v>1436.967022</v>
      </c>
      <c r="AT318" s="56">
        <f>IF(M318="AUD",Q318*'Currency &amp; Conversion'!$L$7,Q318)</f>
        <v>861.4550148</v>
      </c>
      <c r="AU318" s="56"/>
      <c r="AV318" s="56"/>
      <c r="AW318" s="8"/>
    </row>
    <row r="319" ht="12.75" customHeight="1">
      <c r="A319" s="39" t="str">
        <f>'Input - Bookings'!A321</f>
        <v>04-24</v>
      </c>
      <c r="B319" s="40" t="str">
        <f t="shared" si="1"/>
        <v>Australia</v>
      </c>
      <c r="C319" s="40" t="str">
        <f t="shared" si="2"/>
        <v>PAU</v>
      </c>
      <c r="D319" s="40" t="str">
        <f>'Input - Bookings'!C321</f>
        <v>P</v>
      </c>
      <c r="E319" s="40" t="str">
        <f>'Input - Bookings'!H321</f>
        <v>AU</v>
      </c>
      <c r="F319" s="41" t="str">
        <f>'Input - Bookings'!E321</f>
        <v>065</v>
      </c>
      <c r="G319" s="41" t="str">
        <f>'Input - Bookings'!G321</f>
        <v>ADAPT-A-LIFT GROUP (VIC)</v>
      </c>
      <c r="H319" s="58" t="str">
        <f>'Input - Bookings'!I321</f>
        <v>H23192</v>
      </c>
      <c r="I319" s="40" t="str">
        <f t="shared" si="3"/>
        <v>AU</v>
      </c>
      <c r="J319" s="41" t="str">
        <f>VLOOKUP(H319,'Input - Bookings'!I319:P758,8,0)</f>
        <v>087565</v>
      </c>
      <c r="K319" s="41" t="str">
        <f>'Input - Bookings'!L321</f>
        <v>A6W9</v>
      </c>
      <c r="L319" s="41" t="str">
        <f>'Input - Bookings'!M321</f>
        <v>PC1.5</v>
      </c>
      <c r="M319" s="41" t="str">
        <f>'Input - Bookings'!B321</f>
        <v>AUD</v>
      </c>
      <c r="N319" s="43" t="str">
        <f t="array" ref="N319">IF(M319="USD",INDEX('AP Plants'!A:A,MATCH(K319,'AP Plants'!D:D,0)),INDEX('Australia Plants'!A:A,MATCH(K319,'Australia Plants'!D:D,0)))</f>
        <v>Staxx</v>
      </c>
      <c r="O319" s="10">
        <v>1.0</v>
      </c>
      <c r="P319" s="9">
        <v>2140.0</v>
      </c>
      <c r="Q319" s="9">
        <v>1282.92</v>
      </c>
      <c r="R319" s="44">
        <v>0.13891968781723785</v>
      </c>
      <c r="S319" s="45">
        <f t="shared" si="4"/>
        <v>0.4005046729</v>
      </c>
      <c r="T319" s="46">
        <f t="shared" si="5"/>
        <v>0</v>
      </c>
      <c r="U319" s="46">
        <f t="shared" si="20"/>
        <v>0.1389196878</v>
      </c>
      <c r="V319" s="47" t="str">
        <f t="shared" si="7"/>
        <v>AOP</v>
      </c>
      <c r="W319" s="48">
        <f t="shared" si="26"/>
        <v>178.2228459</v>
      </c>
      <c r="X319" s="49" t="str">
        <f t="shared" si="9"/>
        <v>#DIV/0!</v>
      </c>
      <c r="Y319" s="9" t="str">
        <f t="shared" si="24"/>
        <v>#DIV/0!</v>
      </c>
      <c r="Z319" s="8"/>
      <c r="AA319" s="8"/>
      <c r="AB319" s="8"/>
      <c r="AC319" s="8" t="str">
        <f t="shared" si="11"/>
        <v>PAUH23192PC1.5</v>
      </c>
      <c r="AD319" s="8" t="str">
        <f>IF(AC319='Input - Bookings'!Q318,"OK","Check")</f>
        <v>Check</v>
      </c>
      <c r="AE319" s="50"/>
      <c r="AF319" s="62"/>
      <c r="AG319" s="62"/>
      <c r="AH319" s="52"/>
      <c r="AI319" s="52"/>
      <c r="AJ319" s="8" t="str">
        <f t="array" ref="AJ319">XLOOKUP($K319,'AP Plants'!D:D,'AP Plants'!B:B)</f>
        <v>Class 3</v>
      </c>
      <c r="AK319" s="53"/>
      <c r="AL319" s="53"/>
      <c r="AM319" s="46">
        <v>0.015</v>
      </c>
      <c r="AN319" s="46">
        <f t="array" ref="AN319">XLOOKUP($AJ319,Warranty!B:B,Warranty!E:E)</f>
        <v>0.015</v>
      </c>
      <c r="AO319" s="8">
        <f>IF($M319="AUD",VLOOKUP(RIGHT('Wk - Margins'!$K319,3),'AU Freight'!C:G,5,0),0)</f>
        <v>100</v>
      </c>
      <c r="AP319" s="46">
        <f t="shared" si="12"/>
        <v>0</v>
      </c>
      <c r="AQ319" s="54">
        <f t="shared" si="13"/>
        <v>100</v>
      </c>
      <c r="AR319" s="55">
        <f t="shared" si="14"/>
        <v>0.922052817</v>
      </c>
      <c r="AS319" s="56">
        <f>IF(M319="AUD",P319*'Currency &amp; Conversion'!$L$7,P319)</f>
        <v>1436.967022</v>
      </c>
      <c r="AT319" s="56">
        <f>IF(M319="AUD",Q319*'Currency &amp; Conversion'!$L$7,Q319)</f>
        <v>861.4550148</v>
      </c>
      <c r="AU319" s="56"/>
      <c r="AV319" s="56"/>
      <c r="AW319" s="8"/>
    </row>
    <row r="320" ht="12.75" customHeight="1">
      <c r="A320" s="39" t="str">
        <f>'Input - Bookings'!A322</f>
        <v>04-24</v>
      </c>
      <c r="B320" s="40" t="str">
        <f t="shared" si="1"/>
        <v>Australia</v>
      </c>
      <c r="C320" s="40" t="str">
        <f t="shared" si="2"/>
        <v>PAU</v>
      </c>
      <c r="D320" s="40" t="str">
        <f>'Input - Bookings'!C322</f>
        <v>P</v>
      </c>
      <c r="E320" s="40" t="str">
        <f>'Input - Bookings'!H322</f>
        <v>AU</v>
      </c>
      <c r="F320" s="41" t="str">
        <f>'Input - Bookings'!E322</f>
        <v>065</v>
      </c>
      <c r="G320" s="41" t="str">
        <f>'Input - Bookings'!G322</f>
        <v>ADAPT-A-LIFT GROUP (VIC)</v>
      </c>
      <c r="H320" s="58" t="str">
        <f>'Input - Bookings'!I322</f>
        <v>H23193</v>
      </c>
      <c r="I320" s="40" t="str">
        <f t="shared" si="3"/>
        <v>AU</v>
      </c>
      <c r="J320" s="41" t="str">
        <f>VLOOKUP(H320,'Input - Bookings'!I320:P759,8,0)</f>
        <v>087565</v>
      </c>
      <c r="K320" s="41" t="str">
        <f>'Input - Bookings'!L322</f>
        <v>A6W9</v>
      </c>
      <c r="L320" s="41" t="str">
        <f>'Input - Bookings'!M322</f>
        <v>PC1.5</v>
      </c>
      <c r="M320" s="41" t="str">
        <f>'Input - Bookings'!B322</f>
        <v>AUD</v>
      </c>
      <c r="N320" s="43" t="str">
        <f t="array" ref="N320">IF(M320="USD",INDEX('AP Plants'!A:A,MATCH(K320,'AP Plants'!D:D,0)),INDEX('Australia Plants'!A:A,MATCH(K320,'Australia Plants'!D:D,0)))</f>
        <v>Staxx</v>
      </c>
      <c r="O320" s="10">
        <v>1.0</v>
      </c>
      <c r="P320" s="9">
        <v>2140.0</v>
      </c>
      <c r="Q320" s="9">
        <v>1282.92</v>
      </c>
      <c r="R320" s="44">
        <v>0.13891968781723785</v>
      </c>
      <c r="S320" s="45">
        <f t="shared" si="4"/>
        <v>0.4005046729</v>
      </c>
      <c r="T320" s="46">
        <f t="shared" si="5"/>
        <v>0</v>
      </c>
      <c r="U320" s="46">
        <f t="shared" si="20"/>
        <v>0.1389196878</v>
      </c>
      <c r="V320" s="47" t="str">
        <f t="shared" si="7"/>
        <v>AOP</v>
      </c>
      <c r="W320" s="48">
        <f t="shared" si="26"/>
        <v>178.2228459</v>
      </c>
      <c r="X320" s="49" t="str">
        <f t="shared" si="9"/>
        <v>#DIV/0!</v>
      </c>
      <c r="Y320" s="9" t="str">
        <f t="shared" si="24"/>
        <v>#DIV/0!</v>
      </c>
      <c r="Z320" s="8"/>
      <c r="AA320" s="8"/>
      <c r="AB320" s="8"/>
      <c r="AC320" s="8" t="str">
        <f t="shared" si="11"/>
        <v>PAUH23193PC1.5</v>
      </c>
      <c r="AD320" s="8" t="str">
        <f>IF(AC320='Input - Bookings'!Q319,"OK","Check")</f>
        <v>Check</v>
      </c>
      <c r="AE320" s="66"/>
      <c r="AF320" s="62"/>
      <c r="AG320" s="62"/>
      <c r="AH320" s="52"/>
      <c r="AI320" s="59"/>
      <c r="AJ320" s="8" t="str">
        <f t="array" ref="AJ320">XLOOKUP($K320,'AP Plants'!D:D,'AP Plants'!B:B)</f>
        <v>Class 3</v>
      </c>
      <c r="AK320" s="53"/>
      <c r="AL320" s="53"/>
      <c r="AM320" s="46">
        <v>0.015</v>
      </c>
      <c r="AN320" s="46">
        <f t="array" ref="AN320">XLOOKUP($AJ320,Warranty!B:B,Warranty!E:E)</f>
        <v>0.015</v>
      </c>
      <c r="AO320" s="8">
        <f>IF($M320="AUD",VLOOKUP(RIGHT('Wk - Margins'!$K320,3),'AU Freight'!C:G,5,0),0)</f>
        <v>100</v>
      </c>
      <c r="AP320" s="46">
        <f t="shared" si="12"/>
        <v>0</v>
      </c>
      <c r="AQ320" s="54">
        <f t="shared" si="13"/>
        <v>100</v>
      </c>
      <c r="AR320" s="55">
        <f t="shared" si="14"/>
        <v>0.922052817</v>
      </c>
      <c r="AS320" s="56">
        <f>IF(M320="AUD",P320*'Currency &amp; Conversion'!$L$7,P320)</f>
        <v>1436.967022</v>
      </c>
      <c r="AT320" s="56">
        <f>IF(M320="AUD",Q320*'Currency &amp; Conversion'!$L$7,Q320)</f>
        <v>861.4550148</v>
      </c>
      <c r="AU320" s="56"/>
      <c r="AV320" s="56"/>
      <c r="AW320" s="8"/>
    </row>
    <row r="321" ht="12.75" customHeight="1">
      <c r="A321" s="39" t="str">
        <f>'Input - Bookings'!A323</f>
        <v>04-24</v>
      </c>
      <c r="B321" s="40" t="str">
        <f t="shared" si="1"/>
        <v>Australia</v>
      </c>
      <c r="C321" s="40" t="str">
        <f t="shared" si="2"/>
        <v>PAU</v>
      </c>
      <c r="D321" s="40" t="str">
        <f>'Input - Bookings'!C323</f>
        <v>P</v>
      </c>
      <c r="E321" s="40" t="str">
        <f>'Input - Bookings'!H323</f>
        <v>AU</v>
      </c>
      <c r="F321" s="41" t="str">
        <f>'Input - Bookings'!E323</f>
        <v>065</v>
      </c>
      <c r="G321" s="41" t="str">
        <f>'Input - Bookings'!G323</f>
        <v>ADAPT-A-LIFT GROUP (VIC)</v>
      </c>
      <c r="H321" s="58" t="str">
        <f>'Input - Bookings'!I323</f>
        <v>H23194</v>
      </c>
      <c r="I321" s="40" t="str">
        <f t="shared" si="3"/>
        <v>AU</v>
      </c>
      <c r="J321" s="41" t="str">
        <f>VLOOKUP(H321,'Input - Bookings'!I321:P760,8,0)</f>
        <v>087565</v>
      </c>
      <c r="K321" s="41" t="str">
        <f>'Input - Bookings'!L323</f>
        <v>A6W9</v>
      </c>
      <c r="L321" s="41" t="str">
        <f>'Input - Bookings'!M323</f>
        <v>PC1.5</v>
      </c>
      <c r="M321" s="41" t="str">
        <f>'Input - Bookings'!B323</f>
        <v>AUD</v>
      </c>
      <c r="N321" s="43" t="str">
        <f t="array" ref="N321">IF(M321="USD",INDEX('AP Plants'!A:A,MATCH(K321,'AP Plants'!D:D,0)),INDEX('Australia Plants'!A:A,MATCH(K321,'Australia Plants'!D:D,0)))</f>
        <v>Staxx</v>
      </c>
      <c r="O321" s="10">
        <v>1.0</v>
      </c>
      <c r="P321" s="9">
        <v>2140.0</v>
      </c>
      <c r="Q321" s="9">
        <v>1282.92</v>
      </c>
      <c r="R321" s="44">
        <v>0.13891968781723785</v>
      </c>
      <c r="S321" s="45">
        <f t="shared" si="4"/>
        <v>0.4005046729</v>
      </c>
      <c r="T321" s="46">
        <f t="shared" si="5"/>
        <v>0</v>
      </c>
      <c r="U321" s="46">
        <f t="shared" si="20"/>
        <v>0.1389196878</v>
      </c>
      <c r="V321" s="47" t="str">
        <f t="shared" si="7"/>
        <v>AOP</v>
      </c>
      <c r="W321" s="48">
        <f t="shared" si="26"/>
        <v>178.2228459</v>
      </c>
      <c r="X321" s="49" t="str">
        <f t="shared" si="9"/>
        <v>#DIV/0!</v>
      </c>
      <c r="Y321" s="9" t="str">
        <f t="shared" si="24"/>
        <v>#DIV/0!</v>
      </c>
      <c r="Z321" s="8"/>
      <c r="AA321" s="8"/>
      <c r="AB321" s="8"/>
      <c r="AC321" s="8" t="str">
        <f t="shared" si="11"/>
        <v>PAUH23194PC1.5</v>
      </c>
      <c r="AD321" s="8" t="str">
        <f>IF(AC321='Input - Bookings'!Q320,"OK","Check")</f>
        <v>Check</v>
      </c>
      <c r="AE321" s="66"/>
      <c r="AF321" s="62"/>
      <c r="AG321" s="62"/>
      <c r="AH321" s="52"/>
      <c r="AI321" s="52"/>
      <c r="AJ321" s="8" t="str">
        <f t="array" ref="AJ321">XLOOKUP($K321,'AP Plants'!D:D,'AP Plants'!B:B)</f>
        <v>Class 3</v>
      </c>
      <c r="AK321" s="53"/>
      <c r="AL321" s="53"/>
      <c r="AM321" s="46">
        <v>0.015</v>
      </c>
      <c r="AN321" s="46">
        <f t="array" ref="AN321">XLOOKUP($AJ321,Warranty!B:B,Warranty!E:E)</f>
        <v>0.015</v>
      </c>
      <c r="AO321" s="8">
        <f>IF($M321="AUD",VLOOKUP(RIGHT('Wk - Margins'!$K321,3),'AU Freight'!C:G,5,0),0)</f>
        <v>100</v>
      </c>
      <c r="AP321" s="46">
        <f t="shared" si="12"/>
        <v>0</v>
      </c>
      <c r="AQ321" s="54">
        <f t="shared" si="13"/>
        <v>100</v>
      </c>
      <c r="AR321" s="55">
        <f t="shared" si="14"/>
        <v>0.922052817</v>
      </c>
      <c r="AS321" s="56">
        <f>IF(M321="AUD",P321*'Currency &amp; Conversion'!$L$7,P321)</f>
        <v>1436.967022</v>
      </c>
      <c r="AT321" s="56">
        <f>IF(M321="AUD",Q321*'Currency &amp; Conversion'!$L$7,Q321)</f>
        <v>861.4550148</v>
      </c>
      <c r="AU321" s="56"/>
      <c r="AV321" s="56"/>
      <c r="AW321" s="8"/>
    </row>
    <row r="322" ht="12.75" customHeight="1">
      <c r="A322" s="39" t="str">
        <f>'Input - Bookings'!A324</f>
        <v>04-24</v>
      </c>
      <c r="B322" s="40" t="str">
        <f t="shared" si="1"/>
        <v>Australia</v>
      </c>
      <c r="C322" s="40" t="str">
        <f t="shared" si="2"/>
        <v>PAU</v>
      </c>
      <c r="D322" s="40" t="str">
        <f>'Input - Bookings'!C324</f>
        <v>P</v>
      </c>
      <c r="E322" s="40" t="str">
        <f>'Input - Bookings'!H324</f>
        <v>AU</v>
      </c>
      <c r="F322" s="41" t="str">
        <f>'Input - Bookings'!E324</f>
        <v>065</v>
      </c>
      <c r="G322" s="41" t="str">
        <f>'Input - Bookings'!G324</f>
        <v>ADAPT-A-LIFT GROUP (VIC)</v>
      </c>
      <c r="H322" s="58" t="str">
        <f>'Input - Bookings'!I324</f>
        <v>H23195</v>
      </c>
      <c r="I322" s="40" t="str">
        <f t="shared" si="3"/>
        <v>AU</v>
      </c>
      <c r="J322" s="41" t="str">
        <f>VLOOKUP(H322,'Input - Bookings'!I322:P761,8,0)</f>
        <v>087565</v>
      </c>
      <c r="K322" s="41" t="str">
        <f>'Input - Bookings'!L324</f>
        <v>A6W9</v>
      </c>
      <c r="L322" s="41" t="str">
        <f>'Input - Bookings'!M324</f>
        <v>PC1.5</v>
      </c>
      <c r="M322" s="41" t="str">
        <f>'Input - Bookings'!B324</f>
        <v>AUD</v>
      </c>
      <c r="N322" s="43" t="str">
        <f t="array" ref="N322">IF(M322="USD",INDEX('AP Plants'!A:A,MATCH(K322,'AP Plants'!D:D,0)),INDEX('Australia Plants'!A:A,MATCH(K322,'Australia Plants'!D:D,0)))</f>
        <v>Staxx</v>
      </c>
      <c r="O322" s="10">
        <v>1.0</v>
      </c>
      <c r="P322" s="9">
        <v>2140.0</v>
      </c>
      <c r="Q322" s="9">
        <v>1282.92</v>
      </c>
      <c r="R322" s="44">
        <v>0.13891968781723785</v>
      </c>
      <c r="S322" s="45">
        <f t="shared" si="4"/>
        <v>0.4005046729</v>
      </c>
      <c r="T322" s="46">
        <f t="shared" si="5"/>
        <v>0</v>
      </c>
      <c r="U322" s="46">
        <f t="shared" si="20"/>
        <v>0.1389196878</v>
      </c>
      <c r="V322" s="47" t="str">
        <f t="shared" si="7"/>
        <v>AOP</v>
      </c>
      <c r="W322" s="48">
        <f t="shared" si="26"/>
        <v>178.2228459</v>
      </c>
      <c r="X322" s="49" t="str">
        <f t="shared" si="9"/>
        <v>#DIV/0!</v>
      </c>
      <c r="Y322" s="9" t="str">
        <f t="shared" si="24"/>
        <v>#DIV/0!</v>
      </c>
      <c r="Z322" s="8"/>
      <c r="AA322" s="8"/>
      <c r="AB322" s="8"/>
      <c r="AC322" s="8" t="str">
        <f t="shared" si="11"/>
        <v>PAUH23195PC1.5</v>
      </c>
      <c r="AD322" s="8" t="str">
        <f>IF(AC322='Input - Bookings'!Q321,"OK","Check")</f>
        <v>Check</v>
      </c>
      <c r="AE322" s="66"/>
      <c r="AF322" s="62"/>
      <c r="AG322" s="62"/>
      <c r="AH322" s="52"/>
      <c r="AI322" s="52"/>
      <c r="AJ322" s="8" t="str">
        <f t="array" ref="AJ322">XLOOKUP($K322,'AP Plants'!D:D,'AP Plants'!B:B)</f>
        <v>Class 3</v>
      </c>
      <c r="AK322" s="53"/>
      <c r="AL322" s="53"/>
      <c r="AM322" s="46">
        <v>0.015</v>
      </c>
      <c r="AN322" s="46">
        <f t="array" ref="AN322">XLOOKUP($AJ322,Warranty!B:B,Warranty!E:E)</f>
        <v>0.015</v>
      </c>
      <c r="AO322" s="8">
        <f>IF($M322="AUD",VLOOKUP(RIGHT('Wk - Margins'!$K322,3),'AU Freight'!C:G,5,0),0)</f>
        <v>100</v>
      </c>
      <c r="AP322" s="46">
        <f t="shared" si="12"/>
        <v>0</v>
      </c>
      <c r="AQ322" s="54">
        <f t="shared" si="13"/>
        <v>100</v>
      </c>
      <c r="AR322" s="55">
        <f t="shared" si="14"/>
        <v>0.922052817</v>
      </c>
      <c r="AS322" s="56">
        <f>IF(M322="AUD",P322*'Currency &amp; Conversion'!$L$7,P322)</f>
        <v>1436.967022</v>
      </c>
      <c r="AT322" s="56">
        <f>IF(M322="AUD",Q322*'Currency &amp; Conversion'!$L$7,Q322)</f>
        <v>861.4550148</v>
      </c>
      <c r="AU322" s="56"/>
      <c r="AV322" s="56"/>
      <c r="AW322" s="8"/>
    </row>
    <row r="323" ht="12.75" customHeight="1">
      <c r="A323" s="39" t="str">
        <f>'Input - Bookings'!A325</f>
        <v>04-24</v>
      </c>
      <c r="B323" s="40" t="str">
        <f t="shared" si="1"/>
        <v>Australia</v>
      </c>
      <c r="C323" s="40" t="str">
        <f t="shared" si="2"/>
        <v>PAU</v>
      </c>
      <c r="D323" s="40" t="str">
        <f>'Input - Bookings'!C325</f>
        <v>P</v>
      </c>
      <c r="E323" s="40" t="str">
        <f>'Input - Bookings'!H325</f>
        <v>AU</v>
      </c>
      <c r="F323" s="41" t="str">
        <f>'Input - Bookings'!E325</f>
        <v>065</v>
      </c>
      <c r="G323" s="41" t="str">
        <f>'Input - Bookings'!G325</f>
        <v>ADAPT-A-LIFT GROUP (VIC)</v>
      </c>
      <c r="H323" s="58" t="str">
        <f>'Input - Bookings'!I325</f>
        <v>H23196</v>
      </c>
      <c r="I323" s="40" t="str">
        <f t="shared" si="3"/>
        <v>AU</v>
      </c>
      <c r="J323" s="41" t="str">
        <f>VLOOKUP(H323,'Input - Bookings'!I323:P762,8,0)</f>
        <v>087565</v>
      </c>
      <c r="K323" s="41" t="str">
        <f>'Input - Bookings'!L325</f>
        <v>A6W9</v>
      </c>
      <c r="L323" s="41" t="str">
        <f>'Input - Bookings'!M325</f>
        <v>PC1.5</v>
      </c>
      <c r="M323" s="41" t="str">
        <f>'Input - Bookings'!B325</f>
        <v>AUD</v>
      </c>
      <c r="N323" s="43" t="str">
        <f t="array" ref="N323">IF(M323="USD",INDEX('AP Plants'!A:A,MATCH(K323,'AP Plants'!D:D,0)),INDEX('Australia Plants'!A:A,MATCH(K323,'Australia Plants'!D:D,0)))</f>
        <v>Staxx</v>
      </c>
      <c r="O323" s="10">
        <v>1.0</v>
      </c>
      <c r="P323" s="9">
        <v>2140.0</v>
      </c>
      <c r="Q323" s="9">
        <v>1282.92</v>
      </c>
      <c r="R323" s="44">
        <v>0.13891968781723785</v>
      </c>
      <c r="S323" s="45">
        <f t="shared" si="4"/>
        <v>0.4005046729</v>
      </c>
      <c r="T323" s="46">
        <f t="shared" si="5"/>
        <v>0</v>
      </c>
      <c r="U323" s="46">
        <f t="shared" si="20"/>
        <v>0.1389196878</v>
      </c>
      <c r="V323" s="47" t="str">
        <f t="shared" si="7"/>
        <v>AOP</v>
      </c>
      <c r="W323" s="48">
        <f t="shared" si="26"/>
        <v>178.2228459</v>
      </c>
      <c r="X323" s="49" t="str">
        <f t="shared" si="9"/>
        <v>#DIV/0!</v>
      </c>
      <c r="Y323" s="9" t="str">
        <f t="shared" si="24"/>
        <v>#DIV/0!</v>
      </c>
      <c r="Z323" s="8"/>
      <c r="AA323" s="8"/>
      <c r="AB323" s="8"/>
      <c r="AC323" s="8" t="str">
        <f t="shared" si="11"/>
        <v>PAUH23196PC1.5</v>
      </c>
      <c r="AD323" s="8" t="str">
        <f>IF(AC323='Input - Bookings'!Q322,"OK","Check")</f>
        <v>Check</v>
      </c>
      <c r="AE323" s="66"/>
      <c r="AF323" s="62"/>
      <c r="AG323" s="62"/>
      <c r="AH323" s="52"/>
      <c r="AI323" s="52"/>
      <c r="AJ323" s="8" t="str">
        <f t="array" ref="AJ323">XLOOKUP($K323,'AP Plants'!D:D,'AP Plants'!B:B)</f>
        <v>Class 3</v>
      </c>
      <c r="AK323" s="53"/>
      <c r="AL323" s="53"/>
      <c r="AM323" s="46">
        <v>0.015</v>
      </c>
      <c r="AN323" s="46">
        <f t="array" ref="AN323">XLOOKUP($AJ323,Warranty!B:B,Warranty!E:E)</f>
        <v>0.015</v>
      </c>
      <c r="AO323" s="8">
        <f>IF($M323="AUD",VLOOKUP(RIGHT('Wk - Margins'!$K323,3),'AU Freight'!C:G,5,0),0)</f>
        <v>100</v>
      </c>
      <c r="AP323" s="46">
        <f t="shared" si="12"/>
        <v>0</v>
      </c>
      <c r="AQ323" s="54">
        <f t="shared" si="13"/>
        <v>100</v>
      </c>
      <c r="AR323" s="55">
        <f t="shared" si="14"/>
        <v>0.922052817</v>
      </c>
      <c r="AS323" s="56">
        <f>IF(M323="AUD",P323*'Currency &amp; Conversion'!$L$7,P323)</f>
        <v>1436.967022</v>
      </c>
      <c r="AT323" s="56">
        <f>IF(M323="AUD",Q323*'Currency &amp; Conversion'!$L$7,Q323)</f>
        <v>861.4550148</v>
      </c>
      <c r="AU323" s="56"/>
      <c r="AV323" s="56"/>
      <c r="AW323" s="8"/>
    </row>
    <row r="324" ht="12.75" customHeight="1">
      <c r="A324" s="39" t="str">
        <f>'Input - Bookings'!A326</f>
        <v>04-24</v>
      </c>
      <c r="B324" s="40" t="str">
        <f t="shared" si="1"/>
        <v>Australia</v>
      </c>
      <c r="C324" s="40" t="str">
        <f t="shared" si="2"/>
        <v>PAU</v>
      </c>
      <c r="D324" s="40" t="str">
        <f>'Input - Bookings'!C326</f>
        <v>P</v>
      </c>
      <c r="E324" s="40" t="str">
        <f>'Input - Bookings'!H326</f>
        <v>AU</v>
      </c>
      <c r="F324" s="41" t="str">
        <f>'Input - Bookings'!E326</f>
        <v>065</v>
      </c>
      <c r="G324" s="41" t="str">
        <f>'Input - Bookings'!G326</f>
        <v>ADAPT-A-LIFT GROUP (VIC)</v>
      </c>
      <c r="H324" s="58" t="str">
        <f>'Input - Bookings'!I326</f>
        <v>H23197</v>
      </c>
      <c r="I324" s="40" t="str">
        <f t="shared" si="3"/>
        <v>AU</v>
      </c>
      <c r="J324" s="41" t="str">
        <f>VLOOKUP(H324,'Input - Bookings'!I324:P763,8,0)</f>
        <v>087565</v>
      </c>
      <c r="K324" s="41" t="str">
        <f>'Input - Bookings'!L326</f>
        <v>A6W9</v>
      </c>
      <c r="L324" s="41" t="str">
        <f>'Input - Bookings'!M326</f>
        <v>PC1.5</v>
      </c>
      <c r="M324" s="41" t="str">
        <f>'Input - Bookings'!B326</f>
        <v>AUD</v>
      </c>
      <c r="N324" s="43" t="str">
        <f t="array" ref="N324">IF(M324="USD",INDEX('AP Plants'!A:A,MATCH(K324,'AP Plants'!D:D,0)),INDEX('Australia Plants'!A:A,MATCH(K324,'Australia Plants'!D:D,0)))</f>
        <v>Staxx</v>
      </c>
      <c r="O324" s="10">
        <v>1.0</v>
      </c>
      <c r="P324" s="9">
        <v>2140.0</v>
      </c>
      <c r="Q324" s="9">
        <v>1282.92</v>
      </c>
      <c r="R324" s="44">
        <v>0.13891968781723785</v>
      </c>
      <c r="S324" s="45">
        <f t="shared" si="4"/>
        <v>0.4005046729</v>
      </c>
      <c r="T324" s="46">
        <f t="shared" si="5"/>
        <v>0</v>
      </c>
      <c r="U324" s="46">
        <f t="shared" si="20"/>
        <v>0.1389196878</v>
      </c>
      <c r="V324" s="47" t="str">
        <f t="shared" si="7"/>
        <v>AOP</v>
      </c>
      <c r="W324" s="48">
        <f t="shared" si="26"/>
        <v>178.2228459</v>
      </c>
      <c r="X324" s="49" t="str">
        <f t="shared" si="9"/>
        <v>#DIV/0!</v>
      </c>
      <c r="Y324" s="9" t="str">
        <f t="shared" si="24"/>
        <v>#DIV/0!</v>
      </c>
      <c r="Z324" s="8"/>
      <c r="AA324" s="8"/>
      <c r="AB324" s="8"/>
      <c r="AC324" s="8" t="str">
        <f t="shared" si="11"/>
        <v>PAUH23197PC1.5</v>
      </c>
      <c r="AD324" s="8" t="str">
        <f>IF(AC324='Input - Bookings'!Q323,"OK","Check")</f>
        <v>Check</v>
      </c>
      <c r="AE324" s="66"/>
      <c r="AF324" s="62"/>
      <c r="AG324" s="62"/>
      <c r="AH324" s="52"/>
      <c r="AI324" s="52"/>
      <c r="AJ324" s="8" t="str">
        <f t="array" ref="AJ324">XLOOKUP($K324,'AP Plants'!D:D,'AP Plants'!B:B)</f>
        <v>Class 3</v>
      </c>
      <c r="AK324" s="53"/>
      <c r="AL324" s="53"/>
      <c r="AM324" s="46">
        <v>0.015</v>
      </c>
      <c r="AN324" s="46">
        <f t="array" ref="AN324">XLOOKUP($AJ324,Warranty!B:B,Warranty!E:E)</f>
        <v>0.015</v>
      </c>
      <c r="AO324" s="8">
        <f>IF($M324="AUD",VLOOKUP(RIGHT('Wk - Margins'!$K324,3),'AU Freight'!C:G,5,0),0)</f>
        <v>100</v>
      </c>
      <c r="AP324" s="46">
        <f t="shared" si="12"/>
        <v>0</v>
      </c>
      <c r="AQ324" s="54">
        <f t="shared" si="13"/>
        <v>100</v>
      </c>
      <c r="AR324" s="55">
        <f t="shared" si="14"/>
        <v>0.922052817</v>
      </c>
      <c r="AS324" s="56">
        <f>IF(M324="AUD",P324*'Currency &amp; Conversion'!$L$7,P324)</f>
        <v>1436.967022</v>
      </c>
      <c r="AT324" s="56">
        <f>IF(M324="AUD",Q324*'Currency &amp; Conversion'!$L$7,Q324)</f>
        <v>861.4550148</v>
      </c>
      <c r="AU324" s="56"/>
      <c r="AV324" s="56"/>
      <c r="AW324" s="8"/>
    </row>
    <row r="325" ht="12.75" customHeight="1">
      <c r="A325" s="39" t="str">
        <f>'Input - Bookings'!A327</f>
        <v>04-24</v>
      </c>
      <c r="B325" s="40" t="str">
        <f t="shared" si="1"/>
        <v>Australia</v>
      </c>
      <c r="C325" s="40" t="str">
        <f t="shared" si="2"/>
        <v>PAU</v>
      </c>
      <c r="D325" s="40" t="str">
        <f>'Input - Bookings'!C327</f>
        <v>P</v>
      </c>
      <c r="E325" s="40" t="str">
        <f>'Input - Bookings'!H327</f>
        <v>AU</v>
      </c>
      <c r="F325" s="41" t="str">
        <f>'Input - Bookings'!E327</f>
        <v>065</v>
      </c>
      <c r="G325" s="41" t="str">
        <f>'Input - Bookings'!G327</f>
        <v>ADAPT-A-LIFT GROUP (VIC)</v>
      </c>
      <c r="H325" s="58" t="str">
        <f>'Input - Bookings'!I327</f>
        <v>H23198</v>
      </c>
      <c r="I325" s="40" t="str">
        <f t="shared" si="3"/>
        <v>AU</v>
      </c>
      <c r="J325" s="41" t="str">
        <f>VLOOKUP(H325,'Input - Bookings'!I325:P764,8,0)</f>
        <v>087565</v>
      </c>
      <c r="K325" s="41" t="str">
        <f>'Input - Bookings'!L327</f>
        <v>A6W9</v>
      </c>
      <c r="L325" s="41" t="str">
        <f>'Input - Bookings'!M327</f>
        <v>PC1.5</v>
      </c>
      <c r="M325" s="41" t="str">
        <f>'Input - Bookings'!B327</f>
        <v>AUD</v>
      </c>
      <c r="N325" s="43" t="str">
        <f t="array" ref="N325">IF(M325="USD",INDEX('AP Plants'!A:A,MATCH(K325,'AP Plants'!D:D,0)),INDEX('Australia Plants'!A:A,MATCH(K325,'Australia Plants'!D:D,0)))</f>
        <v>Staxx</v>
      </c>
      <c r="O325" s="10">
        <v>1.0</v>
      </c>
      <c r="P325" s="9">
        <v>2140.0</v>
      </c>
      <c r="Q325" s="9">
        <v>1282.92</v>
      </c>
      <c r="R325" s="44">
        <v>0.13891968781723785</v>
      </c>
      <c r="S325" s="45">
        <f t="shared" si="4"/>
        <v>0.4005046729</v>
      </c>
      <c r="T325" s="46">
        <f t="shared" si="5"/>
        <v>0</v>
      </c>
      <c r="U325" s="46">
        <f t="shared" si="20"/>
        <v>0.1389196878</v>
      </c>
      <c r="V325" s="47" t="str">
        <f t="shared" si="7"/>
        <v>AOP</v>
      </c>
      <c r="W325" s="48">
        <f t="shared" si="26"/>
        <v>178.2228459</v>
      </c>
      <c r="X325" s="49" t="str">
        <f t="shared" si="9"/>
        <v>#DIV/0!</v>
      </c>
      <c r="Y325" s="9" t="str">
        <f t="shared" si="24"/>
        <v>#DIV/0!</v>
      </c>
      <c r="Z325" s="8"/>
      <c r="AA325" s="8"/>
      <c r="AB325" s="8"/>
      <c r="AC325" s="8" t="str">
        <f t="shared" si="11"/>
        <v>PAUH23198PC1.5</v>
      </c>
      <c r="AD325" s="8" t="str">
        <f>IF(AC325='Input - Bookings'!Q324,"OK","Check")</f>
        <v>Check</v>
      </c>
      <c r="AE325" s="66"/>
      <c r="AF325" s="62"/>
      <c r="AG325" s="62"/>
      <c r="AH325" s="52"/>
      <c r="AI325" s="52"/>
      <c r="AJ325" s="8" t="str">
        <f t="array" ref="AJ325">XLOOKUP($K325,'AP Plants'!D:D,'AP Plants'!B:B)</f>
        <v>Class 3</v>
      </c>
      <c r="AK325" s="53"/>
      <c r="AL325" s="53"/>
      <c r="AM325" s="46">
        <v>0.015</v>
      </c>
      <c r="AN325" s="46">
        <f t="array" ref="AN325">XLOOKUP($AJ325,Warranty!B:B,Warranty!E:E)</f>
        <v>0.015</v>
      </c>
      <c r="AO325" s="8">
        <f>IF($M325="AUD",VLOOKUP(RIGHT('Wk - Margins'!$K325,3),'AU Freight'!C:G,5,0),0)</f>
        <v>100</v>
      </c>
      <c r="AP325" s="46">
        <f t="shared" si="12"/>
        <v>0</v>
      </c>
      <c r="AQ325" s="54">
        <f t="shared" si="13"/>
        <v>100</v>
      </c>
      <c r="AR325" s="55">
        <f t="shared" si="14"/>
        <v>0.922052817</v>
      </c>
      <c r="AS325" s="56">
        <f>IF(M325="AUD",P325*'Currency &amp; Conversion'!$L$7,P325)</f>
        <v>1436.967022</v>
      </c>
      <c r="AT325" s="56">
        <f>IF(M325="AUD",Q325*'Currency &amp; Conversion'!$L$7,Q325)</f>
        <v>861.4550148</v>
      </c>
      <c r="AU325" s="56"/>
      <c r="AV325" s="56"/>
      <c r="AW325" s="8"/>
    </row>
    <row r="326" ht="12.75" customHeight="1">
      <c r="A326" s="39" t="str">
        <f>'Input - Bookings'!A328</f>
        <v>04-24</v>
      </c>
      <c r="B326" s="40" t="str">
        <f t="shared" si="1"/>
        <v>Australia</v>
      </c>
      <c r="C326" s="40" t="str">
        <f t="shared" si="2"/>
        <v>PAU</v>
      </c>
      <c r="D326" s="40" t="str">
        <f>'Input - Bookings'!C328</f>
        <v>P</v>
      </c>
      <c r="E326" s="40" t="str">
        <f>'Input - Bookings'!H328</f>
        <v>AU</v>
      </c>
      <c r="F326" s="41" t="str">
        <f>'Input - Bookings'!E328</f>
        <v>065</v>
      </c>
      <c r="G326" s="41" t="str">
        <f>'Input - Bookings'!G328</f>
        <v>ADAPT-A-LIFT GROUP (VIC)</v>
      </c>
      <c r="H326" s="58" t="str">
        <f>'Input - Bookings'!I328</f>
        <v>H23199</v>
      </c>
      <c r="I326" s="40" t="str">
        <f t="shared" si="3"/>
        <v>AU</v>
      </c>
      <c r="J326" s="41" t="str">
        <f>VLOOKUP(H326,'Input - Bookings'!I326:P765,8,0)</f>
        <v>087565</v>
      </c>
      <c r="K326" s="41" t="str">
        <f>'Input - Bookings'!L328</f>
        <v>A6W9</v>
      </c>
      <c r="L326" s="41" t="str">
        <f>'Input - Bookings'!M328</f>
        <v>PC1.5</v>
      </c>
      <c r="M326" s="41" t="str">
        <f>'Input - Bookings'!B328</f>
        <v>AUD</v>
      </c>
      <c r="N326" s="43" t="str">
        <f t="array" ref="N326">IF(M326="USD",INDEX('AP Plants'!A:A,MATCH(K326,'AP Plants'!D:D,0)),INDEX('Australia Plants'!A:A,MATCH(K326,'Australia Plants'!D:D,0)))</f>
        <v>Staxx</v>
      </c>
      <c r="O326" s="10">
        <v>1.0</v>
      </c>
      <c r="P326" s="9">
        <v>2140.0</v>
      </c>
      <c r="Q326" s="9">
        <v>1282.92</v>
      </c>
      <c r="R326" s="44">
        <v>0.13891968781723785</v>
      </c>
      <c r="S326" s="45">
        <f t="shared" si="4"/>
        <v>0.4005046729</v>
      </c>
      <c r="T326" s="46">
        <f t="shared" si="5"/>
        <v>0</v>
      </c>
      <c r="U326" s="46">
        <f t="shared" si="20"/>
        <v>0.1389196878</v>
      </c>
      <c r="V326" s="47" t="str">
        <f t="shared" si="7"/>
        <v>AOP</v>
      </c>
      <c r="W326" s="48">
        <f t="shared" si="26"/>
        <v>178.2228459</v>
      </c>
      <c r="X326" s="49" t="str">
        <f t="shared" si="9"/>
        <v>#DIV/0!</v>
      </c>
      <c r="Y326" s="9" t="str">
        <f t="shared" si="24"/>
        <v>#DIV/0!</v>
      </c>
      <c r="Z326" s="8"/>
      <c r="AA326" s="8"/>
      <c r="AB326" s="8"/>
      <c r="AC326" s="8" t="str">
        <f t="shared" si="11"/>
        <v>PAUH23199PC1.5</v>
      </c>
      <c r="AD326" s="8" t="str">
        <f>IF(AC326='Input - Bookings'!Q325,"OK","Check")</f>
        <v>Check</v>
      </c>
      <c r="AE326" s="66"/>
      <c r="AF326" s="62"/>
      <c r="AG326" s="62"/>
      <c r="AH326" s="52"/>
      <c r="AI326" s="52"/>
      <c r="AJ326" s="8" t="str">
        <f t="array" ref="AJ326">XLOOKUP($K326,'AP Plants'!D:D,'AP Plants'!B:B)</f>
        <v>Class 3</v>
      </c>
      <c r="AK326" s="53"/>
      <c r="AL326" s="53"/>
      <c r="AM326" s="46">
        <v>0.015</v>
      </c>
      <c r="AN326" s="46">
        <f t="array" ref="AN326">XLOOKUP($AJ326,Warranty!B:B,Warranty!E:E)</f>
        <v>0.015</v>
      </c>
      <c r="AO326" s="8">
        <f>IF($M326="AUD",VLOOKUP(RIGHT('Wk - Margins'!$K326,3),'AU Freight'!C:G,5,0),0)</f>
        <v>100</v>
      </c>
      <c r="AP326" s="46">
        <f t="shared" si="12"/>
        <v>0</v>
      </c>
      <c r="AQ326" s="54">
        <f t="shared" si="13"/>
        <v>100</v>
      </c>
      <c r="AR326" s="55">
        <f t="shared" si="14"/>
        <v>0.922052817</v>
      </c>
      <c r="AS326" s="56">
        <f>IF(M326="AUD",P326*'Currency &amp; Conversion'!$L$7,P326)</f>
        <v>1436.967022</v>
      </c>
      <c r="AT326" s="56">
        <f>IF(M326="AUD",Q326*'Currency &amp; Conversion'!$L$7,Q326)</f>
        <v>861.4550148</v>
      </c>
      <c r="AU326" s="56"/>
      <c r="AV326" s="56"/>
      <c r="AW326" s="8"/>
    </row>
    <row r="327" ht="12.75" customHeight="1">
      <c r="A327" s="39" t="str">
        <f>'Input - Bookings'!A329</f>
        <v>04-24</v>
      </c>
      <c r="B327" s="40" t="str">
        <f t="shared" si="1"/>
        <v>Australia</v>
      </c>
      <c r="C327" s="40" t="str">
        <f t="shared" si="2"/>
        <v>PAU</v>
      </c>
      <c r="D327" s="40" t="str">
        <f>'Input - Bookings'!C329</f>
        <v>P</v>
      </c>
      <c r="E327" s="40" t="str">
        <f>'Input - Bookings'!H329</f>
        <v>AU</v>
      </c>
      <c r="F327" s="41" t="str">
        <f>'Input - Bookings'!E329</f>
        <v>065</v>
      </c>
      <c r="G327" s="41" t="str">
        <f>'Input - Bookings'!G329</f>
        <v>ADAPT-A-LIFT GROUP (VIC)</v>
      </c>
      <c r="H327" s="58" t="str">
        <f>'Input - Bookings'!I329</f>
        <v>H23200</v>
      </c>
      <c r="I327" s="40" t="str">
        <f t="shared" si="3"/>
        <v>AU</v>
      </c>
      <c r="J327" s="41" t="str">
        <f>VLOOKUP(H327,'Input - Bookings'!I327:P766,8,0)</f>
        <v>087565</v>
      </c>
      <c r="K327" s="41" t="str">
        <f>'Input - Bookings'!L329</f>
        <v>A6W9</v>
      </c>
      <c r="L327" s="41" t="str">
        <f>'Input - Bookings'!M329</f>
        <v>PC1.5</v>
      </c>
      <c r="M327" s="41" t="str">
        <f>'Input - Bookings'!B329</f>
        <v>AUD</v>
      </c>
      <c r="N327" s="43" t="str">
        <f t="array" ref="N327">IF(M327="USD",INDEX('AP Plants'!A:A,MATCH(K327,'AP Plants'!D:D,0)),INDEX('Australia Plants'!A:A,MATCH(K327,'Australia Plants'!D:D,0)))</f>
        <v>Staxx</v>
      </c>
      <c r="O327" s="10">
        <v>1.0</v>
      </c>
      <c r="P327" s="9">
        <v>2140.0</v>
      </c>
      <c r="Q327" s="9">
        <v>1282.92</v>
      </c>
      <c r="R327" s="44">
        <v>0.13891968781723785</v>
      </c>
      <c r="S327" s="45">
        <f t="shared" si="4"/>
        <v>0.4005046729</v>
      </c>
      <c r="T327" s="46">
        <f t="shared" si="5"/>
        <v>0</v>
      </c>
      <c r="U327" s="46">
        <f t="shared" si="20"/>
        <v>0.1389196878</v>
      </c>
      <c r="V327" s="47" t="str">
        <f t="shared" si="7"/>
        <v>AOP</v>
      </c>
      <c r="W327" s="48">
        <f t="shared" si="26"/>
        <v>178.2228459</v>
      </c>
      <c r="X327" s="49" t="str">
        <f t="shared" si="9"/>
        <v>#DIV/0!</v>
      </c>
      <c r="Y327" s="9" t="str">
        <f t="shared" si="24"/>
        <v>#DIV/0!</v>
      </c>
      <c r="Z327" s="8"/>
      <c r="AA327" s="8"/>
      <c r="AB327" s="8"/>
      <c r="AC327" s="8" t="str">
        <f t="shared" si="11"/>
        <v>PAUH23200PC1.5</v>
      </c>
      <c r="AD327" s="8" t="str">
        <f>IF(AC327='Input - Bookings'!Q326,"OK","Check")</f>
        <v>Check</v>
      </c>
      <c r="AE327" s="66"/>
      <c r="AF327" s="62"/>
      <c r="AG327" s="62"/>
      <c r="AH327" s="52"/>
      <c r="AI327" s="52"/>
      <c r="AJ327" s="8" t="str">
        <f t="array" ref="AJ327">XLOOKUP($K327,'AP Plants'!D:D,'AP Plants'!B:B)</f>
        <v>Class 3</v>
      </c>
      <c r="AK327" s="53"/>
      <c r="AL327" s="53"/>
      <c r="AM327" s="46">
        <v>0.015</v>
      </c>
      <c r="AN327" s="46">
        <f t="array" ref="AN327">XLOOKUP($AJ327,Warranty!B:B,Warranty!E:E)</f>
        <v>0.015</v>
      </c>
      <c r="AO327" s="8">
        <f>IF($M327="AUD",VLOOKUP(RIGHT('Wk - Margins'!$K327,3),'AU Freight'!C:G,5,0),0)</f>
        <v>100</v>
      </c>
      <c r="AP327" s="46">
        <f t="shared" si="12"/>
        <v>0</v>
      </c>
      <c r="AQ327" s="54">
        <f t="shared" si="13"/>
        <v>100</v>
      </c>
      <c r="AR327" s="55">
        <f t="shared" si="14"/>
        <v>0.922052817</v>
      </c>
      <c r="AS327" s="56">
        <f>IF(M327="AUD",P327*'Currency &amp; Conversion'!$L$7,P327)</f>
        <v>1436.967022</v>
      </c>
      <c r="AT327" s="56">
        <f>IF(M327="AUD",Q327*'Currency &amp; Conversion'!$L$7,Q327)</f>
        <v>861.4550148</v>
      </c>
      <c r="AU327" s="56"/>
      <c r="AV327" s="56"/>
      <c r="AW327" s="8"/>
    </row>
    <row r="328" ht="12.75" customHeight="1">
      <c r="A328" s="39" t="str">
        <f>'Input - Bookings'!A330</f>
        <v>04-24</v>
      </c>
      <c r="B328" s="40" t="str">
        <f t="shared" si="1"/>
        <v>Australia</v>
      </c>
      <c r="C328" s="40" t="str">
        <f t="shared" si="2"/>
        <v>PAU</v>
      </c>
      <c r="D328" s="40" t="str">
        <f>'Input - Bookings'!C330</f>
        <v>P</v>
      </c>
      <c r="E328" s="40" t="str">
        <f>'Input - Bookings'!H330</f>
        <v>AU</v>
      </c>
      <c r="F328" s="41" t="str">
        <f>'Input - Bookings'!E330</f>
        <v>065</v>
      </c>
      <c r="G328" s="41" t="str">
        <f>'Input - Bookings'!G330</f>
        <v>ADAPT-A-LIFT GROUP (VIC)</v>
      </c>
      <c r="H328" s="58" t="str">
        <f>'Input - Bookings'!I330</f>
        <v>H23201</v>
      </c>
      <c r="I328" s="40" t="str">
        <f t="shared" si="3"/>
        <v>AU</v>
      </c>
      <c r="J328" s="41" t="str">
        <f>VLOOKUP(H328,'Input - Bookings'!I328:P767,8,0)</f>
        <v>087565</v>
      </c>
      <c r="K328" s="41" t="str">
        <f>'Input - Bookings'!L330</f>
        <v>A6W9</v>
      </c>
      <c r="L328" s="41" t="str">
        <f>'Input - Bookings'!M330</f>
        <v>PC1.5</v>
      </c>
      <c r="M328" s="41" t="str">
        <f>'Input - Bookings'!B330</f>
        <v>AUD</v>
      </c>
      <c r="N328" s="43" t="str">
        <f t="array" ref="N328">IF(M328="USD",INDEX('AP Plants'!A:A,MATCH(K328,'AP Plants'!D:D,0)),INDEX('Australia Plants'!A:A,MATCH(K328,'Australia Plants'!D:D,0)))</f>
        <v>Staxx</v>
      </c>
      <c r="O328" s="10">
        <v>1.0</v>
      </c>
      <c r="P328" s="9">
        <v>2140.0</v>
      </c>
      <c r="Q328" s="9">
        <v>1282.92</v>
      </c>
      <c r="R328" s="44">
        <v>0.13891968781723785</v>
      </c>
      <c r="S328" s="45">
        <f t="shared" si="4"/>
        <v>0.4005046729</v>
      </c>
      <c r="T328" s="46">
        <f t="shared" si="5"/>
        <v>0</v>
      </c>
      <c r="U328" s="46">
        <f t="shared" si="20"/>
        <v>0.1389196878</v>
      </c>
      <c r="V328" s="47" t="str">
        <f t="shared" si="7"/>
        <v>AOP</v>
      </c>
      <c r="W328" s="48">
        <f t="shared" si="26"/>
        <v>178.2228459</v>
      </c>
      <c r="X328" s="49" t="str">
        <f t="shared" si="9"/>
        <v>#DIV/0!</v>
      </c>
      <c r="Y328" s="9" t="str">
        <f t="shared" si="24"/>
        <v>#DIV/0!</v>
      </c>
      <c r="Z328" s="8"/>
      <c r="AA328" s="8"/>
      <c r="AB328" s="8"/>
      <c r="AC328" s="8" t="str">
        <f t="shared" si="11"/>
        <v>PAUH23201PC1.5</v>
      </c>
      <c r="AD328" s="8" t="str">
        <f>IF(AC328='Input - Bookings'!Q327,"OK","Check")</f>
        <v>Check</v>
      </c>
      <c r="AE328" s="66"/>
      <c r="AF328" s="62"/>
      <c r="AG328" s="62"/>
      <c r="AH328" s="52"/>
      <c r="AI328" s="52"/>
      <c r="AJ328" s="8" t="str">
        <f t="array" ref="AJ328">XLOOKUP($K328,'AP Plants'!D:D,'AP Plants'!B:B)</f>
        <v>Class 3</v>
      </c>
      <c r="AK328" s="53"/>
      <c r="AL328" s="53"/>
      <c r="AM328" s="46">
        <v>0.015</v>
      </c>
      <c r="AN328" s="46">
        <f t="array" ref="AN328">XLOOKUP($AJ328,Warranty!B:B,Warranty!E:E)</f>
        <v>0.015</v>
      </c>
      <c r="AO328" s="8">
        <f>IF($M328="AUD",VLOOKUP(RIGHT('Wk - Margins'!$K328,3),'AU Freight'!C:G,5,0),0)</f>
        <v>100</v>
      </c>
      <c r="AP328" s="46">
        <f t="shared" si="12"/>
        <v>0</v>
      </c>
      <c r="AQ328" s="54">
        <f t="shared" si="13"/>
        <v>100</v>
      </c>
      <c r="AR328" s="55">
        <f t="shared" si="14"/>
        <v>0.922052817</v>
      </c>
      <c r="AS328" s="56">
        <f>IF(M328="AUD",P328*'Currency &amp; Conversion'!$L$7,P328)</f>
        <v>1436.967022</v>
      </c>
      <c r="AT328" s="56">
        <f>IF(M328="AUD",Q328*'Currency &amp; Conversion'!$L$7,Q328)</f>
        <v>861.4550148</v>
      </c>
      <c r="AU328" s="56"/>
      <c r="AV328" s="56"/>
      <c r="AW328" s="8"/>
    </row>
    <row r="329" ht="12.75" customHeight="1">
      <c r="A329" s="39" t="str">
        <f>'Input - Bookings'!A331</f>
        <v>04-24</v>
      </c>
      <c r="B329" s="40" t="str">
        <f t="shared" si="1"/>
        <v>Australia</v>
      </c>
      <c r="C329" s="40" t="str">
        <f t="shared" si="2"/>
        <v>PAU</v>
      </c>
      <c r="D329" s="40" t="str">
        <f>'Input - Bookings'!C331</f>
        <v>P</v>
      </c>
      <c r="E329" s="40" t="str">
        <f>'Input - Bookings'!H331</f>
        <v>AU</v>
      </c>
      <c r="F329" s="41" t="str">
        <f>'Input - Bookings'!E331</f>
        <v>065</v>
      </c>
      <c r="G329" s="41" t="str">
        <f>'Input - Bookings'!G331</f>
        <v>ADAPT-A-LIFT GROUP (VIC)</v>
      </c>
      <c r="H329" s="58" t="str">
        <f>'Input - Bookings'!I331</f>
        <v>H23202</v>
      </c>
      <c r="I329" s="40" t="str">
        <f t="shared" si="3"/>
        <v>AU</v>
      </c>
      <c r="J329" s="41" t="str">
        <f>VLOOKUP(H329,'Input - Bookings'!I329:P768,8,0)</f>
        <v>087565</v>
      </c>
      <c r="K329" s="41" t="str">
        <f>'Input - Bookings'!L331</f>
        <v>A6W9</v>
      </c>
      <c r="L329" s="41" t="str">
        <f>'Input - Bookings'!M331</f>
        <v>PC1.5</v>
      </c>
      <c r="M329" s="41" t="str">
        <f>'Input - Bookings'!B331</f>
        <v>AUD</v>
      </c>
      <c r="N329" s="43" t="str">
        <f t="array" ref="N329">IF(M329="USD",INDEX('AP Plants'!A:A,MATCH(K329,'AP Plants'!D:D,0)),INDEX('Australia Plants'!A:A,MATCH(K329,'Australia Plants'!D:D,0)))</f>
        <v>Staxx</v>
      </c>
      <c r="O329" s="10">
        <v>1.0</v>
      </c>
      <c r="P329" s="9">
        <v>2140.0</v>
      </c>
      <c r="Q329" s="9">
        <v>1282.92</v>
      </c>
      <c r="R329" s="44">
        <v>0.13891968781723785</v>
      </c>
      <c r="S329" s="45">
        <f t="shared" si="4"/>
        <v>0.4005046729</v>
      </c>
      <c r="T329" s="46">
        <f t="shared" si="5"/>
        <v>0</v>
      </c>
      <c r="U329" s="46">
        <f t="shared" si="20"/>
        <v>0.1389196878</v>
      </c>
      <c r="V329" s="47" t="str">
        <f t="shared" si="7"/>
        <v>AOP</v>
      </c>
      <c r="W329" s="48">
        <f t="shared" si="26"/>
        <v>178.2228459</v>
      </c>
      <c r="X329" s="49" t="str">
        <f t="shared" si="9"/>
        <v>#DIV/0!</v>
      </c>
      <c r="Y329" s="9" t="str">
        <f t="shared" si="24"/>
        <v>#DIV/0!</v>
      </c>
      <c r="Z329" s="8"/>
      <c r="AA329" s="8"/>
      <c r="AB329" s="8"/>
      <c r="AC329" s="8" t="str">
        <f t="shared" si="11"/>
        <v>PAUH23202PC1.5</v>
      </c>
      <c r="AD329" s="8" t="str">
        <f>IF(AC329='Input - Bookings'!Q328,"OK","Check")</f>
        <v>Check</v>
      </c>
      <c r="AE329" s="66"/>
      <c r="AF329" s="62"/>
      <c r="AG329" s="62"/>
      <c r="AH329" s="52"/>
      <c r="AI329" s="52"/>
      <c r="AJ329" s="8" t="str">
        <f t="array" ref="AJ329">XLOOKUP($K329,'AP Plants'!D:D,'AP Plants'!B:B)</f>
        <v>Class 3</v>
      </c>
      <c r="AK329" s="53"/>
      <c r="AL329" s="53"/>
      <c r="AM329" s="46">
        <v>0.015</v>
      </c>
      <c r="AN329" s="46">
        <f t="array" ref="AN329">XLOOKUP($AJ329,Warranty!B:B,Warranty!E:E)</f>
        <v>0.015</v>
      </c>
      <c r="AO329" s="8">
        <f>IF($M329="AUD",VLOOKUP(RIGHT('Wk - Margins'!$K329,3),'AU Freight'!C:G,5,0),0)</f>
        <v>100</v>
      </c>
      <c r="AP329" s="46">
        <f t="shared" si="12"/>
        <v>0</v>
      </c>
      <c r="AQ329" s="54">
        <f t="shared" si="13"/>
        <v>100</v>
      </c>
      <c r="AR329" s="55">
        <f t="shared" si="14"/>
        <v>0.922052817</v>
      </c>
      <c r="AS329" s="56">
        <f>IF(M329="AUD",P329*'Currency &amp; Conversion'!$L$7,P329)</f>
        <v>1436.967022</v>
      </c>
      <c r="AT329" s="56">
        <f>IF(M329="AUD",Q329*'Currency &amp; Conversion'!$L$7,Q329)</f>
        <v>861.4550148</v>
      </c>
      <c r="AU329" s="56"/>
      <c r="AV329" s="56"/>
      <c r="AW329" s="8"/>
    </row>
    <row r="330" ht="12.75" customHeight="1">
      <c r="A330" s="39" t="str">
        <f>'Input - Bookings'!A332</f>
        <v>04-24</v>
      </c>
      <c r="B330" s="40" t="str">
        <f t="shared" si="1"/>
        <v>Australia</v>
      </c>
      <c r="C330" s="40" t="str">
        <f t="shared" si="2"/>
        <v>PAU</v>
      </c>
      <c r="D330" s="40" t="str">
        <f>'Input - Bookings'!C332</f>
        <v>P</v>
      </c>
      <c r="E330" s="40" t="str">
        <f>'Input - Bookings'!H332</f>
        <v>AU</v>
      </c>
      <c r="F330" s="41" t="str">
        <f>'Input - Bookings'!E332</f>
        <v>065</v>
      </c>
      <c r="G330" s="41" t="str">
        <f>'Input - Bookings'!G332</f>
        <v>ADAPT-A-LIFT GROUP (VIC)</v>
      </c>
      <c r="H330" s="58" t="str">
        <f>'Input - Bookings'!I332</f>
        <v>H23204</v>
      </c>
      <c r="I330" s="40" t="str">
        <f t="shared" si="3"/>
        <v>AU</v>
      </c>
      <c r="J330" s="41" t="str">
        <f>VLOOKUP(H330,'Input - Bookings'!I330:P769,8,0)</f>
        <v>087565</v>
      </c>
      <c r="K330" s="41" t="str">
        <f>'Input - Bookings'!L332</f>
        <v>A6W9</v>
      </c>
      <c r="L330" s="41" t="str">
        <f>'Input - Bookings'!M332</f>
        <v>PC1.5</v>
      </c>
      <c r="M330" s="41" t="str">
        <f>'Input - Bookings'!B332</f>
        <v>AUD</v>
      </c>
      <c r="N330" s="43" t="str">
        <f t="array" ref="N330">IF(M330="USD",INDEX('AP Plants'!A:A,MATCH(K330,'AP Plants'!D:D,0)),INDEX('Australia Plants'!A:A,MATCH(K330,'Australia Plants'!D:D,0)))</f>
        <v>Staxx</v>
      </c>
      <c r="O330" s="10">
        <v>1.0</v>
      </c>
      <c r="P330" s="9">
        <v>2140.0</v>
      </c>
      <c r="Q330" s="9">
        <v>1282.92</v>
      </c>
      <c r="R330" s="44">
        <v>0.13891968781723785</v>
      </c>
      <c r="S330" s="45">
        <f t="shared" si="4"/>
        <v>0.4005046729</v>
      </c>
      <c r="T330" s="46">
        <f t="shared" si="5"/>
        <v>0</v>
      </c>
      <c r="U330" s="46">
        <f t="shared" si="20"/>
        <v>0.1389196878</v>
      </c>
      <c r="V330" s="47" t="str">
        <f t="shared" si="7"/>
        <v>AOP</v>
      </c>
      <c r="W330" s="48">
        <f t="shared" si="26"/>
        <v>178.2228459</v>
      </c>
      <c r="X330" s="49" t="str">
        <f t="shared" si="9"/>
        <v>#DIV/0!</v>
      </c>
      <c r="Y330" s="9" t="str">
        <f t="shared" si="24"/>
        <v>#DIV/0!</v>
      </c>
      <c r="Z330" s="8"/>
      <c r="AA330" s="8"/>
      <c r="AB330" s="8"/>
      <c r="AC330" s="8" t="str">
        <f t="shared" si="11"/>
        <v>PAUH23204PC1.5</v>
      </c>
      <c r="AD330" s="8" t="str">
        <f>IF(AC330='Input - Bookings'!Q329,"OK","Check")</f>
        <v>Check</v>
      </c>
      <c r="AE330" s="66"/>
      <c r="AF330" s="62"/>
      <c r="AG330" s="62"/>
      <c r="AH330" s="52"/>
      <c r="AI330" s="52"/>
      <c r="AJ330" s="8" t="str">
        <f t="array" ref="AJ330">XLOOKUP($K330,'AP Plants'!D:D,'AP Plants'!B:B)</f>
        <v>Class 3</v>
      </c>
      <c r="AK330" s="53"/>
      <c r="AL330" s="53"/>
      <c r="AM330" s="46">
        <v>0.015</v>
      </c>
      <c r="AN330" s="46">
        <f t="array" ref="AN330">XLOOKUP($AJ330,Warranty!B:B,Warranty!E:E)</f>
        <v>0.015</v>
      </c>
      <c r="AO330" s="8">
        <f>IF($M330="AUD",VLOOKUP(RIGHT('Wk - Margins'!$K330,3),'AU Freight'!C:G,5,0),0)</f>
        <v>100</v>
      </c>
      <c r="AP330" s="46">
        <f t="shared" si="12"/>
        <v>0</v>
      </c>
      <c r="AQ330" s="54">
        <f t="shared" si="13"/>
        <v>100</v>
      </c>
      <c r="AR330" s="55">
        <f t="shared" si="14"/>
        <v>0.922052817</v>
      </c>
      <c r="AS330" s="56">
        <f>IF(M330="AUD",P330*'Currency &amp; Conversion'!$L$7,P330)</f>
        <v>1436.967022</v>
      </c>
      <c r="AT330" s="56">
        <f>IF(M330="AUD",Q330*'Currency &amp; Conversion'!$L$7,Q330)</f>
        <v>861.4550148</v>
      </c>
      <c r="AU330" s="56"/>
      <c r="AV330" s="56"/>
      <c r="AW330" s="8"/>
    </row>
    <row r="331" ht="12.75" customHeight="1">
      <c r="A331" s="39" t="str">
        <f>'Input - Bookings'!A333</f>
        <v>04-24</v>
      </c>
      <c r="B331" s="40" t="str">
        <f t="shared" si="1"/>
        <v>Australia</v>
      </c>
      <c r="C331" s="40" t="str">
        <f t="shared" si="2"/>
        <v>PAU</v>
      </c>
      <c r="D331" s="40" t="str">
        <f>'Input - Bookings'!C333</f>
        <v>P</v>
      </c>
      <c r="E331" s="40" t="str">
        <f>'Input - Bookings'!H333</f>
        <v>AU</v>
      </c>
      <c r="F331" s="41" t="str">
        <f>'Input - Bookings'!E333</f>
        <v>065</v>
      </c>
      <c r="G331" s="41" t="str">
        <f>'Input - Bookings'!G333</f>
        <v>ADAPT-A-LIFT GROUP (VIC)</v>
      </c>
      <c r="H331" s="58" t="str">
        <f>'Input - Bookings'!I333</f>
        <v>H23206</v>
      </c>
      <c r="I331" s="40" t="str">
        <f t="shared" si="3"/>
        <v>AU</v>
      </c>
      <c r="J331" s="41" t="str">
        <f>VLOOKUP(H331,'Input - Bookings'!I331:P770,8,0)</f>
        <v>087565</v>
      </c>
      <c r="K331" s="41" t="str">
        <f>'Input - Bookings'!L333</f>
        <v>A6W9</v>
      </c>
      <c r="L331" s="41" t="str">
        <f>'Input - Bookings'!M333</f>
        <v>PC1.5</v>
      </c>
      <c r="M331" s="41" t="str">
        <f>'Input - Bookings'!B333</f>
        <v>AUD</v>
      </c>
      <c r="N331" s="43" t="str">
        <f t="array" ref="N331">IF(M331="USD",INDEX('AP Plants'!A:A,MATCH(K331,'AP Plants'!D:D,0)),INDEX('Australia Plants'!A:A,MATCH(K331,'Australia Plants'!D:D,0)))</f>
        <v>Staxx</v>
      </c>
      <c r="O331" s="10">
        <v>1.0</v>
      </c>
      <c r="P331" s="9">
        <v>2140.0</v>
      </c>
      <c r="Q331" s="9">
        <v>1282.92</v>
      </c>
      <c r="R331" s="44">
        <v>0.13891968781723785</v>
      </c>
      <c r="S331" s="45">
        <f t="shared" si="4"/>
        <v>0.4005046729</v>
      </c>
      <c r="T331" s="46">
        <f t="shared" si="5"/>
        <v>0</v>
      </c>
      <c r="U331" s="46">
        <f t="shared" si="20"/>
        <v>0.1389196878</v>
      </c>
      <c r="V331" s="47" t="str">
        <f t="shared" si="7"/>
        <v>AOP</v>
      </c>
      <c r="W331" s="48">
        <f t="shared" si="26"/>
        <v>178.2228459</v>
      </c>
      <c r="X331" s="49" t="str">
        <f t="shared" si="9"/>
        <v>#DIV/0!</v>
      </c>
      <c r="Y331" s="9" t="str">
        <f t="shared" si="24"/>
        <v>#DIV/0!</v>
      </c>
      <c r="Z331" s="8"/>
      <c r="AA331" s="8"/>
      <c r="AB331" s="8"/>
      <c r="AC331" s="8" t="str">
        <f t="shared" si="11"/>
        <v>PAUH23206PC1.5</v>
      </c>
      <c r="AD331" s="8" t="str">
        <f>IF(AC331='Input - Bookings'!Q330,"OK","Check")</f>
        <v>Check</v>
      </c>
      <c r="AE331" s="66"/>
      <c r="AF331" s="62"/>
      <c r="AG331" s="62"/>
      <c r="AH331" s="52"/>
      <c r="AI331" s="52"/>
      <c r="AJ331" s="8" t="str">
        <f t="array" ref="AJ331">XLOOKUP($K331,'AP Plants'!D:D,'AP Plants'!B:B)</f>
        <v>Class 3</v>
      </c>
      <c r="AK331" s="53"/>
      <c r="AL331" s="53"/>
      <c r="AM331" s="46">
        <v>0.015</v>
      </c>
      <c r="AN331" s="46">
        <f t="array" ref="AN331">XLOOKUP($AJ331,Warranty!B:B,Warranty!E:E)</f>
        <v>0.015</v>
      </c>
      <c r="AO331" s="8">
        <f>IF($M331="AUD",VLOOKUP(RIGHT('Wk - Margins'!$K331,3),'AU Freight'!C:G,5,0),0)</f>
        <v>100</v>
      </c>
      <c r="AP331" s="46">
        <f t="shared" si="12"/>
        <v>0</v>
      </c>
      <c r="AQ331" s="54">
        <f t="shared" si="13"/>
        <v>100</v>
      </c>
      <c r="AR331" s="55">
        <f t="shared" si="14"/>
        <v>0.922052817</v>
      </c>
      <c r="AS331" s="56">
        <f>IF(M331="AUD",P331*'Currency &amp; Conversion'!$L$7,P331)</f>
        <v>1436.967022</v>
      </c>
      <c r="AT331" s="56">
        <f>IF(M331="AUD",Q331*'Currency &amp; Conversion'!$L$7,Q331)</f>
        <v>861.4550148</v>
      </c>
      <c r="AU331" s="56"/>
      <c r="AV331" s="56"/>
      <c r="AW331" s="8"/>
    </row>
    <row r="332" ht="12.75" customHeight="1">
      <c r="A332" s="39" t="str">
        <f>'Input - Bookings'!A334</f>
        <v>04-24</v>
      </c>
      <c r="B332" s="40" t="str">
        <f t="shared" si="1"/>
        <v>Australia</v>
      </c>
      <c r="C332" s="40" t="str">
        <f t="shared" si="2"/>
        <v>PAU</v>
      </c>
      <c r="D332" s="40" t="str">
        <f>'Input - Bookings'!C334</f>
        <v>P</v>
      </c>
      <c r="E332" s="40" t="str">
        <f>'Input - Bookings'!H334</f>
        <v>AU</v>
      </c>
      <c r="F332" s="41" t="str">
        <f>'Input - Bookings'!E334</f>
        <v>065</v>
      </c>
      <c r="G332" s="41" t="str">
        <f>'Input - Bookings'!G334</f>
        <v>ADAPT-A-LIFT GROUP (VIC)</v>
      </c>
      <c r="H332" s="58" t="str">
        <f>'Input - Bookings'!I334</f>
        <v>H23208</v>
      </c>
      <c r="I332" s="40" t="str">
        <f t="shared" si="3"/>
        <v>AU</v>
      </c>
      <c r="J332" s="41" t="str">
        <f>VLOOKUP(H332,'Input - Bookings'!I332:P771,8,0)</f>
        <v>087565</v>
      </c>
      <c r="K332" s="41" t="str">
        <f>'Input - Bookings'!L334</f>
        <v>A6W9</v>
      </c>
      <c r="L332" s="41" t="str">
        <f>'Input - Bookings'!M334</f>
        <v>PC1.5</v>
      </c>
      <c r="M332" s="41" t="str">
        <f>'Input - Bookings'!B334</f>
        <v>AUD</v>
      </c>
      <c r="N332" s="43" t="str">
        <f t="array" ref="N332">IF(M332="USD",INDEX('AP Plants'!A:A,MATCH(K332,'AP Plants'!D:D,0)),INDEX('Australia Plants'!A:A,MATCH(K332,'Australia Plants'!D:D,0)))</f>
        <v>Staxx</v>
      </c>
      <c r="O332" s="10">
        <v>1.0</v>
      </c>
      <c r="P332" s="9">
        <v>2140.0</v>
      </c>
      <c r="Q332" s="9">
        <v>1282.92</v>
      </c>
      <c r="R332" s="44">
        <v>0.13891968781723785</v>
      </c>
      <c r="S332" s="45">
        <f t="shared" si="4"/>
        <v>0.4005046729</v>
      </c>
      <c r="T332" s="46">
        <f t="shared" si="5"/>
        <v>0</v>
      </c>
      <c r="U332" s="46">
        <f t="shared" si="20"/>
        <v>0.1389196878</v>
      </c>
      <c r="V332" s="47" t="str">
        <f t="shared" si="7"/>
        <v>AOP</v>
      </c>
      <c r="W332" s="48">
        <f t="shared" si="26"/>
        <v>178.2228459</v>
      </c>
      <c r="X332" s="49" t="str">
        <f t="shared" si="9"/>
        <v>#DIV/0!</v>
      </c>
      <c r="Y332" s="9" t="str">
        <f t="shared" si="24"/>
        <v>#DIV/0!</v>
      </c>
      <c r="Z332" s="8"/>
      <c r="AA332" s="8"/>
      <c r="AB332" s="8"/>
      <c r="AC332" s="8" t="str">
        <f t="shared" si="11"/>
        <v>PAUH23208PC1.5</v>
      </c>
      <c r="AD332" s="8" t="str">
        <f>IF(AC332='Input - Bookings'!Q331,"OK","Check")</f>
        <v>Check</v>
      </c>
      <c r="AE332" s="66"/>
      <c r="AF332" s="62"/>
      <c r="AG332" s="62"/>
      <c r="AH332" s="52"/>
      <c r="AI332" s="52"/>
      <c r="AJ332" s="8" t="str">
        <f t="array" ref="AJ332">XLOOKUP($K332,'AP Plants'!D:D,'AP Plants'!B:B)</f>
        <v>Class 3</v>
      </c>
      <c r="AK332" s="53"/>
      <c r="AL332" s="53"/>
      <c r="AM332" s="46">
        <v>0.015</v>
      </c>
      <c r="AN332" s="46">
        <f t="array" ref="AN332">XLOOKUP($AJ332,Warranty!B:B,Warranty!E:E)</f>
        <v>0.015</v>
      </c>
      <c r="AO332" s="8">
        <f>IF($M332="AUD",VLOOKUP(RIGHT('Wk - Margins'!$K332,3),'AU Freight'!C:G,5,0),0)</f>
        <v>100</v>
      </c>
      <c r="AP332" s="46">
        <f t="shared" si="12"/>
        <v>0</v>
      </c>
      <c r="AQ332" s="54">
        <f t="shared" si="13"/>
        <v>100</v>
      </c>
      <c r="AR332" s="55">
        <f t="shared" si="14"/>
        <v>0.922052817</v>
      </c>
      <c r="AS332" s="56">
        <f>IF(M332="AUD",P332*'Currency &amp; Conversion'!$L$7,P332)</f>
        <v>1436.967022</v>
      </c>
      <c r="AT332" s="56">
        <f>IF(M332="AUD",Q332*'Currency &amp; Conversion'!$L$7,Q332)</f>
        <v>861.4550148</v>
      </c>
      <c r="AU332" s="56"/>
      <c r="AV332" s="56"/>
      <c r="AW332" s="8"/>
    </row>
    <row r="333" ht="12.75" customHeight="1">
      <c r="A333" s="39" t="str">
        <f>'Input - Bookings'!A335</f>
        <v>04-24</v>
      </c>
      <c r="B333" s="40" t="str">
        <f t="shared" si="1"/>
        <v>Australia</v>
      </c>
      <c r="C333" s="40" t="str">
        <f t="shared" si="2"/>
        <v>PAU</v>
      </c>
      <c r="D333" s="40" t="str">
        <f>'Input - Bookings'!C335</f>
        <v>P</v>
      </c>
      <c r="E333" s="40" t="str">
        <f>'Input - Bookings'!H335</f>
        <v>AU</v>
      </c>
      <c r="F333" s="41" t="str">
        <f>'Input - Bookings'!E335</f>
        <v>065</v>
      </c>
      <c r="G333" s="41" t="str">
        <f>'Input - Bookings'!G335</f>
        <v>ADAPT-A-LIFT GROUP (VIC)</v>
      </c>
      <c r="H333" s="58" t="str">
        <f>'Input - Bookings'!I335</f>
        <v>H23210</v>
      </c>
      <c r="I333" s="40" t="str">
        <f t="shared" si="3"/>
        <v>AU</v>
      </c>
      <c r="J333" s="41" t="str">
        <f>VLOOKUP(H333,'Input - Bookings'!I333:P772,8,0)</f>
        <v>087565</v>
      </c>
      <c r="K333" s="41" t="str">
        <f>'Input - Bookings'!L335</f>
        <v>A6W9</v>
      </c>
      <c r="L333" s="41" t="str">
        <f>'Input - Bookings'!M335</f>
        <v>PC1.5</v>
      </c>
      <c r="M333" s="41" t="str">
        <f>'Input - Bookings'!B335</f>
        <v>AUD</v>
      </c>
      <c r="N333" s="43" t="str">
        <f t="array" ref="N333">IF(M333="USD",INDEX('AP Plants'!A:A,MATCH(K333,'AP Plants'!D:D,0)),INDEX('Australia Plants'!A:A,MATCH(K333,'Australia Plants'!D:D,0)))</f>
        <v>Staxx</v>
      </c>
      <c r="O333" s="10">
        <v>1.0</v>
      </c>
      <c r="P333" s="9">
        <v>2140.0</v>
      </c>
      <c r="Q333" s="9">
        <v>1282.92</v>
      </c>
      <c r="R333" s="44">
        <v>0.13891968781723785</v>
      </c>
      <c r="S333" s="45">
        <f t="shared" si="4"/>
        <v>0.4005046729</v>
      </c>
      <c r="T333" s="46">
        <f t="shared" si="5"/>
        <v>0</v>
      </c>
      <c r="U333" s="46">
        <f t="shared" si="20"/>
        <v>0.1389196878</v>
      </c>
      <c r="V333" s="47" t="str">
        <f t="shared" si="7"/>
        <v>AOP</v>
      </c>
      <c r="W333" s="48">
        <f t="shared" si="26"/>
        <v>178.2228459</v>
      </c>
      <c r="X333" s="49" t="str">
        <f t="shared" si="9"/>
        <v>#DIV/0!</v>
      </c>
      <c r="Y333" s="9" t="str">
        <f t="shared" si="24"/>
        <v>#DIV/0!</v>
      </c>
      <c r="Z333" s="8"/>
      <c r="AA333" s="8"/>
      <c r="AB333" s="8"/>
      <c r="AC333" s="8" t="str">
        <f t="shared" si="11"/>
        <v>PAUH23210PC1.5</v>
      </c>
      <c r="AD333" s="8" t="str">
        <f>IF(AC333='Input - Bookings'!Q332,"OK","Check")</f>
        <v>Check</v>
      </c>
      <c r="AE333" s="66"/>
      <c r="AF333" s="62"/>
      <c r="AG333" s="62"/>
      <c r="AH333" s="52"/>
      <c r="AI333" s="59"/>
      <c r="AJ333" s="8" t="str">
        <f t="array" ref="AJ333">XLOOKUP($K333,'AP Plants'!D:D,'AP Plants'!B:B)</f>
        <v>Class 3</v>
      </c>
      <c r="AK333" s="53"/>
      <c r="AL333" s="53"/>
      <c r="AM333" s="46">
        <v>0.015</v>
      </c>
      <c r="AN333" s="46">
        <f t="array" ref="AN333">XLOOKUP($AJ333,Warranty!B:B,Warranty!E:E)</f>
        <v>0.015</v>
      </c>
      <c r="AO333" s="8">
        <f>IF($M333="AUD",VLOOKUP(RIGHT('Wk - Margins'!$K333,3),'AU Freight'!C:G,5,0),0)</f>
        <v>100</v>
      </c>
      <c r="AP333" s="46">
        <f t="shared" si="12"/>
        <v>0</v>
      </c>
      <c r="AQ333" s="54">
        <f t="shared" si="13"/>
        <v>100</v>
      </c>
      <c r="AR333" s="55">
        <f t="shared" si="14"/>
        <v>0.922052817</v>
      </c>
      <c r="AS333" s="56">
        <f>IF(M333="AUD",P333*'Currency &amp; Conversion'!$L$7,P333)</f>
        <v>1436.967022</v>
      </c>
      <c r="AT333" s="56">
        <f>IF(M333="AUD",Q333*'Currency &amp; Conversion'!$L$7,Q333)</f>
        <v>861.4550148</v>
      </c>
      <c r="AU333" s="56"/>
      <c r="AV333" s="56"/>
      <c r="AW333" s="8"/>
    </row>
    <row r="334" ht="12.75" customHeight="1">
      <c r="A334" s="39" t="str">
        <f>'Input - Bookings'!A336</f>
        <v>04-24</v>
      </c>
      <c r="B334" s="40" t="str">
        <f t="shared" si="1"/>
        <v>Australia</v>
      </c>
      <c r="C334" s="40" t="str">
        <f t="shared" si="2"/>
        <v>PAU</v>
      </c>
      <c r="D334" s="40" t="str">
        <f>'Input - Bookings'!C336</f>
        <v>P</v>
      </c>
      <c r="E334" s="40" t="str">
        <f>'Input - Bookings'!H336</f>
        <v>AU</v>
      </c>
      <c r="F334" s="41" t="str">
        <f>'Input - Bookings'!E336</f>
        <v>065</v>
      </c>
      <c r="G334" s="41" t="str">
        <f>'Input - Bookings'!G336</f>
        <v>ADAPT-A-LIFT GROUP (VIC)</v>
      </c>
      <c r="H334" s="41" t="str">
        <f>'Input - Bookings'!I336</f>
        <v>H23180</v>
      </c>
      <c r="I334" s="40" t="str">
        <f t="shared" si="3"/>
        <v>AU</v>
      </c>
      <c r="J334" s="41" t="str">
        <f>VLOOKUP(H334,'Input - Bookings'!I334:P773,8,0)</f>
        <v>087565</v>
      </c>
      <c r="K334" s="41" t="str">
        <f>'Input - Bookings'!L336</f>
        <v>A3C1</v>
      </c>
      <c r="L334" s="41" t="str">
        <f>'Input - Bookings'!M336</f>
        <v>H2.5UT</v>
      </c>
      <c r="M334" s="41" t="str">
        <f>'Input - Bookings'!B336</f>
        <v>AUD</v>
      </c>
      <c r="N334" s="43" t="str">
        <f t="array" ref="N334">IF(M334="USD",INDEX('AP Plants'!A:A,MATCH(K334,'AP Plants'!D:D,0)),INDEX('Australia Plants'!A:A,MATCH(K334,'Australia Plants'!D:D,0)))</f>
        <v>Maximal</v>
      </c>
      <c r="O334" s="10">
        <v>1.0</v>
      </c>
      <c r="P334" s="9">
        <v>28200.0</v>
      </c>
      <c r="Q334" s="9">
        <v>21507.375</v>
      </c>
      <c r="R334" s="44">
        <v>0.17050035138174857</v>
      </c>
      <c r="S334" s="45">
        <f t="shared" si="4"/>
        <v>0.2373271277</v>
      </c>
      <c r="T334" s="46">
        <f t="shared" si="5"/>
        <v>0</v>
      </c>
      <c r="U334" s="46">
        <f t="shared" si="20"/>
        <v>0.1705003514</v>
      </c>
      <c r="V334" s="47" t="str">
        <f t="shared" si="7"/>
        <v>AOP</v>
      </c>
      <c r="W334" s="48">
        <f t="shared" si="26"/>
        <v>3667.014995</v>
      </c>
      <c r="X334" s="49" t="str">
        <f t="shared" si="9"/>
        <v>#DIV/0!</v>
      </c>
      <c r="Y334" s="9" t="str">
        <f t="shared" si="24"/>
        <v>#DIV/0!</v>
      </c>
      <c r="Z334" s="8"/>
      <c r="AA334" s="8"/>
      <c r="AB334" s="8"/>
      <c r="AC334" s="8" t="str">
        <f t="shared" si="11"/>
        <v>PAUH23180H2.5UT</v>
      </c>
      <c r="AD334" s="8" t="str">
        <f>IF(AC334='Input - Bookings'!Q333,"OK","Check")</f>
        <v>Check</v>
      </c>
      <c r="AE334" s="66"/>
      <c r="AF334" s="62"/>
      <c r="AG334" s="62"/>
      <c r="AH334" s="52"/>
      <c r="AI334" s="59"/>
      <c r="AJ334" s="8" t="str">
        <f t="array" ref="AJ334">XLOOKUP($K334,'AP Plants'!D:D,'AP Plants'!B:B)</f>
        <v>Class 5 NOT BT</v>
      </c>
      <c r="AK334" s="53"/>
      <c r="AL334" s="53"/>
      <c r="AM334" s="46">
        <v>0.015</v>
      </c>
      <c r="AN334" s="46">
        <f t="array" ref="AN334">XLOOKUP($AJ334,Warranty!B:B,Warranty!E:E)</f>
        <v>0.005</v>
      </c>
      <c r="AO334" s="8">
        <f>IF($M334="AUD",VLOOKUP(RIGHT('Wk - Margins'!$K334,3),'AU Freight'!C:G,5,0),0)</f>
        <v>2000</v>
      </c>
      <c r="AP334" s="46">
        <f t="shared" si="12"/>
        <v>0</v>
      </c>
      <c r="AQ334" s="54">
        <f t="shared" si="13"/>
        <v>2000</v>
      </c>
      <c r="AR334" s="55">
        <f t="shared" si="14"/>
        <v>0.9070086424</v>
      </c>
      <c r="AS334" s="56">
        <f>IF(M334="AUD",P334*'Currency &amp; Conversion'!$L$7,P334)</f>
        <v>18935.73365</v>
      </c>
      <c r="AT334" s="56">
        <f>IF(M334="AUD",Q334*'Currency &amp; Conversion'!$L$7,Q334)</f>
        <v>14441.77037</v>
      </c>
      <c r="AU334" s="56"/>
      <c r="AV334" s="56"/>
      <c r="AW334" s="8"/>
    </row>
    <row r="335" ht="12.75" customHeight="1">
      <c r="A335" s="39" t="str">
        <f>'Input - Bookings'!A337</f>
        <v>04-24</v>
      </c>
      <c r="B335" s="40" t="str">
        <f t="shared" si="1"/>
        <v>Australia</v>
      </c>
      <c r="C335" s="40" t="str">
        <f t="shared" si="2"/>
        <v>PAU</v>
      </c>
      <c r="D335" s="40" t="str">
        <f>'Input - Bookings'!C337</f>
        <v>P</v>
      </c>
      <c r="E335" s="40" t="str">
        <f>'Input - Bookings'!H337</f>
        <v>AU</v>
      </c>
      <c r="F335" s="41" t="str">
        <f>'Input - Bookings'!E337</f>
        <v>065</v>
      </c>
      <c r="G335" s="41" t="str">
        <f>'Input - Bookings'!G337</f>
        <v>ADAPT-A-LIFT GROUP (VIC)</v>
      </c>
      <c r="H335" s="41" t="str">
        <f>'Input - Bookings'!I337</f>
        <v>H23212</v>
      </c>
      <c r="I335" s="40" t="str">
        <f t="shared" si="3"/>
        <v>AU</v>
      </c>
      <c r="J335" s="41" t="str">
        <f>VLOOKUP(H335,'Input - Bookings'!I335:P774,8,0)</f>
        <v>087565</v>
      </c>
      <c r="K335" s="41" t="str">
        <f>'Input - Bookings'!L337</f>
        <v>A3C1</v>
      </c>
      <c r="L335" s="41" t="str">
        <f>'Input - Bookings'!M337</f>
        <v>H2.5UT</v>
      </c>
      <c r="M335" s="41" t="str">
        <f>'Input - Bookings'!B337</f>
        <v>AUD</v>
      </c>
      <c r="N335" s="43" t="str">
        <f t="array" ref="N335">IF(M335="USD",INDEX('AP Plants'!A:A,MATCH(K335,'AP Plants'!D:D,0)),INDEX('Australia Plants'!A:A,MATCH(K335,'Australia Plants'!D:D,0)))</f>
        <v>Maximal</v>
      </c>
      <c r="O335" s="10">
        <v>1.0</v>
      </c>
      <c r="P335" s="9">
        <v>28200.0</v>
      </c>
      <c r="Q335" s="9">
        <v>21507.375</v>
      </c>
      <c r="R335" s="44">
        <v>0.17050035138174857</v>
      </c>
      <c r="S335" s="45">
        <f t="shared" si="4"/>
        <v>0.2373271277</v>
      </c>
      <c r="T335" s="46">
        <f t="shared" si="5"/>
        <v>0</v>
      </c>
      <c r="U335" s="46">
        <f t="shared" si="20"/>
        <v>0.1705003514</v>
      </c>
      <c r="V335" s="47" t="str">
        <f t="shared" si="7"/>
        <v>AOP</v>
      </c>
      <c r="W335" s="48">
        <f t="shared" si="26"/>
        <v>3667.014995</v>
      </c>
      <c r="X335" s="49" t="str">
        <f t="shared" si="9"/>
        <v>#DIV/0!</v>
      </c>
      <c r="Y335" s="9" t="str">
        <f t="shared" si="24"/>
        <v>#DIV/0!</v>
      </c>
      <c r="Z335" s="8"/>
      <c r="AA335" s="8"/>
      <c r="AB335" s="8"/>
      <c r="AC335" s="8" t="str">
        <f t="shared" si="11"/>
        <v>PAUH23212H2.5UT</v>
      </c>
      <c r="AD335" s="8" t="str">
        <f>IF(AC335='Input - Bookings'!Q334,"OK","Check")</f>
        <v>Check</v>
      </c>
      <c r="AE335" s="66"/>
      <c r="AF335" s="62"/>
      <c r="AG335" s="62"/>
      <c r="AH335" s="52"/>
      <c r="AI335" s="59"/>
      <c r="AJ335" s="8" t="str">
        <f t="array" ref="AJ335">XLOOKUP($K335,'AP Plants'!D:D,'AP Plants'!B:B)</f>
        <v>Class 5 NOT BT</v>
      </c>
      <c r="AK335" s="53"/>
      <c r="AL335" s="53"/>
      <c r="AM335" s="46">
        <v>0.015</v>
      </c>
      <c r="AN335" s="46">
        <f t="array" ref="AN335">XLOOKUP($AJ335,Warranty!B:B,Warranty!E:E)</f>
        <v>0.005</v>
      </c>
      <c r="AO335" s="8">
        <f>IF($M335="AUD",VLOOKUP(RIGHT('Wk - Margins'!$K335,3),'AU Freight'!C:G,5,0),0)</f>
        <v>2000</v>
      </c>
      <c r="AP335" s="46">
        <f t="shared" si="12"/>
        <v>0</v>
      </c>
      <c r="AQ335" s="54">
        <f t="shared" si="13"/>
        <v>2000</v>
      </c>
      <c r="AR335" s="55">
        <f t="shared" si="14"/>
        <v>0.9070086424</v>
      </c>
      <c r="AS335" s="56">
        <f>IF(M335="AUD",P335*'Currency &amp; Conversion'!$L$7,P335)</f>
        <v>18935.73365</v>
      </c>
      <c r="AT335" s="56">
        <f>IF(M335="AUD",Q335*'Currency &amp; Conversion'!$L$7,Q335)</f>
        <v>14441.77037</v>
      </c>
      <c r="AU335" s="56"/>
      <c r="AV335" s="56"/>
      <c r="AW335" s="8"/>
    </row>
    <row r="336" ht="12.75" customHeight="1">
      <c r="A336" s="39" t="str">
        <f>'Input - Bookings'!A338</f>
        <v>04-24</v>
      </c>
      <c r="B336" s="40" t="str">
        <f t="shared" si="1"/>
        <v>Australia</v>
      </c>
      <c r="C336" s="40" t="str">
        <f t="shared" si="2"/>
        <v>PAU</v>
      </c>
      <c r="D336" s="40" t="str">
        <f>'Input - Bookings'!C338</f>
        <v>P</v>
      </c>
      <c r="E336" s="40" t="str">
        <f>'Input - Bookings'!H338</f>
        <v>AU</v>
      </c>
      <c r="F336" s="41" t="str">
        <f>'Input - Bookings'!E338</f>
        <v>065</v>
      </c>
      <c r="G336" s="41" t="str">
        <f>'Input - Bookings'!G338</f>
        <v>ADAPT-A-LIFT GROUP (VIC)</v>
      </c>
      <c r="H336" s="41" t="str">
        <f>'Input - Bookings'!I338</f>
        <v>H23214</v>
      </c>
      <c r="I336" s="40" t="str">
        <f t="shared" si="3"/>
        <v>AU</v>
      </c>
      <c r="J336" s="41" t="str">
        <f>VLOOKUP(H336,'Input - Bookings'!I336:P775,8,0)</f>
        <v>087565</v>
      </c>
      <c r="K336" s="41" t="str">
        <f>'Input - Bookings'!L338</f>
        <v>A3C1</v>
      </c>
      <c r="L336" s="41" t="str">
        <f>'Input - Bookings'!M338</f>
        <v>H2.5UT</v>
      </c>
      <c r="M336" s="41" t="str">
        <f>'Input - Bookings'!B338</f>
        <v>AUD</v>
      </c>
      <c r="N336" s="43" t="str">
        <f t="array" ref="N336">IF(M336="USD",INDEX('AP Plants'!A:A,MATCH(K336,'AP Plants'!D:D,0)),INDEX('Australia Plants'!A:A,MATCH(K336,'Australia Plants'!D:D,0)))</f>
        <v>Maximal</v>
      </c>
      <c r="O336" s="10">
        <v>1.0</v>
      </c>
      <c r="P336" s="9">
        <v>28200.0</v>
      </c>
      <c r="Q336" s="9">
        <v>21507.375</v>
      </c>
      <c r="R336" s="44">
        <v>0.17050035138174857</v>
      </c>
      <c r="S336" s="45">
        <f t="shared" si="4"/>
        <v>0.2373271277</v>
      </c>
      <c r="T336" s="46">
        <f t="shared" si="5"/>
        <v>0</v>
      </c>
      <c r="U336" s="46">
        <f t="shared" si="20"/>
        <v>0.1705003514</v>
      </c>
      <c r="V336" s="47" t="str">
        <f t="shared" si="7"/>
        <v>AOP</v>
      </c>
      <c r="W336" s="48">
        <f t="shared" si="26"/>
        <v>3667.014995</v>
      </c>
      <c r="X336" s="49" t="str">
        <f t="shared" si="9"/>
        <v>#DIV/0!</v>
      </c>
      <c r="Y336" s="9" t="str">
        <f t="shared" si="24"/>
        <v>#DIV/0!</v>
      </c>
      <c r="Z336" s="8"/>
      <c r="AA336" s="8"/>
      <c r="AB336" s="8"/>
      <c r="AC336" s="8" t="str">
        <f t="shared" si="11"/>
        <v>PAUH23214H2.5UT</v>
      </c>
      <c r="AD336" s="8" t="str">
        <f>IF(AC336='Input - Bookings'!Q335,"OK","Check")</f>
        <v>Check</v>
      </c>
      <c r="AE336" s="66"/>
      <c r="AF336" s="62"/>
      <c r="AG336" s="62"/>
      <c r="AH336" s="52"/>
      <c r="AI336" s="59"/>
      <c r="AJ336" s="8" t="str">
        <f t="array" ref="AJ336">XLOOKUP($K336,'AP Plants'!D:D,'AP Plants'!B:B)</f>
        <v>Class 5 NOT BT</v>
      </c>
      <c r="AK336" s="53"/>
      <c r="AL336" s="53"/>
      <c r="AM336" s="46">
        <v>0.015</v>
      </c>
      <c r="AN336" s="46">
        <f t="array" ref="AN336">XLOOKUP($AJ336,Warranty!B:B,Warranty!E:E)</f>
        <v>0.005</v>
      </c>
      <c r="AO336" s="8">
        <f>IF($M336="AUD",VLOOKUP(RIGHT('Wk - Margins'!$K336,3),'AU Freight'!C:G,5,0),0)</f>
        <v>2000</v>
      </c>
      <c r="AP336" s="46">
        <f t="shared" si="12"/>
        <v>0</v>
      </c>
      <c r="AQ336" s="54">
        <f t="shared" si="13"/>
        <v>2000</v>
      </c>
      <c r="AR336" s="55">
        <f t="shared" si="14"/>
        <v>0.9070086424</v>
      </c>
      <c r="AS336" s="56">
        <f>IF(M336="AUD",P336*'Currency &amp; Conversion'!$L$7,P336)</f>
        <v>18935.73365</v>
      </c>
      <c r="AT336" s="56">
        <f>IF(M336="AUD",Q336*'Currency &amp; Conversion'!$L$7,Q336)</f>
        <v>14441.77037</v>
      </c>
      <c r="AU336" s="56"/>
      <c r="AV336" s="56"/>
      <c r="AW336" s="8"/>
    </row>
    <row r="337" ht="12.75" customHeight="1">
      <c r="A337" s="39" t="str">
        <f>'Input - Bookings'!A339</f>
        <v>04-24</v>
      </c>
      <c r="B337" s="40" t="str">
        <f t="shared" si="1"/>
        <v>Australia</v>
      </c>
      <c r="C337" s="40" t="str">
        <f t="shared" si="2"/>
        <v>PAU</v>
      </c>
      <c r="D337" s="40" t="str">
        <f>'Input - Bookings'!C339</f>
        <v>P</v>
      </c>
      <c r="E337" s="40" t="str">
        <f>'Input - Bookings'!H339</f>
        <v>AU</v>
      </c>
      <c r="F337" s="41" t="str">
        <f>'Input - Bookings'!E339</f>
        <v>065</v>
      </c>
      <c r="G337" s="41" t="str">
        <f>'Input - Bookings'!G339</f>
        <v>ADAPT-A-LIFT GROUP (VIC)</v>
      </c>
      <c r="H337" s="41" t="str">
        <f>'Input - Bookings'!I339</f>
        <v>H23203</v>
      </c>
      <c r="I337" s="40" t="str">
        <f t="shared" si="3"/>
        <v>AU</v>
      </c>
      <c r="J337" s="41" t="str">
        <f>VLOOKUP(H337,'Input - Bookings'!I337:P776,8,0)</f>
        <v>087565</v>
      </c>
      <c r="K337" s="41" t="str">
        <f>'Input - Bookings'!L339</f>
        <v>A3C1</v>
      </c>
      <c r="L337" s="41" t="str">
        <f>'Input - Bookings'!M339</f>
        <v>H2.5UT</v>
      </c>
      <c r="M337" s="41" t="str">
        <f>'Input - Bookings'!B339</f>
        <v>AUD</v>
      </c>
      <c r="N337" s="43" t="str">
        <f t="array" ref="N337">IF(M337="USD",INDEX('AP Plants'!A:A,MATCH(K337,'AP Plants'!D:D,0)),INDEX('Australia Plants'!A:A,MATCH(K337,'Australia Plants'!D:D,0)))</f>
        <v>Maximal</v>
      </c>
      <c r="O337" s="10">
        <v>1.0</v>
      </c>
      <c r="P337" s="9">
        <v>28200.0</v>
      </c>
      <c r="Q337" s="9">
        <v>21507.375</v>
      </c>
      <c r="R337" s="44">
        <v>0.17050035138174857</v>
      </c>
      <c r="S337" s="45">
        <f t="shared" si="4"/>
        <v>0.2373271277</v>
      </c>
      <c r="T337" s="46">
        <f t="shared" si="5"/>
        <v>0</v>
      </c>
      <c r="U337" s="46">
        <f t="shared" si="20"/>
        <v>0.1705003514</v>
      </c>
      <c r="V337" s="47" t="str">
        <f t="shared" si="7"/>
        <v>AOP</v>
      </c>
      <c r="W337" s="48">
        <f t="shared" si="26"/>
        <v>3667.014995</v>
      </c>
      <c r="X337" s="49" t="str">
        <f t="shared" si="9"/>
        <v>#DIV/0!</v>
      </c>
      <c r="Y337" s="9" t="str">
        <f t="shared" si="24"/>
        <v>#DIV/0!</v>
      </c>
      <c r="Z337" s="8"/>
      <c r="AA337" s="8"/>
      <c r="AB337" s="8"/>
      <c r="AC337" s="8" t="str">
        <f t="shared" si="11"/>
        <v>PAUH23203H2.5UT</v>
      </c>
      <c r="AD337" s="8" t="str">
        <f>IF(AC337='Input - Bookings'!Q336,"OK","Check")</f>
        <v>Check</v>
      </c>
      <c r="AE337" s="50"/>
      <c r="AF337" s="62"/>
      <c r="AG337" s="62"/>
      <c r="AH337" s="52"/>
      <c r="AI337" s="59"/>
      <c r="AJ337" s="8" t="str">
        <f t="array" ref="AJ337">XLOOKUP($K337,'AP Plants'!D:D,'AP Plants'!B:B)</f>
        <v>Class 5 NOT BT</v>
      </c>
      <c r="AK337" s="53"/>
      <c r="AL337" s="53"/>
      <c r="AM337" s="46">
        <v>0.015</v>
      </c>
      <c r="AN337" s="46">
        <f t="array" ref="AN337">XLOOKUP($AJ337,Warranty!B:B,Warranty!E:E)</f>
        <v>0.005</v>
      </c>
      <c r="AO337" s="8">
        <f>IF($M337="AUD",VLOOKUP(RIGHT('Wk - Margins'!$K337,3),'AU Freight'!C:G,5,0),0)</f>
        <v>2000</v>
      </c>
      <c r="AP337" s="46">
        <f t="shared" si="12"/>
        <v>0</v>
      </c>
      <c r="AQ337" s="54">
        <f t="shared" si="13"/>
        <v>2000</v>
      </c>
      <c r="AR337" s="55">
        <f t="shared" si="14"/>
        <v>0.9070086424</v>
      </c>
      <c r="AS337" s="56">
        <f>IF(M337="AUD",P337*'Currency &amp; Conversion'!$L$7,P337)</f>
        <v>18935.73365</v>
      </c>
      <c r="AT337" s="56">
        <f>IF(M337="AUD",Q337*'Currency &amp; Conversion'!$L$7,Q337)</f>
        <v>14441.77037</v>
      </c>
      <c r="AU337" s="56"/>
      <c r="AV337" s="56"/>
      <c r="AW337" s="8"/>
    </row>
    <row r="338" ht="12.75" customHeight="1">
      <c r="A338" s="39" t="str">
        <f>'Input - Bookings'!A340</f>
        <v>04-24</v>
      </c>
      <c r="B338" s="40" t="str">
        <f t="shared" si="1"/>
        <v>Australia</v>
      </c>
      <c r="C338" s="40" t="str">
        <f t="shared" si="2"/>
        <v>PAU</v>
      </c>
      <c r="D338" s="40" t="str">
        <f>'Input - Bookings'!C340</f>
        <v>P</v>
      </c>
      <c r="E338" s="40" t="str">
        <f>'Input - Bookings'!H340</f>
        <v>AU</v>
      </c>
      <c r="F338" s="41" t="str">
        <f>'Input - Bookings'!E340</f>
        <v>065</v>
      </c>
      <c r="G338" s="41" t="str">
        <f>'Input - Bookings'!G340</f>
        <v>ADAPT-A-LIFT GROUP (VIC)</v>
      </c>
      <c r="H338" s="41" t="str">
        <f>'Input - Bookings'!I340</f>
        <v>H23209</v>
      </c>
      <c r="I338" s="40" t="str">
        <f t="shared" si="3"/>
        <v>AU</v>
      </c>
      <c r="J338" s="41" t="str">
        <f>VLOOKUP(H338,'Input - Bookings'!I338:P777,8,0)</f>
        <v>087565</v>
      </c>
      <c r="K338" s="41" t="str">
        <f>'Input - Bookings'!L340</f>
        <v>A3C1</v>
      </c>
      <c r="L338" s="41" t="str">
        <f>'Input - Bookings'!M340</f>
        <v>H2.5UT</v>
      </c>
      <c r="M338" s="41" t="str">
        <f>'Input - Bookings'!B340</f>
        <v>AUD</v>
      </c>
      <c r="N338" s="43" t="str">
        <f t="array" ref="N338">IF(M338="USD",INDEX('AP Plants'!A:A,MATCH(K338,'AP Plants'!D:D,0)),INDEX('Australia Plants'!A:A,MATCH(K338,'Australia Plants'!D:D,0)))</f>
        <v>Maximal</v>
      </c>
      <c r="O338" s="10">
        <v>1.0</v>
      </c>
      <c r="P338" s="9">
        <v>28200.0</v>
      </c>
      <c r="Q338" s="9">
        <v>21507.375</v>
      </c>
      <c r="R338" s="44">
        <v>0.17050035138174857</v>
      </c>
      <c r="S338" s="45">
        <f t="shared" si="4"/>
        <v>0.2373271277</v>
      </c>
      <c r="T338" s="46">
        <f t="shared" si="5"/>
        <v>0</v>
      </c>
      <c r="U338" s="46">
        <f t="shared" si="20"/>
        <v>0.1705003514</v>
      </c>
      <c r="V338" s="47" t="str">
        <f t="shared" si="7"/>
        <v>AOP</v>
      </c>
      <c r="W338" s="48">
        <f t="shared" si="26"/>
        <v>3667.014995</v>
      </c>
      <c r="X338" s="49" t="str">
        <f t="shared" si="9"/>
        <v>#DIV/0!</v>
      </c>
      <c r="Y338" s="9" t="str">
        <f t="shared" si="24"/>
        <v>#DIV/0!</v>
      </c>
      <c r="Z338" s="8"/>
      <c r="AA338" s="8"/>
      <c r="AB338" s="8"/>
      <c r="AC338" s="8" t="str">
        <f t="shared" si="11"/>
        <v>PAUH23209H2.5UT</v>
      </c>
      <c r="AD338" s="8" t="str">
        <f>IF(AC338='Input - Bookings'!Q337,"OK","Check")</f>
        <v>Check</v>
      </c>
      <c r="AE338" s="50"/>
      <c r="AF338" s="62"/>
      <c r="AG338" s="62"/>
      <c r="AH338" s="52"/>
      <c r="AI338" s="52"/>
      <c r="AJ338" s="8" t="str">
        <f t="array" ref="AJ338">XLOOKUP($K338,'AP Plants'!D:D,'AP Plants'!B:B)</f>
        <v>Class 5 NOT BT</v>
      </c>
      <c r="AK338" s="53"/>
      <c r="AL338" s="53"/>
      <c r="AM338" s="46">
        <v>0.015</v>
      </c>
      <c r="AN338" s="46">
        <f t="array" ref="AN338">XLOOKUP($AJ338,Warranty!B:B,Warranty!E:E)</f>
        <v>0.005</v>
      </c>
      <c r="AO338" s="8">
        <f>IF($M338="AUD",VLOOKUP(RIGHT('Wk - Margins'!$K338,3),'AU Freight'!C:G,5,0),0)</f>
        <v>2000</v>
      </c>
      <c r="AP338" s="46">
        <f t="shared" si="12"/>
        <v>0</v>
      </c>
      <c r="AQ338" s="54">
        <f t="shared" si="13"/>
        <v>2000</v>
      </c>
      <c r="AR338" s="55">
        <f t="shared" si="14"/>
        <v>0.9070086424</v>
      </c>
      <c r="AS338" s="56">
        <f>IF(M338="AUD",P338*'Currency &amp; Conversion'!$L$7,P338)</f>
        <v>18935.73365</v>
      </c>
      <c r="AT338" s="56">
        <f>IF(M338="AUD",Q338*'Currency &amp; Conversion'!$L$7,Q338)</f>
        <v>14441.77037</v>
      </c>
      <c r="AU338" s="56"/>
      <c r="AV338" s="56"/>
      <c r="AW338" s="8"/>
    </row>
    <row r="339" ht="12.75" customHeight="1">
      <c r="A339" s="39" t="str">
        <f>'Input - Bookings'!A341</f>
        <v>04-24</v>
      </c>
      <c r="B339" s="40" t="str">
        <f t="shared" si="1"/>
        <v>Australia</v>
      </c>
      <c r="C339" s="40" t="str">
        <f t="shared" si="2"/>
        <v>PAU</v>
      </c>
      <c r="D339" s="40" t="str">
        <f>'Input - Bookings'!C341</f>
        <v>P</v>
      </c>
      <c r="E339" s="40" t="str">
        <f>'Input - Bookings'!H341</f>
        <v>AU</v>
      </c>
      <c r="F339" s="41" t="str">
        <f>'Input - Bookings'!E341</f>
        <v>065</v>
      </c>
      <c r="G339" s="41" t="str">
        <f>'Input - Bookings'!G341</f>
        <v>ADAPT-A-LIFT GROUP (VIC)</v>
      </c>
      <c r="H339" s="41" t="str">
        <f>'Input - Bookings'!I341</f>
        <v>H23211</v>
      </c>
      <c r="I339" s="40" t="str">
        <f t="shared" si="3"/>
        <v>AU</v>
      </c>
      <c r="J339" s="41" t="str">
        <f>VLOOKUP(H339,'Input - Bookings'!I339:P778,8,0)</f>
        <v>087565</v>
      </c>
      <c r="K339" s="41" t="str">
        <f>'Input - Bookings'!L341</f>
        <v>A3C1</v>
      </c>
      <c r="L339" s="41" t="str">
        <f>'Input - Bookings'!M341</f>
        <v>H2.5UT</v>
      </c>
      <c r="M339" s="41" t="str">
        <f>'Input - Bookings'!B341</f>
        <v>AUD</v>
      </c>
      <c r="N339" s="43" t="str">
        <f t="array" ref="N339">IF(M339="USD",INDEX('AP Plants'!A:A,MATCH(K339,'AP Plants'!D:D,0)),INDEX('Australia Plants'!A:A,MATCH(K339,'Australia Plants'!D:D,0)))</f>
        <v>Maximal</v>
      </c>
      <c r="O339" s="10">
        <v>1.0</v>
      </c>
      <c r="P339" s="9">
        <v>28200.0</v>
      </c>
      <c r="Q339" s="9">
        <v>21507.375</v>
      </c>
      <c r="R339" s="44">
        <v>0.17050035138174857</v>
      </c>
      <c r="S339" s="45">
        <f t="shared" si="4"/>
        <v>0.2373271277</v>
      </c>
      <c r="T339" s="46">
        <f t="shared" si="5"/>
        <v>0</v>
      </c>
      <c r="U339" s="46">
        <f t="shared" si="20"/>
        <v>0.1705003514</v>
      </c>
      <c r="V339" s="47" t="str">
        <f t="shared" si="7"/>
        <v>AOP</v>
      </c>
      <c r="W339" s="48">
        <f t="shared" si="26"/>
        <v>3667.014995</v>
      </c>
      <c r="X339" s="49" t="str">
        <f t="shared" si="9"/>
        <v>#DIV/0!</v>
      </c>
      <c r="Y339" s="9" t="str">
        <f t="shared" si="24"/>
        <v>#DIV/0!</v>
      </c>
      <c r="Z339" s="8"/>
      <c r="AA339" s="8"/>
      <c r="AB339" s="8"/>
      <c r="AC339" s="8" t="str">
        <f t="shared" si="11"/>
        <v>PAUH23211H2.5UT</v>
      </c>
      <c r="AD339" s="8" t="str">
        <f>IF(AC339='Input - Bookings'!Q338,"OK","Check")</f>
        <v>Check</v>
      </c>
      <c r="AE339" s="50"/>
      <c r="AF339" s="62"/>
      <c r="AG339" s="62"/>
      <c r="AH339" s="52"/>
      <c r="AI339" s="52"/>
      <c r="AJ339" s="8" t="str">
        <f t="array" ref="AJ339">XLOOKUP($K339,'AP Plants'!D:D,'AP Plants'!B:B)</f>
        <v>Class 5 NOT BT</v>
      </c>
      <c r="AK339" s="53"/>
      <c r="AL339" s="53"/>
      <c r="AM339" s="46">
        <v>0.015</v>
      </c>
      <c r="AN339" s="46">
        <f t="array" ref="AN339">XLOOKUP($AJ339,Warranty!B:B,Warranty!E:E)</f>
        <v>0.005</v>
      </c>
      <c r="AO339" s="8">
        <f>IF($M339="AUD",VLOOKUP(RIGHT('Wk - Margins'!$K339,3),'AU Freight'!C:G,5,0),0)</f>
        <v>2000</v>
      </c>
      <c r="AP339" s="46">
        <f t="shared" si="12"/>
        <v>0</v>
      </c>
      <c r="AQ339" s="54">
        <f t="shared" si="13"/>
        <v>2000</v>
      </c>
      <c r="AR339" s="55">
        <f t="shared" si="14"/>
        <v>0.9070086424</v>
      </c>
      <c r="AS339" s="56">
        <f>IF(M339="AUD",P339*'Currency &amp; Conversion'!$L$7,P339)</f>
        <v>18935.73365</v>
      </c>
      <c r="AT339" s="56">
        <f>IF(M339="AUD",Q339*'Currency &amp; Conversion'!$L$7,Q339)</f>
        <v>14441.77037</v>
      </c>
      <c r="AU339" s="56"/>
      <c r="AV339" s="56"/>
      <c r="AW339" s="8"/>
    </row>
    <row r="340" ht="12.75" customHeight="1">
      <c r="A340" s="39" t="str">
        <f>'Input - Bookings'!A342</f>
        <v>04-24</v>
      </c>
      <c r="B340" s="40" t="str">
        <f t="shared" si="1"/>
        <v>Australia</v>
      </c>
      <c r="C340" s="40" t="str">
        <f t="shared" si="2"/>
        <v>PAU</v>
      </c>
      <c r="D340" s="40" t="str">
        <f>'Input - Bookings'!C342</f>
        <v>P</v>
      </c>
      <c r="E340" s="40" t="str">
        <f>'Input - Bookings'!H342</f>
        <v>AU</v>
      </c>
      <c r="F340" s="41" t="str">
        <f>'Input - Bookings'!E342</f>
        <v>065</v>
      </c>
      <c r="G340" s="41" t="str">
        <f>'Input - Bookings'!G342</f>
        <v>ADAPT-A-LIFT GROUP (VIC)</v>
      </c>
      <c r="H340" s="41" t="str">
        <f>'Input - Bookings'!I342</f>
        <v>H23205</v>
      </c>
      <c r="I340" s="40" t="str">
        <f t="shared" si="3"/>
        <v>AU</v>
      </c>
      <c r="J340" s="41" t="str">
        <f>VLOOKUP(H340,'Input - Bookings'!I340:P779,8,0)</f>
        <v>087565</v>
      </c>
      <c r="K340" s="41" t="str">
        <f>'Input - Bookings'!L342</f>
        <v>A3C1</v>
      </c>
      <c r="L340" s="41" t="str">
        <f>'Input - Bookings'!M342</f>
        <v>H3.5UT</v>
      </c>
      <c r="M340" s="41" t="str">
        <f>'Input - Bookings'!B342</f>
        <v>AUD</v>
      </c>
      <c r="N340" s="43" t="str">
        <f t="array" ref="N340">IF(M340="USD",INDEX('AP Plants'!A:A,MATCH(K340,'AP Plants'!D:D,0)),INDEX('Australia Plants'!A:A,MATCH(K340,'Australia Plants'!D:D,0)))</f>
        <v>Maximal</v>
      </c>
      <c r="O340" s="10">
        <v>1.0</v>
      </c>
      <c r="P340" s="9">
        <v>33770.0</v>
      </c>
      <c r="Q340" s="9">
        <v>24336.9</v>
      </c>
      <c r="R340" s="44">
        <v>0.1981452923085617</v>
      </c>
      <c r="S340" s="45">
        <f t="shared" si="4"/>
        <v>0.2793337282</v>
      </c>
      <c r="T340" s="46">
        <f t="shared" si="5"/>
        <v>0</v>
      </c>
      <c r="U340" s="46">
        <f t="shared" si="20"/>
        <v>0.1981452923</v>
      </c>
      <c r="V340" s="47" t="str">
        <f t="shared" si="7"/>
        <v>AOP</v>
      </c>
      <c r="W340" s="48">
        <f t="shared" si="26"/>
        <v>4822.242164</v>
      </c>
      <c r="X340" s="49" t="str">
        <f t="shared" si="9"/>
        <v>#DIV/0!</v>
      </c>
      <c r="Y340" s="9" t="str">
        <f t="shared" si="24"/>
        <v>#DIV/0!</v>
      </c>
      <c r="Z340" s="8"/>
      <c r="AA340" s="8"/>
      <c r="AB340" s="8"/>
      <c r="AC340" s="8" t="str">
        <f t="shared" si="11"/>
        <v>PAUH23205H3.5UT</v>
      </c>
      <c r="AD340" s="8" t="str">
        <f>IF(AC340='Input - Bookings'!Q339,"OK","Check")</f>
        <v>Check</v>
      </c>
      <c r="AE340" s="50"/>
      <c r="AF340" s="62"/>
      <c r="AG340" s="62"/>
      <c r="AH340" s="52"/>
      <c r="AI340" s="59"/>
      <c r="AJ340" s="8" t="str">
        <f t="array" ref="AJ340">XLOOKUP($K340,'AP Plants'!D:D,'AP Plants'!B:B)</f>
        <v>Class 5 NOT BT</v>
      </c>
      <c r="AK340" s="53"/>
      <c r="AL340" s="53"/>
      <c r="AM340" s="46">
        <v>0.015</v>
      </c>
      <c r="AN340" s="46">
        <f t="array" ref="AN340">XLOOKUP($AJ340,Warranty!B:B,Warranty!E:E)</f>
        <v>0.005</v>
      </c>
      <c r="AO340" s="8">
        <f>IF($M340="AUD",VLOOKUP(RIGHT('Wk - Margins'!$K340,3),'AU Freight'!C:G,5,0),0)</f>
        <v>2000</v>
      </c>
      <c r="AP340" s="46">
        <f t="shared" si="12"/>
        <v>0</v>
      </c>
      <c r="AQ340" s="54">
        <f t="shared" si="13"/>
        <v>2000</v>
      </c>
      <c r="AR340" s="55">
        <f t="shared" si="14"/>
        <v>0.9178202647</v>
      </c>
      <c r="AS340" s="56">
        <f>IF(M340="AUD",P340*'Currency &amp; Conversion'!$L$7,P340)</f>
        <v>22675.87679</v>
      </c>
      <c r="AT340" s="56">
        <f>IF(M340="AUD",Q340*'Currency &amp; Conversion'!$L$7,Q340)</f>
        <v>16341.73959</v>
      </c>
      <c r="AU340" s="56"/>
      <c r="AV340" s="56"/>
      <c r="AW340" s="8"/>
    </row>
    <row r="341" ht="12.75" customHeight="1">
      <c r="A341" s="39" t="str">
        <f>'Input - Bookings'!A343</f>
        <v>04-24</v>
      </c>
      <c r="B341" s="40" t="str">
        <f t="shared" si="1"/>
        <v>Australia</v>
      </c>
      <c r="C341" s="40" t="str">
        <f t="shared" si="2"/>
        <v>PAU</v>
      </c>
      <c r="D341" s="40" t="str">
        <f>'Input - Bookings'!C343</f>
        <v>P</v>
      </c>
      <c r="E341" s="40" t="str">
        <f>'Input - Bookings'!H343</f>
        <v>AU</v>
      </c>
      <c r="F341" s="41" t="str">
        <f>'Input - Bookings'!E343</f>
        <v>065</v>
      </c>
      <c r="G341" s="41" t="str">
        <f>'Input - Bookings'!G343</f>
        <v>ADAPT-A-LIFT GROUP (VIC)</v>
      </c>
      <c r="H341" s="41" t="str">
        <f>'Input - Bookings'!I343</f>
        <v>H23213</v>
      </c>
      <c r="I341" s="40" t="str">
        <f t="shared" si="3"/>
        <v>AU</v>
      </c>
      <c r="J341" s="41" t="str">
        <f>VLOOKUP(H341,'Input - Bookings'!I341:P780,8,0)</f>
        <v>087565</v>
      </c>
      <c r="K341" s="41" t="str">
        <f>'Input - Bookings'!L343</f>
        <v>A3C1</v>
      </c>
      <c r="L341" s="41" t="str">
        <f>'Input - Bookings'!M343</f>
        <v>H3.5UT</v>
      </c>
      <c r="M341" s="41" t="str">
        <f>'Input - Bookings'!B343</f>
        <v>AUD</v>
      </c>
      <c r="N341" s="43" t="str">
        <f t="array" ref="N341">IF(M341="USD",INDEX('AP Plants'!A:A,MATCH(K341,'AP Plants'!D:D,0)),INDEX('Australia Plants'!A:A,MATCH(K341,'Australia Plants'!D:D,0)))</f>
        <v>Maximal</v>
      </c>
      <c r="O341" s="10">
        <v>1.0</v>
      </c>
      <c r="P341" s="9">
        <v>33770.0</v>
      </c>
      <c r="Q341" s="9">
        <v>24336.9</v>
      </c>
      <c r="R341" s="44">
        <v>0.1981452923085617</v>
      </c>
      <c r="S341" s="45">
        <f t="shared" si="4"/>
        <v>0.2793337282</v>
      </c>
      <c r="T341" s="46">
        <f t="shared" si="5"/>
        <v>0</v>
      </c>
      <c r="U341" s="46">
        <f t="shared" si="20"/>
        <v>0.1981452923</v>
      </c>
      <c r="V341" s="47" t="str">
        <f t="shared" si="7"/>
        <v>AOP</v>
      </c>
      <c r="W341" s="48">
        <f t="shared" si="26"/>
        <v>4822.242164</v>
      </c>
      <c r="X341" s="49" t="str">
        <f t="shared" si="9"/>
        <v>#DIV/0!</v>
      </c>
      <c r="Y341" s="9" t="str">
        <f t="shared" si="24"/>
        <v>#DIV/0!</v>
      </c>
      <c r="Z341" s="8"/>
      <c r="AA341" s="8"/>
      <c r="AB341" s="8"/>
      <c r="AC341" s="8" t="str">
        <f t="shared" si="11"/>
        <v>PAUH23213H3.5UT</v>
      </c>
      <c r="AD341" s="8" t="str">
        <f>IF(AC341='Input - Bookings'!Q340,"OK","Check")</f>
        <v>Check</v>
      </c>
      <c r="AE341" s="50"/>
      <c r="AF341" s="62"/>
      <c r="AG341" s="62"/>
      <c r="AH341" s="52"/>
      <c r="AI341" s="52"/>
      <c r="AJ341" s="8" t="str">
        <f t="array" ref="AJ341">XLOOKUP($K341,'AP Plants'!D:D,'AP Plants'!B:B)</f>
        <v>Class 5 NOT BT</v>
      </c>
      <c r="AK341" s="53"/>
      <c r="AL341" s="53"/>
      <c r="AM341" s="46">
        <v>0.015</v>
      </c>
      <c r="AN341" s="46">
        <f t="array" ref="AN341">XLOOKUP($AJ341,Warranty!B:B,Warranty!E:E)</f>
        <v>0.005</v>
      </c>
      <c r="AO341" s="8">
        <f>IF($M341="AUD",VLOOKUP(RIGHT('Wk - Margins'!$K341,3),'AU Freight'!C:G,5,0),0)</f>
        <v>2000</v>
      </c>
      <c r="AP341" s="46">
        <f t="shared" si="12"/>
        <v>0</v>
      </c>
      <c r="AQ341" s="54">
        <f t="shared" si="13"/>
        <v>2000</v>
      </c>
      <c r="AR341" s="55">
        <f t="shared" si="14"/>
        <v>0.9178202647</v>
      </c>
      <c r="AS341" s="56">
        <f>IF(M341="AUD",P341*'Currency &amp; Conversion'!$L$7,P341)</f>
        <v>22675.87679</v>
      </c>
      <c r="AT341" s="56">
        <f>IF(M341="AUD",Q341*'Currency &amp; Conversion'!$L$7,Q341)</f>
        <v>16341.73959</v>
      </c>
      <c r="AU341" s="56"/>
      <c r="AV341" s="56"/>
      <c r="AW341" s="8"/>
    </row>
    <row r="342" ht="12.75" customHeight="1">
      <c r="A342" s="39" t="str">
        <f>'Input - Bookings'!A344</f>
        <v>04-24</v>
      </c>
      <c r="B342" s="40" t="str">
        <f t="shared" si="1"/>
        <v>Australia</v>
      </c>
      <c r="C342" s="40" t="str">
        <f t="shared" si="2"/>
        <v>PAU</v>
      </c>
      <c r="D342" s="40" t="str">
        <f>'Input - Bookings'!C344</f>
        <v>P</v>
      </c>
      <c r="E342" s="40" t="str">
        <f>'Input - Bookings'!H344</f>
        <v>AU</v>
      </c>
      <c r="F342" s="41" t="str">
        <f>'Input - Bookings'!E344</f>
        <v>065</v>
      </c>
      <c r="G342" s="41" t="str">
        <f>'Input - Bookings'!G344</f>
        <v>ADAPT-A-LIFT GROUP (VIC)</v>
      </c>
      <c r="H342" s="41" t="str">
        <f>'Input - Bookings'!I344</f>
        <v>H23215</v>
      </c>
      <c r="I342" s="40" t="str">
        <f t="shared" si="3"/>
        <v>AU</v>
      </c>
      <c r="J342" s="41" t="str">
        <f>VLOOKUP(H342,'Input - Bookings'!I342:P781,8,0)</f>
        <v>087565</v>
      </c>
      <c r="K342" s="41" t="str">
        <f>'Input - Bookings'!L344</f>
        <v>A3C1</v>
      </c>
      <c r="L342" s="41" t="str">
        <f>'Input - Bookings'!M344</f>
        <v>H3.5UT</v>
      </c>
      <c r="M342" s="41" t="str">
        <f>'Input - Bookings'!B344</f>
        <v>AUD</v>
      </c>
      <c r="N342" s="43" t="str">
        <f t="array" ref="N342">IF(M342="USD",INDEX('AP Plants'!A:A,MATCH(K342,'AP Plants'!D:D,0)),INDEX('Australia Plants'!A:A,MATCH(K342,'Australia Plants'!D:D,0)))</f>
        <v>Maximal</v>
      </c>
      <c r="O342" s="10">
        <v>1.0</v>
      </c>
      <c r="P342" s="9">
        <v>33770.0</v>
      </c>
      <c r="Q342" s="9">
        <v>24336.9</v>
      </c>
      <c r="R342" s="44">
        <v>0.1981452923085617</v>
      </c>
      <c r="S342" s="45">
        <f t="shared" si="4"/>
        <v>0.2793337282</v>
      </c>
      <c r="T342" s="46">
        <f t="shared" si="5"/>
        <v>0</v>
      </c>
      <c r="U342" s="46">
        <f t="shared" si="20"/>
        <v>0.1981452923</v>
      </c>
      <c r="V342" s="47" t="str">
        <f t="shared" si="7"/>
        <v>AOP</v>
      </c>
      <c r="W342" s="48">
        <f t="shared" si="26"/>
        <v>4822.242164</v>
      </c>
      <c r="X342" s="49" t="str">
        <f t="shared" si="9"/>
        <v>#DIV/0!</v>
      </c>
      <c r="Y342" s="9" t="str">
        <f t="shared" si="24"/>
        <v>#DIV/0!</v>
      </c>
      <c r="Z342" s="8"/>
      <c r="AA342" s="8"/>
      <c r="AB342" s="8"/>
      <c r="AC342" s="8" t="str">
        <f t="shared" si="11"/>
        <v>PAUH23215H3.5UT</v>
      </c>
      <c r="AD342" s="8" t="str">
        <f>IF(AC342='Input - Bookings'!Q341,"OK","Check")</f>
        <v>Check</v>
      </c>
      <c r="AE342" s="50"/>
      <c r="AF342" s="62"/>
      <c r="AG342" s="62"/>
      <c r="AH342" s="52"/>
      <c r="AI342" s="52"/>
      <c r="AJ342" s="8" t="str">
        <f t="array" ref="AJ342">XLOOKUP($K342,'AP Plants'!D:D,'AP Plants'!B:B)</f>
        <v>Class 5 NOT BT</v>
      </c>
      <c r="AK342" s="53"/>
      <c r="AL342" s="53"/>
      <c r="AM342" s="46">
        <v>0.015</v>
      </c>
      <c r="AN342" s="46">
        <f t="array" ref="AN342">XLOOKUP($AJ342,Warranty!B:B,Warranty!E:E)</f>
        <v>0.005</v>
      </c>
      <c r="AO342" s="8">
        <f>IF($M342="AUD",VLOOKUP(RIGHT('Wk - Margins'!$K342,3),'AU Freight'!C:G,5,0),0)</f>
        <v>2000</v>
      </c>
      <c r="AP342" s="46">
        <f t="shared" si="12"/>
        <v>0</v>
      </c>
      <c r="AQ342" s="54">
        <f t="shared" si="13"/>
        <v>2000</v>
      </c>
      <c r="AR342" s="55">
        <f t="shared" si="14"/>
        <v>0.9178202647</v>
      </c>
      <c r="AS342" s="56">
        <f>IF(M342="AUD",P342*'Currency &amp; Conversion'!$L$7,P342)</f>
        <v>22675.87679</v>
      </c>
      <c r="AT342" s="56">
        <f>IF(M342="AUD",Q342*'Currency &amp; Conversion'!$L$7,Q342)</f>
        <v>16341.73959</v>
      </c>
      <c r="AU342" s="56"/>
      <c r="AV342" s="56"/>
      <c r="AW342" s="8"/>
    </row>
    <row r="343" ht="12.75" customHeight="1">
      <c r="A343" s="39" t="str">
        <f>'Input - Bookings'!A345</f>
        <v>04-24</v>
      </c>
      <c r="B343" s="40" t="str">
        <f t="shared" si="1"/>
        <v>Australia</v>
      </c>
      <c r="C343" s="40" t="str">
        <f t="shared" si="2"/>
        <v>PAU</v>
      </c>
      <c r="D343" s="40" t="str">
        <f>'Input - Bookings'!C345</f>
        <v>P</v>
      </c>
      <c r="E343" s="40" t="str">
        <f>'Input - Bookings'!H345</f>
        <v>AU</v>
      </c>
      <c r="F343" s="41" t="str">
        <f>'Input - Bookings'!E345</f>
        <v>065</v>
      </c>
      <c r="G343" s="41" t="str">
        <f>'Input - Bookings'!G345</f>
        <v>ADAPT-A-LIFT GROUP (VIC)</v>
      </c>
      <c r="H343" s="41" t="str">
        <f>'Input - Bookings'!I345</f>
        <v>H23207</v>
      </c>
      <c r="I343" s="40" t="str">
        <f t="shared" si="3"/>
        <v>AU</v>
      </c>
      <c r="J343" s="41" t="str">
        <f>VLOOKUP(H343,'Input - Bookings'!I343:P782,8,0)</f>
        <v>087565</v>
      </c>
      <c r="K343" s="41" t="str">
        <f>'Input - Bookings'!L345</f>
        <v>D475</v>
      </c>
      <c r="L343" s="41" t="str">
        <f>'Input - Bookings'!M345</f>
        <v>H1.8XT</v>
      </c>
      <c r="M343" s="41" t="str">
        <f>'Input - Bookings'!B345</f>
        <v>AUD</v>
      </c>
      <c r="N343" s="43" t="str">
        <f t="array" ref="N343">IF(M343="USD",INDEX('AP Plants'!A:A,MATCH(K343,'AP Plants'!D:D,0)),INDEX('Australia Plants'!A:A,MATCH(K343,'Australia Plants'!D:D,0)))</f>
        <v>SN</v>
      </c>
      <c r="O343" s="10">
        <v>1.0</v>
      </c>
      <c r="P343" s="9">
        <v>30890.0</v>
      </c>
      <c r="Q343" s="9">
        <v>24699.8</v>
      </c>
      <c r="R343" s="44">
        <v>0.05136451000813047</v>
      </c>
      <c r="S343" s="45">
        <f t="shared" si="4"/>
        <v>0.2003949498</v>
      </c>
      <c r="T343" s="46">
        <f t="shared" si="5"/>
        <v>0</v>
      </c>
      <c r="U343" s="46">
        <f t="shared" si="20"/>
        <v>0.05136451001</v>
      </c>
      <c r="V343" s="47" t="str">
        <f t="shared" si="7"/>
        <v>AOP</v>
      </c>
      <c r="W343" s="48">
        <f t="shared" si="26"/>
        <v>1268.693124</v>
      </c>
      <c r="X343" s="49" t="str">
        <f t="shared" si="9"/>
        <v>#DIV/0!</v>
      </c>
      <c r="Y343" s="9" t="str">
        <f t="shared" si="24"/>
        <v>#DIV/0!</v>
      </c>
      <c r="Z343" s="8"/>
      <c r="AA343" s="8"/>
      <c r="AB343" s="8"/>
      <c r="AC343" s="8" t="str">
        <f t="shared" si="11"/>
        <v>PAUH23207H1.8XT</v>
      </c>
      <c r="AD343" s="8" t="str">
        <f>IF(AC343='Input - Bookings'!Q342,"OK","Check")</f>
        <v>Check</v>
      </c>
      <c r="AE343" s="50"/>
      <c r="AF343" s="62"/>
      <c r="AG343" s="62"/>
      <c r="AH343" s="52"/>
      <c r="AI343" s="52"/>
      <c r="AJ343" s="8" t="str">
        <f t="array" ref="AJ343">XLOOKUP($K343,'AP Plants'!D:D,'AP Plants'!B:B)</f>
        <v>Class 5 NOT BT</v>
      </c>
      <c r="AK343" s="53"/>
      <c r="AL343" s="53"/>
      <c r="AM343" s="46">
        <v>0.015</v>
      </c>
      <c r="AN343" s="46">
        <f t="array" ref="AN343">XLOOKUP($AJ343,Warranty!B:B,Warranty!E:E)</f>
        <v>0.005</v>
      </c>
      <c r="AO343" s="8">
        <f>IF($M343="AUD",VLOOKUP(RIGHT('Wk - Margins'!$K343,3),'AU Freight'!C:G,5,0),0)</f>
        <v>2125</v>
      </c>
      <c r="AP343" s="46">
        <f t="shared" si="12"/>
        <v>0</v>
      </c>
      <c r="AQ343" s="54">
        <f t="shared" si="13"/>
        <v>2125</v>
      </c>
      <c r="AR343" s="55">
        <f t="shared" si="14"/>
        <v>0.9139669147</v>
      </c>
      <c r="AS343" s="56">
        <f>IF(M343="AUD",P343*'Currency &amp; Conversion'!$L$7,P343)</f>
        <v>20742.01463</v>
      </c>
      <c r="AT343" s="56">
        <f>IF(M343="AUD",Q343*'Currency &amp; Conversion'!$L$7,Q343)</f>
        <v>16585.41965</v>
      </c>
      <c r="AU343" s="56"/>
      <c r="AV343" s="56"/>
      <c r="AW343" s="8"/>
    </row>
    <row r="344" ht="12.75" customHeight="1">
      <c r="A344" s="39" t="str">
        <f>'Input - Bookings'!A346</f>
        <v>04-25</v>
      </c>
      <c r="B344" s="40" t="str">
        <f t="shared" si="1"/>
        <v>Australia</v>
      </c>
      <c r="C344" s="40" t="str">
        <f t="shared" si="2"/>
        <v>PAU</v>
      </c>
      <c r="D344" s="40" t="str">
        <f>'Input - Bookings'!C346</f>
        <v>P</v>
      </c>
      <c r="E344" s="40" t="str">
        <f>'Input - Bookings'!H346</f>
        <v>AU</v>
      </c>
      <c r="F344" s="41" t="str">
        <f>'Input - Bookings'!E346</f>
        <v>065</v>
      </c>
      <c r="G344" s="41" t="str">
        <f>'Input - Bookings'!G346</f>
        <v>ADAPT-A-LIFT GROUP (WA)</v>
      </c>
      <c r="H344" s="58" t="str">
        <f>'Input - Bookings'!I346</f>
        <v>H23302</v>
      </c>
      <c r="I344" s="40" t="str">
        <f t="shared" si="3"/>
        <v>AU</v>
      </c>
      <c r="J344" s="41" t="str">
        <f>VLOOKUP(H344,'Input - Bookings'!I344:P783,8,0)</f>
        <v>087605</v>
      </c>
      <c r="K344" s="41" t="str">
        <f>'Input - Bookings'!L346</f>
        <v>A6W9</v>
      </c>
      <c r="L344" s="41" t="str">
        <f>'Input - Bookings'!M346</f>
        <v>PC1.5</v>
      </c>
      <c r="M344" s="41" t="str">
        <f>'Input - Bookings'!B346</f>
        <v>AUD</v>
      </c>
      <c r="N344" s="43" t="str">
        <f t="array" ref="N344">IF(M344="USD",INDEX('AP Plants'!A:A,MATCH(K344,'AP Plants'!D:D,0)),INDEX('Australia Plants'!A:A,MATCH(K344,'Australia Plants'!D:D,0)))</f>
        <v>Staxx</v>
      </c>
      <c r="O344" s="10">
        <v>1.0</v>
      </c>
      <c r="P344" s="9">
        <v>2140.0</v>
      </c>
      <c r="Q344" s="9">
        <v>1282.92</v>
      </c>
      <c r="R344" s="44">
        <v>0.13891968781723785</v>
      </c>
      <c r="S344" s="45">
        <f t="shared" si="4"/>
        <v>0.4005046729</v>
      </c>
      <c r="T344" s="46">
        <f t="shared" si="5"/>
        <v>0</v>
      </c>
      <c r="U344" s="46">
        <f t="shared" si="20"/>
        <v>0.1389196878</v>
      </c>
      <c r="V344" s="47" t="str">
        <f t="shared" si="7"/>
        <v>AOP</v>
      </c>
      <c r="W344" s="48">
        <f t="shared" si="26"/>
        <v>178.2228459</v>
      </c>
      <c r="X344" s="49" t="str">
        <f t="shared" si="9"/>
        <v>#DIV/0!</v>
      </c>
      <c r="Y344" s="9" t="str">
        <f t="shared" si="24"/>
        <v>#DIV/0!</v>
      </c>
      <c r="Z344" s="8"/>
      <c r="AA344" s="8"/>
      <c r="AB344" s="8"/>
      <c r="AC344" s="8" t="str">
        <f t="shared" si="11"/>
        <v>PAUH23302PC1.5</v>
      </c>
      <c r="AD344" s="8" t="str">
        <f>IF(AC344='Input - Bookings'!Q343,"OK","Check")</f>
        <v>Check</v>
      </c>
      <c r="AE344" s="50"/>
      <c r="AF344" s="62"/>
      <c r="AG344" s="62"/>
      <c r="AH344" s="52"/>
      <c r="AI344" s="52"/>
      <c r="AJ344" s="8" t="str">
        <f t="array" ref="AJ344">XLOOKUP($K344,'AP Plants'!D:D,'AP Plants'!B:B)</f>
        <v>Class 3</v>
      </c>
      <c r="AK344" s="53"/>
      <c r="AL344" s="53"/>
      <c r="AM344" s="46">
        <v>0.015</v>
      </c>
      <c r="AN344" s="46">
        <f t="array" ref="AN344">XLOOKUP($AJ344,Warranty!B:B,Warranty!E:E)</f>
        <v>0.015</v>
      </c>
      <c r="AO344" s="8">
        <f>IF($M344="AUD",VLOOKUP(RIGHT('Wk - Margins'!$K344,3),'AU Freight'!C:G,5,0),0)</f>
        <v>100</v>
      </c>
      <c r="AP344" s="46">
        <f t="shared" si="12"/>
        <v>0</v>
      </c>
      <c r="AQ344" s="54">
        <f t="shared" si="13"/>
        <v>100</v>
      </c>
      <c r="AR344" s="55">
        <f t="shared" si="14"/>
        <v>0.922052817</v>
      </c>
      <c r="AS344" s="56">
        <f>IF(M344="AUD",P344*'Currency &amp; Conversion'!$L$7,P344)</f>
        <v>1436.967022</v>
      </c>
      <c r="AT344" s="56">
        <f>IF(M344="AUD",Q344*'Currency &amp; Conversion'!$L$7,Q344)</f>
        <v>861.4550148</v>
      </c>
      <c r="AU344" s="56"/>
      <c r="AV344" s="56"/>
      <c r="AW344" s="8"/>
    </row>
    <row r="345" ht="12.75" customHeight="1">
      <c r="A345" s="39" t="str">
        <f>'Input - Bookings'!A347</f>
        <v>04-25</v>
      </c>
      <c r="B345" s="40" t="str">
        <f t="shared" si="1"/>
        <v>Australia</v>
      </c>
      <c r="C345" s="40" t="str">
        <f t="shared" si="2"/>
        <v>PAU</v>
      </c>
      <c r="D345" s="40" t="str">
        <f>'Input - Bookings'!C347</f>
        <v>P</v>
      </c>
      <c r="E345" s="40" t="str">
        <f>'Input - Bookings'!H347</f>
        <v>AU</v>
      </c>
      <c r="F345" s="41" t="str">
        <f>'Input - Bookings'!E347</f>
        <v>065</v>
      </c>
      <c r="G345" s="41" t="str">
        <f>'Input - Bookings'!G347</f>
        <v>ADAPT-A-LIFT GROUP (WA)</v>
      </c>
      <c r="H345" s="58" t="str">
        <f>'Input - Bookings'!I347</f>
        <v>H23313</v>
      </c>
      <c r="I345" s="40" t="str">
        <f t="shared" si="3"/>
        <v>AU</v>
      </c>
      <c r="J345" s="41" t="str">
        <f>VLOOKUP(H345,'Input - Bookings'!I345:P784,8,0)</f>
        <v>087605</v>
      </c>
      <c r="K345" s="41" t="str">
        <f>'Input - Bookings'!L347</f>
        <v>A6W9</v>
      </c>
      <c r="L345" s="41" t="str">
        <f>'Input - Bookings'!M347</f>
        <v>PC1.5</v>
      </c>
      <c r="M345" s="41" t="str">
        <f>'Input - Bookings'!B347</f>
        <v>AUD</v>
      </c>
      <c r="N345" s="43" t="str">
        <f t="array" ref="N345">IF(M345="USD",INDEX('AP Plants'!A:A,MATCH(K345,'AP Plants'!D:D,0)),INDEX('Australia Plants'!A:A,MATCH(K345,'Australia Plants'!D:D,0)))</f>
        <v>Staxx</v>
      </c>
      <c r="O345" s="10">
        <v>1.0</v>
      </c>
      <c r="P345" s="9">
        <v>2140.0</v>
      </c>
      <c r="Q345" s="9">
        <v>1282.92</v>
      </c>
      <c r="R345" s="44">
        <v>0.13891968781723785</v>
      </c>
      <c r="S345" s="45">
        <f t="shared" si="4"/>
        <v>0.4005046729</v>
      </c>
      <c r="T345" s="46">
        <f t="shared" si="5"/>
        <v>0</v>
      </c>
      <c r="U345" s="46">
        <f t="shared" si="20"/>
        <v>0.1389196878</v>
      </c>
      <c r="V345" s="47" t="str">
        <f t="shared" si="7"/>
        <v>AOP</v>
      </c>
      <c r="W345" s="48">
        <f t="shared" si="26"/>
        <v>178.2228459</v>
      </c>
      <c r="X345" s="49" t="str">
        <f t="shared" si="9"/>
        <v>#DIV/0!</v>
      </c>
      <c r="Y345" s="9" t="str">
        <f t="shared" si="24"/>
        <v>#DIV/0!</v>
      </c>
      <c r="Z345" s="8"/>
      <c r="AA345" s="8"/>
      <c r="AB345" s="8"/>
      <c r="AC345" s="8" t="str">
        <f t="shared" si="11"/>
        <v>PAUH23313PC1.5</v>
      </c>
      <c r="AD345" s="8" t="str">
        <f>IF(AC345='Input - Bookings'!Q344,"OK","Check")</f>
        <v>Check</v>
      </c>
      <c r="AE345" s="50"/>
      <c r="AF345" s="62"/>
      <c r="AG345" s="62"/>
      <c r="AH345" s="52"/>
      <c r="AI345" s="52"/>
      <c r="AJ345" s="8" t="str">
        <f t="array" ref="AJ345">XLOOKUP($K345,'AP Plants'!D:D,'AP Plants'!B:B)</f>
        <v>Class 3</v>
      </c>
      <c r="AK345" s="53"/>
      <c r="AL345" s="53"/>
      <c r="AM345" s="46">
        <v>0.015</v>
      </c>
      <c r="AN345" s="46">
        <f t="array" ref="AN345">XLOOKUP($AJ345,Warranty!B:B,Warranty!E:E)</f>
        <v>0.015</v>
      </c>
      <c r="AO345" s="8">
        <f>IF($M345="AUD",VLOOKUP(RIGHT('Wk - Margins'!$K345,3),'AU Freight'!C:G,5,0),0)</f>
        <v>100</v>
      </c>
      <c r="AP345" s="46">
        <f t="shared" si="12"/>
        <v>0</v>
      </c>
      <c r="AQ345" s="54">
        <f t="shared" si="13"/>
        <v>100</v>
      </c>
      <c r="AR345" s="55">
        <f t="shared" si="14"/>
        <v>0.922052817</v>
      </c>
      <c r="AS345" s="56">
        <f>IF(M345="AUD",P345*'Currency &amp; Conversion'!$L$7,P345)</f>
        <v>1436.967022</v>
      </c>
      <c r="AT345" s="56">
        <f>IF(M345="AUD",Q345*'Currency &amp; Conversion'!$L$7,Q345)</f>
        <v>861.4550148</v>
      </c>
      <c r="AU345" s="56"/>
      <c r="AV345" s="56"/>
      <c r="AW345" s="8"/>
    </row>
    <row r="346" ht="12.75" customHeight="1">
      <c r="A346" s="39" t="str">
        <f>'Input - Bookings'!A348</f>
        <v>04-25</v>
      </c>
      <c r="B346" s="40" t="str">
        <f t="shared" si="1"/>
        <v>Australia</v>
      </c>
      <c r="C346" s="40" t="str">
        <f t="shared" si="2"/>
        <v>PAU</v>
      </c>
      <c r="D346" s="40" t="str">
        <f>'Input - Bookings'!C348</f>
        <v>P</v>
      </c>
      <c r="E346" s="40" t="str">
        <f>'Input - Bookings'!H348</f>
        <v>AU</v>
      </c>
      <c r="F346" s="41" t="str">
        <f>'Input - Bookings'!E348</f>
        <v>065</v>
      </c>
      <c r="G346" s="41" t="str">
        <f>'Input - Bookings'!G348</f>
        <v>ADAPT-A-LIFT GROUP (WA)</v>
      </c>
      <c r="H346" s="58" t="str">
        <f>'Input - Bookings'!I348</f>
        <v>H23305</v>
      </c>
      <c r="I346" s="40" t="str">
        <f t="shared" si="3"/>
        <v>AU</v>
      </c>
      <c r="J346" s="41" t="str">
        <f>VLOOKUP(H346,'Input - Bookings'!I346:P785,8,0)</f>
        <v>087605</v>
      </c>
      <c r="K346" s="41" t="str">
        <f>'Input - Bookings'!L348</f>
        <v>A6W9</v>
      </c>
      <c r="L346" s="41" t="str">
        <f>'Input - Bookings'!M348</f>
        <v>PC1.5</v>
      </c>
      <c r="M346" s="41" t="str">
        <f>'Input - Bookings'!B348</f>
        <v>AUD</v>
      </c>
      <c r="N346" s="43" t="str">
        <f t="array" ref="N346">IF(M346="USD",INDEX('AP Plants'!A:A,MATCH(K346,'AP Plants'!D:D,0)),INDEX('Australia Plants'!A:A,MATCH(K346,'Australia Plants'!D:D,0)))</f>
        <v>Staxx</v>
      </c>
      <c r="O346" s="10">
        <v>1.0</v>
      </c>
      <c r="P346" s="9">
        <v>2140.0</v>
      </c>
      <c r="Q346" s="9">
        <v>1282.92</v>
      </c>
      <c r="R346" s="44">
        <v>0.13891968781723785</v>
      </c>
      <c r="S346" s="45">
        <f t="shared" si="4"/>
        <v>0.4005046729</v>
      </c>
      <c r="T346" s="46">
        <f t="shared" si="5"/>
        <v>0</v>
      </c>
      <c r="U346" s="46">
        <f t="shared" si="20"/>
        <v>0.1389196878</v>
      </c>
      <c r="V346" s="47" t="str">
        <f t="shared" si="7"/>
        <v>AOP</v>
      </c>
      <c r="W346" s="48">
        <f t="shared" si="26"/>
        <v>178.2228459</v>
      </c>
      <c r="X346" s="49" t="str">
        <f t="shared" si="9"/>
        <v>#DIV/0!</v>
      </c>
      <c r="Y346" s="9" t="str">
        <f t="shared" si="24"/>
        <v>#DIV/0!</v>
      </c>
      <c r="Z346" s="8"/>
      <c r="AA346" s="8"/>
      <c r="AB346" s="8"/>
      <c r="AC346" s="8" t="str">
        <f t="shared" si="11"/>
        <v>PAUH23305PC1.5</v>
      </c>
      <c r="AD346" s="8" t="str">
        <f>IF(AC346='Input - Bookings'!Q345,"OK","Check")</f>
        <v>Check</v>
      </c>
      <c r="AE346" s="50"/>
      <c r="AF346" s="62"/>
      <c r="AG346" s="62"/>
      <c r="AH346" s="52"/>
      <c r="AI346" s="52"/>
      <c r="AJ346" s="8" t="str">
        <f t="array" ref="AJ346">XLOOKUP($K346,'AP Plants'!D:D,'AP Plants'!B:B)</f>
        <v>Class 3</v>
      </c>
      <c r="AK346" s="53"/>
      <c r="AL346" s="53"/>
      <c r="AM346" s="46">
        <v>0.015</v>
      </c>
      <c r="AN346" s="46">
        <f t="array" ref="AN346">XLOOKUP($AJ346,Warranty!B:B,Warranty!E:E)</f>
        <v>0.015</v>
      </c>
      <c r="AO346" s="8">
        <f>IF($M346="AUD",VLOOKUP(RIGHT('Wk - Margins'!$K346,3),'AU Freight'!C:G,5,0),0)</f>
        <v>100</v>
      </c>
      <c r="AP346" s="46">
        <f t="shared" si="12"/>
        <v>0</v>
      </c>
      <c r="AQ346" s="54">
        <f t="shared" si="13"/>
        <v>100</v>
      </c>
      <c r="AR346" s="55">
        <f t="shared" si="14"/>
        <v>0.922052817</v>
      </c>
      <c r="AS346" s="56">
        <f>IF(M346="AUD",P346*'Currency &amp; Conversion'!$L$7,P346)</f>
        <v>1436.967022</v>
      </c>
      <c r="AT346" s="56">
        <f>IF(M346="AUD",Q346*'Currency &amp; Conversion'!$L$7,Q346)</f>
        <v>861.4550148</v>
      </c>
      <c r="AU346" s="56"/>
      <c r="AV346" s="56"/>
      <c r="AW346" s="8"/>
    </row>
    <row r="347" ht="12.75" customHeight="1">
      <c r="A347" s="39" t="str">
        <f>'Input - Bookings'!A349</f>
        <v>04-25</v>
      </c>
      <c r="B347" s="40" t="str">
        <f t="shared" si="1"/>
        <v>Australia</v>
      </c>
      <c r="C347" s="40" t="str">
        <f t="shared" si="2"/>
        <v>PAU</v>
      </c>
      <c r="D347" s="40" t="str">
        <f>'Input - Bookings'!C349</f>
        <v>P</v>
      </c>
      <c r="E347" s="40" t="str">
        <f>'Input - Bookings'!H349</f>
        <v>AU</v>
      </c>
      <c r="F347" s="41" t="str">
        <f>'Input - Bookings'!E349</f>
        <v>065</v>
      </c>
      <c r="G347" s="41" t="str">
        <f>'Input - Bookings'!G349</f>
        <v>ADAPT-A-LIFT GROUP (WA)</v>
      </c>
      <c r="H347" s="58" t="str">
        <f>'Input - Bookings'!I349</f>
        <v>H23306</v>
      </c>
      <c r="I347" s="40" t="str">
        <f t="shared" si="3"/>
        <v>AU</v>
      </c>
      <c r="J347" s="41" t="str">
        <f>VLOOKUP(H347,'Input - Bookings'!I347:P786,8,0)</f>
        <v>087605</v>
      </c>
      <c r="K347" s="41" t="str">
        <f>'Input - Bookings'!L349</f>
        <v>A6W9</v>
      </c>
      <c r="L347" s="41" t="str">
        <f>'Input - Bookings'!M349</f>
        <v>PC1.5</v>
      </c>
      <c r="M347" s="41" t="str">
        <f>'Input - Bookings'!B349</f>
        <v>AUD</v>
      </c>
      <c r="N347" s="43" t="str">
        <f t="array" ref="N347">IF(M347="USD",INDEX('AP Plants'!A:A,MATCH(K347,'AP Plants'!D:D,0)),INDEX('Australia Plants'!A:A,MATCH(K347,'Australia Plants'!D:D,0)))</f>
        <v>Staxx</v>
      </c>
      <c r="O347" s="10">
        <v>1.0</v>
      </c>
      <c r="P347" s="9">
        <v>2140.0</v>
      </c>
      <c r="Q347" s="9">
        <v>1282.92</v>
      </c>
      <c r="R347" s="44">
        <v>0.13891968781723785</v>
      </c>
      <c r="S347" s="45">
        <f t="shared" si="4"/>
        <v>0.4005046729</v>
      </c>
      <c r="T347" s="46">
        <f t="shared" si="5"/>
        <v>0</v>
      </c>
      <c r="U347" s="46">
        <f t="shared" si="20"/>
        <v>0.1389196878</v>
      </c>
      <c r="V347" s="47" t="str">
        <f t="shared" si="7"/>
        <v>AOP</v>
      </c>
      <c r="W347" s="48">
        <f t="shared" si="26"/>
        <v>178.2228459</v>
      </c>
      <c r="X347" s="49" t="str">
        <f t="shared" si="9"/>
        <v>#DIV/0!</v>
      </c>
      <c r="Y347" s="9" t="str">
        <f t="shared" si="24"/>
        <v>#DIV/0!</v>
      </c>
      <c r="Z347" s="8"/>
      <c r="AA347" s="8"/>
      <c r="AB347" s="8"/>
      <c r="AC347" s="8" t="str">
        <f t="shared" si="11"/>
        <v>PAUH23306PC1.5</v>
      </c>
      <c r="AD347" s="8" t="str">
        <f>IF(AC347='Input - Bookings'!Q346,"OK","Check")</f>
        <v>Check</v>
      </c>
      <c r="AE347" s="50"/>
      <c r="AF347" s="62"/>
      <c r="AG347" s="62"/>
      <c r="AH347" s="52"/>
      <c r="AI347" s="52"/>
      <c r="AJ347" s="8" t="str">
        <f t="array" ref="AJ347">XLOOKUP($K347,'AP Plants'!D:D,'AP Plants'!B:B)</f>
        <v>Class 3</v>
      </c>
      <c r="AK347" s="53"/>
      <c r="AL347" s="53"/>
      <c r="AM347" s="46">
        <v>0.015</v>
      </c>
      <c r="AN347" s="46">
        <f t="array" ref="AN347">XLOOKUP($AJ347,Warranty!B:B,Warranty!E:E)</f>
        <v>0.015</v>
      </c>
      <c r="AO347" s="8">
        <f>IF($M347="AUD",VLOOKUP(RIGHT('Wk - Margins'!$K347,3),'AU Freight'!C:G,5,0),0)</f>
        <v>100</v>
      </c>
      <c r="AP347" s="46">
        <f t="shared" si="12"/>
        <v>0</v>
      </c>
      <c r="AQ347" s="54">
        <f t="shared" si="13"/>
        <v>100</v>
      </c>
      <c r="AR347" s="55">
        <f t="shared" si="14"/>
        <v>0.922052817</v>
      </c>
      <c r="AS347" s="56">
        <f>IF(M347="AUD",P347*'Currency &amp; Conversion'!$L$7,P347)</f>
        <v>1436.967022</v>
      </c>
      <c r="AT347" s="56">
        <f>IF(M347="AUD",Q347*'Currency &amp; Conversion'!$L$7,Q347)</f>
        <v>861.4550148</v>
      </c>
      <c r="AU347" s="56"/>
      <c r="AV347" s="56"/>
      <c r="AW347" s="8"/>
    </row>
    <row r="348" ht="12.75" customHeight="1">
      <c r="A348" s="39" t="str">
        <f>'Input - Bookings'!A350</f>
        <v>04-25</v>
      </c>
      <c r="B348" s="40" t="str">
        <f t="shared" si="1"/>
        <v>Australia</v>
      </c>
      <c r="C348" s="40" t="str">
        <f t="shared" si="2"/>
        <v>PAU</v>
      </c>
      <c r="D348" s="40" t="str">
        <f>'Input - Bookings'!C350</f>
        <v>P</v>
      </c>
      <c r="E348" s="40" t="str">
        <f>'Input - Bookings'!H350</f>
        <v>AU</v>
      </c>
      <c r="F348" s="41" t="str">
        <f>'Input - Bookings'!E350</f>
        <v>065</v>
      </c>
      <c r="G348" s="41" t="str">
        <f>'Input - Bookings'!G350</f>
        <v>ADAPT-A-LIFT GROUP (WA)</v>
      </c>
      <c r="H348" s="58" t="str">
        <f>'Input - Bookings'!I350</f>
        <v>H23307</v>
      </c>
      <c r="I348" s="40" t="str">
        <f t="shared" si="3"/>
        <v>AU</v>
      </c>
      <c r="J348" s="41" t="str">
        <f>VLOOKUP(H348,'Input - Bookings'!I348:P787,8,0)</f>
        <v>087605</v>
      </c>
      <c r="K348" s="41" t="str">
        <f>'Input - Bookings'!L350</f>
        <v>A6W9</v>
      </c>
      <c r="L348" s="41" t="str">
        <f>'Input - Bookings'!M350</f>
        <v>PC1.5</v>
      </c>
      <c r="M348" s="41" t="str">
        <f>'Input - Bookings'!B350</f>
        <v>AUD</v>
      </c>
      <c r="N348" s="43" t="str">
        <f t="array" ref="N348">IF(M348="USD",INDEX('AP Plants'!A:A,MATCH(K348,'AP Plants'!D:D,0)),INDEX('Australia Plants'!A:A,MATCH(K348,'Australia Plants'!D:D,0)))</f>
        <v>Staxx</v>
      </c>
      <c r="O348" s="10">
        <v>1.0</v>
      </c>
      <c r="P348" s="9">
        <v>2140.0</v>
      </c>
      <c r="Q348" s="9">
        <v>1282.92</v>
      </c>
      <c r="R348" s="44">
        <v>0.13891968781723785</v>
      </c>
      <c r="S348" s="45">
        <f t="shared" si="4"/>
        <v>0.4005046729</v>
      </c>
      <c r="T348" s="46">
        <f t="shared" si="5"/>
        <v>0</v>
      </c>
      <c r="U348" s="46">
        <f t="shared" si="20"/>
        <v>0.1389196878</v>
      </c>
      <c r="V348" s="47" t="str">
        <f t="shared" si="7"/>
        <v>AOP</v>
      </c>
      <c r="W348" s="48">
        <f t="shared" si="26"/>
        <v>178.2228459</v>
      </c>
      <c r="X348" s="49" t="str">
        <f t="shared" si="9"/>
        <v>#DIV/0!</v>
      </c>
      <c r="Y348" s="9" t="str">
        <f t="shared" si="24"/>
        <v>#DIV/0!</v>
      </c>
      <c r="Z348" s="8"/>
      <c r="AA348" s="8"/>
      <c r="AB348" s="8"/>
      <c r="AC348" s="8" t="str">
        <f t="shared" si="11"/>
        <v>PAUH23307PC1.5</v>
      </c>
      <c r="AD348" s="8" t="str">
        <f>IF(AC348='Input - Bookings'!Q347,"OK","Check")</f>
        <v>Check</v>
      </c>
      <c r="AE348" s="50"/>
      <c r="AF348" s="62"/>
      <c r="AG348" s="62"/>
      <c r="AH348" s="52"/>
      <c r="AI348" s="52"/>
      <c r="AJ348" s="8" t="str">
        <f t="array" ref="AJ348">XLOOKUP($K348,'AP Plants'!D:D,'AP Plants'!B:B)</f>
        <v>Class 3</v>
      </c>
      <c r="AK348" s="53"/>
      <c r="AL348" s="53"/>
      <c r="AM348" s="46">
        <v>0.015</v>
      </c>
      <c r="AN348" s="46">
        <f t="array" ref="AN348">XLOOKUP($AJ348,Warranty!B:B,Warranty!E:E)</f>
        <v>0.015</v>
      </c>
      <c r="AO348" s="8">
        <f>IF($M348="AUD",VLOOKUP(RIGHT('Wk - Margins'!$K348,3),'AU Freight'!C:G,5,0),0)</f>
        <v>100</v>
      </c>
      <c r="AP348" s="46">
        <f t="shared" si="12"/>
        <v>0</v>
      </c>
      <c r="AQ348" s="54">
        <f t="shared" si="13"/>
        <v>100</v>
      </c>
      <c r="AR348" s="55">
        <f t="shared" si="14"/>
        <v>0.922052817</v>
      </c>
      <c r="AS348" s="56">
        <f>IF(M348="AUD",P348*'Currency &amp; Conversion'!$L$7,P348)</f>
        <v>1436.967022</v>
      </c>
      <c r="AT348" s="56">
        <f>IF(M348="AUD",Q348*'Currency &amp; Conversion'!$L$7,Q348)</f>
        <v>861.4550148</v>
      </c>
      <c r="AU348" s="56"/>
      <c r="AV348" s="56"/>
      <c r="AW348" s="8"/>
    </row>
    <row r="349" ht="12.75" customHeight="1">
      <c r="A349" s="39" t="str">
        <f>'Input - Bookings'!A351</f>
        <v>04-25</v>
      </c>
      <c r="B349" s="40" t="str">
        <f t="shared" si="1"/>
        <v>Australia</v>
      </c>
      <c r="C349" s="40" t="str">
        <f t="shared" si="2"/>
        <v>PAU</v>
      </c>
      <c r="D349" s="40" t="str">
        <f>'Input - Bookings'!C351</f>
        <v>P</v>
      </c>
      <c r="E349" s="40" t="str">
        <f>'Input - Bookings'!H351</f>
        <v>AU</v>
      </c>
      <c r="F349" s="41" t="str">
        <f>'Input - Bookings'!E351</f>
        <v>065</v>
      </c>
      <c r="G349" s="41" t="str">
        <f>'Input - Bookings'!G351</f>
        <v>ADAPT-A-LIFT GROUP (WA)</v>
      </c>
      <c r="H349" s="58" t="str">
        <f>'Input - Bookings'!I351</f>
        <v>H23308</v>
      </c>
      <c r="I349" s="40" t="str">
        <f t="shared" si="3"/>
        <v>AU</v>
      </c>
      <c r="J349" s="41" t="str">
        <f>VLOOKUP(H349,'Input - Bookings'!I349:P788,8,0)</f>
        <v>087605</v>
      </c>
      <c r="K349" s="41" t="str">
        <f>'Input - Bookings'!L351</f>
        <v>A6W9</v>
      </c>
      <c r="L349" s="41" t="str">
        <f>'Input - Bookings'!M351</f>
        <v>PC1.5</v>
      </c>
      <c r="M349" s="41" t="str">
        <f>'Input - Bookings'!B351</f>
        <v>AUD</v>
      </c>
      <c r="N349" s="43" t="str">
        <f t="array" ref="N349">IF(M349="USD",INDEX('AP Plants'!A:A,MATCH(K349,'AP Plants'!D:D,0)),INDEX('Australia Plants'!A:A,MATCH(K349,'Australia Plants'!D:D,0)))</f>
        <v>Staxx</v>
      </c>
      <c r="O349" s="10">
        <v>1.0</v>
      </c>
      <c r="P349" s="9">
        <v>2140.0</v>
      </c>
      <c r="Q349" s="9">
        <v>1282.92</v>
      </c>
      <c r="R349" s="44">
        <v>0.13891968781723785</v>
      </c>
      <c r="S349" s="45">
        <f t="shared" si="4"/>
        <v>0.4005046729</v>
      </c>
      <c r="T349" s="46">
        <f t="shared" si="5"/>
        <v>0</v>
      </c>
      <c r="U349" s="46">
        <f t="shared" si="20"/>
        <v>0.1389196878</v>
      </c>
      <c r="V349" s="47" t="str">
        <f t="shared" si="7"/>
        <v>AOP</v>
      </c>
      <c r="W349" s="48">
        <f t="shared" si="26"/>
        <v>178.2228459</v>
      </c>
      <c r="X349" s="49" t="str">
        <f t="shared" si="9"/>
        <v>#DIV/0!</v>
      </c>
      <c r="Y349" s="9" t="str">
        <f t="shared" si="24"/>
        <v>#DIV/0!</v>
      </c>
      <c r="Z349" s="8"/>
      <c r="AA349" s="8"/>
      <c r="AB349" s="8"/>
      <c r="AC349" s="8" t="str">
        <f t="shared" si="11"/>
        <v>PAUH23308PC1.5</v>
      </c>
      <c r="AD349" s="8" t="str">
        <f>IF(AC349='Input - Bookings'!Q348,"OK","Check")</f>
        <v>Check</v>
      </c>
      <c r="AE349" s="50"/>
      <c r="AF349" s="62"/>
      <c r="AG349" s="62"/>
      <c r="AH349" s="52"/>
      <c r="AI349" s="52"/>
      <c r="AJ349" s="8" t="str">
        <f t="array" ref="AJ349">XLOOKUP($K349,'AP Plants'!D:D,'AP Plants'!B:B)</f>
        <v>Class 3</v>
      </c>
      <c r="AK349" s="53"/>
      <c r="AL349" s="53"/>
      <c r="AM349" s="46">
        <v>0.015</v>
      </c>
      <c r="AN349" s="46">
        <f t="array" ref="AN349">XLOOKUP($AJ349,Warranty!B:B,Warranty!E:E)</f>
        <v>0.015</v>
      </c>
      <c r="AO349" s="8">
        <f>IF($M349="AUD",VLOOKUP(RIGHT('Wk - Margins'!$K349,3),'AU Freight'!C:G,5,0),0)</f>
        <v>100</v>
      </c>
      <c r="AP349" s="46">
        <f t="shared" si="12"/>
        <v>0</v>
      </c>
      <c r="AQ349" s="54">
        <f t="shared" si="13"/>
        <v>100</v>
      </c>
      <c r="AR349" s="55">
        <f t="shared" si="14"/>
        <v>0.922052817</v>
      </c>
      <c r="AS349" s="56">
        <f>IF(M349="AUD",P349*'Currency &amp; Conversion'!$L$7,P349)</f>
        <v>1436.967022</v>
      </c>
      <c r="AT349" s="56">
        <f>IF(M349="AUD",Q349*'Currency &amp; Conversion'!$L$7,Q349)</f>
        <v>861.4550148</v>
      </c>
      <c r="AU349" s="56"/>
      <c r="AV349" s="56"/>
      <c r="AW349" s="8"/>
    </row>
    <row r="350" ht="12.75" customHeight="1">
      <c r="A350" s="39" t="str">
        <f>'Input - Bookings'!A352</f>
        <v>04-25</v>
      </c>
      <c r="B350" s="40" t="str">
        <f t="shared" si="1"/>
        <v>Australia</v>
      </c>
      <c r="C350" s="40" t="str">
        <f t="shared" si="2"/>
        <v>PAU</v>
      </c>
      <c r="D350" s="40" t="str">
        <f>'Input - Bookings'!C352</f>
        <v>P</v>
      </c>
      <c r="E350" s="40" t="str">
        <f>'Input - Bookings'!H352</f>
        <v>AU</v>
      </c>
      <c r="F350" s="41" t="str">
        <f>'Input - Bookings'!E352</f>
        <v>065</v>
      </c>
      <c r="G350" s="41" t="str">
        <f>'Input - Bookings'!G352</f>
        <v>ADAPT-A-LIFT GROUP (WA)</v>
      </c>
      <c r="H350" s="58" t="str">
        <f>'Input - Bookings'!I352</f>
        <v>H23309</v>
      </c>
      <c r="I350" s="40" t="str">
        <f t="shared" si="3"/>
        <v>AU</v>
      </c>
      <c r="J350" s="41" t="str">
        <f>VLOOKUP(H350,'Input - Bookings'!I350:P789,8,0)</f>
        <v>087605</v>
      </c>
      <c r="K350" s="41" t="str">
        <f>'Input - Bookings'!L352</f>
        <v>A6W9</v>
      </c>
      <c r="L350" s="41" t="str">
        <f>'Input - Bookings'!M352</f>
        <v>PC1.5</v>
      </c>
      <c r="M350" s="41" t="str">
        <f>'Input - Bookings'!B352</f>
        <v>AUD</v>
      </c>
      <c r="N350" s="43" t="str">
        <f t="array" ref="N350">IF(M350="USD",INDEX('AP Plants'!A:A,MATCH(K350,'AP Plants'!D:D,0)),INDEX('Australia Plants'!A:A,MATCH(K350,'Australia Plants'!D:D,0)))</f>
        <v>Staxx</v>
      </c>
      <c r="O350" s="10">
        <v>1.0</v>
      </c>
      <c r="P350" s="9">
        <v>2140.0</v>
      </c>
      <c r="Q350" s="9">
        <v>1282.92</v>
      </c>
      <c r="R350" s="44">
        <v>0.13891968781723785</v>
      </c>
      <c r="S350" s="45">
        <f t="shared" si="4"/>
        <v>0.4005046729</v>
      </c>
      <c r="T350" s="46">
        <f t="shared" si="5"/>
        <v>0</v>
      </c>
      <c r="U350" s="46">
        <f t="shared" si="20"/>
        <v>0.1389196878</v>
      </c>
      <c r="V350" s="47" t="str">
        <f t="shared" si="7"/>
        <v>AOP</v>
      </c>
      <c r="W350" s="48">
        <f t="shared" si="26"/>
        <v>178.2228459</v>
      </c>
      <c r="X350" s="49" t="str">
        <f t="shared" si="9"/>
        <v>#DIV/0!</v>
      </c>
      <c r="Y350" s="9" t="str">
        <f t="shared" si="24"/>
        <v>#DIV/0!</v>
      </c>
      <c r="Z350" s="8"/>
      <c r="AA350" s="8"/>
      <c r="AB350" s="8"/>
      <c r="AC350" s="8" t="str">
        <f t="shared" si="11"/>
        <v>PAUH23309PC1.5</v>
      </c>
      <c r="AD350" s="8" t="str">
        <f>IF(AC350='Input - Bookings'!Q349,"OK","Check")</f>
        <v>Check</v>
      </c>
      <c r="AE350" s="50"/>
      <c r="AF350" s="62"/>
      <c r="AG350" s="62"/>
      <c r="AH350" s="52"/>
      <c r="AI350" s="52"/>
      <c r="AJ350" s="8" t="str">
        <f t="array" ref="AJ350">XLOOKUP($K350,'AP Plants'!D:D,'AP Plants'!B:B)</f>
        <v>Class 3</v>
      </c>
      <c r="AK350" s="53"/>
      <c r="AL350" s="53"/>
      <c r="AM350" s="46">
        <v>0.015</v>
      </c>
      <c r="AN350" s="46">
        <f t="array" ref="AN350">XLOOKUP($AJ350,Warranty!B:B,Warranty!E:E)</f>
        <v>0.015</v>
      </c>
      <c r="AO350" s="8">
        <f>IF($M350="AUD",VLOOKUP(RIGHT('Wk - Margins'!$K350,3),'AU Freight'!C:G,5,0),0)</f>
        <v>100</v>
      </c>
      <c r="AP350" s="46">
        <f t="shared" si="12"/>
        <v>0</v>
      </c>
      <c r="AQ350" s="54">
        <f t="shared" si="13"/>
        <v>100</v>
      </c>
      <c r="AR350" s="55">
        <f t="shared" si="14"/>
        <v>0.922052817</v>
      </c>
      <c r="AS350" s="56">
        <f>IF(M350="AUD",P350*'Currency &amp; Conversion'!$L$7,P350)</f>
        <v>1436.967022</v>
      </c>
      <c r="AT350" s="56">
        <f>IF(M350="AUD",Q350*'Currency &amp; Conversion'!$L$7,Q350)</f>
        <v>861.4550148</v>
      </c>
      <c r="AU350" s="56"/>
      <c r="AV350" s="56"/>
      <c r="AW350" s="8"/>
    </row>
    <row r="351" ht="12.75" customHeight="1">
      <c r="A351" s="39" t="str">
        <f>'Input - Bookings'!A353</f>
        <v>04-25</v>
      </c>
      <c r="B351" s="40" t="str">
        <f t="shared" si="1"/>
        <v>Australia</v>
      </c>
      <c r="C351" s="40" t="str">
        <f t="shared" si="2"/>
        <v>PAU</v>
      </c>
      <c r="D351" s="40" t="str">
        <f>'Input - Bookings'!C353</f>
        <v>P</v>
      </c>
      <c r="E351" s="40" t="str">
        <f>'Input - Bookings'!H353</f>
        <v>AU</v>
      </c>
      <c r="F351" s="41" t="str">
        <f>'Input - Bookings'!E353</f>
        <v>065</v>
      </c>
      <c r="G351" s="41" t="str">
        <f>'Input - Bookings'!G353</f>
        <v>ADAPT-A-LIFT GROUP (WA)</v>
      </c>
      <c r="H351" s="58" t="str">
        <f>'Input - Bookings'!I353</f>
        <v>H23310</v>
      </c>
      <c r="I351" s="40" t="str">
        <f t="shared" si="3"/>
        <v>AU</v>
      </c>
      <c r="J351" s="41" t="str">
        <f>VLOOKUP(H351,'Input - Bookings'!I351:P790,8,0)</f>
        <v>087605</v>
      </c>
      <c r="K351" s="41" t="str">
        <f>'Input - Bookings'!L353</f>
        <v>A6W9</v>
      </c>
      <c r="L351" s="41" t="str">
        <f>'Input - Bookings'!M353</f>
        <v>PC1.5</v>
      </c>
      <c r="M351" s="41" t="str">
        <f>'Input - Bookings'!B353</f>
        <v>AUD</v>
      </c>
      <c r="N351" s="43" t="str">
        <f t="array" ref="N351">IF(M351="USD",INDEX('AP Plants'!A:A,MATCH(K351,'AP Plants'!D:D,0)),INDEX('Australia Plants'!A:A,MATCH(K351,'Australia Plants'!D:D,0)))</f>
        <v>Staxx</v>
      </c>
      <c r="O351" s="10">
        <v>1.0</v>
      </c>
      <c r="P351" s="9">
        <v>2140.0</v>
      </c>
      <c r="Q351" s="9">
        <v>1282.92</v>
      </c>
      <c r="R351" s="44">
        <v>0.13891968781723785</v>
      </c>
      <c r="S351" s="45">
        <f t="shared" si="4"/>
        <v>0.4005046729</v>
      </c>
      <c r="T351" s="46">
        <f t="shared" si="5"/>
        <v>0</v>
      </c>
      <c r="U351" s="46">
        <f t="shared" si="20"/>
        <v>0.1389196878</v>
      </c>
      <c r="V351" s="47" t="str">
        <f t="shared" si="7"/>
        <v>AOP</v>
      </c>
      <c r="W351" s="48">
        <f t="shared" si="26"/>
        <v>178.2228459</v>
      </c>
      <c r="X351" s="49" t="str">
        <f t="shared" si="9"/>
        <v>#DIV/0!</v>
      </c>
      <c r="Y351" s="9" t="str">
        <f t="shared" si="24"/>
        <v>#DIV/0!</v>
      </c>
      <c r="Z351" s="8"/>
      <c r="AA351" s="8"/>
      <c r="AB351" s="8"/>
      <c r="AC351" s="8" t="str">
        <f t="shared" si="11"/>
        <v>PAUH23310PC1.5</v>
      </c>
      <c r="AD351" s="8" t="str">
        <f>IF(AC351='Input - Bookings'!Q350,"OK","Check")</f>
        <v>Check</v>
      </c>
      <c r="AE351" s="50"/>
      <c r="AF351" s="62"/>
      <c r="AG351" s="62"/>
      <c r="AH351" s="52"/>
      <c r="AI351" s="52"/>
      <c r="AJ351" s="8" t="str">
        <f t="array" ref="AJ351">XLOOKUP($K351,'AP Plants'!D:D,'AP Plants'!B:B)</f>
        <v>Class 3</v>
      </c>
      <c r="AK351" s="53"/>
      <c r="AL351" s="53"/>
      <c r="AM351" s="46">
        <v>0.015</v>
      </c>
      <c r="AN351" s="46">
        <f t="array" ref="AN351">XLOOKUP($AJ351,Warranty!B:B,Warranty!E:E)</f>
        <v>0.015</v>
      </c>
      <c r="AO351" s="8">
        <f>IF($M351="AUD",VLOOKUP(RIGHT('Wk - Margins'!$K351,3),'AU Freight'!C:G,5,0),0)</f>
        <v>100</v>
      </c>
      <c r="AP351" s="46">
        <f t="shared" si="12"/>
        <v>0</v>
      </c>
      <c r="AQ351" s="54">
        <f t="shared" si="13"/>
        <v>100</v>
      </c>
      <c r="AR351" s="55">
        <f t="shared" si="14"/>
        <v>0.922052817</v>
      </c>
      <c r="AS351" s="56">
        <f>IF(M351="AUD",P351*'Currency &amp; Conversion'!$L$7,P351)</f>
        <v>1436.967022</v>
      </c>
      <c r="AT351" s="56">
        <f>IF(M351="AUD",Q351*'Currency &amp; Conversion'!$L$7,Q351)</f>
        <v>861.4550148</v>
      </c>
      <c r="AU351" s="56"/>
      <c r="AV351" s="56"/>
      <c r="AW351" s="8"/>
    </row>
    <row r="352" ht="12.75" customHeight="1">
      <c r="A352" s="39" t="str">
        <f>'Input - Bookings'!A354</f>
        <v>04-25</v>
      </c>
      <c r="B352" s="40" t="str">
        <f t="shared" si="1"/>
        <v>Australia</v>
      </c>
      <c r="C352" s="40" t="str">
        <f t="shared" si="2"/>
        <v>PAU</v>
      </c>
      <c r="D352" s="40" t="str">
        <f>'Input - Bookings'!C354</f>
        <v>P</v>
      </c>
      <c r="E352" s="40" t="str">
        <f>'Input - Bookings'!H354</f>
        <v>AU</v>
      </c>
      <c r="F352" s="41" t="str">
        <f>'Input - Bookings'!E354</f>
        <v>065</v>
      </c>
      <c r="G352" s="41" t="str">
        <f>'Input - Bookings'!G354</f>
        <v>ADAPT-A-LIFT GROUP (WA)</v>
      </c>
      <c r="H352" s="58" t="str">
        <f>'Input - Bookings'!I354</f>
        <v>H23311</v>
      </c>
      <c r="I352" s="40" t="str">
        <f t="shared" si="3"/>
        <v>AU</v>
      </c>
      <c r="J352" s="41" t="str">
        <f>VLOOKUP(H352,'Input - Bookings'!I352:P791,8,0)</f>
        <v>087605</v>
      </c>
      <c r="K352" s="41" t="str">
        <f>'Input - Bookings'!L354</f>
        <v>A6W9</v>
      </c>
      <c r="L352" s="41" t="str">
        <f>'Input - Bookings'!M354</f>
        <v>PC1.5</v>
      </c>
      <c r="M352" s="41" t="str">
        <f>'Input - Bookings'!B354</f>
        <v>AUD</v>
      </c>
      <c r="N352" s="43" t="str">
        <f t="array" ref="N352">IF(M352="USD",INDEX('AP Plants'!A:A,MATCH(K352,'AP Plants'!D:D,0)),INDEX('Australia Plants'!A:A,MATCH(K352,'Australia Plants'!D:D,0)))</f>
        <v>Staxx</v>
      </c>
      <c r="O352" s="10">
        <v>1.0</v>
      </c>
      <c r="P352" s="9">
        <v>2140.0</v>
      </c>
      <c r="Q352" s="9">
        <v>1282.92</v>
      </c>
      <c r="R352" s="44">
        <v>0.13891968781723785</v>
      </c>
      <c r="S352" s="45">
        <f t="shared" si="4"/>
        <v>0.4005046729</v>
      </c>
      <c r="T352" s="46">
        <f t="shared" si="5"/>
        <v>0</v>
      </c>
      <c r="U352" s="46">
        <f t="shared" si="20"/>
        <v>0.1389196878</v>
      </c>
      <c r="V352" s="47" t="str">
        <f t="shared" si="7"/>
        <v>AOP</v>
      </c>
      <c r="W352" s="48">
        <f t="shared" si="26"/>
        <v>178.2228459</v>
      </c>
      <c r="X352" s="49" t="str">
        <f t="shared" si="9"/>
        <v>#DIV/0!</v>
      </c>
      <c r="Y352" s="9" t="str">
        <f t="shared" si="24"/>
        <v>#DIV/0!</v>
      </c>
      <c r="Z352" s="8"/>
      <c r="AA352" s="8"/>
      <c r="AB352" s="8"/>
      <c r="AC352" s="8" t="str">
        <f t="shared" si="11"/>
        <v>PAUH23311PC1.5</v>
      </c>
      <c r="AD352" s="8" t="str">
        <f>IF(AC352='Input - Bookings'!Q351,"OK","Check")</f>
        <v>Check</v>
      </c>
      <c r="AE352" s="50"/>
      <c r="AF352" s="62"/>
      <c r="AG352" s="62"/>
      <c r="AH352" s="52"/>
      <c r="AI352" s="52"/>
      <c r="AJ352" s="8" t="str">
        <f t="array" ref="AJ352">XLOOKUP($K352,'AP Plants'!D:D,'AP Plants'!B:B)</f>
        <v>Class 3</v>
      </c>
      <c r="AK352" s="53"/>
      <c r="AL352" s="53"/>
      <c r="AM352" s="46">
        <v>0.015</v>
      </c>
      <c r="AN352" s="46">
        <f t="array" ref="AN352">XLOOKUP($AJ352,Warranty!B:B,Warranty!E:E)</f>
        <v>0.015</v>
      </c>
      <c r="AO352" s="8">
        <f>IF($M352="AUD",VLOOKUP(RIGHT('Wk - Margins'!$K352,3),'AU Freight'!C:G,5,0),0)</f>
        <v>100</v>
      </c>
      <c r="AP352" s="46">
        <f t="shared" si="12"/>
        <v>0</v>
      </c>
      <c r="AQ352" s="54">
        <f t="shared" si="13"/>
        <v>100</v>
      </c>
      <c r="AR352" s="55">
        <f t="shared" si="14"/>
        <v>0.922052817</v>
      </c>
      <c r="AS352" s="56">
        <f>IF(M352="AUD",P352*'Currency &amp; Conversion'!$L$7,P352)</f>
        <v>1436.967022</v>
      </c>
      <c r="AT352" s="56">
        <f>IF(M352="AUD",Q352*'Currency &amp; Conversion'!$L$7,Q352)</f>
        <v>861.4550148</v>
      </c>
      <c r="AU352" s="56"/>
      <c r="AV352" s="56"/>
      <c r="AW352" s="8"/>
    </row>
    <row r="353" ht="12.75" customHeight="1">
      <c r="A353" s="39" t="str">
        <f>'Input - Bookings'!A355</f>
        <v>04-25</v>
      </c>
      <c r="B353" s="40" t="str">
        <f t="shared" si="1"/>
        <v>Australia</v>
      </c>
      <c r="C353" s="40" t="str">
        <f t="shared" si="2"/>
        <v>PAU</v>
      </c>
      <c r="D353" s="40" t="str">
        <f>'Input - Bookings'!C355</f>
        <v>P</v>
      </c>
      <c r="E353" s="40" t="str">
        <f>'Input - Bookings'!H355</f>
        <v>AU</v>
      </c>
      <c r="F353" s="41" t="str">
        <f>'Input - Bookings'!E355</f>
        <v>065</v>
      </c>
      <c r="G353" s="41" t="str">
        <f>'Input - Bookings'!G355</f>
        <v>ADAPT-A-LIFT GROUP (WA)</v>
      </c>
      <c r="H353" s="58" t="str">
        <f>'Input - Bookings'!I355</f>
        <v>H23312</v>
      </c>
      <c r="I353" s="40" t="str">
        <f t="shared" si="3"/>
        <v>AU</v>
      </c>
      <c r="J353" s="41" t="str">
        <f>VLOOKUP(H353,'Input - Bookings'!I353:P792,8,0)</f>
        <v>087605</v>
      </c>
      <c r="K353" s="41" t="str">
        <f>'Input - Bookings'!L355</f>
        <v>A6W9</v>
      </c>
      <c r="L353" s="41" t="str">
        <f>'Input - Bookings'!M355</f>
        <v>PC1.5</v>
      </c>
      <c r="M353" s="41" t="str">
        <f>'Input - Bookings'!B355</f>
        <v>AUD</v>
      </c>
      <c r="N353" s="43" t="str">
        <f t="array" ref="N353">IF(M353="USD",INDEX('AP Plants'!A:A,MATCH(K353,'AP Plants'!D:D,0)),INDEX('Australia Plants'!A:A,MATCH(K353,'Australia Plants'!D:D,0)))</f>
        <v>Staxx</v>
      </c>
      <c r="O353" s="10">
        <v>1.0</v>
      </c>
      <c r="P353" s="9">
        <v>2140.0</v>
      </c>
      <c r="Q353" s="9">
        <v>1282.92</v>
      </c>
      <c r="R353" s="44">
        <v>0.13891968781723785</v>
      </c>
      <c r="S353" s="45">
        <f t="shared" si="4"/>
        <v>0.4005046729</v>
      </c>
      <c r="T353" s="46">
        <f t="shared" si="5"/>
        <v>0</v>
      </c>
      <c r="U353" s="46">
        <f t="shared" si="20"/>
        <v>0.1389196878</v>
      </c>
      <c r="V353" s="47" t="str">
        <f t="shared" si="7"/>
        <v>AOP</v>
      </c>
      <c r="W353" s="48">
        <f t="shared" si="26"/>
        <v>178.2228459</v>
      </c>
      <c r="X353" s="49" t="str">
        <f t="shared" si="9"/>
        <v>#DIV/0!</v>
      </c>
      <c r="Y353" s="9" t="str">
        <f t="shared" si="24"/>
        <v>#DIV/0!</v>
      </c>
      <c r="Z353" s="8"/>
      <c r="AA353" s="8"/>
      <c r="AB353" s="8"/>
      <c r="AC353" s="8" t="str">
        <f t="shared" si="11"/>
        <v>PAUH23312PC1.5</v>
      </c>
      <c r="AD353" s="8" t="str">
        <f>IF(AC353='Input - Bookings'!Q352,"OK","Check")</f>
        <v>Check</v>
      </c>
      <c r="AE353" s="50"/>
      <c r="AF353" s="62"/>
      <c r="AG353" s="62"/>
      <c r="AH353" s="52"/>
      <c r="AI353" s="52"/>
      <c r="AJ353" s="8" t="str">
        <f t="array" ref="AJ353">XLOOKUP($K353,'AP Plants'!D:D,'AP Plants'!B:B)</f>
        <v>Class 3</v>
      </c>
      <c r="AK353" s="53"/>
      <c r="AL353" s="53"/>
      <c r="AM353" s="46">
        <v>0.015</v>
      </c>
      <c r="AN353" s="46">
        <f t="array" ref="AN353">XLOOKUP($AJ353,Warranty!B:B,Warranty!E:E)</f>
        <v>0.015</v>
      </c>
      <c r="AO353" s="8">
        <f>IF($M353="AUD",VLOOKUP(RIGHT('Wk - Margins'!$K353,3),'AU Freight'!C:G,5,0),0)</f>
        <v>100</v>
      </c>
      <c r="AP353" s="46">
        <f t="shared" si="12"/>
        <v>0</v>
      </c>
      <c r="AQ353" s="54">
        <f t="shared" si="13"/>
        <v>100</v>
      </c>
      <c r="AR353" s="55">
        <f t="shared" si="14"/>
        <v>0.922052817</v>
      </c>
      <c r="AS353" s="56">
        <f>IF(M353="AUD",P353*'Currency &amp; Conversion'!$L$7,P353)</f>
        <v>1436.967022</v>
      </c>
      <c r="AT353" s="56">
        <f>IF(M353="AUD",Q353*'Currency &amp; Conversion'!$L$7,Q353)</f>
        <v>861.4550148</v>
      </c>
      <c r="AU353" s="56"/>
      <c r="AV353" s="56"/>
      <c r="AW353" s="8"/>
    </row>
    <row r="354" ht="12.75" customHeight="1">
      <c r="A354" s="39" t="str">
        <f>'Input - Bookings'!A356</f>
        <v>04-25</v>
      </c>
      <c r="B354" s="40" t="str">
        <f t="shared" si="1"/>
        <v>Australia</v>
      </c>
      <c r="C354" s="40" t="str">
        <f t="shared" si="2"/>
        <v>PAU</v>
      </c>
      <c r="D354" s="40" t="str">
        <f>'Input - Bookings'!C356</f>
        <v>P</v>
      </c>
      <c r="E354" s="40" t="str">
        <f>'Input - Bookings'!H356</f>
        <v>AU</v>
      </c>
      <c r="F354" s="41" t="str">
        <f>'Input - Bookings'!E356</f>
        <v>065</v>
      </c>
      <c r="G354" s="41" t="str">
        <f>'Input - Bookings'!G356</f>
        <v>ADAPT-A-LIFT GROUP (WA)</v>
      </c>
      <c r="H354" s="58" t="str">
        <f>'Input - Bookings'!I356</f>
        <v>H23314</v>
      </c>
      <c r="I354" s="40" t="str">
        <f t="shared" si="3"/>
        <v>AU</v>
      </c>
      <c r="J354" s="41" t="str">
        <f>VLOOKUP(H354,'Input - Bookings'!I354:P793,8,0)</f>
        <v>087605</v>
      </c>
      <c r="K354" s="41" t="str">
        <f>'Input - Bookings'!L356</f>
        <v>A6W9</v>
      </c>
      <c r="L354" s="41" t="str">
        <f>'Input - Bookings'!M356</f>
        <v>PC1.5</v>
      </c>
      <c r="M354" s="41" t="str">
        <f>'Input - Bookings'!B356</f>
        <v>AUD</v>
      </c>
      <c r="N354" s="43" t="str">
        <f t="array" ref="N354">IF(M354="USD",INDEX('AP Plants'!A:A,MATCH(K354,'AP Plants'!D:D,0)),INDEX('Australia Plants'!A:A,MATCH(K354,'Australia Plants'!D:D,0)))</f>
        <v>Staxx</v>
      </c>
      <c r="O354" s="10">
        <v>1.0</v>
      </c>
      <c r="P354" s="9">
        <v>2140.0</v>
      </c>
      <c r="Q354" s="9">
        <v>1282.92</v>
      </c>
      <c r="R354" s="44">
        <v>0.13891968781723785</v>
      </c>
      <c r="S354" s="45">
        <f t="shared" si="4"/>
        <v>0.4005046729</v>
      </c>
      <c r="T354" s="46">
        <f t="shared" si="5"/>
        <v>0</v>
      </c>
      <c r="U354" s="46">
        <f t="shared" si="20"/>
        <v>0.1389196878</v>
      </c>
      <c r="V354" s="47" t="str">
        <f t="shared" si="7"/>
        <v>AOP</v>
      </c>
      <c r="W354" s="48">
        <f t="shared" si="26"/>
        <v>178.2228459</v>
      </c>
      <c r="X354" s="49" t="str">
        <f t="shared" si="9"/>
        <v>#DIV/0!</v>
      </c>
      <c r="Y354" s="9" t="str">
        <f t="shared" si="24"/>
        <v>#DIV/0!</v>
      </c>
      <c r="Z354" s="8"/>
      <c r="AA354" s="8"/>
      <c r="AB354" s="8"/>
      <c r="AC354" s="8" t="str">
        <f t="shared" si="11"/>
        <v>PAUH23314PC1.5</v>
      </c>
      <c r="AD354" s="8" t="str">
        <f>IF(AC354='Input - Bookings'!Q353,"OK","Check")</f>
        <v>Check</v>
      </c>
      <c r="AE354" s="50"/>
      <c r="AF354" s="62"/>
      <c r="AG354" s="62"/>
      <c r="AH354" s="52"/>
      <c r="AI354" s="52"/>
      <c r="AJ354" s="8" t="str">
        <f t="array" ref="AJ354">XLOOKUP($K354,'AP Plants'!D:D,'AP Plants'!B:B)</f>
        <v>Class 3</v>
      </c>
      <c r="AK354" s="53"/>
      <c r="AL354" s="53"/>
      <c r="AM354" s="46">
        <v>0.015</v>
      </c>
      <c r="AN354" s="46">
        <f t="array" ref="AN354">XLOOKUP($AJ354,Warranty!B:B,Warranty!E:E)</f>
        <v>0.015</v>
      </c>
      <c r="AO354" s="8">
        <f>IF($M354="AUD",VLOOKUP(RIGHT('Wk - Margins'!$K354,3),'AU Freight'!C:G,5,0),0)</f>
        <v>100</v>
      </c>
      <c r="AP354" s="46">
        <f t="shared" si="12"/>
        <v>0</v>
      </c>
      <c r="AQ354" s="54">
        <f t="shared" si="13"/>
        <v>100</v>
      </c>
      <c r="AR354" s="55">
        <f t="shared" si="14"/>
        <v>0.922052817</v>
      </c>
      <c r="AS354" s="56">
        <f>IF(M354="AUD",P354*'Currency &amp; Conversion'!$L$7,P354)</f>
        <v>1436.967022</v>
      </c>
      <c r="AT354" s="56">
        <f>IF(M354="AUD",Q354*'Currency &amp; Conversion'!$L$7,Q354)</f>
        <v>861.4550148</v>
      </c>
      <c r="AU354" s="56"/>
      <c r="AV354" s="56"/>
      <c r="AW354" s="8"/>
    </row>
    <row r="355" ht="12.75" customHeight="1">
      <c r="A355" s="39" t="str">
        <f>'Input - Bookings'!A357</f>
        <v>04-25</v>
      </c>
      <c r="B355" s="40" t="str">
        <f t="shared" si="1"/>
        <v>Australia</v>
      </c>
      <c r="C355" s="40" t="str">
        <f t="shared" si="2"/>
        <v>PAU</v>
      </c>
      <c r="D355" s="40" t="str">
        <f>'Input - Bookings'!C357</f>
        <v>P</v>
      </c>
      <c r="E355" s="40" t="str">
        <f>'Input - Bookings'!H357</f>
        <v>AU</v>
      </c>
      <c r="F355" s="41" t="str">
        <f>'Input - Bookings'!E357</f>
        <v>065</v>
      </c>
      <c r="G355" s="41" t="str">
        <f>'Input - Bookings'!G357</f>
        <v>ADAPT-A-LIFT GROUP (WA)</v>
      </c>
      <c r="H355" s="58" t="str">
        <f>'Input - Bookings'!I357</f>
        <v>H23315</v>
      </c>
      <c r="I355" s="40" t="str">
        <f t="shared" si="3"/>
        <v>AU</v>
      </c>
      <c r="J355" s="41" t="str">
        <f>VLOOKUP(H355,'Input - Bookings'!I355:P794,8,0)</f>
        <v>087605</v>
      </c>
      <c r="K355" s="41" t="str">
        <f>'Input - Bookings'!L357</f>
        <v>A6W9</v>
      </c>
      <c r="L355" s="41" t="str">
        <f>'Input - Bookings'!M357</f>
        <v>PC1.5</v>
      </c>
      <c r="M355" s="41" t="str">
        <f>'Input - Bookings'!B357</f>
        <v>AUD</v>
      </c>
      <c r="N355" s="43" t="str">
        <f t="array" ref="N355">IF(M355="USD",INDEX('AP Plants'!A:A,MATCH(K355,'AP Plants'!D:D,0)),INDEX('Australia Plants'!A:A,MATCH(K355,'Australia Plants'!D:D,0)))</f>
        <v>Staxx</v>
      </c>
      <c r="O355" s="10">
        <v>1.0</v>
      </c>
      <c r="P355" s="9">
        <v>2140.0</v>
      </c>
      <c r="Q355" s="9">
        <v>1282.92</v>
      </c>
      <c r="R355" s="44">
        <v>0.13891968781723785</v>
      </c>
      <c r="S355" s="45">
        <f t="shared" si="4"/>
        <v>0.4005046729</v>
      </c>
      <c r="T355" s="46">
        <f t="shared" si="5"/>
        <v>0</v>
      </c>
      <c r="U355" s="46">
        <f t="shared" si="20"/>
        <v>0.1389196878</v>
      </c>
      <c r="V355" s="47" t="str">
        <f t="shared" si="7"/>
        <v>AOP</v>
      </c>
      <c r="W355" s="48">
        <f t="shared" si="26"/>
        <v>178.2228459</v>
      </c>
      <c r="X355" s="49" t="str">
        <f t="shared" si="9"/>
        <v>#DIV/0!</v>
      </c>
      <c r="Y355" s="9" t="str">
        <f t="shared" si="24"/>
        <v>#DIV/0!</v>
      </c>
      <c r="Z355" s="8"/>
      <c r="AA355" s="8"/>
      <c r="AB355" s="8"/>
      <c r="AC355" s="8" t="str">
        <f t="shared" si="11"/>
        <v>PAUH23315PC1.5</v>
      </c>
      <c r="AD355" s="8" t="str">
        <f>IF(AC355='Input - Bookings'!Q354,"OK","Check")</f>
        <v>Check</v>
      </c>
      <c r="AE355" s="50"/>
      <c r="AF355" s="62"/>
      <c r="AG355" s="62"/>
      <c r="AH355" s="52"/>
      <c r="AI355" s="52"/>
      <c r="AJ355" s="8" t="str">
        <f t="array" ref="AJ355">XLOOKUP($K355,'AP Plants'!D:D,'AP Plants'!B:B)</f>
        <v>Class 3</v>
      </c>
      <c r="AK355" s="53"/>
      <c r="AL355" s="53"/>
      <c r="AM355" s="46">
        <v>0.015</v>
      </c>
      <c r="AN355" s="46">
        <f t="array" ref="AN355">XLOOKUP($AJ355,Warranty!B:B,Warranty!E:E)</f>
        <v>0.015</v>
      </c>
      <c r="AO355" s="8">
        <f>IF($M355="AUD",VLOOKUP(RIGHT('Wk - Margins'!$K355,3),'AU Freight'!C:G,5,0),0)</f>
        <v>100</v>
      </c>
      <c r="AP355" s="46">
        <f t="shared" si="12"/>
        <v>0</v>
      </c>
      <c r="AQ355" s="54">
        <f t="shared" si="13"/>
        <v>100</v>
      </c>
      <c r="AR355" s="55">
        <f t="shared" si="14"/>
        <v>0.922052817</v>
      </c>
      <c r="AS355" s="56">
        <f>IF(M355="AUD",P355*'Currency &amp; Conversion'!$L$7,P355)</f>
        <v>1436.967022</v>
      </c>
      <c r="AT355" s="56">
        <f>IF(M355="AUD",Q355*'Currency &amp; Conversion'!$L$7,Q355)</f>
        <v>861.4550148</v>
      </c>
      <c r="AU355" s="56"/>
      <c r="AV355" s="56"/>
      <c r="AW355" s="8"/>
    </row>
    <row r="356" ht="12.75" customHeight="1">
      <c r="A356" s="39" t="str">
        <f>'Input - Bookings'!A358</f>
        <v>04-25</v>
      </c>
      <c r="B356" s="40" t="str">
        <f t="shared" si="1"/>
        <v>Australia</v>
      </c>
      <c r="C356" s="40" t="str">
        <f t="shared" si="2"/>
        <v>PAU</v>
      </c>
      <c r="D356" s="40" t="str">
        <f>'Input - Bookings'!C358</f>
        <v>P</v>
      </c>
      <c r="E356" s="40" t="str">
        <f>'Input - Bookings'!H358</f>
        <v>AU</v>
      </c>
      <c r="F356" s="41" t="str">
        <f>'Input - Bookings'!E358</f>
        <v>065</v>
      </c>
      <c r="G356" s="41" t="str">
        <f>'Input - Bookings'!G358</f>
        <v>ADAPT-A-LIFT GROUP (WA)</v>
      </c>
      <c r="H356" s="58" t="str">
        <f>'Input - Bookings'!I358</f>
        <v>H23316</v>
      </c>
      <c r="I356" s="40" t="str">
        <f t="shared" si="3"/>
        <v>AU</v>
      </c>
      <c r="J356" s="41" t="str">
        <f>VLOOKUP(H356,'Input - Bookings'!I356:P795,8,0)</f>
        <v>087605</v>
      </c>
      <c r="K356" s="41" t="str">
        <f>'Input - Bookings'!L358</f>
        <v>A6W9</v>
      </c>
      <c r="L356" s="41" t="str">
        <f>'Input - Bookings'!M358</f>
        <v>PC1.5</v>
      </c>
      <c r="M356" s="41" t="str">
        <f>'Input - Bookings'!B358</f>
        <v>AUD</v>
      </c>
      <c r="N356" s="43" t="str">
        <f t="array" ref="N356">IF(M356="USD",INDEX('AP Plants'!A:A,MATCH(K356,'AP Plants'!D:D,0)),INDEX('Australia Plants'!A:A,MATCH(K356,'Australia Plants'!D:D,0)))</f>
        <v>Staxx</v>
      </c>
      <c r="O356" s="10">
        <v>1.0</v>
      </c>
      <c r="P356" s="9">
        <v>2140.0</v>
      </c>
      <c r="Q356" s="9">
        <v>1282.92</v>
      </c>
      <c r="R356" s="44">
        <v>0.13891968781723785</v>
      </c>
      <c r="S356" s="45">
        <f t="shared" si="4"/>
        <v>0.4005046729</v>
      </c>
      <c r="T356" s="46">
        <f t="shared" si="5"/>
        <v>0</v>
      </c>
      <c r="U356" s="46">
        <f t="shared" si="20"/>
        <v>0.1389196878</v>
      </c>
      <c r="V356" s="47" t="str">
        <f t="shared" si="7"/>
        <v>AOP</v>
      </c>
      <c r="W356" s="48">
        <f t="shared" si="26"/>
        <v>178.2228459</v>
      </c>
      <c r="X356" s="49" t="str">
        <f t="shared" si="9"/>
        <v>#DIV/0!</v>
      </c>
      <c r="Y356" s="9" t="str">
        <f t="shared" si="24"/>
        <v>#DIV/0!</v>
      </c>
      <c r="Z356" s="8"/>
      <c r="AA356" s="8"/>
      <c r="AB356" s="8"/>
      <c r="AC356" s="8" t="str">
        <f t="shared" si="11"/>
        <v>PAUH23316PC1.5</v>
      </c>
      <c r="AD356" s="8" t="str">
        <f>IF(AC356='Input - Bookings'!Q355,"OK","Check")</f>
        <v>Check</v>
      </c>
      <c r="AE356" s="50"/>
      <c r="AF356" s="62"/>
      <c r="AG356" s="62"/>
      <c r="AH356" s="52"/>
      <c r="AI356" s="52"/>
      <c r="AJ356" s="8" t="str">
        <f t="array" ref="AJ356">XLOOKUP($K356,'AP Plants'!D:D,'AP Plants'!B:B)</f>
        <v>Class 3</v>
      </c>
      <c r="AK356" s="53"/>
      <c r="AL356" s="53"/>
      <c r="AM356" s="46">
        <v>0.015</v>
      </c>
      <c r="AN356" s="46">
        <f t="array" ref="AN356">XLOOKUP($AJ356,Warranty!B:B,Warranty!E:E)</f>
        <v>0.015</v>
      </c>
      <c r="AO356" s="8">
        <f>IF($M356="AUD",VLOOKUP(RIGHT('Wk - Margins'!$K356,3),'AU Freight'!C:G,5,0),0)</f>
        <v>100</v>
      </c>
      <c r="AP356" s="46">
        <f t="shared" si="12"/>
        <v>0</v>
      </c>
      <c r="AQ356" s="54">
        <f t="shared" si="13"/>
        <v>100</v>
      </c>
      <c r="AR356" s="55">
        <f t="shared" si="14"/>
        <v>0.922052817</v>
      </c>
      <c r="AS356" s="56">
        <f>IF(M356="AUD",P356*'Currency &amp; Conversion'!$L$7,P356)</f>
        <v>1436.967022</v>
      </c>
      <c r="AT356" s="56">
        <f>IF(M356="AUD",Q356*'Currency &amp; Conversion'!$L$7,Q356)</f>
        <v>861.4550148</v>
      </c>
      <c r="AU356" s="56"/>
      <c r="AV356" s="56"/>
      <c r="AW356" s="8"/>
    </row>
    <row r="357" ht="12.75" customHeight="1">
      <c r="A357" s="39" t="str">
        <f>'Input - Bookings'!A359</f>
        <v>04-25</v>
      </c>
      <c r="B357" s="40" t="str">
        <f t="shared" si="1"/>
        <v>Australia</v>
      </c>
      <c r="C357" s="40" t="str">
        <f t="shared" si="2"/>
        <v>PAU</v>
      </c>
      <c r="D357" s="40" t="str">
        <f>'Input - Bookings'!C359</f>
        <v>P</v>
      </c>
      <c r="E357" s="40" t="str">
        <f>'Input - Bookings'!H359</f>
        <v>AU</v>
      </c>
      <c r="F357" s="41" t="str">
        <f>'Input - Bookings'!E359</f>
        <v>065</v>
      </c>
      <c r="G357" s="41" t="str">
        <f>'Input - Bookings'!G359</f>
        <v>ADAPT-A-LIFT GROUP (WA)</v>
      </c>
      <c r="H357" s="58" t="str">
        <f>'Input - Bookings'!I359</f>
        <v>H23317</v>
      </c>
      <c r="I357" s="40" t="str">
        <f t="shared" si="3"/>
        <v>AU</v>
      </c>
      <c r="J357" s="41" t="str">
        <f>VLOOKUP(H357,'Input - Bookings'!I357:P796,8,0)</f>
        <v>087605</v>
      </c>
      <c r="K357" s="41" t="str">
        <f>'Input - Bookings'!L359</f>
        <v>A6W9</v>
      </c>
      <c r="L357" s="41" t="str">
        <f>'Input - Bookings'!M359</f>
        <v>PC1.5</v>
      </c>
      <c r="M357" s="41" t="str">
        <f>'Input - Bookings'!B359</f>
        <v>AUD</v>
      </c>
      <c r="N357" s="43" t="str">
        <f t="array" ref="N357">IF(M357="USD",INDEX('AP Plants'!A:A,MATCH(K357,'AP Plants'!D:D,0)),INDEX('Australia Plants'!A:A,MATCH(K357,'Australia Plants'!D:D,0)))</f>
        <v>Staxx</v>
      </c>
      <c r="O357" s="10">
        <v>1.0</v>
      </c>
      <c r="P357" s="9">
        <v>2140.0</v>
      </c>
      <c r="Q357" s="9">
        <v>1282.92</v>
      </c>
      <c r="R357" s="44">
        <v>0.13891968781723785</v>
      </c>
      <c r="S357" s="45">
        <f t="shared" si="4"/>
        <v>0.4005046729</v>
      </c>
      <c r="T357" s="46">
        <f t="shared" si="5"/>
        <v>0</v>
      </c>
      <c r="U357" s="46">
        <f t="shared" si="20"/>
        <v>0.1389196878</v>
      </c>
      <c r="V357" s="47" t="str">
        <f t="shared" si="7"/>
        <v>AOP</v>
      </c>
      <c r="W357" s="48">
        <f t="shared" si="26"/>
        <v>178.2228459</v>
      </c>
      <c r="X357" s="49" t="str">
        <f t="shared" si="9"/>
        <v>#DIV/0!</v>
      </c>
      <c r="Y357" s="9" t="str">
        <f t="shared" si="24"/>
        <v>#DIV/0!</v>
      </c>
      <c r="Z357" s="8"/>
      <c r="AA357" s="8"/>
      <c r="AB357" s="8"/>
      <c r="AC357" s="8" t="str">
        <f t="shared" si="11"/>
        <v>PAUH23317PC1.5</v>
      </c>
      <c r="AD357" s="8" t="str">
        <f>IF(AC357='Input - Bookings'!Q356,"OK","Check")</f>
        <v>Check</v>
      </c>
      <c r="AE357" s="50"/>
      <c r="AF357" s="62"/>
      <c r="AG357" s="62"/>
      <c r="AH357" s="52"/>
      <c r="AI357" s="59"/>
      <c r="AJ357" s="8" t="str">
        <f t="array" ref="AJ357">XLOOKUP($K357,'AP Plants'!D:D,'AP Plants'!B:B)</f>
        <v>Class 3</v>
      </c>
      <c r="AK357" s="53"/>
      <c r="AL357" s="53"/>
      <c r="AM357" s="46">
        <v>0.015</v>
      </c>
      <c r="AN357" s="46">
        <f t="array" ref="AN357">XLOOKUP($AJ357,Warranty!B:B,Warranty!E:E)</f>
        <v>0.015</v>
      </c>
      <c r="AO357" s="8">
        <f>IF($M357="AUD",VLOOKUP(RIGHT('Wk - Margins'!$K357,3),'AU Freight'!C:G,5,0),0)</f>
        <v>100</v>
      </c>
      <c r="AP357" s="46">
        <f t="shared" si="12"/>
        <v>0</v>
      </c>
      <c r="AQ357" s="54">
        <f t="shared" si="13"/>
        <v>100</v>
      </c>
      <c r="AR357" s="55">
        <f t="shared" si="14"/>
        <v>0.922052817</v>
      </c>
      <c r="AS357" s="56">
        <f>IF(M357="AUD",P357*'Currency &amp; Conversion'!$L$7,P357)</f>
        <v>1436.967022</v>
      </c>
      <c r="AT357" s="56">
        <f>IF(M357="AUD",Q357*'Currency &amp; Conversion'!$L$7,Q357)</f>
        <v>861.4550148</v>
      </c>
      <c r="AU357" s="56"/>
      <c r="AV357" s="56"/>
      <c r="AW357" s="8"/>
    </row>
    <row r="358" ht="12.75" customHeight="1">
      <c r="A358" s="39" t="str">
        <f>'Input - Bookings'!A360</f>
        <v>04-25</v>
      </c>
      <c r="B358" s="40" t="str">
        <f t="shared" si="1"/>
        <v>Australia</v>
      </c>
      <c r="C358" s="40" t="str">
        <f t="shared" si="2"/>
        <v>PAU</v>
      </c>
      <c r="D358" s="40" t="str">
        <f>'Input - Bookings'!C360</f>
        <v>P</v>
      </c>
      <c r="E358" s="40" t="str">
        <f>'Input - Bookings'!H360</f>
        <v>AU</v>
      </c>
      <c r="F358" s="41" t="str">
        <f>'Input - Bookings'!E360</f>
        <v>065</v>
      </c>
      <c r="G358" s="41" t="str">
        <f>'Input - Bookings'!G360</f>
        <v>ADAPT-A-LIFT GROUP (WA)</v>
      </c>
      <c r="H358" s="58" t="str">
        <f>'Input - Bookings'!I360</f>
        <v>H23318</v>
      </c>
      <c r="I358" s="40" t="str">
        <f t="shared" si="3"/>
        <v>AU</v>
      </c>
      <c r="J358" s="41" t="str">
        <f>VLOOKUP(H358,'Input - Bookings'!I358:P797,8,0)</f>
        <v>087605</v>
      </c>
      <c r="K358" s="41" t="str">
        <f>'Input - Bookings'!L360</f>
        <v>A6W9</v>
      </c>
      <c r="L358" s="41" t="str">
        <f>'Input - Bookings'!M360</f>
        <v>PC1.5</v>
      </c>
      <c r="M358" s="41" t="str">
        <f>'Input - Bookings'!B360</f>
        <v>AUD</v>
      </c>
      <c r="N358" s="43" t="str">
        <f t="array" ref="N358">IF(M358="USD",INDEX('AP Plants'!A:A,MATCH(K358,'AP Plants'!D:D,0)),INDEX('Australia Plants'!A:A,MATCH(K358,'Australia Plants'!D:D,0)))</f>
        <v>Staxx</v>
      </c>
      <c r="O358" s="10">
        <v>1.0</v>
      </c>
      <c r="P358" s="9">
        <v>2140.0</v>
      </c>
      <c r="Q358" s="9">
        <v>1282.92</v>
      </c>
      <c r="R358" s="44">
        <v>0.13891968781723785</v>
      </c>
      <c r="S358" s="45">
        <f t="shared" si="4"/>
        <v>0.4005046729</v>
      </c>
      <c r="T358" s="46">
        <f t="shared" si="5"/>
        <v>0</v>
      </c>
      <c r="U358" s="46">
        <f t="shared" si="20"/>
        <v>0.1389196878</v>
      </c>
      <c r="V358" s="47" t="str">
        <f t="shared" si="7"/>
        <v>AOP</v>
      </c>
      <c r="W358" s="48">
        <f t="shared" si="26"/>
        <v>178.2228459</v>
      </c>
      <c r="X358" s="49" t="str">
        <f t="shared" si="9"/>
        <v>#DIV/0!</v>
      </c>
      <c r="Y358" s="9" t="str">
        <f t="shared" si="24"/>
        <v>#DIV/0!</v>
      </c>
      <c r="Z358" s="8"/>
      <c r="AA358" s="8"/>
      <c r="AB358" s="8"/>
      <c r="AC358" s="8" t="str">
        <f t="shared" si="11"/>
        <v>PAUH23318PC1.5</v>
      </c>
      <c r="AD358" s="8" t="str">
        <f>IF(AC358='Input - Bookings'!Q540,"OK","Check")</f>
        <v>Check</v>
      </c>
      <c r="AE358" s="50"/>
      <c r="AF358" s="62"/>
      <c r="AG358" s="62"/>
      <c r="AH358" s="52"/>
      <c r="AI358" s="59"/>
      <c r="AJ358" s="8" t="str">
        <f t="array" ref="AJ358">XLOOKUP($K358,'AP Plants'!D:D,'AP Plants'!B:B)</f>
        <v>Class 3</v>
      </c>
      <c r="AK358" s="53"/>
      <c r="AL358" s="53"/>
      <c r="AM358" s="46">
        <v>0.015</v>
      </c>
      <c r="AN358" s="46">
        <f t="array" ref="AN358">XLOOKUP($AJ358,Warranty!B:B,Warranty!E:E)</f>
        <v>0.015</v>
      </c>
      <c r="AO358" s="8">
        <f>IF($M358="AUD",VLOOKUP(RIGHT('Wk - Margins'!$K358,3),'AU Freight'!C:G,5,0),0)</f>
        <v>100</v>
      </c>
      <c r="AP358" s="46">
        <f t="shared" si="12"/>
        <v>0</v>
      </c>
      <c r="AQ358" s="54">
        <f t="shared" si="13"/>
        <v>100</v>
      </c>
      <c r="AR358" s="55">
        <f t="shared" si="14"/>
        <v>0.922052817</v>
      </c>
      <c r="AS358" s="56">
        <f>IF(M358="AUD",P358*'Currency &amp; Conversion'!$L$7,P358)</f>
        <v>1436.967022</v>
      </c>
      <c r="AT358" s="56">
        <f>IF(M358="AUD",Q358*'Currency &amp; Conversion'!$L$7,Q358)</f>
        <v>861.4550148</v>
      </c>
      <c r="AU358" s="56"/>
      <c r="AV358" s="56"/>
      <c r="AW358" s="8"/>
    </row>
    <row r="359" ht="12.75" customHeight="1">
      <c r="A359" s="39" t="str">
        <f>'Input - Bookings'!A361</f>
        <v>04-25</v>
      </c>
      <c r="B359" s="40" t="str">
        <f t="shared" si="1"/>
        <v>Australia</v>
      </c>
      <c r="C359" s="40" t="str">
        <f t="shared" si="2"/>
        <v>PAU</v>
      </c>
      <c r="D359" s="40" t="str">
        <f>'Input - Bookings'!C361</f>
        <v>P</v>
      </c>
      <c r="E359" s="40" t="str">
        <f>'Input - Bookings'!H361</f>
        <v>AU</v>
      </c>
      <c r="F359" s="41" t="str">
        <f>'Input - Bookings'!E361</f>
        <v>065</v>
      </c>
      <c r="G359" s="41" t="str">
        <f>'Input - Bookings'!G361</f>
        <v>ADAPT-A-LIFT GROUP (WA)</v>
      </c>
      <c r="H359" s="58" t="str">
        <f>'Input - Bookings'!I361</f>
        <v>H23319</v>
      </c>
      <c r="I359" s="40" t="str">
        <f t="shared" si="3"/>
        <v>AU</v>
      </c>
      <c r="J359" s="41" t="str">
        <f>VLOOKUP(H359,'Input - Bookings'!I359:P798,8,0)</f>
        <v>087605</v>
      </c>
      <c r="K359" s="41" t="str">
        <f>'Input - Bookings'!L361</f>
        <v>A6W9</v>
      </c>
      <c r="L359" s="41" t="str">
        <f>'Input - Bookings'!M361</f>
        <v>PC1.5</v>
      </c>
      <c r="M359" s="41" t="str">
        <f>'Input - Bookings'!B361</f>
        <v>AUD</v>
      </c>
      <c r="N359" s="43" t="str">
        <f t="array" ref="N359">IF(M359="USD",INDEX('AP Plants'!A:A,MATCH(K359,'AP Plants'!D:D,0)),INDEX('Australia Plants'!A:A,MATCH(K359,'Australia Plants'!D:D,0)))</f>
        <v>Staxx</v>
      </c>
      <c r="O359" s="10">
        <v>1.0</v>
      </c>
      <c r="P359" s="9">
        <v>2140.0</v>
      </c>
      <c r="Q359" s="9">
        <v>1282.92</v>
      </c>
      <c r="R359" s="44">
        <v>0.13891968781723785</v>
      </c>
      <c r="S359" s="45">
        <f t="shared" si="4"/>
        <v>0.4005046729</v>
      </c>
      <c r="T359" s="46">
        <f t="shared" si="5"/>
        <v>0</v>
      </c>
      <c r="U359" s="46">
        <f t="shared" si="20"/>
        <v>0.1389196878</v>
      </c>
      <c r="V359" s="47" t="str">
        <f t="shared" si="7"/>
        <v>AOP</v>
      </c>
      <c r="W359" s="48">
        <f t="shared" si="26"/>
        <v>178.2228459</v>
      </c>
      <c r="X359" s="49" t="str">
        <f t="shared" si="9"/>
        <v>#DIV/0!</v>
      </c>
      <c r="Y359" s="9" t="str">
        <f t="shared" si="24"/>
        <v>#DIV/0!</v>
      </c>
      <c r="Z359" s="8"/>
      <c r="AA359" s="8"/>
      <c r="AB359" s="8"/>
      <c r="AC359" s="8" t="str">
        <f t="shared" si="11"/>
        <v>PAUH23319PC1.5</v>
      </c>
      <c r="AD359" s="8" t="str">
        <f>IF(AC359='Input - Bookings'!Q541,"OK","Check")</f>
        <v>Check</v>
      </c>
      <c r="AE359" s="50"/>
      <c r="AF359" s="62"/>
      <c r="AG359" s="62"/>
      <c r="AH359" s="52"/>
      <c r="AI359" s="59"/>
      <c r="AJ359" s="8" t="str">
        <f t="array" ref="AJ359">XLOOKUP($K359,'AP Plants'!D:D,'AP Plants'!B:B)</f>
        <v>Class 3</v>
      </c>
      <c r="AK359" s="53"/>
      <c r="AL359" s="53"/>
      <c r="AM359" s="46">
        <v>0.015</v>
      </c>
      <c r="AN359" s="46">
        <f t="array" ref="AN359">XLOOKUP($AJ359,Warranty!B:B,Warranty!E:E)</f>
        <v>0.015</v>
      </c>
      <c r="AO359" s="8">
        <f>IF($M359="AUD",VLOOKUP(RIGHT('Wk - Margins'!$K359,3),'AU Freight'!C:G,5,0),0)</f>
        <v>100</v>
      </c>
      <c r="AP359" s="46">
        <f t="shared" si="12"/>
        <v>0</v>
      </c>
      <c r="AQ359" s="54">
        <f t="shared" si="13"/>
        <v>100</v>
      </c>
      <c r="AR359" s="55">
        <f t="shared" si="14"/>
        <v>0.922052817</v>
      </c>
      <c r="AS359" s="56">
        <f>IF(M359="AUD",P359*'Currency &amp; Conversion'!$L$7,P359)</f>
        <v>1436.967022</v>
      </c>
      <c r="AT359" s="56">
        <f>IF(M359="AUD",Q359*'Currency &amp; Conversion'!$L$7,Q359)</f>
        <v>861.4550148</v>
      </c>
      <c r="AU359" s="56"/>
      <c r="AV359" s="56"/>
      <c r="AW359" s="8"/>
    </row>
    <row r="360" ht="12.75" customHeight="1">
      <c r="A360" s="39" t="str">
        <f>'Input - Bookings'!A362</f>
        <v>04-25</v>
      </c>
      <c r="B360" s="40" t="str">
        <f t="shared" si="1"/>
        <v>Australia</v>
      </c>
      <c r="C360" s="40" t="str">
        <f t="shared" si="2"/>
        <v>PAU</v>
      </c>
      <c r="D360" s="40" t="str">
        <f>'Input - Bookings'!C362</f>
        <v>P</v>
      </c>
      <c r="E360" s="40" t="str">
        <f>'Input - Bookings'!H362</f>
        <v>AU</v>
      </c>
      <c r="F360" s="41" t="str">
        <f>'Input - Bookings'!E362</f>
        <v>065</v>
      </c>
      <c r="G360" s="41" t="str">
        <f>'Input - Bookings'!G362</f>
        <v>ADAPT-A-LIFT GROUP (WA)</v>
      </c>
      <c r="H360" s="58" t="str">
        <f>'Input - Bookings'!I362</f>
        <v>H23320</v>
      </c>
      <c r="I360" s="40" t="str">
        <f t="shared" si="3"/>
        <v>AU</v>
      </c>
      <c r="J360" s="41" t="str">
        <f>VLOOKUP(H360,'Input - Bookings'!I360:P799,8,0)</f>
        <v>087605</v>
      </c>
      <c r="K360" s="41" t="str">
        <f>'Input - Bookings'!L362</f>
        <v>A6W9</v>
      </c>
      <c r="L360" s="41" t="str">
        <f>'Input - Bookings'!M362</f>
        <v>PC1.5</v>
      </c>
      <c r="M360" s="41" t="str">
        <f>'Input - Bookings'!B362</f>
        <v>AUD</v>
      </c>
      <c r="N360" s="43" t="str">
        <f t="array" ref="N360">IF(M360="USD",INDEX('AP Plants'!A:A,MATCH(K360,'AP Plants'!D:D,0)),INDEX('Australia Plants'!A:A,MATCH(K360,'Australia Plants'!D:D,0)))</f>
        <v>Staxx</v>
      </c>
      <c r="O360" s="10">
        <v>1.0</v>
      </c>
      <c r="P360" s="9">
        <v>2140.0</v>
      </c>
      <c r="Q360" s="9">
        <v>1282.92</v>
      </c>
      <c r="R360" s="44">
        <v>0.13891968781723785</v>
      </c>
      <c r="S360" s="45">
        <f t="shared" si="4"/>
        <v>0.4005046729</v>
      </c>
      <c r="T360" s="46">
        <f t="shared" si="5"/>
        <v>0</v>
      </c>
      <c r="U360" s="46">
        <f t="shared" si="20"/>
        <v>0.1389196878</v>
      </c>
      <c r="V360" s="47" t="str">
        <f t="shared" si="7"/>
        <v>AOP</v>
      </c>
      <c r="W360" s="48">
        <f t="shared" si="26"/>
        <v>178.2228459</v>
      </c>
      <c r="X360" s="49" t="str">
        <f t="shared" si="9"/>
        <v>#DIV/0!</v>
      </c>
      <c r="Y360" s="9" t="str">
        <f t="shared" si="24"/>
        <v>#DIV/0!</v>
      </c>
      <c r="Z360" s="8"/>
      <c r="AA360" s="8"/>
      <c r="AB360" s="8"/>
      <c r="AC360" s="8" t="str">
        <f t="shared" si="11"/>
        <v>PAUH23320PC1.5</v>
      </c>
      <c r="AD360" s="8" t="str">
        <f>IF(AC360='Input - Bookings'!Q542,"OK","Check")</f>
        <v>Check</v>
      </c>
      <c r="AE360" s="50"/>
      <c r="AF360" s="62"/>
      <c r="AG360" s="62"/>
      <c r="AH360" s="52"/>
      <c r="AI360" s="52"/>
      <c r="AJ360" s="8" t="str">
        <f t="array" ref="AJ360">XLOOKUP($K360,'AP Plants'!D:D,'AP Plants'!B:B)</f>
        <v>Class 3</v>
      </c>
      <c r="AK360" s="53"/>
      <c r="AL360" s="53"/>
      <c r="AM360" s="46">
        <v>0.015</v>
      </c>
      <c r="AN360" s="46">
        <f t="array" ref="AN360">XLOOKUP($AJ360,Warranty!B:B,Warranty!E:E)</f>
        <v>0.015</v>
      </c>
      <c r="AO360" s="8">
        <f>IF($M360="AUD",VLOOKUP(RIGHT('Wk - Margins'!$K360,3),'AU Freight'!C:G,5,0),0)</f>
        <v>100</v>
      </c>
      <c r="AP360" s="46">
        <f t="shared" si="12"/>
        <v>0</v>
      </c>
      <c r="AQ360" s="54">
        <f t="shared" si="13"/>
        <v>100</v>
      </c>
      <c r="AR360" s="55">
        <f t="shared" si="14"/>
        <v>0.922052817</v>
      </c>
      <c r="AS360" s="56">
        <f>IF(M360="AUD",P360*'Currency &amp; Conversion'!$L$7,P360)</f>
        <v>1436.967022</v>
      </c>
      <c r="AT360" s="56">
        <f>IF(M360="AUD",Q360*'Currency &amp; Conversion'!$L$7,Q360)</f>
        <v>861.4550148</v>
      </c>
      <c r="AU360" s="56"/>
      <c r="AV360" s="56"/>
      <c r="AW360" s="8"/>
    </row>
    <row r="361" ht="12.75" customHeight="1">
      <c r="A361" s="39" t="str">
        <f>'Input - Bookings'!A363</f>
        <v>04-25</v>
      </c>
      <c r="B361" s="40" t="str">
        <f t="shared" si="1"/>
        <v>Australia</v>
      </c>
      <c r="C361" s="40" t="str">
        <f t="shared" si="2"/>
        <v>PAU</v>
      </c>
      <c r="D361" s="40" t="str">
        <f>'Input - Bookings'!C363</f>
        <v>P</v>
      </c>
      <c r="E361" s="40" t="str">
        <f>'Input - Bookings'!H363</f>
        <v>AU</v>
      </c>
      <c r="F361" s="41" t="str">
        <f>'Input - Bookings'!E363</f>
        <v>065</v>
      </c>
      <c r="G361" s="41" t="str">
        <f>'Input - Bookings'!G363</f>
        <v>ADAPT-A-LIFT GROUP (WA)</v>
      </c>
      <c r="H361" s="58" t="str">
        <f>'Input - Bookings'!I363</f>
        <v>H23321</v>
      </c>
      <c r="I361" s="40" t="str">
        <f t="shared" si="3"/>
        <v>AU</v>
      </c>
      <c r="J361" s="41" t="str">
        <f>VLOOKUP(H361,'Input - Bookings'!I361:P800,8,0)</f>
        <v>087605</v>
      </c>
      <c r="K361" s="41" t="str">
        <f>'Input - Bookings'!L363</f>
        <v>A6W9</v>
      </c>
      <c r="L361" s="41" t="str">
        <f>'Input - Bookings'!M363</f>
        <v>PC1.5</v>
      </c>
      <c r="M361" s="41" t="str">
        <f>'Input - Bookings'!B363</f>
        <v>AUD</v>
      </c>
      <c r="N361" s="43" t="str">
        <f t="array" ref="N361">IF(M361="USD",INDEX('AP Plants'!A:A,MATCH(K361,'AP Plants'!D:D,0)),INDEX('Australia Plants'!A:A,MATCH(K361,'Australia Plants'!D:D,0)))</f>
        <v>Staxx</v>
      </c>
      <c r="O361" s="10">
        <v>1.0</v>
      </c>
      <c r="P361" s="9">
        <v>2140.0</v>
      </c>
      <c r="Q361" s="9">
        <v>1282.92</v>
      </c>
      <c r="R361" s="44">
        <v>0.13891968781723785</v>
      </c>
      <c r="S361" s="45">
        <f t="shared" si="4"/>
        <v>0.4005046729</v>
      </c>
      <c r="T361" s="46">
        <f t="shared" si="5"/>
        <v>0</v>
      </c>
      <c r="U361" s="46">
        <f t="shared" si="20"/>
        <v>0.1389196878</v>
      </c>
      <c r="V361" s="47" t="str">
        <f t="shared" si="7"/>
        <v>AOP</v>
      </c>
      <c r="W361" s="48">
        <f t="shared" si="26"/>
        <v>178.2228459</v>
      </c>
      <c r="X361" s="49" t="str">
        <f t="shared" si="9"/>
        <v>#DIV/0!</v>
      </c>
      <c r="Y361" s="9" t="str">
        <f t="shared" si="24"/>
        <v>#DIV/0!</v>
      </c>
      <c r="Z361" s="8"/>
      <c r="AA361" s="8"/>
      <c r="AB361" s="8"/>
      <c r="AC361" s="8" t="str">
        <f t="shared" si="11"/>
        <v>PAUH23321PC1.5</v>
      </c>
      <c r="AD361" s="8" t="str">
        <f>IF(AC361='Input - Bookings'!Q597,"OK","Check")</f>
        <v>Check</v>
      </c>
      <c r="AE361" s="50"/>
      <c r="AF361" s="62"/>
      <c r="AG361" s="62"/>
      <c r="AH361" s="52"/>
      <c r="AI361" s="59"/>
      <c r="AJ361" s="8" t="str">
        <f t="array" ref="AJ361">XLOOKUP($K361,'AP Plants'!D:D,'AP Plants'!B:B)</f>
        <v>Class 3</v>
      </c>
      <c r="AK361" s="53"/>
      <c r="AL361" s="53"/>
      <c r="AM361" s="46">
        <v>0.015</v>
      </c>
      <c r="AN361" s="46">
        <f t="array" ref="AN361">XLOOKUP($AJ361,Warranty!B:B,Warranty!E:E)</f>
        <v>0.015</v>
      </c>
      <c r="AO361" s="8">
        <f>IF($M361="AUD",VLOOKUP(RIGHT('Wk - Margins'!$K361,3),'AU Freight'!C:G,5,0),0)</f>
        <v>100</v>
      </c>
      <c r="AP361" s="46">
        <f t="shared" si="12"/>
        <v>0</v>
      </c>
      <c r="AQ361" s="54">
        <f t="shared" si="13"/>
        <v>100</v>
      </c>
      <c r="AR361" s="55">
        <f t="shared" si="14"/>
        <v>0.922052817</v>
      </c>
      <c r="AS361" s="56">
        <f>IF(M361="AUD",P361*'Currency &amp; Conversion'!$L$7,P361)</f>
        <v>1436.967022</v>
      </c>
      <c r="AT361" s="56">
        <f>IF(M361="AUD",Q361*'Currency &amp; Conversion'!$L$7,Q361)</f>
        <v>861.4550148</v>
      </c>
      <c r="AU361" s="56"/>
      <c r="AV361" s="56"/>
      <c r="AW361" s="8"/>
    </row>
    <row r="362" ht="12.75" customHeight="1">
      <c r="A362" s="39" t="str">
        <f>'Input - Bookings'!A364</f>
        <v>04-25</v>
      </c>
      <c r="B362" s="40" t="str">
        <f t="shared" si="1"/>
        <v>Australia</v>
      </c>
      <c r="C362" s="40" t="str">
        <f t="shared" si="2"/>
        <v>PAU</v>
      </c>
      <c r="D362" s="40" t="str">
        <f>'Input - Bookings'!C364</f>
        <v>P</v>
      </c>
      <c r="E362" s="40" t="str">
        <f>'Input - Bookings'!H364</f>
        <v>AU</v>
      </c>
      <c r="F362" s="41" t="str">
        <f>'Input - Bookings'!E364</f>
        <v>065</v>
      </c>
      <c r="G362" s="41" t="str">
        <f>'Input - Bookings'!G364</f>
        <v>ADAPT-A-LIFT GROUP (WA)</v>
      </c>
      <c r="H362" s="58" t="str">
        <f>'Input - Bookings'!I364</f>
        <v>H23322</v>
      </c>
      <c r="I362" s="40" t="str">
        <f t="shared" si="3"/>
        <v>AU</v>
      </c>
      <c r="J362" s="41" t="str">
        <f>VLOOKUP(H362,'Input - Bookings'!I362:P801,8,0)</f>
        <v>087605</v>
      </c>
      <c r="K362" s="41" t="str">
        <f>'Input - Bookings'!L364</f>
        <v>A6W9</v>
      </c>
      <c r="L362" s="41" t="str">
        <f>'Input - Bookings'!M364</f>
        <v>PC1.5</v>
      </c>
      <c r="M362" s="41" t="str">
        <f>'Input - Bookings'!B364</f>
        <v>AUD</v>
      </c>
      <c r="N362" s="43" t="str">
        <f t="array" ref="N362">IF(M362="USD",INDEX('AP Plants'!A:A,MATCH(K362,'AP Plants'!D:D,0)),INDEX('Australia Plants'!A:A,MATCH(K362,'Australia Plants'!D:D,0)))</f>
        <v>Staxx</v>
      </c>
      <c r="O362" s="10">
        <v>1.0</v>
      </c>
      <c r="P362" s="9">
        <v>2140.0</v>
      </c>
      <c r="Q362" s="9">
        <v>1282.92</v>
      </c>
      <c r="R362" s="44">
        <v>0.13891968781723785</v>
      </c>
      <c r="S362" s="45">
        <f t="shared" si="4"/>
        <v>0.4005046729</v>
      </c>
      <c r="T362" s="46">
        <f t="shared" si="5"/>
        <v>0</v>
      </c>
      <c r="U362" s="46">
        <f t="shared" si="20"/>
        <v>0.1389196878</v>
      </c>
      <c r="V362" s="47" t="str">
        <f t="shared" si="7"/>
        <v>AOP</v>
      </c>
      <c r="W362" s="48">
        <f t="shared" si="26"/>
        <v>178.2228459</v>
      </c>
      <c r="X362" s="49" t="str">
        <f t="shared" si="9"/>
        <v>#DIV/0!</v>
      </c>
      <c r="Y362" s="9" t="str">
        <f t="shared" si="24"/>
        <v>#DIV/0!</v>
      </c>
      <c r="Z362" s="8"/>
      <c r="AA362" s="8"/>
      <c r="AB362" s="8"/>
      <c r="AC362" s="8" t="str">
        <f t="shared" si="11"/>
        <v>PAUH23322PC1.5</v>
      </c>
      <c r="AD362" s="8" t="str">
        <f>IF(AC362='Input - Bookings'!Q598,"OK","Check")</f>
        <v>Check</v>
      </c>
      <c r="AE362" s="57"/>
      <c r="AF362" s="62"/>
      <c r="AG362" s="62"/>
      <c r="AH362" s="52"/>
      <c r="AI362" s="52"/>
      <c r="AJ362" s="8" t="str">
        <f t="array" ref="AJ362">XLOOKUP($K362,'AP Plants'!D:D,'AP Plants'!B:B)</f>
        <v>Class 3</v>
      </c>
      <c r="AK362" s="53"/>
      <c r="AL362" s="53"/>
      <c r="AM362" s="46">
        <v>0.015</v>
      </c>
      <c r="AN362" s="46">
        <f t="array" ref="AN362">XLOOKUP($AJ362,Warranty!B:B,Warranty!E:E)</f>
        <v>0.015</v>
      </c>
      <c r="AO362" s="8">
        <f>IF($M362="AUD",VLOOKUP(RIGHT('Wk - Margins'!$K362,3),'AU Freight'!C:G,5,0),0)</f>
        <v>100</v>
      </c>
      <c r="AP362" s="46">
        <f t="shared" si="12"/>
        <v>0</v>
      </c>
      <c r="AQ362" s="54">
        <f t="shared" si="13"/>
        <v>100</v>
      </c>
      <c r="AR362" s="55">
        <f t="shared" si="14"/>
        <v>0.922052817</v>
      </c>
      <c r="AS362" s="56">
        <f>IF(M362="AUD",P362*'Currency &amp; Conversion'!$L$7,P362)</f>
        <v>1436.967022</v>
      </c>
      <c r="AT362" s="56">
        <f>IF(M362="AUD",Q362*'Currency &amp; Conversion'!$L$7,Q362)</f>
        <v>861.4550148</v>
      </c>
      <c r="AU362" s="56"/>
      <c r="AV362" s="56"/>
      <c r="AW362" s="8"/>
    </row>
    <row r="363" ht="12.75" customHeight="1">
      <c r="A363" s="39" t="str">
        <f>'Input - Bookings'!A365</f>
        <v>04-25</v>
      </c>
      <c r="B363" s="40" t="str">
        <f t="shared" si="1"/>
        <v>Australia</v>
      </c>
      <c r="C363" s="40" t="str">
        <f t="shared" si="2"/>
        <v>PAU</v>
      </c>
      <c r="D363" s="40" t="str">
        <f>'Input - Bookings'!C365</f>
        <v>P</v>
      </c>
      <c r="E363" s="40" t="str">
        <f>'Input - Bookings'!H365</f>
        <v>AU</v>
      </c>
      <c r="F363" s="41" t="str">
        <f>'Input - Bookings'!E365</f>
        <v>065</v>
      </c>
      <c r="G363" s="41" t="str">
        <f>'Input - Bookings'!G365</f>
        <v>ADAPT-A-LIFT GROUP (WA)</v>
      </c>
      <c r="H363" s="58" t="str">
        <f>'Input - Bookings'!I365</f>
        <v>H23323</v>
      </c>
      <c r="I363" s="40" t="str">
        <f t="shared" si="3"/>
        <v>AU</v>
      </c>
      <c r="J363" s="41" t="str">
        <f>VLOOKUP(H363,'Input - Bookings'!I363:P802,8,0)</f>
        <v>087605</v>
      </c>
      <c r="K363" s="41" t="str">
        <f>'Input - Bookings'!L365</f>
        <v>A6W9</v>
      </c>
      <c r="L363" s="41" t="str">
        <f>'Input - Bookings'!M365</f>
        <v>PC1.5</v>
      </c>
      <c r="M363" s="41" t="str">
        <f>'Input - Bookings'!B365</f>
        <v>AUD</v>
      </c>
      <c r="N363" s="43" t="str">
        <f t="array" ref="N363">IF(M363="USD",INDEX('AP Plants'!A:A,MATCH(K363,'AP Plants'!D:D,0)),INDEX('Australia Plants'!A:A,MATCH(K363,'Australia Plants'!D:D,0)))</f>
        <v>Staxx</v>
      </c>
      <c r="O363" s="10">
        <v>1.0</v>
      </c>
      <c r="P363" s="9">
        <v>2140.0</v>
      </c>
      <c r="Q363" s="9">
        <v>1282.92</v>
      </c>
      <c r="R363" s="44">
        <v>0.13891968781723785</v>
      </c>
      <c r="S363" s="45">
        <f t="shared" si="4"/>
        <v>0.4005046729</v>
      </c>
      <c r="T363" s="46">
        <f t="shared" si="5"/>
        <v>0</v>
      </c>
      <c r="U363" s="46">
        <f t="shared" si="20"/>
        <v>0.1389196878</v>
      </c>
      <c r="V363" s="47" t="str">
        <f t="shared" si="7"/>
        <v>AOP</v>
      </c>
      <c r="W363" s="48">
        <f t="shared" si="26"/>
        <v>178.2228459</v>
      </c>
      <c r="X363" s="49" t="str">
        <f t="shared" si="9"/>
        <v>#DIV/0!</v>
      </c>
      <c r="Y363" s="9" t="str">
        <f t="shared" si="24"/>
        <v>#DIV/0!</v>
      </c>
      <c r="Z363" s="8"/>
      <c r="AA363" s="8"/>
      <c r="AB363" s="8"/>
      <c r="AC363" s="8" t="str">
        <f t="shared" si="11"/>
        <v>PAUH23323PC1.5</v>
      </c>
      <c r="AD363" s="8" t="str">
        <f>IF(AC363='Input - Bookings'!Q599,"OK","Check")</f>
        <v>Check</v>
      </c>
      <c r="AE363" s="50"/>
      <c r="AF363" s="62"/>
      <c r="AG363" s="62"/>
      <c r="AH363" s="52"/>
      <c r="AI363" s="52"/>
      <c r="AJ363" s="8" t="str">
        <f t="array" ref="AJ363">XLOOKUP($K363,'AP Plants'!D:D,'AP Plants'!B:B)</f>
        <v>Class 3</v>
      </c>
      <c r="AK363" s="53"/>
      <c r="AL363" s="53"/>
      <c r="AM363" s="46">
        <v>0.015</v>
      </c>
      <c r="AN363" s="46">
        <f t="array" ref="AN363">XLOOKUP($AJ363,Warranty!B:B,Warranty!E:E)</f>
        <v>0.015</v>
      </c>
      <c r="AO363" s="8">
        <f>IF($M363="AUD",VLOOKUP(RIGHT('Wk - Margins'!$K363,3),'AU Freight'!C:G,5,0),0)</f>
        <v>100</v>
      </c>
      <c r="AP363" s="46">
        <f t="shared" si="12"/>
        <v>0</v>
      </c>
      <c r="AQ363" s="54">
        <f t="shared" si="13"/>
        <v>100</v>
      </c>
      <c r="AR363" s="55">
        <f t="shared" si="14"/>
        <v>0.922052817</v>
      </c>
      <c r="AS363" s="56">
        <f>IF(M363="AUD",P363*'Currency &amp; Conversion'!$L$7,P363)</f>
        <v>1436.967022</v>
      </c>
      <c r="AT363" s="56">
        <f>IF(M363="AUD",Q363*'Currency &amp; Conversion'!$L$7,Q363)</f>
        <v>861.4550148</v>
      </c>
      <c r="AU363" s="56"/>
      <c r="AV363" s="56"/>
      <c r="AW363" s="8"/>
    </row>
    <row r="364" ht="12.75" customHeight="1">
      <c r="A364" s="39" t="str">
        <f>'Input - Bookings'!A366</f>
        <v>04-25</v>
      </c>
      <c r="B364" s="40" t="str">
        <f t="shared" si="1"/>
        <v>Australia</v>
      </c>
      <c r="C364" s="40" t="str">
        <f t="shared" si="2"/>
        <v>PAU</v>
      </c>
      <c r="D364" s="40" t="str">
        <f>'Input - Bookings'!C366</f>
        <v>P</v>
      </c>
      <c r="E364" s="40" t="str">
        <f>'Input - Bookings'!H366</f>
        <v>AU</v>
      </c>
      <c r="F364" s="41" t="str">
        <f>'Input - Bookings'!E366</f>
        <v>065</v>
      </c>
      <c r="G364" s="41" t="str">
        <f>'Input - Bookings'!G366</f>
        <v>ADAPT-A-LIFT GROUP (WA)</v>
      </c>
      <c r="H364" s="41" t="str">
        <f>'Input - Bookings'!I366</f>
        <v>H23303</v>
      </c>
      <c r="I364" s="40" t="str">
        <f t="shared" si="3"/>
        <v>AU</v>
      </c>
      <c r="J364" s="41" t="str">
        <f>VLOOKUP(H364,'Input - Bookings'!I364:P803,8,0)</f>
        <v>087605</v>
      </c>
      <c r="K364" s="41" t="str">
        <f>'Input - Bookings'!L366</f>
        <v>A3C1</v>
      </c>
      <c r="L364" s="41" t="str">
        <f>'Input - Bookings'!M366</f>
        <v>H2.5UT</v>
      </c>
      <c r="M364" s="41" t="str">
        <f>'Input - Bookings'!B366</f>
        <v>AUD</v>
      </c>
      <c r="N364" s="43" t="str">
        <f t="array" ref="N364">IF(M364="USD",INDEX('AP Plants'!A:A,MATCH(K364,'AP Plants'!D:D,0)),INDEX('Australia Plants'!A:A,MATCH(K364,'Australia Plants'!D:D,0)))</f>
        <v>Maximal</v>
      </c>
      <c r="O364" s="10">
        <v>1.0</v>
      </c>
      <c r="P364" s="9">
        <v>28200.0</v>
      </c>
      <c r="Q364" s="9">
        <v>21507.375</v>
      </c>
      <c r="R364" s="44">
        <v>0.17050035138174857</v>
      </c>
      <c r="S364" s="45">
        <f t="shared" si="4"/>
        <v>0.2373271277</v>
      </c>
      <c r="T364" s="46">
        <f t="shared" si="5"/>
        <v>0</v>
      </c>
      <c r="U364" s="46">
        <f t="shared" si="20"/>
        <v>0.1705003514</v>
      </c>
      <c r="V364" s="47" t="str">
        <f t="shared" si="7"/>
        <v>AOP</v>
      </c>
      <c r="W364" s="48">
        <f t="shared" si="26"/>
        <v>3667.014995</v>
      </c>
      <c r="X364" s="49" t="str">
        <f t="shared" si="9"/>
        <v>#DIV/0!</v>
      </c>
      <c r="Y364" s="9" t="str">
        <f t="shared" si="24"/>
        <v>#DIV/0!</v>
      </c>
      <c r="Z364" s="8"/>
      <c r="AA364" s="8"/>
      <c r="AB364" s="8"/>
      <c r="AC364" s="8" t="str">
        <f t="shared" si="11"/>
        <v>PAUH23303H2.5UT</v>
      </c>
      <c r="AD364" s="8" t="str">
        <f>IF(AC364='Input - Bookings'!Q600,"OK","Check")</f>
        <v>Check</v>
      </c>
      <c r="AE364" s="50"/>
      <c r="AF364" s="62"/>
      <c r="AG364" s="62"/>
      <c r="AH364" s="52"/>
      <c r="AI364" s="52"/>
      <c r="AJ364" s="8" t="str">
        <f t="array" ref="AJ364">XLOOKUP($K364,'AP Plants'!D:D,'AP Plants'!B:B)</f>
        <v>Class 5 NOT BT</v>
      </c>
      <c r="AK364" s="53"/>
      <c r="AL364" s="53"/>
      <c r="AM364" s="46">
        <v>0.015</v>
      </c>
      <c r="AN364" s="46">
        <f t="array" ref="AN364">XLOOKUP($AJ364,Warranty!B:B,Warranty!E:E)</f>
        <v>0.005</v>
      </c>
      <c r="AO364" s="8">
        <f>IF($M364="AUD",VLOOKUP(RIGHT('Wk - Margins'!$K364,3),'AU Freight'!C:G,5,0),0)</f>
        <v>2000</v>
      </c>
      <c r="AP364" s="46">
        <f t="shared" si="12"/>
        <v>0</v>
      </c>
      <c r="AQ364" s="54">
        <f t="shared" si="13"/>
        <v>2000</v>
      </c>
      <c r="AR364" s="55">
        <f t="shared" si="14"/>
        <v>0.9070086424</v>
      </c>
      <c r="AS364" s="56">
        <f>IF(M364="AUD",P364*'Currency &amp; Conversion'!$L$7,P364)</f>
        <v>18935.73365</v>
      </c>
      <c r="AT364" s="56">
        <f>IF(M364="AUD",Q364*'Currency &amp; Conversion'!$L$7,Q364)</f>
        <v>14441.77037</v>
      </c>
      <c r="AU364" s="56"/>
      <c r="AV364" s="56"/>
      <c r="AW364" s="8"/>
    </row>
    <row r="365" ht="12.75" customHeight="1">
      <c r="A365" s="39" t="str">
        <f>'Input - Bookings'!A367</f>
        <v>04-25</v>
      </c>
      <c r="B365" s="40" t="str">
        <f t="shared" si="1"/>
        <v>Australia</v>
      </c>
      <c r="C365" s="40" t="str">
        <f t="shared" si="2"/>
        <v>PAU</v>
      </c>
      <c r="D365" s="40" t="str">
        <f>'Input - Bookings'!C367</f>
        <v>P</v>
      </c>
      <c r="E365" s="40" t="str">
        <f>'Input - Bookings'!H367</f>
        <v>AU</v>
      </c>
      <c r="F365" s="41" t="str">
        <f>'Input - Bookings'!E367</f>
        <v>065</v>
      </c>
      <c r="G365" s="41" t="str">
        <f>'Input - Bookings'!G367</f>
        <v>ADAPT-A-LIFT GROUP (WA)</v>
      </c>
      <c r="H365" s="41" t="str">
        <f>'Input - Bookings'!I367</f>
        <v>H23324</v>
      </c>
      <c r="I365" s="40" t="str">
        <f t="shared" si="3"/>
        <v>AU</v>
      </c>
      <c r="J365" s="41" t="str">
        <f>VLOOKUP(H365,'Input - Bookings'!I365:P804,8,0)</f>
        <v>087605</v>
      </c>
      <c r="K365" s="41" t="str">
        <f>'Input - Bookings'!L367</f>
        <v>A3C1</v>
      </c>
      <c r="L365" s="41" t="str">
        <f>'Input - Bookings'!M367</f>
        <v>H2.5UT</v>
      </c>
      <c r="M365" s="41" t="str">
        <f>'Input - Bookings'!B367</f>
        <v>AUD</v>
      </c>
      <c r="N365" s="43" t="str">
        <f t="array" ref="N365">IF(M365="USD",INDEX('AP Plants'!A:A,MATCH(K365,'AP Plants'!D:D,0)),INDEX('Australia Plants'!A:A,MATCH(K365,'Australia Plants'!D:D,0)))</f>
        <v>Maximal</v>
      </c>
      <c r="O365" s="10">
        <v>1.0</v>
      </c>
      <c r="P365" s="9">
        <v>28200.0</v>
      </c>
      <c r="Q365" s="9">
        <v>21507.375</v>
      </c>
      <c r="R365" s="44">
        <v>0.17050035138174857</v>
      </c>
      <c r="S365" s="45">
        <f t="shared" si="4"/>
        <v>0.2373271277</v>
      </c>
      <c r="T365" s="46">
        <f t="shared" si="5"/>
        <v>0</v>
      </c>
      <c r="U365" s="46">
        <f t="shared" si="20"/>
        <v>0.1705003514</v>
      </c>
      <c r="V365" s="47" t="str">
        <f t="shared" si="7"/>
        <v>AOP</v>
      </c>
      <c r="W365" s="48">
        <f t="shared" si="26"/>
        <v>3667.014995</v>
      </c>
      <c r="X365" s="49" t="str">
        <f t="shared" si="9"/>
        <v>#DIV/0!</v>
      </c>
      <c r="Y365" s="9" t="str">
        <f t="shared" si="24"/>
        <v>#DIV/0!</v>
      </c>
      <c r="Z365" s="8"/>
      <c r="AA365" s="8"/>
      <c r="AB365" s="8"/>
      <c r="AC365" s="8" t="str">
        <f t="shared" si="11"/>
        <v>PAUH23324H2.5UT</v>
      </c>
      <c r="AD365" s="8" t="str">
        <f>IF(AC365='Input - Bookings'!Q601,"OK","Check")</f>
        <v>Check</v>
      </c>
      <c r="AE365" s="50"/>
      <c r="AF365" s="62"/>
      <c r="AG365" s="62"/>
      <c r="AH365" s="52"/>
      <c r="AI365" s="52"/>
      <c r="AJ365" s="8" t="str">
        <f t="array" ref="AJ365">XLOOKUP($K365,'AP Plants'!D:D,'AP Plants'!B:B)</f>
        <v>Class 5 NOT BT</v>
      </c>
      <c r="AK365" s="53"/>
      <c r="AL365" s="53"/>
      <c r="AM365" s="46">
        <v>0.015</v>
      </c>
      <c r="AN365" s="46">
        <f t="array" ref="AN365">XLOOKUP($AJ365,Warranty!B:B,Warranty!E:E)</f>
        <v>0.005</v>
      </c>
      <c r="AO365" s="8">
        <f>IF($M365="AUD",VLOOKUP(RIGHT('Wk - Margins'!$K365,3),'AU Freight'!C:G,5,0),0)</f>
        <v>2000</v>
      </c>
      <c r="AP365" s="46">
        <f t="shared" si="12"/>
        <v>0</v>
      </c>
      <c r="AQ365" s="54">
        <f t="shared" si="13"/>
        <v>2000</v>
      </c>
      <c r="AR365" s="55">
        <f t="shared" si="14"/>
        <v>0.9070086424</v>
      </c>
      <c r="AS365" s="56">
        <f>IF(M365="AUD",P365*'Currency &amp; Conversion'!$L$7,P365)</f>
        <v>18935.73365</v>
      </c>
      <c r="AT365" s="56">
        <f>IF(M365="AUD",Q365*'Currency &amp; Conversion'!$L$7,Q365)</f>
        <v>14441.77037</v>
      </c>
      <c r="AU365" s="56"/>
      <c r="AV365" s="56"/>
      <c r="AW365" s="8"/>
    </row>
    <row r="366" ht="12.75" customHeight="1">
      <c r="A366" s="39" t="str">
        <f>'Input - Bookings'!A368</f>
        <v>04-25</v>
      </c>
      <c r="B366" s="40" t="str">
        <f t="shared" si="1"/>
        <v>Australia</v>
      </c>
      <c r="C366" s="40" t="str">
        <f t="shared" si="2"/>
        <v>PAU</v>
      </c>
      <c r="D366" s="40" t="str">
        <f>'Input - Bookings'!C368</f>
        <v>P</v>
      </c>
      <c r="E366" s="40" t="str">
        <f>'Input - Bookings'!H368</f>
        <v>AU</v>
      </c>
      <c r="F366" s="41" t="str">
        <f>'Input - Bookings'!E368</f>
        <v>065</v>
      </c>
      <c r="G366" s="41" t="str">
        <f>'Input - Bookings'!G368</f>
        <v>ADAPT-A-LIFT GROUP (WA)</v>
      </c>
      <c r="H366" s="41" t="str">
        <f>'Input - Bookings'!I368</f>
        <v>H23325</v>
      </c>
      <c r="I366" s="40" t="str">
        <f t="shared" si="3"/>
        <v>AU</v>
      </c>
      <c r="J366" s="41" t="str">
        <f>VLOOKUP(H366,'Input - Bookings'!I366:P805,8,0)</f>
        <v>087605</v>
      </c>
      <c r="K366" s="41" t="str">
        <f>'Input - Bookings'!L368</f>
        <v>A3C1</v>
      </c>
      <c r="L366" s="41" t="str">
        <f>'Input - Bookings'!M368</f>
        <v>H2.5UT</v>
      </c>
      <c r="M366" s="41" t="str">
        <f>'Input - Bookings'!B368</f>
        <v>AUD</v>
      </c>
      <c r="N366" s="43" t="str">
        <f t="array" ref="N366">IF(M366="USD",INDEX('AP Plants'!A:A,MATCH(K366,'AP Plants'!D:D,0)),INDEX('Australia Plants'!A:A,MATCH(K366,'Australia Plants'!D:D,0)))</f>
        <v>Maximal</v>
      </c>
      <c r="O366" s="10">
        <v>1.0</v>
      </c>
      <c r="P366" s="9">
        <v>28200.0</v>
      </c>
      <c r="Q366" s="9">
        <v>21507.375</v>
      </c>
      <c r="R366" s="44">
        <v>0.17050035138174857</v>
      </c>
      <c r="S366" s="45">
        <f t="shared" si="4"/>
        <v>0.2373271277</v>
      </c>
      <c r="T366" s="46">
        <f t="shared" si="5"/>
        <v>0</v>
      </c>
      <c r="U366" s="46">
        <f t="shared" si="20"/>
        <v>0.1705003514</v>
      </c>
      <c r="V366" s="47" t="str">
        <f t="shared" si="7"/>
        <v>AOP</v>
      </c>
      <c r="W366" s="48">
        <f t="shared" si="26"/>
        <v>3667.014995</v>
      </c>
      <c r="X366" s="49" t="str">
        <f t="shared" si="9"/>
        <v>#DIV/0!</v>
      </c>
      <c r="Y366" s="9" t="str">
        <f t="shared" si="24"/>
        <v>#DIV/0!</v>
      </c>
      <c r="Z366" s="8"/>
      <c r="AA366" s="8"/>
      <c r="AB366" s="8"/>
      <c r="AC366" s="8" t="str">
        <f t="shared" si="11"/>
        <v>PAUH23325H2.5UT</v>
      </c>
      <c r="AD366" s="8" t="str">
        <f>IF(AC366='Input - Bookings'!Q602,"OK","Check")</f>
        <v>Check</v>
      </c>
      <c r="AE366" s="50"/>
      <c r="AF366" s="62"/>
      <c r="AG366" s="62"/>
      <c r="AH366" s="52"/>
      <c r="AI366" s="52"/>
      <c r="AJ366" s="8" t="str">
        <f t="array" ref="AJ366">XLOOKUP($K366,'AP Plants'!D:D,'AP Plants'!B:B)</f>
        <v>Class 5 NOT BT</v>
      </c>
      <c r="AK366" s="53"/>
      <c r="AL366" s="53"/>
      <c r="AM366" s="46">
        <v>0.015</v>
      </c>
      <c r="AN366" s="46">
        <f t="array" ref="AN366">XLOOKUP($AJ366,Warranty!B:B,Warranty!E:E)</f>
        <v>0.005</v>
      </c>
      <c r="AO366" s="8">
        <f>IF($M366="AUD",VLOOKUP(RIGHT('Wk - Margins'!$K366,3),'AU Freight'!C:G,5,0),0)</f>
        <v>2000</v>
      </c>
      <c r="AP366" s="46">
        <f t="shared" si="12"/>
        <v>0</v>
      </c>
      <c r="AQ366" s="54">
        <f t="shared" si="13"/>
        <v>2000</v>
      </c>
      <c r="AR366" s="55">
        <f t="shared" si="14"/>
        <v>0.9070086424</v>
      </c>
      <c r="AS366" s="56">
        <f>IF(M366="AUD",P366*'Currency &amp; Conversion'!$L$7,P366)</f>
        <v>18935.73365</v>
      </c>
      <c r="AT366" s="56">
        <f>IF(M366="AUD",Q366*'Currency &amp; Conversion'!$L$7,Q366)</f>
        <v>14441.77037</v>
      </c>
      <c r="AU366" s="56"/>
      <c r="AV366" s="56"/>
      <c r="AW366" s="8"/>
    </row>
    <row r="367" ht="12.75" customHeight="1">
      <c r="A367" s="39" t="str">
        <f>'Input - Bookings'!A369</f>
        <v>04-25</v>
      </c>
      <c r="B367" s="40" t="str">
        <f t="shared" si="1"/>
        <v>Australia</v>
      </c>
      <c r="C367" s="40" t="str">
        <f t="shared" si="2"/>
        <v>PAU</v>
      </c>
      <c r="D367" s="40" t="str">
        <f>'Input - Bookings'!C369</f>
        <v>P</v>
      </c>
      <c r="E367" s="40" t="str">
        <f>'Input - Bookings'!H369</f>
        <v>AU</v>
      </c>
      <c r="F367" s="41" t="str">
        <f>'Input - Bookings'!E369</f>
        <v>065</v>
      </c>
      <c r="G367" s="41" t="str">
        <f>'Input - Bookings'!G369</f>
        <v>ADAPT-A-LIFT GROUP (WA)</v>
      </c>
      <c r="H367" s="41" t="str">
        <f>'Input - Bookings'!I369</f>
        <v>H23326</v>
      </c>
      <c r="I367" s="40" t="str">
        <f t="shared" si="3"/>
        <v>AU</v>
      </c>
      <c r="J367" s="41" t="str">
        <f>VLOOKUP(H367,'Input - Bookings'!I367:P806,8,0)</f>
        <v>087605</v>
      </c>
      <c r="K367" s="41" t="str">
        <f>'Input - Bookings'!L369</f>
        <v>A3C1</v>
      </c>
      <c r="L367" s="41" t="str">
        <f>'Input - Bookings'!M369</f>
        <v>H2.5UT</v>
      </c>
      <c r="M367" s="41" t="str">
        <f>'Input - Bookings'!B369</f>
        <v>AUD</v>
      </c>
      <c r="N367" s="43" t="str">
        <f t="array" ref="N367">IF(M367="USD",INDEX('AP Plants'!A:A,MATCH(K367,'AP Plants'!D:D,0)),INDEX('Australia Plants'!A:A,MATCH(K367,'Australia Plants'!D:D,0)))</f>
        <v>Maximal</v>
      </c>
      <c r="O367" s="10">
        <v>1.0</v>
      </c>
      <c r="P367" s="9">
        <v>28200.0</v>
      </c>
      <c r="Q367" s="9">
        <v>21507.375</v>
      </c>
      <c r="R367" s="44">
        <v>0.17050035138174857</v>
      </c>
      <c r="S367" s="45">
        <f t="shared" si="4"/>
        <v>0.2373271277</v>
      </c>
      <c r="T367" s="46">
        <f t="shared" si="5"/>
        <v>0</v>
      </c>
      <c r="U367" s="46">
        <f t="shared" si="20"/>
        <v>0.1705003514</v>
      </c>
      <c r="V367" s="47" t="str">
        <f t="shared" si="7"/>
        <v>AOP</v>
      </c>
      <c r="W367" s="48">
        <f t="shared" si="26"/>
        <v>3667.014995</v>
      </c>
      <c r="X367" s="49" t="str">
        <f t="shared" si="9"/>
        <v>#DIV/0!</v>
      </c>
      <c r="Y367" s="9" t="str">
        <f t="shared" si="24"/>
        <v>#DIV/0!</v>
      </c>
      <c r="Z367" s="8"/>
      <c r="AA367" s="8"/>
      <c r="AB367" s="8"/>
      <c r="AC367" s="8" t="str">
        <f t="shared" si="11"/>
        <v>PAUH23326H2.5UT</v>
      </c>
      <c r="AD367" s="8" t="str">
        <f>IF(AC367='Input - Bookings'!Q603,"OK","Check")</f>
        <v>Check</v>
      </c>
      <c r="AE367" s="50"/>
      <c r="AF367" s="62"/>
      <c r="AG367" s="62"/>
      <c r="AH367" s="52"/>
      <c r="AI367" s="52"/>
      <c r="AJ367" s="8" t="str">
        <f t="array" ref="AJ367">XLOOKUP($K367,'AP Plants'!D:D,'AP Plants'!B:B)</f>
        <v>Class 5 NOT BT</v>
      </c>
      <c r="AK367" s="53"/>
      <c r="AL367" s="53"/>
      <c r="AM367" s="46">
        <v>0.015</v>
      </c>
      <c r="AN367" s="46">
        <f t="array" ref="AN367">XLOOKUP($AJ367,Warranty!B:B,Warranty!E:E)</f>
        <v>0.005</v>
      </c>
      <c r="AO367" s="8">
        <f>IF($M367="AUD",VLOOKUP(RIGHT('Wk - Margins'!$K367,3),'AU Freight'!C:G,5,0),0)</f>
        <v>2000</v>
      </c>
      <c r="AP367" s="46">
        <f t="shared" si="12"/>
        <v>0</v>
      </c>
      <c r="AQ367" s="54">
        <f t="shared" si="13"/>
        <v>2000</v>
      </c>
      <c r="AR367" s="55">
        <f t="shared" si="14"/>
        <v>0.9070086424</v>
      </c>
      <c r="AS367" s="56">
        <f>IF(M367="AUD",P367*'Currency &amp; Conversion'!$L$7,P367)</f>
        <v>18935.73365</v>
      </c>
      <c r="AT367" s="56">
        <f>IF(M367="AUD",Q367*'Currency &amp; Conversion'!$L$7,Q367)</f>
        <v>14441.77037</v>
      </c>
      <c r="AU367" s="56"/>
      <c r="AV367" s="56"/>
      <c r="AW367" s="8"/>
    </row>
    <row r="368" ht="12.75" customHeight="1">
      <c r="A368" s="39" t="str">
        <f>'Input - Bookings'!A370</f>
        <v>04-25</v>
      </c>
      <c r="B368" s="40" t="str">
        <f t="shared" si="1"/>
        <v>Australia</v>
      </c>
      <c r="C368" s="40" t="str">
        <f t="shared" si="2"/>
        <v>PAU</v>
      </c>
      <c r="D368" s="40" t="str">
        <f>'Input - Bookings'!C370</f>
        <v>P</v>
      </c>
      <c r="E368" s="40" t="str">
        <f>'Input - Bookings'!H370</f>
        <v>AU</v>
      </c>
      <c r="F368" s="41" t="str">
        <f>'Input - Bookings'!E370</f>
        <v>065</v>
      </c>
      <c r="G368" s="41" t="str">
        <f>'Input - Bookings'!G370</f>
        <v>ADAPT-A-LIFT GROUP (WA)</v>
      </c>
      <c r="H368" s="41" t="str">
        <f>'Input - Bookings'!I370</f>
        <v>H23327</v>
      </c>
      <c r="I368" s="40" t="str">
        <f t="shared" si="3"/>
        <v>AU</v>
      </c>
      <c r="J368" s="41" t="str">
        <f>VLOOKUP(H368,'Input - Bookings'!I368:P807,8,0)</f>
        <v>087605</v>
      </c>
      <c r="K368" s="41" t="str">
        <f>'Input - Bookings'!L370</f>
        <v>A3C1</v>
      </c>
      <c r="L368" s="41" t="str">
        <f>'Input - Bookings'!M370</f>
        <v>H2.5UT</v>
      </c>
      <c r="M368" s="41" t="str">
        <f>'Input - Bookings'!B370</f>
        <v>AUD</v>
      </c>
      <c r="N368" s="43" t="str">
        <f t="array" ref="N368">IF(M368="USD",INDEX('AP Plants'!A:A,MATCH(K368,'AP Plants'!D:D,0)),INDEX('Australia Plants'!A:A,MATCH(K368,'Australia Plants'!D:D,0)))</f>
        <v>Maximal</v>
      </c>
      <c r="O368" s="10">
        <v>1.0</v>
      </c>
      <c r="P368" s="9">
        <v>28200.0</v>
      </c>
      <c r="Q368" s="9">
        <v>21507.375</v>
      </c>
      <c r="R368" s="44">
        <v>0.17050035138174857</v>
      </c>
      <c r="S368" s="45">
        <f t="shared" si="4"/>
        <v>0.2373271277</v>
      </c>
      <c r="T368" s="46">
        <f t="shared" si="5"/>
        <v>0</v>
      </c>
      <c r="U368" s="46">
        <f t="shared" si="20"/>
        <v>0.1705003514</v>
      </c>
      <c r="V368" s="47" t="str">
        <f t="shared" si="7"/>
        <v>AOP</v>
      </c>
      <c r="W368" s="48">
        <f t="shared" si="26"/>
        <v>3667.014995</v>
      </c>
      <c r="X368" s="49" t="str">
        <f t="shared" si="9"/>
        <v>#DIV/0!</v>
      </c>
      <c r="Y368" s="9" t="str">
        <f t="shared" si="24"/>
        <v>#DIV/0!</v>
      </c>
      <c r="Z368" s="8"/>
      <c r="AA368" s="8"/>
      <c r="AB368" s="8"/>
      <c r="AC368" s="8" t="str">
        <f t="shared" si="11"/>
        <v>PAUH23327H2.5UT</v>
      </c>
      <c r="AD368" s="8" t="str">
        <f>IF(AC368='Input - Bookings'!Q604,"OK","Check")</f>
        <v>Check</v>
      </c>
      <c r="AE368" s="50"/>
      <c r="AF368" s="62"/>
      <c r="AG368" s="62"/>
      <c r="AH368" s="52"/>
      <c r="AI368" s="52"/>
      <c r="AJ368" s="8" t="str">
        <f t="array" ref="AJ368">XLOOKUP($K368,'AP Plants'!D:D,'AP Plants'!B:B)</f>
        <v>Class 5 NOT BT</v>
      </c>
      <c r="AK368" s="53"/>
      <c r="AL368" s="53"/>
      <c r="AM368" s="46">
        <v>0.015</v>
      </c>
      <c r="AN368" s="46">
        <f t="array" ref="AN368">XLOOKUP($AJ368,Warranty!B:B,Warranty!E:E)</f>
        <v>0.005</v>
      </c>
      <c r="AO368" s="8">
        <f>IF($M368="AUD",VLOOKUP(RIGHT('Wk - Margins'!$K368,3),'AU Freight'!C:G,5,0),0)</f>
        <v>2000</v>
      </c>
      <c r="AP368" s="46">
        <f t="shared" si="12"/>
        <v>0</v>
      </c>
      <c r="AQ368" s="54">
        <f t="shared" si="13"/>
        <v>2000</v>
      </c>
      <c r="AR368" s="55">
        <f t="shared" si="14"/>
        <v>0.9070086424</v>
      </c>
      <c r="AS368" s="56">
        <f>IF(M368="AUD",P368*'Currency &amp; Conversion'!$L$7,P368)</f>
        <v>18935.73365</v>
      </c>
      <c r="AT368" s="56">
        <f>IF(M368="AUD",Q368*'Currency &amp; Conversion'!$L$7,Q368)</f>
        <v>14441.77037</v>
      </c>
      <c r="AU368" s="56"/>
      <c r="AV368" s="56"/>
      <c r="AW368" s="8"/>
    </row>
    <row r="369" ht="12.75" customHeight="1">
      <c r="A369" s="39" t="str">
        <f>'Input - Bookings'!A371</f>
        <v>04-25</v>
      </c>
      <c r="B369" s="40" t="str">
        <f t="shared" si="1"/>
        <v>Australia</v>
      </c>
      <c r="C369" s="40" t="str">
        <f t="shared" si="2"/>
        <v>PAU</v>
      </c>
      <c r="D369" s="40" t="str">
        <f>'Input - Bookings'!C371</f>
        <v>P</v>
      </c>
      <c r="E369" s="40" t="str">
        <f>'Input - Bookings'!H371</f>
        <v>AU</v>
      </c>
      <c r="F369" s="41" t="str">
        <f>'Input - Bookings'!E371</f>
        <v>065</v>
      </c>
      <c r="G369" s="41" t="str">
        <f>'Input - Bookings'!G371</f>
        <v>ADAPT-A-LIFT GROUP (WA)</v>
      </c>
      <c r="H369" s="41" t="str">
        <f>'Input - Bookings'!I371</f>
        <v>H23328</v>
      </c>
      <c r="I369" s="40" t="str">
        <f t="shared" si="3"/>
        <v>AU</v>
      </c>
      <c r="J369" s="41" t="str">
        <f>VLOOKUP(H369,'Input - Bookings'!I369:P808,8,0)</f>
        <v>087605</v>
      </c>
      <c r="K369" s="41" t="str">
        <f>'Input - Bookings'!L371</f>
        <v>A3C1</v>
      </c>
      <c r="L369" s="41" t="str">
        <f>'Input - Bookings'!M371</f>
        <v>H2.5UT</v>
      </c>
      <c r="M369" s="41" t="str">
        <f>'Input - Bookings'!B371</f>
        <v>AUD</v>
      </c>
      <c r="N369" s="43" t="str">
        <f t="array" ref="N369">IF(M369="USD",INDEX('AP Plants'!A:A,MATCH(K369,'AP Plants'!D:D,0)),INDEX('Australia Plants'!A:A,MATCH(K369,'Australia Plants'!D:D,0)))</f>
        <v>Maximal</v>
      </c>
      <c r="O369" s="10">
        <v>1.0</v>
      </c>
      <c r="P369" s="9">
        <v>28200.0</v>
      </c>
      <c r="Q369" s="9">
        <v>21507.375</v>
      </c>
      <c r="R369" s="44">
        <v>0.17050035138174857</v>
      </c>
      <c r="S369" s="45">
        <f t="shared" si="4"/>
        <v>0.2373271277</v>
      </c>
      <c r="T369" s="46">
        <f t="shared" si="5"/>
        <v>0</v>
      </c>
      <c r="U369" s="46">
        <f t="shared" si="20"/>
        <v>0.1705003514</v>
      </c>
      <c r="V369" s="47" t="str">
        <f t="shared" si="7"/>
        <v>AOP</v>
      </c>
      <c r="W369" s="48">
        <f t="shared" si="26"/>
        <v>3667.014995</v>
      </c>
      <c r="X369" s="49" t="str">
        <f t="shared" si="9"/>
        <v>#DIV/0!</v>
      </c>
      <c r="Y369" s="9" t="str">
        <f t="shared" si="24"/>
        <v>#DIV/0!</v>
      </c>
      <c r="Z369" s="8"/>
      <c r="AA369" s="8"/>
      <c r="AB369" s="8"/>
      <c r="AC369" s="8" t="str">
        <f t="shared" si="11"/>
        <v>PAUH23328H2.5UT</v>
      </c>
      <c r="AD369" s="8" t="str">
        <f>IF(AC369='Input - Bookings'!Q605,"OK","Check")</f>
        <v>Check</v>
      </c>
      <c r="AE369" s="50"/>
      <c r="AF369" s="62"/>
      <c r="AG369" s="62"/>
      <c r="AH369" s="52"/>
      <c r="AI369" s="52"/>
      <c r="AJ369" s="8" t="str">
        <f t="array" ref="AJ369">XLOOKUP($K369,'AP Plants'!D:D,'AP Plants'!B:B)</f>
        <v>Class 5 NOT BT</v>
      </c>
      <c r="AK369" s="53"/>
      <c r="AL369" s="53"/>
      <c r="AM369" s="46">
        <v>0.015</v>
      </c>
      <c r="AN369" s="46">
        <f t="array" ref="AN369">XLOOKUP($AJ369,Warranty!B:B,Warranty!E:E)</f>
        <v>0.005</v>
      </c>
      <c r="AO369" s="8">
        <f>IF($M369="AUD",VLOOKUP(RIGHT('Wk - Margins'!$K369,3),'AU Freight'!C:G,5,0),0)</f>
        <v>2000</v>
      </c>
      <c r="AP369" s="46">
        <f t="shared" si="12"/>
        <v>0</v>
      </c>
      <c r="AQ369" s="54">
        <f t="shared" si="13"/>
        <v>2000</v>
      </c>
      <c r="AR369" s="55">
        <f t="shared" si="14"/>
        <v>0.9070086424</v>
      </c>
      <c r="AS369" s="56">
        <f>IF(M369="AUD",P369*'Currency &amp; Conversion'!$L$7,P369)</f>
        <v>18935.73365</v>
      </c>
      <c r="AT369" s="56">
        <f>IF(M369="AUD",Q369*'Currency &amp; Conversion'!$L$7,Q369)</f>
        <v>14441.77037</v>
      </c>
      <c r="AU369" s="56"/>
      <c r="AV369" s="56"/>
      <c r="AW369" s="8"/>
    </row>
    <row r="370" ht="12.75" customHeight="1">
      <c r="A370" s="39" t="str">
        <f>'Input - Bookings'!A372</f>
        <v>04-25</v>
      </c>
      <c r="B370" s="40" t="str">
        <f t="shared" si="1"/>
        <v>Australia</v>
      </c>
      <c r="C370" s="40" t="str">
        <f t="shared" si="2"/>
        <v>PAU</v>
      </c>
      <c r="D370" s="40" t="str">
        <f>'Input - Bookings'!C372</f>
        <v>P</v>
      </c>
      <c r="E370" s="40" t="str">
        <f>'Input - Bookings'!H372</f>
        <v>AU</v>
      </c>
      <c r="F370" s="41" t="str">
        <f>'Input - Bookings'!E372</f>
        <v>065</v>
      </c>
      <c r="G370" s="41" t="str">
        <f>'Input - Bookings'!G372</f>
        <v>ADAPT-A-LIFT GROUP (WA)</v>
      </c>
      <c r="H370" s="41" t="str">
        <f>'Input - Bookings'!I372</f>
        <v>H23329</v>
      </c>
      <c r="I370" s="40" t="str">
        <f t="shared" si="3"/>
        <v>AU</v>
      </c>
      <c r="J370" s="41" t="str">
        <f>VLOOKUP(H370,'Input - Bookings'!I370:P809,8,0)</f>
        <v>087605</v>
      </c>
      <c r="K370" s="41" t="str">
        <f>'Input - Bookings'!L372</f>
        <v>A3C1</v>
      </c>
      <c r="L370" s="41" t="str">
        <f>'Input - Bookings'!M372</f>
        <v>H2.5UT</v>
      </c>
      <c r="M370" s="41" t="str">
        <f>'Input - Bookings'!B372</f>
        <v>AUD</v>
      </c>
      <c r="N370" s="43" t="str">
        <f t="array" ref="N370">IF(M370="USD",INDEX('AP Plants'!A:A,MATCH(K370,'AP Plants'!D:D,0)),INDEX('Australia Plants'!A:A,MATCH(K370,'Australia Plants'!D:D,0)))</f>
        <v>Maximal</v>
      </c>
      <c r="O370" s="10">
        <v>1.0</v>
      </c>
      <c r="P370" s="9">
        <v>28200.0</v>
      </c>
      <c r="Q370" s="9">
        <v>21507.375</v>
      </c>
      <c r="R370" s="44">
        <v>0.17050035138174857</v>
      </c>
      <c r="S370" s="45">
        <f t="shared" si="4"/>
        <v>0.2373271277</v>
      </c>
      <c r="T370" s="46">
        <f t="shared" si="5"/>
        <v>0</v>
      </c>
      <c r="U370" s="46">
        <f t="shared" si="20"/>
        <v>0.1705003514</v>
      </c>
      <c r="V370" s="47" t="str">
        <f t="shared" si="7"/>
        <v>AOP</v>
      </c>
      <c r="W370" s="48">
        <f t="shared" si="26"/>
        <v>3667.014995</v>
      </c>
      <c r="X370" s="49" t="str">
        <f t="shared" si="9"/>
        <v>#DIV/0!</v>
      </c>
      <c r="Y370" s="9" t="str">
        <f t="shared" si="24"/>
        <v>#DIV/0!</v>
      </c>
      <c r="Z370" s="8"/>
      <c r="AA370" s="8"/>
      <c r="AB370" s="8"/>
      <c r="AC370" s="8" t="str">
        <f t="shared" si="11"/>
        <v>PAUH23329H2.5UT</v>
      </c>
      <c r="AD370" s="8" t="str">
        <f>IF(AC370='Input - Bookings'!Q606,"OK","Check")</f>
        <v>Check</v>
      </c>
      <c r="AE370" s="50"/>
      <c r="AF370" s="62"/>
      <c r="AG370" s="62"/>
      <c r="AH370" s="52"/>
      <c r="AI370" s="52"/>
      <c r="AJ370" s="8" t="str">
        <f t="array" ref="AJ370">XLOOKUP($K370,'AP Plants'!D:D,'AP Plants'!B:B)</f>
        <v>Class 5 NOT BT</v>
      </c>
      <c r="AK370" s="53"/>
      <c r="AL370" s="53"/>
      <c r="AM370" s="46">
        <v>0.015</v>
      </c>
      <c r="AN370" s="46">
        <f t="array" ref="AN370">XLOOKUP($AJ370,Warranty!B:B,Warranty!E:E)</f>
        <v>0.005</v>
      </c>
      <c r="AO370" s="8">
        <f>IF($M370="AUD",VLOOKUP(RIGHT('Wk - Margins'!$K370,3),'AU Freight'!C:G,5,0),0)</f>
        <v>2000</v>
      </c>
      <c r="AP370" s="46">
        <f t="shared" si="12"/>
        <v>0</v>
      </c>
      <c r="AQ370" s="54">
        <f t="shared" si="13"/>
        <v>2000</v>
      </c>
      <c r="AR370" s="55">
        <f t="shared" si="14"/>
        <v>0.9070086424</v>
      </c>
      <c r="AS370" s="56">
        <f>IF(M370="AUD",P370*'Currency &amp; Conversion'!$L$7,P370)</f>
        <v>18935.73365</v>
      </c>
      <c r="AT370" s="56">
        <f>IF(M370="AUD",Q370*'Currency &amp; Conversion'!$L$7,Q370)</f>
        <v>14441.77037</v>
      </c>
      <c r="AU370" s="56"/>
      <c r="AV370" s="56"/>
      <c r="AW370" s="8"/>
    </row>
    <row r="371" ht="12.75" customHeight="1">
      <c r="A371" s="39" t="str">
        <f>'Input - Bookings'!A373</f>
        <v>04-25</v>
      </c>
      <c r="B371" s="40" t="str">
        <f t="shared" si="1"/>
        <v>Australia</v>
      </c>
      <c r="C371" s="40" t="str">
        <f t="shared" si="2"/>
        <v>PAU</v>
      </c>
      <c r="D371" s="40" t="str">
        <f>'Input - Bookings'!C373</f>
        <v>P</v>
      </c>
      <c r="E371" s="40" t="str">
        <f>'Input - Bookings'!H373</f>
        <v>AU</v>
      </c>
      <c r="F371" s="41" t="str">
        <f>'Input - Bookings'!E373</f>
        <v>065</v>
      </c>
      <c r="G371" s="41" t="str">
        <f>'Input - Bookings'!G373</f>
        <v>ADAPT-A-LIFT GROUP (WA)</v>
      </c>
      <c r="H371" s="41" t="str">
        <f>'Input - Bookings'!I373</f>
        <v>H23330</v>
      </c>
      <c r="I371" s="40" t="str">
        <f t="shared" si="3"/>
        <v>AU</v>
      </c>
      <c r="J371" s="41" t="str">
        <f>VLOOKUP(H371,'Input - Bookings'!I371:P810,8,0)</f>
        <v>087605</v>
      </c>
      <c r="K371" s="41" t="str">
        <f>'Input - Bookings'!L373</f>
        <v>A3C1</v>
      </c>
      <c r="L371" s="41" t="str">
        <f>'Input - Bookings'!M373</f>
        <v>H2.5UT</v>
      </c>
      <c r="M371" s="41" t="str">
        <f>'Input - Bookings'!B373</f>
        <v>AUD</v>
      </c>
      <c r="N371" s="43" t="str">
        <f t="array" ref="N371">IF(M371="USD",INDEX('AP Plants'!A:A,MATCH(K371,'AP Plants'!D:D,0)),INDEX('Australia Plants'!A:A,MATCH(K371,'Australia Plants'!D:D,0)))</f>
        <v>Maximal</v>
      </c>
      <c r="O371" s="10">
        <v>1.0</v>
      </c>
      <c r="P371" s="9">
        <v>28200.0</v>
      </c>
      <c r="Q371" s="9">
        <v>21507.375</v>
      </c>
      <c r="R371" s="44">
        <v>0.17050035138174857</v>
      </c>
      <c r="S371" s="45">
        <f t="shared" si="4"/>
        <v>0.2373271277</v>
      </c>
      <c r="T371" s="46">
        <f t="shared" si="5"/>
        <v>0</v>
      </c>
      <c r="U371" s="46">
        <f t="shared" si="20"/>
        <v>0.1705003514</v>
      </c>
      <c r="V371" s="47" t="str">
        <f t="shared" si="7"/>
        <v>AOP</v>
      </c>
      <c r="W371" s="48">
        <f t="shared" si="26"/>
        <v>3667.014995</v>
      </c>
      <c r="X371" s="49" t="str">
        <f t="shared" si="9"/>
        <v>#DIV/0!</v>
      </c>
      <c r="Y371" s="9" t="str">
        <f t="shared" si="24"/>
        <v>#DIV/0!</v>
      </c>
      <c r="Z371" s="8"/>
      <c r="AA371" s="8"/>
      <c r="AB371" s="8"/>
      <c r="AC371" s="8" t="str">
        <f t="shared" si="11"/>
        <v>PAUH23330H2.5UT</v>
      </c>
      <c r="AD371" s="8" t="str">
        <f>IF(AC371='Input - Bookings'!Q607,"OK","Check")</f>
        <v>Check</v>
      </c>
      <c r="AE371" s="50"/>
      <c r="AF371" s="62"/>
      <c r="AG371" s="62"/>
      <c r="AH371" s="52"/>
      <c r="AI371" s="52"/>
      <c r="AJ371" s="8" t="str">
        <f t="array" ref="AJ371">XLOOKUP($K371,'AP Plants'!D:D,'AP Plants'!B:B)</f>
        <v>Class 5 NOT BT</v>
      </c>
      <c r="AK371" s="53"/>
      <c r="AL371" s="53"/>
      <c r="AM371" s="46">
        <v>0.015</v>
      </c>
      <c r="AN371" s="46">
        <f t="array" ref="AN371">XLOOKUP($AJ371,Warranty!B:B,Warranty!E:E)</f>
        <v>0.005</v>
      </c>
      <c r="AO371" s="8">
        <f>IF($M371="AUD",VLOOKUP(RIGHT('Wk - Margins'!$K371,3),'AU Freight'!C:G,5,0),0)</f>
        <v>2000</v>
      </c>
      <c r="AP371" s="46">
        <f t="shared" si="12"/>
        <v>0</v>
      </c>
      <c r="AQ371" s="54">
        <f t="shared" si="13"/>
        <v>2000</v>
      </c>
      <c r="AR371" s="55">
        <f t="shared" si="14"/>
        <v>0.9070086424</v>
      </c>
      <c r="AS371" s="56">
        <f>IF(M371="AUD",P371*'Currency &amp; Conversion'!$L$7,P371)</f>
        <v>18935.73365</v>
      </c>
      <c r="AT371" s="56">
        <f>IF(M371="AUD",Q371*'Currency &amp; Conversion'!$L$7,Q371)</f>
        <v>14441.77037</v>
      </c>
      <c r="AU371" s="56"/>
      <c r="AV371" s="56"/>
      <c r="AW371" s="8"/>
    </row>
    <row r="372" ht="12.75" customHeight="1">
      <c r="A372" s="39" t="str">
        <f>'Input - Bookings'!A374</f>
        <v>04-25</v>
      </c>
      <c r="B372" s="40" t="str">
        <f t="shared" si="1"/>
        <v>Australia</v>
      </c>
      <c r="C372" s="40" t="str">
        <f t="shared" si="2"/>
        <v>PAU</v>
      </c>
      <c r="D372" s="40" t="str">
        <f>'Input - Bookings'!C374</f>
        <v>P</v>
      </c>
      <c r="E372" s="40" t="str">
        <f>'Input - Bookings'!H374</f>
        <v>AU</v>
      </c>
      <c r="F372" s="41" t="str">
        <f>'Input - Bookings'!E374</f>
        <v>065</v>
      </c>
      <c r="G372" s="41" t="str">
        <f>'Input - Bookings'!G374</f>
        <v>ADAPT-A-LIFT GROUP (WA)</v>
      </c>
      <c r="H372" s="41" t="str">
        <f>'Input - Bookings'!I374</f>
        <v>H23304</v>
      </c>
      <c r="I372" s="40" t="str">
        <f t="shared" si="3"/>
        <v>AU</v>
      </c>
      <c r="J372" s="41" t="str">
        <f>VLOOKUP(H372,'Input - Bookings'!I372:P811,8,0)</f>
        <v>087605</v>
      </c>
      <c r="K372" s="41" t="str">
        <f>'Input - Bookings'!L374</f>
        <v>A3C1</v>
      </c>
      <c r="L372" s="41" t="str">
        <f>'Input - Bookings'!M374</f>
        <v>H3.5UT</v>
      </c>
      <c r="M372" s="41" t="str">
        <f>'Input - Bookings'!B374</f>
        <v>AUD</v>
      </c>
      <c r="N372" s="43" t="str">
        <f t="array" ref="N372">IF(M372="USD",INDEX('AP Plants'!A:A,MATCH(K372,'AP Plants'!D:D,0)),INDEX('Australia Plants'!A:A,MATCH(K372,'Australia Plants'!D:D,0)))</f>
        <v>Maximal</v>
      </c>
      <c r="O372" s="10">
        <v>1.0</v>
      </c>
      <c r="P372" s="9">
        <v>33770.0</v>
      </c>
      <c r="Q372" s="9">
        <v>24336.9</v>
      </c>
      <c r="R372" s="44">
        <v>0.1981452923085617</v>
      </c>
      <c r="S372" s="45">
        <f t="shared" si="4"/>
        <v>0.2793337282</v>
      </c>
      <c r="T372" s="46">
        <f t="shared" si="5"/>
        <v>0</v>
      </c>
      <c r="U372" s="46">
        <f t="shared" si="20"/>
        <v>0.1981452923</v>
      </c>
      <c r="V372" s="47" t="str">
        <f t="shared" si="7"/>
        <v>AOP</v>
      </c>
      <c r="W372" s="48">
        <f t="shared" si="26"/>
        <v>4822.242164</v>
      </c>
      <c r="X372" s="49" t="str">
        <f t="shared" si="9"/>
        <v>#DIV/0!</v>
      </c>
      <c r="Y372" s="9" t="str">
        <f t="shared" si="24"/>
        <v>#DIV/0!</v>
      </c>
      <c r="Z372" s="8"/>
      <c r="AA372" s="8"/>
      <c r="AB372" s="8"/>
      <c r="AC372" s="8" t="str">
        <f t="shared" si="11"/>
        <v>PAUH23304H3.5UT</v>
      </c>
      <c r="AD372" s="8" t="str">
        <f>IF(AC372='Input - Bookings'!Q608,"OK","Check")</f>
        <v>Check</v>
      </c>
      <c r="AE372" s="50"/>
      <c r="AF372" s="62"/>
      <c r="AG372" s="62"/>
      <c r="AH372" s="52"/>
      <c r="AI372" s="52"/>
      <c r="AJ372" s="8" t="str">
        <f t="array" ref="AJ372">XLOOKUP($K372,'AP Plants'!D:D,'AP Plants'!B:B)</f>
        <v>Class 5 NOT BT</v>
      </c>
      <c r="AK372" s="53"/>
      <c r="AL372" s="53"/>
      <c r="AM372" s="46">
        <v>0.015</v>
      </c>
      <c r="AN372" s="46">
        <f t="array" ref="AN372">XLOOKUP($AJ372,Warranty!B:B,Warranty!E:E)</f>
        <v>0.005</v>
      </c>
      <c r="AO372" s="8">
        <f>IF($M372="AUD",VLOOKUP(RIGHT('Wk - Margins'!$K372,3),'AU Freight'!C:G,5,0),0)</f>
        <v>2000</v>
      </c>
      <c r="AP372" s="46">
        <f t="shared" si="12"/>
        <v>0</v>
      </c>
      <c r="AQ372" s="54">
        <f t="shared" si="13"/>
        <v>2000</v>
      </c>
      <c r="AR372" s="55">
        <f t="shared" si="14"/>
        <v>0.9178202647</v>
      </c>
      <c r="AS372" s="56">
        <f>IF(M372="AUD",P372*'Currency &amp; Conversion'!$L$7,P372)</f>
        <v>22675.87679</v>
      </c>
      <c r="AT372" s="56">
        <f>IF(M372="AUD",Q372*'Currency &amp; Conversion'!$L$7,Q372)</f>
        <v>16341.73959</v>
      </c>
      <c r="AU372" s="56"/>
      <c r="AV372" s="56"/>
      <c r="AW372" s="8"/>
    </row>
    <row r="373" ht="12.75" customHeight="1">
      <c r="A373" s="39" t="str">
        <f>'Input - Bookings'!A375</f>
        <v>04-25</v>
      </c>
      <c r="B373" s="40" t="str">
        <f t="shared" si="1"/>
        <v>Australia</v>
      </c>
      <c r="C373" s="40" t="str">
        <f t="shared" si="2"/>
        <v>PAU</v>
      </c>
      <c r="D373" s="40" t="str">
        <f>'Input - Bookings'!C375</f>
        <v>P</v>
      </c>
      <c r="E373" s="40" t="str">
        <f>'Input - Bookings'!H375</f>
        <v>AU</v>
      </c>
      <c r="F373" s="41" t="str">
        <f>'Input - Bookings'!E375</f>
        <v>065</v>
      </c>
      <c r="G373" s="41" t="str">
        <f>'Input - Bookings'!G375</f>
        <v>ADAPT-A-LIFT GROUP (WA)</v>
      </c>
      <c r="H373" s="41" t="str">
        <f>'Input - Bookings'!I375</f>
        <v>H23331</v>
      </c>
      <c r="I373" s="40" t="str">
        <f t="shared" si="3"/>
        <v>AU</v>
      </c>
      <c r="J373" s="41" t="str">
        <f>VLOOKUP(H373,'Input - Bookings'!I373:P812,8,0)</f>
        <v>087605</v>
      </c>
      <c r="K373" s="41" t="str">
        <f>'Input - Bookings'!L375</f>
        <v>A3C1</v>
      </c>
      <c r="L373" s="41" t="str">
        <f>'Input - Bookings'!M375</f>
        <v>H3.5UT</v>
      </c>
      <c r="M373" s="41" t="str">
        <f>'Input - Bookings'!B375</f>
        <v>AUD</v>
      </c>
      <c r="N373" s="43" t="str">
        <f t="array" ref="N373">IF(M373="USD",INDEX('AP Plants'!A:A,MATCH(K373,'AP Plants'!D:D,0)),INDEX('Australia Plants'!A:A,MATCH(K373,'Australia Plants'!D:D,0)))</f>
        <v>Maximal</v>
      </c>
      <c r="O373" s="10">
        <v>1.0</v>
      </c>
      <c r="P373" s="9">
        <v>33770.0</v>
      </c>
      <c r="Q373" s="9">
        <v>24336.9</v>
      </c>
      <c r="R373" s="44">
        <v>0.1981452923085617</v>
      </c>
      <c r="S373" s="45">
        <f t="shared" si="4"/>
        <v>0.2793337282</v>
      </c>
      <c r="T373" s="46">
        <f t="shared" si="5"/>
        <v>0</v>
      </c>
      <c r="U373" s="46">
        <f t="shared" si="20"/>
        <v>0.1981452923</v>
      </c>
      <c r="V373" s="47" t="str">
        <f t="shared" si="7"/>
        <v>AOP</v>
      </c>
      <c r="W373" s="48">
        <f t="shared" si="26"/>
        <v>4822.242164</v>
      </c>
      <c r="X373" s="49" t="str">
        <f t="shared" si="9"/>
        <v>#DIV/0!</v>
      </c>
      <c r="Y373" s="9" t="str">
        <f t="shared" si="24"/>
        <v>#DIV/0!</v>
      </c>
      <c r="Z373" s="8"/>
      <c r="AA373" s="8"/>
      <c r="AB373" s="8"/>
      <c r="AC373" s="8" t="str">
        <f t="shared" si="11"/>
        <v>PAUH23331H3.5UT</v>
      </c>
      <c r="AD373" s="8" t="str">
        <f>IF(AC373='Input - Bookings'!Q609,"OK","Check")</f>
        <v>Check</v>
      </c>
      <c r="AE373" s="50"/>
      <c r="AF373" s="62"/>
      <c r="AG373" s="62"/>
      <c r="AH373" s="52"/>
      <c r="AI373" s="52"/>
      <c r="AJ373" s="8" t="str">
        <f t="array" ref="AJ373">XLOOKUP($K373,'AP Plants'!D:D,'AP Plants'!B:B)</f>
        <v>Class 5 NOT BT</v>
      </c>
      <c r="AK373" s="53"/>
      <c r="AL373" s="53"/>
      <c r="AM373" s="46">
        <v>0.015</v>
      </c>
      <c r="AN373" s="46">
        <f t="array" ref="AN373">XLOOKUP($AJ373,Warranty!B:B,Warranty!E:E)</f>
        <v>0.005</v>
      </c>
      <c r="AO373" s="8">
        <f>IF($M373="AUD",VLOOKUP(RIGHT('Wk - Margins'!$K373,3),'AU Freight'!C:G,5,0),0)</f>
        <v>2000</v>
      </c>
      <c r="AP373" s="46">
        <f t="shared" si="12"/>
        <v>0</v>
      </c>
      <c r="AQ373" s="54">
        <f t="shared" si="13"/>
        <v>2000</v>
      </c>
      <c r="AR373" s="55">
        <f t="shared" si="14"/>
        <v>0.9178202647</v>
      </c>
      <c r="AS373" s="56">
        <f>IF(M373="AUD",P373*'Currency &amp; Conversion'!$L$7,P373)</f>
        <v>22675.87679</v>
      </c>
      <c r="AT373" s="56">
        <f>IF(M373="AUD",Q373*'Currency &amp; Conversion'!$L$7,Q373)</f>
        <v>16341.73959</v>
      </c>
      <c r="AU373" s="56"/>
      <c r="AV373" s="56"/>
      <c r="AW373" s="8"/>
    </row>
    <row r="374" ht="12.75" customHeight="1">
      <c r="A374" s="39" t="str">
        <f>'Input - Bookings'!A376</f>
        <v>04-25</v>
      </c>
      <c r="B374" s="40" t="str">
        <f t="shared" si="1"/>
        <v>Australia</v>
      </c>
      <c r="C374" s="40" t="str">
        <f t="shared" si="2"/>
        <v>PAU</v>
      </c>
      <c r="D374" s="40" t="str">
        <f>'Input - Bookings'!C376</f>
        <v>P</v>
      </c>
      <c r="E374" s="40" t="str">
        <f>'Input - Bookings'!H376</f>
        <v>AU</v>
      </c>
      <c r="F374" s="41" t="str">
        <f>'Input - Bookings'!E376</f>
        <v>065</v>
      </c>
      <c r="G374" s="41" t="str">
        <f>'Input - Bookings'!G376</f>
        <v>ADAPT-A-LIFT GROUP (WA)</v>
      </c>
      <c r="H374" s="41" t="str">
        <f>'Input - Bookings'!I376</f>
        <v>H23837</v>
      </c>
      <c r="I374" s="40" t="str">
        <f t="shared" si="3"/>
        <v>AU</v>
      </c>
      <c r="J374" s="41" t="str">
        <f>VLOOKUP(H374,'Input - Bookings'!I374:P813,8,0)</f>
        <v>087605</v>
      </c>
      <c r="K374" s="41" t="str">
        <f>'Input - Bookings'!L376</f>
        <v>D466</v>
      </c>
      <c r="L374" s="41" t="str">
        <f>'Input - Bookings'!M376</f>
        <v>H3.0XT</v>
      </c>
      <c r="M374" s="41" t="str">
        <f>'Input - Bookings'!B376</f>
        <v>AUD</v>
      </c>
      <c r="N374" s="43" t="str">
        <f t="array" ref="N374">IF(M374="USD",INDEX('AP Plants'!A:A,MATCH(K374,'AP Plants'!D:D,0)),INDEX('Australia Plants'!A:A,MATCH(K374,'Australia Plants'!D:D,0)))</f>
        <v>SN</v>
      </c>
      <c r="O374" s="10">
        <v>1.0</v>
      </c>
      <c r="P374" s="9">
        <v>53920.0</v>
      </c>
      <c r="Q374" s="9">
        <v>46101.600000000006</v>
      </c>
      <c r="R374" s="44">
        <v>0.29221413375723626</v>
      </c>
      <c r="S374" s="45">
        <f t="shared" si="4"/>
        <v>0.145</v>
      </c>
      <c r="T374" s="46">
        <f t="shared" si="5"/>
        <v>0</v>
      </c>
      <c r="U374" s="46">
        <f t="shared" si="20"/>
        <v>0.2922141338</v>
      </c>
      <c r="V374" s="47" t="str">
        <f t="shared" si="7"/>
        <v>AOP</v>
      </c>
      <c r="W374" s="48">
        <f t="shared" si="26"/>
        <v>13471.53911</v>
      </c>
      <c r="X374" s="49" t="str">
        <f t="shared" si="9"/>
        <v>#DIV/0!</v>
      </c>
      <c r="Y374" s="9" t="str">
        <f t="shared" si="24"/>
        <v>#DIV/0!</v>
      </c>
      <c r="Z374" s="8"/>
      <c r="AA374" s="8"/>
      <c r="AB374" s="8"/>
      <c r="AC374" s="8" t="str">
        <f t="shared" si="11"/>
        <v>PAUH23837H3.0XT</v>
      </c>
      <c r="AD374" s="8" t="str">
        <f>IF(AC374='Input - Bookings'!Q610,"OK","Check")</f>
        <v>Check</v>
      </c>
      <c r="AE374" s="50"/>
      <c r="AF374" s="62"/>
      <c r="AG374" s="62"/>
      <c r="AH374" s="52"/>
      <c r="AI374" s="52"/>
      <c r="AJ374" s="8" t="str">
        <f t="array" ref="AJ374">XLOOKUP($K374,'AP Plants'!D:D,'AP Plants'!B:B)</f>
        <v>Class 5 NOT BT</v>
      </c>
      <c r="AK374" s="53"/>
      <c r="AL374" s="53"/>
      <c r="AM374" s="46">
        <v>0.015</v>
      </c>
      <c r="AN374" s="46">
        <f t="array" ref="AN374">XLOOKUP($AJ374,Warranty!B:B,Warranty!E:E)</f>
        <v>0.005</v>
      </c>
      <c r="AO374" s="8">
        <f>IF($M374="AUD",VLOOKUP(RIGHT('Wk - Margins'!$K374,3),'AU Freight'!C:G,5,0),0)</f>
        <v>2130</v>
      </c>
      <c r="AP374" s="46">
        <f t="shared" si="12"/>
        <v>0</v>
      </c>
      <c r="AQ374" s="54">
        <f t="shared" si="13"/>
        <v>2130</v>
      </c>
      <c r="AR374" s="55">
        <f t="shared" si="14"/>
        <v>0.953797699</v>
      </c>
      <c r="AS374" s="56">
        <f>IF(M374="AUD",P374*'Currency &amp; Conversion'!$L$7,P374)</f>
        <v>36206.19711</v>
      </c>
      <c r="AT374" s="56">
        <f>IF(M374="AUD",Q374*'Currency &amp; Conversion'!$L$7,Q374)</f>
        <v>30956.29853</v>
      </c>
      <c r="AU374" s="56"/>
      <c r="AV374" s="56"/>
      <c r="AW374" s="8"/>
    </row>
    <row r="375" ht="12.75" customHeight="1">
      <c r="A375" s="39" t="str">
        <f>'Input - Bookings'!A377</f>
        <v>04-25</v>
      </c>
      <c r="B375" s="40" t="str">
        <f t="shared" si="1"/>
        <v>Australia</v>
      </c>
      <c r="C375" s="40" t="str">
        <f t="shared" si="2"/>
        <v>PAU</v>
      </c>
      <c r="D375" s="40" t="str">
        <f>'Input - Bookings'!C377</f>
        <v>P</v>
      </c>
      <c r="E375" s="40" t="str">
        <f>'Input - Bookings'!H377</f>
        <v>AU</v>
      </c>
      <c r="F375" s="41" t="str">
        <f>'Input - Bookings'!E377</f>
        <v>065</v>
      </c>
      <c r="G375" s="41" t="str">
        <f>'Input - Bookings'!G377</f>
        <v>ADAPT-A-LIFT GROUP (WA)</v>
      </c>
      <c r="H375" s="41" t="str">
        <f>'Input - Bookings'!I377</f>
        <v>H23838</v>
      </c>
      <c r="I375" s="40" t="str">
        <f t="shared" si="3"/>
        <v>AU</v>
      </c>
      <c r="J375" s="41" t="str">
        <f>VLOOKUP(H375,'Input - Bookings'!I375:P814,8,0)</f>
        <v>087605</v>
      </c>
      <c r="K375" s="41" t="str">
        <f>'Input - Bookings'!L377</f>
        <v>D466</v>
      </c>
      <c r="L375" s="41" t="str">
        <f>'Input - Bookings'!M377</f>
        <v>H3.0XT</v>
      </c>
      <c r="M375" s="41" t="str">
        <f>'Input - Bookings'!B377</f>
        <v>AUD</v>
      </c>
      <c r="N375" s="43" t="str">
        <f t="array" ref="N375">IF(M375="USD",INDEX('AP Plants'!A:A,MATCH(K375,'AP Plants'!D:D,0)),INDEX('Australia Plants'!A:A,MATCH(K375,'Australia Plants'!D:D,0)))</f>
        <v>SN</v>
      </c>
      <c r="O375" s="10">
        <v>1.0</v>
      </c>
      <c r="P375" s="9">
        <v>53920.0</v>
      </c>
      <c r="Q375" s="9">
        <v>46101.600000000006</v>
      </c>
      <c r="R375" s="44">
        <v>0.29221413375723626</v>
      </c>
      <c r="S375" s="45">
        <f t="shared" si="4"/>
        <v>0.145</v>
      </c>
      <c r="T375" s="46">
        <f t="shared" si="5"/>
        <v>0</v>
      </c>
      <c r="U375" s="46">
        <f t="shared" si="20"/>
        <v>0.2922141338</v>
      </c>
      <c r="V375" s="47" t="str">
        <f t="shared" si="7"/>
        <v>AOP</v>
      </c>
      <c r="W375" s="48">
        <f t="shared" si="26"/>
        <v>13471.53911</v>
      </c>
      <c r="X375" s="49" t="str">
        <f t="shared" si="9"/>
        <v>#DIV/0!</v>
      </c>
      <c r="Y375" s="9" t="str">
        <f t="shared" si="24"/>
        <v>#DIV/0!</v>
      </c>
      <c r="Z375" s="8"/>
      <c r="AA375" s="8"/>
      <c r="AB375" s="8"/>
      <c r="AC375" s="8" t="str">
        <f t="shared" si="11"/>
        <v>PAUH23838H3.0XT</v>
      </c>
      <c r="AD375" s="8" t="str">
        <f>IF(AC375='Input - Bookings'!Q611,"OK","Check")</f>
        <v>Check</v>
      </c>
      <c r="AE375" s="50"/>
      <c r="AF375" s="62"/>
      <c r="AG375" s="62"/>
      <c r="AH375" s="52"/>
      <c r="AI375" s="52"/>
      <c r="AJ375" s="8" t="str">
        <f t="array" ref="AJ375">XLOOKUP($K375,'AP Plants'!D:D,'AP Plants'!B:B)</f>
        <v>Class 5 NOT BT</v>
      </c>
      <c r="AK375" s="53"/>
      <c r="AL375" s="53"/>
      <c r="AM375" s="46">
        <v>0.015</v>
      </c>
      <c r="AN375" s="46">
        <f t="array" ref="AN375">XLOOKUP($AJ375,Warranty!B:B,Warranty!E:E)</f>
        <v>0.005</v>
      </c>
      <c r="AO375" s="8">
        <f>IF($M375="AUD",VLOOKUP(RIGHT('Wk - Margins'!$K375,3),'AU Freight'!C:G,5,0),0)</f>
        <v>2130</v>
      </c>
      <c r="AP375" s="46">
        <f t="shared" si="12"/>
        <v>0</v>
      </c>
      <c r="AQ375" s="54">
        <f t="shared" si="13"/>
        <v>2130</v>
      </c>
      <c r="AR375" s="55">
        <f t="shared" si="14"/>
        <v>0.953797699</v>
      </c>
      <c r="AS375" s="56">
        <f>IF(M375="AUD",P375*'Currency &amp; Conversion'!$L$7,P375)</f>
        <v>36206.19711</v>
      </c>
      <c r="AT375" s="56">
        <f>IF(M375="AUD",Q375*'Currency &amp; Conversion'!$L$7,Q375)</f>
        <v>30956.29853</v>
      </c>
      <c r="AU375" s="56"/>
      <c r="AV375" s="56"/>
      <c r="AW375" s="8"/>
    </row>
    <row r="376" ht="12.75" customHeight="1">
      <c r="A376" s="39" t="str">
        <f>'Input - Bookings'!A378</f>
        <v>04-25</v>
      </c>
      <c r="B376" s="40" t="str">
        <f t="shared" si="1"/>
        <v>Australia</v>
      </c>
      <c r="C376" s="40" t="str">
        <f t="shared" si="2"/>
        <v>PAU</v>
      </c>
      <c r="D376" s="40" t="str">
        <f>'Input - Bookings'!C378</f>
        <v>P</v>
      </c>
      <c r="E376" s="40" t="str">
        <f>'Input - Bookings'!H378</f>
        <v>AU</v>
      </c>
      <c r="F376" s="41" t="str">
        <f>'Input - Bookings'!E378</f>
        <v>067</v>
      </c>
      <c r="G376" s="41" t="str">
        <f>'Input - Bookings'!G378</f>
        <v>ADAPT-A-LIFT GROUP (VIC)</v>
      </c>
      <c r="H376" s="41" t="str">
        <f>'Input - Bookings'!I378</f>
        <v>H23841</v>
      </c>
      <c r="I376" s="40" t="str">
        <f t="shared" si="3"/>
        <v>AU</v>
      </c>
      <c r="J376" s="41" t="str">
        <f>VLOOKUP(H376,'Input - Bookings'!I376:P815,8,0)</f>
        <v>087625</v>
      </c>
      <c r="K376" s="41" t="str">
        <f>'Input - Bookings'!L378</f>
        <v>D871</v>
      </c>
      <c r="L376" s="41" t="str">
        <f>'Input - Bookings'!M378</f>
        <v>GP30MX</v>
      </c>
      <c r="M376" s="41" t="str">
        <f>'Input - Bookings'!B378</f>
        <v>AUD</v>
      </c>
      <c r="N376" s="43" t="str">
        <f t="array" ref="N376">IF(M376="USD",INDEX('AP Plants'!A:A,MATCH(K376,'AP Plants'!D:D,0)),INDEX('Australia Plants'!A:A,MATCH(K376,'Australia Plants'!D:D,0)))</f>
        <v>SN</v>
      </c>
      <c r="O376" s="10">
        <v>1.0</v>
      </c>
      <c r="P376" s="9">
        <v>42280.0</v>
      </c>
      <c r="Q376" s="9">
        <v>36149.4</v>
      </c>
      <c r="R376" s="44">
        <v>0.13714116789070452</v>
      </c>
      <c r="S376" s="45">
        <f t="shared" si="4"/>
        <v>0.145</v>
      </c>
      <c r="T376" s="46">
        <f t="shared" si="5"/>
        <v>0</v>
      </c>
      <c r="U376" s="46">
        <f t="shared" si="20"/>
        <v>0.1371411679</v>
      </c>
      <c r="V376" s="47" t="str">
        <f t="shared" si="7"/>
        <v>AOP</v>
      </c>
      <c r="W376" s="48">
        <f t="shared" si="26"/>
        <v>4957.570935</v>
      </c>
      <c r="X376" s="49" t="str">
        <f t="shared" si="9"/>
        <v>#DIV/0!</v>
      </c>
      <c r="Y376" s="9" t="str">
        <f t="shared" si="24"/>
        <v>#DIV/0!</v>
      </c>
      <c r="Z376" s="8"/>
      <c r="AA376" s="8"/>
      <c r="AB376" s="8"/>
      <c r="AC376" s="8" t="str">
        <f t="shared" si="11"/>
        <v>PAUH23841GP30MX</v>
      </c>
      <c r="AD376" s="8" t="str">
        <f>IF(AC376='Input - Bookings'!Q612,"OK","Check")</f>
        <v>Check</v>
      </c>
      <c r="AE376" s="50"/>
      <c r="AF376" s="62"/>
      <c r="AG376" s="62"/>
      <c r="AH376" s="52"/>
      <c r="AI376" s="52"/>
      <c r="AJ376" s="8" t="str">
        <f t="array" ref="AJ376">XLOOKUP($K376,'AP Plants'!D:D,'AP Plants'!B:B)</f>
        <v>Class 5 NOT BT</v>
      </c>
      <c r="AK376" s="53"/>
      <c r="AL376" s="53"/>
      <c r="AM376" s="46">
        <v>0.015</v>
      </c>
      <c r="AN376" s="46">
        <f t="array" ref="AN376">XLOOKUP($AJ376,Warranty!B:B,Warranty!E:E)</f>
        <v>0.005</v>
      </c>
      <c r="AO376" s="8">
        <f>IF($M376="AUD",VLOOKUP(RIGHT('Wk - Margins'!$K376,3),'AU Freight'!C:G,5,0),0)</f>
        <v>2130</v>
      </c>
      <c r="AP376" s="46">
        <f t="shared" si="12"/>
        <v>0</v>
      </c>
      <c r="AQ376" s="54">
        <f t="shared" si="13"/>
        <v>2130</v>
      </c>
      <c r="AR376" s="55">
        <f t="shared" si="14"/>
        <v>0.9410778602</v>
      </c>
      <c r="AS376" s="56">
        <f>IF(M376="AUD",P376*'Currency &amp; Conversion'!$L$7,P376)</f>
        <v>28390.17088</v>
      </c>
      <c r="AT376" s="56">
        <f>IF(M376="AUD",Q376*'Currency &amp; Conversion'!$L$7,Q376)</f>
        <v>24273.5961</v>
      </c>
      <c r="AU376" s="56"/>
      <c r="AV376" s="56"/>
      <c r="AW376" s="8"/>
    </row>
    <row r="377" ht="12.75" customHeight="1">
      <c r="A377" s="39" t="str">
        <f>'Input - Bookings'!A379</f>
        <v>04-25</v>
      </c>
      <c r="B377" s="40" t="str">
        <f t="shared" si="1"/>
        <v>Australia</v>
      </c>
      <c r="C377" s="40" t="str">
        <f t="shared" si="2"/>
        <v>PAU</v>
      </c>
      <c r="D377" s="40" t="str">
        <f>'Input - Bookings'!C379</f>
        <v>P</v>
      </c>
      <c r="E377" s="40" t="str">
        <f>'Input - Bookings'!H379</f>
        <v>AU</v>
      </c>
      <c r="F377" s="41" t="str">
        <f>'Input - Bookings'!E379</f>
        <v>067</v>
      </c>
      <c r="G377" s="41" t="str">
        <f>'Input - Bookings'!G379</f>
        <v>ADAPT-A-LIFT GROUP (VIC)</v>
      </c>
      <c r="H377" s="41" t="str">
        <f>'Input - Bookings'!I379</f>
        <v>H23842</v>
      </c>
      <c r="I377" s="40" t="str">
        <f t="shared" si="3"/>
        <v>AU</v>
      </c>
      <c r="J377" s="41" t="str">
        <f>VLOOKUP(H377,'Input - Bookings'!I377:P816,8,0)</f>
        <v>087625</v>
      </c>
      <c r="K377" s="41" t="str">
        <f>'Input - Bookings'!L379</f>
        <v>D871</v>
      </c>
      <c r="L377" s="41" t="str">
        <f>'Input - Bookings'!M379</f>
        <v>GP30MX</v>
      </c>
      <c r="M377" s="41" t="str">
        <f>'Input - Bookings'!B379</f>
        <v>AUD</v>
      </c>
      <c r="N377" s="43" t="str">
        <f t="array" ref="N377">IF(M377="USD",INDEX('AP Plants'!A:A,MATCH(K377,'AP Plants'!D:D,0)),INDEX('Australia Plants'!A:A,MATCH(K377,'Australia Plants'!D:D,0)))</f>
        <v>SN</v>
      </c>
      <c r="O377" s="10">
        <v>1.0</v>
      </c>
      <c r="P377" s="9">
        <v>42280.0</v>
      </c>
      <c r="Q377" s="9">
        <v>36149.4</v>
      </c>
      <c r="R377" s="44">
        <v>0.13714116789070452</v>
      </c>
      <c r="S377" s="45">
        <f t="shared" si="4"/>
        <v>0.145</v>
      </c>
      <c r="T377" s="46">
        <f t="shared" si="5"/>
        <v>0</v>
      </c>
      <c r="U377" s="46">
        <f t="shared" si="20"/>
        <v>0.1371411679</v>
      </c>
      <c r="V377" s="47" t="str">
        <f t="shared" si="7"/>
        <v>AOP</v>
      </c>
      <c r="W377" s="48">
        <f t="shared" si="26"/>
        <v>4957.570935</v>
      </c>
      <c r="X377" s="49" t="str">
        <f t="shared" si="9"/>
        <v>#DIV/0!</v>
      </c>
      <c r="Y377" s="9" t="str">
        <f t="shared" si="24"/>
        <v>#DIV/0!</v>
      </c>
      <c r="Z377" s="8"/>
      <c r="AA377" s="8"/>
      <c r="AB377" s="8"/>
      <c r="AC377" s="8" t="str">
        <f t="shared" si="11"/>
        <v>PAUH23842GP30MX</v>
      </c>
      <c r="AD377" s="8" t="str">
        <f>IF(AC377='Input - Bookings'!Q613,"OK","Check")</f>
        <v>Check</v>
      </c>
      <c r="AE377" s="50"/>
      <c r="AF377" s="62"/>
      <c r="AG377" s="62"/>
      <c r="AH377" s="52"/>
      <c r="AI377" s="52"/>
      <c r="AJ377" s="8" t="str">
        <f t="array" ref="AJ377">XLOOKUP($K377,'AP Plants'!D:D,'AP Plants'!B:B)</f>
        <v>Class 5 NOT BT</v>
      </c>
      <c r="AK377" s="53"/>
      <c r="AL377" s="53"/>
      <c r="AM377" s="46">
        <v>0.015</v>
      </c>
      <c r="AN377" s="46">
        <f t="array" ref="AN377">XLOOKUP($AJ377,Warranty!B:B,Warranty!E:E)</f>
        <v>0.005</v>
      </c>
      <c r="AO377" s="8">
        <f>IF($M377="AUD",VLOOKUP(RIGHT('Wk - Margins'!$K377,3),'AU Freight'!C:G,5,0),0)</f>
        <v>2130</v>
      </c>
      <c r="AP377" s="46">
        <f t="shared" si="12"/>
        <v>0</v>
      </c>
      <c r="AQ377" s="54">
        <f t="shared" si="13"/>
        <v>2130</v>
      </c>
      <c r="AR377" s="55">
        <f t="shared" si="14"/>
        <v>0.9410778602</v>
      </c>
      <c r="AS377" s="56">
        <f>IF(M377="AUD",P377*'Currency &amp; Conversion'!$L$7,P377)</f>
        <v>28390.17088</v>
      </c>
      <c r="AT377" s="56">
        <f>IF(M377="AUD",Q377*'Currency &amp; Conversion'!$L$7,Q377)</f>
        <v>24273.5961</v>
      </c>
      <c r="AU377" s="56"/>
      <c r="AV377" s="56"/>
      <c r="AW377" s="8"/>
    </row>
    <row r="378" ht="12.75" customHeight="1">
      <c r="A378" s="39" t="str">
        <f>'Input - Bookings'!A380</f>
        <v>04-25</v>
      </c>
      <c r="B378" s="40" t="str">
        <f t="shared" si="1"/>
        <v>Australia</v>
      </c>
      <c r="C378" s="40" t="str">
        <f t="shared" si="2"/>
        <v>PAU</v>
      </c>
      <c r="D378" s="40" t="str">
        <f>'Input - Bookings'!C380</f>
        <v>P</v>
      </c>
      <c r="E378" s="40" t="str">
        <f>'Input - Bookings'!H380</f>
        <v>AU</v>
      </c>
      <c r="F378" s="41" t="str">
        <f>'Input - Bookings'!E380</f>
        <v>067</v>
      </c>
      <c r="G378" s="41" t="str">
        <f>'Input - Bookings'!G380</f>
        <v>ADAPT-A-LIFT GROUP (VIC)</v>
      </c>
      <c r="H378" s="41" t="str">
        <f>'Input - Bookings'!I380</f>
        <v>H23843</v>
      </c>
      <c r="I378" s="40" t="str">
        <f t="shared" si="3"/>
        <v>AU</v>
      </c>
      <c r="J378" s="41" t="str">
        <f>VLOOKUP(H378,'Input - Bookings'!I378:P817,8,0)</f>
        <v>087625</v>
      </c>
      <c r="K378" s="41" t="str">
        <f>'Input - Bookings'!L380</f>
        <v>D871</v>
      </c>
      <c r="L378" s="41" t="str">
        <f>'Input - Bookings'!M380</f>
        <v>GP30MX</v>
      </c>
      <c r="M378" s="41" t="str">
        <f>'Input - Bookings'!B380</f>
        <v>AUD</v>
      </c>
      <c r="N378" s="43" t="str">
        <f t="array" ref="N378">IF(M378="USD",INDEX('AP Plants'!A:A,MATCH(K378,'AP Plants'!D:D,0)),INDEX('Australia Plants'!A:A,MATCH(K378,'Australia Plants'!D:D,0)))</f>
        <v>SN</v>
      </c>
      <c r="O378" s="10">
        <v>1.0</v>
      </c>
      <c r="P378" s="9">
        <v>42280.0</v>
      </c>
      <c r="Q378" s="9">
        <v>36149.4</v>
      </c>
      <c r="R378" s="44">
        <v>0.13714116789070452</v>
      </c>
      <c r="S378" s="45">
        <f t="shared" si="4"/>
        <v>0.145</v>
      </c>
      <c r="T378" s="46">
        <f t="shared" si="5"/>
        <v>0</v>
      </c>
      <c r="U378" s="46">
        <f t="shared" si="20"/>
        <v>0.1371411679</v>
      </c>
      <c r="V378" s="47" t="str">
        <f t="shared" si="7"/>
        <v>AOP</v>
      </c>
      <c r="W378" s="48">
        <f t="shared" si="26"/>
        <v>4957.570935</v>
      </c>
      <c r="X378" s="49" t="str">
        <f t="shared" si="9"/>
        <v>#DIV/0!</v>
      </c>
      <c r="Y378" s="9" t="str">
        <f t="shared" si="24"/>
        <v>#DIV/0!</v>
      </c>
      <c r="Z378" s="8"/>
      <c r="AA378" s="8"/>
      <c r="AB378" s="8"/>
      <c r="AC378" s="8" t="str">
        <f t="shared" si="11"/>
        <v>PAUH23843GP30MX</v>
      </c>
      <c r="AD378" s="8" t="str">
        <f>IF(AC378='Input - Bookings'!Q614,"OK","Check")</f>
        <v>Check</v>
      </c>
      <c r="AE378" s="50"/>
      <c r="AF378" s="62"/>
      <c r="AG378" s="62"/>
      <c r="AH378" s="52"/>
      <c r="AI378" s="52"/>
      <c r="AJ378" s="8" t="str">
        <f t="array" ref="AJ378">XLOOKUP($K378,'AP Plants'!D:D,'AP Plants'!B:B)</f>
        <v>Class 5 NOT BT</v>
      </c>
      <c r="AK378" s="53"/>
      <c r="AL378" s="53"/>
      <c r="AM378" s="46">
        <v>0.015</v>
      </c>
      <c r="AN378" s="46">
        <f t="array" ref="AN378">XLOOKUP($AJ378,Warranty!B:B,Warranty!E:E)</f>
        <v>0.005</v>
      </c>
      <c r="AO378" s="8">
        <f>IF($M378="AUD",VLOOKUP(RIGHT('Wk - Margins'!$K378,3),'AU Freight'!C:G,5,0),0)</f>
        <v>2130</v>
      </c>
      <c r="AP378" s="46">
        <f t="shared" si="12"/>
        <v>0</v>
      </c>
      <c r="AQ378" s="54">
        <f t="shared" si="13"/>
        <v>2130</v>
      </c>
      <c r="AR378" s="55">
        <f t="shared" si="14"/>
        <v>0.9410778602</v>
      </c>
      <c r="AS378" s="56">
        <f>IF(M378="AUD",P378*'Currency &amp; Conversion'!$L$7,P378)</f>
        <v>28390.17088</v>
      </c>
      <c r="AT378" s="56">
        <f>IF(M378="AUD",Q378*'Currency &amp; Conversion'!$L$7,Q378)</f>
        <v>24273.5961</v>
      </c>
      <c r="AU378" s="56"/>
      <c r="AV378" s="56"/>
      <c r="AW378" s="8"/>
    </row>
    <row r="379" ht="12.75" customHeight="1">
      <c r="A379" s="39" t="str">
        <f>'Input - Bookings'!A381</f>
        <v>04-25</v>
      </c>
      <c r="B379" s="40" t="str">
        <f t="shared" si="1"/>
        <v>Australia</v>
      </c>
      <c r="C379" s="40" t="str">
        <f t="shared" si="2"/>
        <v>PAU</v>
      </c>
      <c r="D379" s="40" t="str">
        <f>'Input - Bookings'!C381</f>
        <v>P</v>
      </c>
      <c r="E379" s="40" t="str">
        <f>'Input - Bookings'!H381</f>
        <v>AU</v>
      </c>
      <c r="F379" s="41" t="str">
        <f>'Input - Bookings'!E381</f>
        <v>067</v>
      </c>
      <c r="G379" s="41" t="str">
        <f>'Input - Bookings'!G381</f>
        <v>ADAPT-A-LIFT GROUP (VIC)</v>
      </c>
      <c r="H379" s="41" t="str">
        <f>'Input - Bookings'!I381</f>
        <v>H23844</v>
      </c>
      <c r="I379" s="40" t="str">
        <f t="shared" si="3"/>
        <v>AU</v>
      </c>
      <c r="J379" s="41" t="str">
        <f>VLOOKUP(H379,'Input - Bookings'!I379:P818,8,0)</f>
        <v>087625</v>
      </c>
      <c r="K379" s="41" t="str">
        <f>'Input - Bookings'!L381</f>
        <v>D871</v>
      </c>
      <c r="L379" s="41" t="str">
        <f>'Input - Bookings'!M381</f>
        <v>GP30MX</v>
      </c>
      <c r="M379" s="41" t="str">
        <f>'Input - Bookings'!B381</f>
        <v>AUD</v>
      </c>
      <c r="N379" s="43" t="str">
        <f t="array" ref="N379">IF(M379="USD",INDEX('AP Plants'!A:A,MATCH(K379,'AP Plants'!D:D,0)),INDEX('Australia Plants'!A:A,MATCH(K379,'Australia Plants'!D:D,0)))</f>
        <v>SN</v>
      </c>
      <c r="O379" s="10">
        <v>1.0</v>
      </c>
      <c r="P379" s="9">
        <v>42280.0</v>
      </c>
      <c r="Q379" s="9">
        <v>36149.4</v>
      </c>
      <c r="R379" s="44">
        <v>0.13714116789070452</v>
      </c>
      <c r="S379" s="45">
        <f t="shared" si="4"/>
        <v>0.145</v>
      </c>
      <c r="T379" s="46">
        <f t="shared" si="5"/>
        <v>0</v>
      </c>
      <c r="U379" s="46">
        <f t="shared" si="20"/>
        <v>0.1371411679</v>
      </c>
      <c r="V379" s="47" t="str">
        <f t="shared" si="7"/>
        <v>AOP</v>
      </c>
      <c r="W379" s="48">
        <f t="shared" si="26"/>
        <v>4957.570935</v>
      </c>
      <c r="X379" s="49" t="str">
        <f t="shared" si="9"/>
        <v>#DIV/0!</v>
      </c>
      <c r="Y379" s="9" t="str">
        <f t="shared" si="24"/>
        <v>#DIV/0!</v>
      </c>
      <c r="Z379" s="8"/>
      <c r="AA379" s="8"/>
      <c r="AB379" s="8"/>
      <c r="AC379" s="8" t="str">
        <f t="shared" si="11"/>
        <v>PAUH23844GP30MX</v>
      </c>
      <c r="AD379" s="8" t="str">
        <f>IF(AC379='Input - Bookings'!Q615,"OK","Check")</f>
        <v>Check</v>
      </c>
      <c r="AE379" s="50"/>
      <c r="AF379" s="62"/>
      <c r="AG379" s="62"/>
      <c r="AH379" s="52"/>
      <c r="AI379" s="52"/>
      <c r="AJ379" s="8" t="str">
        <f t="array" ref="AJ379">XLOOKUP($K379,'AP Plants'!D:D,'AP Plants'!B:B)</f>
        <v>Class 5 NOT BT</v>
      </c>
      <c r="AK379" s="53"/>
      <c r="AL379" s="53"/>
      <c r="AM379" s="46">
        <v>0.015</v>
      </c>
      <c r="AN379" s="46">
        <f t="array" ref="AN379">XLOOKUP($AJ379,Warranty!B:B,Warranty!E:E)</f>
        <v>0.005</v>
      </c>
      <c r="AO379" s="8">
        <f>IF($M379="AUD",VLOOKUP(RIGHT('Wk - Margins'!$K379,3),'AU Freight'!C:G,5,0),0)</f>
        <v>2130</v>
      </c>
      <c r="AP379" s="46">
        <f t="shared" si="12"/>
        <v>0</v>
      </c>
      <c r="AQ379" s="54">
        <f t="shared" si="13"/>
        <v>2130</v>
      </c>
      <c r="AR379" s="55">
        <f t="shared" si="14"/>
        <v>0.9410778602</v>
      </c>
      <c r="AS379" s="56">
        <f>IF(M379="AUD",P379*'Currency &amp; Conversion'!$L$7,P379)</f>
        <v>28390.17088</v>
      </c>
      <c r="AT379" s="56">
        <f>IF(M379="AUD",Q379*'Currency &amp; Conversion'!$L$7,Q379)</f>
        <v>24273.5961</v>
      </c>
      <c r="AU379" s="56"/>
      <c r="AV379" s="56"/>
      <c r="AW379" s="8"/>
    </row>
    <row r="380" ht="12.75" customHeight="1">
      <c r="A380" s="39" t="str">
        <f>'Input - Bookings'!A382</f>
        <v>04-26</v>
      </c>
      <c r="B380" s="40" t="str">
        <f t="shared" si="1"/>
        <v>Australia</v>
      </c>
      <c r="C380" s="40" t="str">
        <f t="shared" si="2"/>
        <v>PAU</v>
      </c>
      <c r="D380" s="40" t="str">
        <f>'Input - Bookings'!C382</f>
        <v>P</v>
      </c>
      <c r="E380" s="40" t="str">
        <f>'Input - Bookings'!H382</f>
        <v>AU</v>
      </c>
      <c r="F380" s="41" t="str">
        <f>'Input - Bookings'!E382</f>
        <v>065</v>
      </c>
      <c r="G380" s="41" t="str">
        <f>'Input - Bookings'!G382</f>
        <v>ADAPT-A-LIFT GROUP (NSW)</v>
      </c>
      <c r="H380" s="41" t="str">
        <f>'Input - Bookings'!I382</f>
        <v>H24140</v>
      </c>
      <c r="I380" s="40" t="str">
        <f t="shared" si="3"/>
        <v>AU</v>
      </c>
      <c r="J380" s="41" t="str">
        <f>VLOOKUP(H380,'Input - Bookings'!I380:P819,8,0)</f>
        <v>087585</v>
      </c>
      <c r="K380" s="41" t="str">
        <f>'Input - Bookings'!L382</f>
        <v>R007</v>
      </c>
      <c r="L380" s="41" t="str">
        <f>'Input - Bookings'!M382</f>
        <v>H16XD12</v>
      </c>
      <c r="M380" s="41" t="str">
        <f>'Input - Bookings'!B382</f>
        <v>AUD</v>
      </c>
      <c r="N380" s="43" t="str">
        <f t="array" ref="N380">IF(M380="USD",INDEX('AP Plants'!A:A,MATCH(K380,'AP Plants'!D:D,0)),INDEX('Australia Plants'!A:A,MATCH(K380,'Australia Plants'!D:D,0)))</f>
        <v>Nijmegen</v>
      </c>
      <c r="O380" s="10">
        <v>1.0</v>
      </c>
      <c r="P380" s="9">
        <v>365575.0</v>
      </c>
      <c r="Q380" s="9">
        <v>283849.12500000006</v>
      </c>
      <c r="R380" s="44">
        <v>0.09742074111448329</v>
      </c>
      <c r="S380" s="45">
        <f t="shared" si="4"/>
        <v>0.2235543322</v>
      </c>
      <c r="T380" s="46">
        <f t="shared" si="5"/>
        <v>0</v>
      </c>
      <c r="U380" s="46">
        <f t="shared" si="20"/>
        <v>0.09742074111</v>
      </c>
      <c r="V380" s="47" t="str">
        <f t="shared" si="7"/>
        <v>AOP</v>
      </c>
      <c r="W380" s="48">
        <f t="shared" si="26"/>
        <v>27652.79212</v>
      </c>
      <c r="X380" s="49" t="str">
        <f t="shared" si="9"/>
        <v>#DIV/0!</v>
      </c>
      <c r="Y380" s="9" t="str">
        <f t="shared" si="24"/>
        <v>#DIV/0!</v>
      </c>
      <c r="Z380" s="8"/>
      <c r="AA380" s="8"/>
      <c r="AB380" s="8"/>
      <c r="AC380" s="8" t="str">
        <f t="shared" si="11"/>
        <v>PAUH24140H16XD12</v>
      </c>
      <c r="AD380" s="8" t="str">
        <f>IF(AC380='Input - Bookings'!Q616,"OK","Check")</f>
        <v>Check</v>
      </c>
      <c r="AE380" s="50"/>
      <c r="AF380" s="62">
        <v>0.0</v>
      </c>
      <c r="AG380" s="62">
        <v>0.0</v>
      </c>
      <c r="AH380" s="52"/>
      <c r="AI380" s="52">
        <v>142003.16917</v>
      </c>
      <c r="AJ380" s="8" t="str">
        <f t="array" ref="AJ380">XLOOKUP($K380,'AP Plants'!D:D,'AP Plants'!B:B)</f>
        <v>Class 5 BT</v>
      </c>
      <c r="AK380" s="53">
        <f>(AI380*(1+VLOOKUP(N380,'Currency &amp; Conversion'!$F$13:$G$19,2,0))*'Currency &amp; Conversion'!$L$4)+((AF380+AG380)*90%)</f>
        <v>227454.8542</v>
      </c>
      <c r="AL380" s="53"/>
      <c r="AM380" s="46">
        <v>0.015</v>
      </c>
      <c r="AN380" s="46">
        <f t="array" ref="AN380">XLOOKUP($AJ380,Warranty!B:B,Warranty!E:E)</f>
        <v>0.013</v>
      </c>
      <c r="AO380" s="8">
        <f>IF($M380="AUD",VLOOKUP(RIGHT('Wk - Margins'!$K380,3),'AU Freight'!C:G,5,0),0)</f>
        <v>11000</v>
      </c>
      <c r="AP380" s="46">
        <f t="shared" si="12"/>
        <v>0.05</v>
      </c>
      <c r="AQ380" s="54">
        <f t="shared" si="13"/>
        <v>256196.3329</v>
      </c>
      <c r="AR380" s="55">
        <f t="shared" si="14"/>
        <v>0.09742074111</v>
      </c>
      <c r="AS380" s="56">
        <f>IF(M380="AUD",P380*'Currency &amp; Conversion'!$L$7,P380)</f>
        <v>245476.2706</v>
      </c>
      <c r="AT380" s="56">
        <f>IF(M380="AUD",Q380*'Currency &amp; Conversion'!$L$7,Q380)</f>
        <v>190598.9868</v>
      </c>
      <c r="AU380" s="56"/>
      <c r="AV380" s="56"/>
      <c r="AW380" s="8"/>
    </row>
    <row r="381" ht="12.75" customHeight="1">
      <c r="A381" s="39" t="str">
        <f>'Input - Bookings'!A383</f>
        <v>04-26</v>
      </c>
      <c r="B381" s="40" t="str">
        <f t="shared" si="1"/>
        <v>Australia</v>
      </c>
      <c r="C381" s="40" t="str">
        <f t="shared" si="2"/>
        <v>PAU</v>
      </c>
      <c r="D381" s="40" t="str">
        <f>'Input - Bookings'!C383</f>
        <v>P</v>
      </c>
      <c r="E381" s="40" t="str">
        <f>'Input - Bookings'!H383</f>
        <v>AU</v>
      </c>
      <c r="F381" s="41" t="str">
        <f>'Input - Bookings'!E383</f>
        <v>065</v>
      </c>
      <c r="G381" s="41" t="str">
        <f>'Input - Bookings'!G383</f>
        <v>ADAPT-A-LIFT GROUP (NSW)</v>
      </c>
      <c r="H381" s="41" t="str">
        <f>'Input - Bookings'!I383</f>
        <v>H24141</v>
      </c>
      <c r="I381" s="40" t="str">
        <f t="shared" si="3"/>
        <v>AU</v>
      </c>
      <c r="J381" s="41" t="str">
        <f>VLOOKUP(H381,'Input - Bookings'!I381:P820,8,0)</f>
        <v>087585</v>
      </c>
      <c r="K381" s="41" t="str">
        <f>'Input - Bookings'!L383</f>
        <v>A921</v>
      </c>
      <c r="L381" s="41" t="str">
        <f>'Input - Bookings'!M383</f>
        <v>RS 45-31 CH</v>
      </c>
      <c r="M381" s="41" t="str">
        <f>'Input - Bookings'!B383</f>
        <v>AUD</v>
      </c>
      <c r="N381" s="43" t="str">
        <f t="array" ref="N381">IF(M381="USD",INDEX('AP Plants'!A:A,MATCH(K381,'AP Plants'!D:D,0)),INDEX('Australia Plants'!A:A,MATCH(K381,'Australia Plants'!D:D,0)))</f>
        <v>Maximal</v>
      </c>
      <c r="O381" s="10">
        <v>1.0</v>
      </c>
      <c r="P381" s="9">
        <v>565445.0</v>
      </c>
      <c r="Q381" s="9">
        <v>534345.525</v>
      </c>
      <c r="R381" s="44">
        <v>0.07533555028349237</v>
      </c>
      <c r="S381" s="45">
        <f t="shared" si="4"/>
        <v>0.055</v>
      </c>
      <c r="T381" s="46">
        <f t="shared" si="5"/>
        <v>0</v>
      </c>
      <c r="U381" s="46">
        <f t="shared" si="20"/>
        <v>0.07533555028</v>
      </c>
      <c r="V381" s="47" t="str">
        <f t="shared" si="7"/>
        <v>AOP</v>
      </c>
      <c r="W381" s="48">
        <f t="shared" si="26"/>
        <v>40255.21417</v>
      </c>
      <c r="X381" s="49" t="str">
        <f t="shared" si="9"/>
        <v>#DIV/0!</v>
      </c>
      <c r="Y381" s="9" t="str">
        <f t="shared" si="24"/>
        <v>#DIV/0!</v>
      </c>
      <c r="Z381" s="8"/>
      <c r="AA381" s="8"/>
      <c r="AB381" s="8"/>
      <c r="AC381" s="8" t="str">
        <f t="shared" si="11"/>
        <v>PAUH24141RS 45-31 CH</v>
      </c>
      <c r="AD381" s="8" t="str">
        <f>IF(AC381='Input - Bookings'!Q617,"OK","Check")</f>
        <v>Check</v>
      </c>
      <c r="AE381" s="50"/>
      <c r="AF381" s="62"/>
      <c r="AG381" s="62"/>
      <c r="AH381" s="52"/>
      <c r="AI381" s="59"/>
      <c r="AJ381" s="8" t="str">
        <f t="array" ref="AJ381">XLOOKUP($K381,'AP Plants'!D:D,'AP Plants'!B:B)</f>
        <v>Class 5 BT</v>
      </c>
      <c r="AK381" s="53"/>
      <c r="AL381" s="53"/>
      <c r="AM381" s="46">
        <v>0.015</v>
      </c>
      <c r="AN381" s="46">
        <f t="array" ref="AN381">XLOOKUP($AJ381,Warranty!B:B,Warranty!E:E)</f>
        <v>0.013</v>
      </c>
      <c r="AO381" s="8">
        <f>IF($M381="AUD",VLOOKUP(RIGHT('Wk - Margins'!$K381,3),'AU Freight'!C:G,5,0),0)</f>
        <v>38000</v>
      </c>
      <c r="AP381" s="46">
        <f t="shared" si="12"/>
        <v>0.05</v>
      </c>
      <c r="AQ381" s="54">
        <f t="shared" si="13"/>
        <v>38000</v>
      </c>
      <c r="AR381" s="55">
        <f t="shared" si="14"/>
        <v>0.9288849663</v>
      </c>
      <c r="AS381" s="56">
        <f>IF(M381="AUD",P381*'Currency &amp; Conversion'!$L$7,P381)</f>
        <v>379684.9615</v>
      </c>
      <c r="AT381" s="56">
        <f>IF(M381="AUD",Q381*'Currency &amp; Conversion'!$L$7,Q381)</f>
        <v>358802.2887</v>
      </c>
      <c r="AU381" s="56"/>
      <c r="AV381" s="56"/>
      <c r="AW381" s="8"/>
    </row>
    <row r="382" ht="12.75" customHeight="1">
      <c r="A382" s="39" t="str">
        <f>'Input - Bookings'!A384</f>
        <v>04-26</v>
      </c>
      <c r="B382" s="40" t="str">
        <f t="shared" si="1"/>
        <v>Pacific</v>
      </c>
      <c r="C382" s="40" t="str">
        <f t="shared" si="2"/>
        <v>PPG</v>
      </c>
      <c r="D382" s="40" t="str">
        <f>'Input - Bookings'!C384</f>
        <v>P</v>
      </c>
      <c r="E382" s="40" t="str">
        <f>'Input - Bookings'!H384</f>
        <v>PG</v>
      </c>
      <c r="F382" s="41" t="str">
        <f>'Input - Bookings'!E384</f>
        <v>065</v>
      </c>
      <c r="G382" s="41" t="str">
        <f>'Input - Bookings'!G384</f>
        <v>PORTXGROUP (PNG) LTD</v>
      </c>
      <c r="H382" s="58" t="str">
        <f>'Input - Bookings'!I384</f>
        <v>H24142</v>
      </c>
      <c r="I382" s="40" t="str">
        <f t="shared" si="3"/>
        <v>PG</v>
      </c>
      <c r="J382" s="41" t="str">
        <f>VLOOKUP(H382,'Input - Bookings'!I382:P821,8,0)</f>
        <v>082075</v>
      </c>
      <c r="K382" s="41" t="str">
        <f>'Input - Bookings'!L384</f>
        <v>A6W9</v>
      </c>
      <c r="L382" s="41" t="str">
        <f>'Input - Bookings'!M384</f>
        <v>PC1.5</v>
      </c>
      <c r="M382" s="41" t="str">
        <f>'Input - Bookings'!B384</f>
        <v>USD</v>
      </c>
      <c r="N382" s="43" t="str">
        <f t="array" ref="N382">IF(M382="USD",INDEX('AP Plants'!A:A,MATCH(K382,'AP Plants'!D:D,0)),INDEX('Australia Plants'!A:A,MATCH(K382,'Australia Plants'!D:D,0)))</f>
        <v>Staxx</v>
      </c>
      <c r="O382" s="10">
        <v>1.0</v>
      </c>
      <c r="P382" s="9">
        <v>1710.0</v>
      </c>
      <c r="Q382" s="9">
        <v>1263.0</v>
      </c>
      <c r="R382" s="44">
        <v>0.3631877153441866</v>
      </c>
      <c r="S382" s="45">
        <f t="shared" si="4"/>
        <v>0.2614035088</v>
      </c>
      <c r="T382" s="46">
        <f t="shared" si="5"/>
        <v>0</v>
      </c>
      <c r="U382" s="46">
        <f t="shared" si="20"/>
        <v>0.3631877153</v>
      </c>
      <c r="V382" s="47" t="str">
        <f t="shared" si="7"/>
        <v>AOP</v>
      </c>
      <c r="W382" s="48">
        <f t="shared" si="26"/>
        <v>458.7060845</v>
      </c>
      <c r="X382" s="49">
        <f t="shared" si="9"/>
        <v>458.7060845</v>
      </c>
      <c r="Y382" s="9">
        <f t="shared" si="24"/>
        <v>1263</v>
      </c>
      <c r="Z382" s="8"/>
      <c r="AA382" s="8"/>
      <c r="AB382" s="8"/>
      <c r="AC382" s="8" t="str">
        <f t="shared" si="11"/>
        <v>PPGH24142PC1.5</v>
      </c>
      <c r="AD382" s="8" t="str">
        <f>IF(AC382='Input - Bookings'!Q618,"OK","Check")</f>
        <v>Check</v>
      </c>
      <c r="AE382" s="50"/>
      <c r="AF382" s="62"/>
      <c r="AG382" s="62"/>
      <c r="AH382" s="52"/>
      <c r="AI382" s="59"/>
      <c r="AJ382" s="8" t="str">
        <f t="array" ref="AJ382">XLOOKUP($K382,'AP Plants'!D:D,'AP Plants'!B:B)</f>
        <v>Class 3</v>
      </c>
      <c r="AK382" s="53"/>
      <c r="AL382" s="53"/>
      <c r="AM382" s="46">
        <v>0.015</v>
      </c>
      <c r="AN382" s="46">
        <f t="array" ref="AN382">XLOOKUP($AJ382,Warranty!B:B,Warranty!E:E)</f>
        <v>0.015</v>
      </c>
      <c r="AO382" s="8">
        <f>IF($M382="AUD",VLOOKUP(RIGHT('Wk - Margins'!$K382,3),'AU Freight'!C:G,5,0),0)</f>
        <v>0</v>
      </c>
      <c r="AP382" s="46">
        <f t="shared" si="12"/>
        <v>0</v>
      </c>
      <c r="AQ382" s="54">
        <f t="shared" si="13"/>
        <v>0</v>
      </c>
      <c r="AR382" s="55">
        <f t="shared" si="14"/>
        <v>1</v>
      </c>
      <c r="AS382" s="56">
        <f>IF(M382="AUD",P382*'Currency &amp; Conversion'!$L$7,P382)</f>
        <v>1710</v>
      </c>
      <c r="AT382" s="56">
        <f>IF(M382="AUD",Q382*'Currency &amp; Conversion'!$L$7,Q382)</f>
        <v>1263</v>
      </c>
      <c r="AU382" s="56"/>
      <c r="AV382" s="56"/>
      <c r="AW382" s="8"/>
    </row>
    <row r="383" ht="12.75" customHeight="1">
      <c r="A383" s="39" t="str">
        <f>'Input - Bookings'!A385</f>
        <v>04-26</v>
      </c>
      <c r="B383" s="40" t="str">
        <f t="shared" si="1"/>
        <v>Pacific</v>
      </c>
      <c r="C383" s="40" t="str">
        <f t="shared" si="2"/>
        <v>PPG</v>
      </c>
      <c r="D383" s="40" t="str">
        <f>'Input - Bookings'!C385</f>
        <v>P</v>
      </c>
      <c r="E383" s="40" t="str">
        <f>'Input - Bookings'!H385</f>
        <v>PG</v>
      </c>
      <c r="F383" s="41" t="str">
        <f>'Input - Bookings'!E385</f>
        <v>065</v>
      </c>
      <c r="G383" s="41" t="str">
        <f>'Input - Bookings'!G385</f>
        <v>PORTXGROUP (PNG) LTD</v>
      </c>
      <c r="H383" s="58" t="str">
        <f>'Input - Bookings'!I385</f>
        <v>H24143</v>
      </c>
      <c r="I383" s="40" t="str">
        <f t="shared" si="3"/>
        <v>PG</v>
      </c>
      <c r="J383" s="41" t="str">
        <f>VLOOKUP(H383,'Input - Bookings'!I383:P822,8,0)</f>
        <v>082075</v>
      </c>
      <c r="K383" s="41" t="str">
        <f>'Input - Bookings'!L385</f>
        <v>A6W9</v>
      </c>
      <c r="L383" s="41" t="str">
        <f>'Input - Bookings'!M385</f>
        <v>PC1.5</v>
      </c>
      <c r="M383" s="41" t="str">
        <f>'Input - Bookings'!B385</f>
        <v>USD</v>
      </c>
      <c r="N383" s="43" t="str">
        <f t="array" ref="N383">IF(M383="USD",INDEX('AP Plants'!A:A,MATCH(K383,'AP Plants'!D:D,0)),INDEX('Australia Plants'!A:A,MATCH(K383,'Australia Plants'!D:D,0)))</f>
        <v>Staxx</v>
      </c>
      <c r="O383" s="10">
        <v>1.0</v>
      </c>
      <c r="P383" s="9">
        <v>1710.0</v>
      </c>
      <c r="Q383" s="9">
        <v>1263.0</v>
      </c>
      <c r="R383" s="44">
        <v>0.3631877153441866</v>
      </c>
      <c r="S383" s="45">
        <f t="shared" si="4"/>
        <v>0.2614035088</v>
      </c>
      <c r="T383" s="46">
        <f t="shared" si="5"/>
        <v>0</v>
      </c>
      <c r="U383" s="46">
        <f t="shared" si="20"/>
        <v>0.3631877153</v>
      </c>
      <c r="V383" s="47" t="str">
        <f t="shared" si="7"/>
        <v>AOP</v>
      </c>
      <c r="W383" s="48">
        <f t="shared" si="26"/>
        <v>458.7060845</v>
      </c>
      <c r="X383" s="49">
        <f t="shared" si="9"/>
        <v>458.7060845</v>
      </c>
      <c r="Y383" s="9">
        <f t="shared" si="24"/>
        <v>1263</v>
      </c>
      <c r="Z383" s="8"/>
      <c r="AA383" s="8"/>
      <c r="AB383" s="8"/>
      <c r="AC383" s="8" t="str">
        <f t="shared" si="11"/>
        <v>PPGH24143PC1.5</v>
      </c>
      <c r="AD383" s="8" t="str">
        <f>IF(AC383='Input - Bookings'!Q619,"OK","Check")</f>
        <v>Check</v>
      </c>
      <c r="AE383" s="50"/>
      <c r="AF383" s="62"/>
      <c r="AG383" s="62"/>
      <c r="AH383" s="52"/>
      <c r="AI383" s="52"/>
      <c r="AJ383" s="8" t="str">
        <f t="array" ref="AJ383">XLOOKUP($K383,'AP Plants'!D:D,'AP Plants'!B:B)</f>
        <v>Class 3</v>
      </c>
      <c r="AK383" s="53"/>
      <c r="AL383" s="53"/>
      <c r="AM383" s="46">
        <v>0.015</v>
      </c>
      <c r="AN383" s="46">
        <f t="array" ref="AN383">XLOOKUP($AJ383,Warranty!B:B,Warranty!E:E)</f>
        <v>0.015</v>
      </c>
      <c r="AO383" s="8">
        <f>IF($M383="AUD",VLOOKUP(RIGHT('Wk - Margins'!$K383,3),'AU Freight'!C:G,5,0),0)</f>
        <v>0</v>
      </c>
      <c r="AP383" s="46">
        <f t="shared" si="12"/>
        <v>0</v>
      </c>
      <c r="AQ383" s="54">
        <f t="shared" si="13"/>
        <v>0</v>
      </c>
      <c r="AR383" s="55">
        <f t="shared" si="14"/>
        <v>1</v>
      </c>
      <c r="AS383" s="56">
        <f>IF(M383="AUD",P383*'Currency &amp; Conversion'!$L$7,P383)</f>
        <v>1710</v>
      </c>
      <c r="AT383" s="56">
        <f>IF(M383="AUD",Q383*'Currency &amp; Conversion'!$L$7,Q383)</f>
        <v>1263</v>
      </c>
      <c r="AU383" s="56"/>
      <c r="AV383" s="56"/>
      <c r="AW383" s="8"/>
    </row>
    <row r="384" ht="12.75" customHeight="1">
      <c r="A384" s="39" t="str">
        <f>'Input - Bookings'!A386</f>
        <v>04-26</v>
      </c>
      <c r="B384" s="40" t="str">
        <f t="shared" si="1"/>
        <v>Pacific</v>
      </c>
      <c r="C384" s="40" t="str">
        <f t="shared" si="2"/>
        <v>PPG</v>
      </c>
      <c r="D384" s="40" t="str">
        <f>'Input - Bookings'!C386</f>
        <v>P</v>
      </c>
      <c r="E384" s="40" t="str">
        <f>'Input - Bookings'!H386</f>
        <v>PG</v>
      </c>
      <c r="F384" s="41" t="str">
        <f>'Input - Bookings'!E386</f>
        <v>065</v>
      </c>
      <c r="G384" s="41" t="str">
        <f>'Input - Bookings'!G386</f>
        <v>PORTXGROUP (PNG) LTD</v>
      </c>
      <c r="H384" s="58" t="str">
        <f>'Input - Bookings'!I386</f>
        <v>H24144</v>
      </c>
      <c r="I384" s="40" t="str">
        <f t="shared" si="3"/>
        <v>PG</v>
      </c>
      <c r="J384" s="41" t="str">
        <f>VLOOKUP(H384,'Input - Bookings'!I384:P823,8,0)</f>
        <v>082075</v>
      </c>
      <c r="K384" s="41" t="str">
        <f>'Input - Bookings'!L386</f>
        <v>A6W9</v>
      </c>
      <c r="L384" s="41" t="str">
        <f>'Input - Bookings'!M386</f>
        <v>PC1.5</v>
      </c>
      <c r="M384" s="41" t="str">
        <f>'Input - Bookings'!B386</f>
        <v>USD</v>
      </c>
      <c r="N384" s="43" t="str">
        <f t="array" ref="N384">IF(M384="USD",INDEX('AP Plants'!A:A,MATCH(K384,'AP Plants'!D:D,0)),INDEX('Australia Plants'!A:A,MATCH(K384,'Australia Plants'!D:D,0)))</f>
        <v>Staxx</v>
      </c>
      <c r="O384" s="10">
        <v>1.0</v>
      </c>
      <c r="P384" s="9">
        <v>1710.0</v>
      </c>
      <c r="Q384" s="9">
        <v>1263.0</v>
      </c>
      <c r="R384" s="44">
        <v>0.3631877153441866</v>
      </c>
      <c r="S384" s="45">
        <f t="shared" si="4"/>
        <v>0.2614035088</v>
      </c>
      <c r="T384" s="46">
        <f t="shared" si="5"/>
        <v>0</v>
      </c>
      <c r="U384" s="46">
        <f t="shared" si="20"/>
        <v>0.3631877153</v>
      </c>
      <c r="V384" s="47" t="str">
        <f t="shared" si="7"/>
        <v>AOP</v>
      </c>
      <c r="W384" s="48">
        <f t="shared" si="26"/>
        <v>458.7060845</v>
      </c>
      <c r="X384" s="49">
        <f t="shared" si="9"/>
        <v>458.7060845</v>
      </c>
      <c r="Y384" s="9">
        <f t="shared" si="24"/>
        <v>1263</v>
      </c>
      <c r="Z384" s="8"/>
      <c r="AA384" s="8"/>
      <c r="AB384" s="8"/>
      <c r="AC384" s="8" t="str">
        <f t="shared" si="11"/>
        <v>PPGH24144PC1.5</v>
      </c>
      <c r="AD384" s="8" t="str">
        <f>IF(AC384='Input - Bookings'!Q620,"OK","Check")</f>
        <v>Check</v>
      </c>
      <c r="AE384" s="50"/>
      <c r="AF384" s="62"/>
      <c r="AG384" s="62"/>
      <c r="AH384" s="52"/>
      <c r="AI384" s="52"/>
      <c r="AJ384" s="8" t="str">
        <f t="array" ref="AJ384">XLOOKUP($K384,'AP Plants'!D:D,'AP Plants'!B:B)</f>
        <v>Class 3</v>
      </c>
      <c r="AK384" s="53"/>
      <c r="AL384" s="53"/>
      <c r="AM384" s="46">
        <v>0.015</v>
      </c>
      <c r="AN384" s="46">
        <f t="array" ref="AN384">XLOOKUP($AJ384,Warranty!B:B,Warranty!E:E)</f>
        <v>0.015</v>
      </c>
      <c r="AO384" s="8">
        <f>IF($M384="AUD",VLOOKUP(RIGHT('Wk - Margins'!$K384,3),'AU Freight'!C:G,5,0),0)</f>
        <v>0</v>
      </c>
      <c r="AP384" s="46">
        <f t="shared" si="12"/>
        <v>0</v>
      </c>
      <c r="AQ384" s="54">
        <f t="shared" si="13"/>
        <v>0</v>
      </c>
      <c r="AR384" s="55">
        <f t="shared" si="14"/>
        <v>1</v>
      </c>
      <c r="AS384" s="56">
        <f>IF(M384="AUD",P384*'Currency &amp; Conversion'!$L$7,P384)</f>
        <v>1710</v>
      </c>
      <c r="AT384" s="56">
        <f>IF(M384="AUD",Q384*'Currency &amp; Conversion'!$L$7,Q384)</f>
        <v>1263</v>
      </c>
      <c r="AU384" s="56"/>
      <c r="AV384" s="56"/>
      <c r="AW384" s="8"/>
    </row>
    <row r="385" ht="12.75" customHeight="1">
      <c r="A385" s="39" t="str">
        <f>'Input - Bookings'!A387</f>
        <v>04-26</v>
      </c>
      <c r="B385" s="40" t="str">
        <f t="shared" si="1"/>
        <v>Pacific</v>
      </c>
      <c r="C385" s="40" t="str">
        <f t="shared" si="2"/>
        <v>PPG</v>
      </c>
      <c r="D385" s="40" t="str">
        <f>'Input - Bookings'!C387</f>
        <v>P</v>
      </c>
      <c r="E385" s="40" t="str">
        <f>'Input - Bookings'!H387</f>
        <v>PG</v>
      </c>
      <c r="F385" s="41" t="str">
        <f>'Input - Bookings'!E387</f>
        <v>065</v>
      </c>
      <c r="G385" s="41" t="str">
        <f>'Input - Bookings'!G387</f>
        <v>PORTXGROUP (PNG) LTD</v>
      </c>
      <c r="H385" s="58" t="str">
        <f>'Input - Bookings'!I387</f>
        <v>H24145</v>
      </c>
      <c r="I385" s="40" t="str">
        <f t="shared" si="3"/>
        <v>PG</v>
      </c>
      <c r="J385" s="41" t="str">
        <f>VLOOKUP(H385,'Input - Bookings'!I385:P824,8,0)</f>
        <v>082075</v>
      </c>
      <c r="K385" s="41" t="str">
        <f>'Input - Bookings'!L387</f>
        <v>A6W9</v>
      </c>
      <c r="L385" s="41" t="str">
        <f>'Input - Bookings'!M387</f>
        <v>PC1.5</v>
      </c>
      <c r="M385" s="41" t="str">
        <f>'Input - Bookings'!B387</f>
        <v>USD</v>
      </c>
      <c r="N385" s="43" t="str">
        <f t="array" ref="N385">IF(M385="USD",INDEX('AP Plants'!A:A,MATCH(K385,'AP Plants'!D:D,0)),INDEX('Australia Plants'!A:A,MATCH(K385,'Australia Plants'!D:D,0)))</f>
        <v>Staxx</v>
      </c>
      <c r="O385" s="10">
        <v>1.0</v>
      </c>
      <c r="P385" s="9">
        <v>1710.0</v>
      </c>
      <c r="Q385" s="9">
        <v>1263.0</v>
      </c>
      <c r="R385" s="44">
        <v>0.3631877153441866</v>
      </c>
      <c r="S385" s="45">
        <f t="shared" si="4"/>
        <v>0.2614035088</v>
      </c>
      <c r="T385" s="46">
        <f t="shared" si="5"/>
        <v>0</v>
      </c>
      <c r="U385" s="46">
        <f t="shared" si="20"/>
        <v>0.3631877153</v>
      </c>
      <c r="V385" s="47" t="str">
        <f t="shared" si="7"/>
        <v>AOP</v>
      </c>
      <c r="W385" s="48">
        <f t="shared" si="26"/>
        <v>458.7060845</v>
      </c>
      <c r="X385" s="49">
        <f t="shared" si="9"/>
        <v>458.7060845</v>
      </c>
      <c r="Y385" s="9">
        <f t="shared" si="24"/>
        <v>1263</v>
      </c>
      <c r="Z385" s="8"/>
      <c r="AA385" s="8"/>
      <c r="AB385" s="8"/>
      <c r="AC385" s="8" t="str">
        <f t="shared" si="11"/>
        <v>PPGH24145PC1.5</v>
      </c>
      <c r="AD385" s="8" t="str">
        <f>IF(AC385='Input - Bookings'!Q621,"OK","Check")</f>
        <v>Check</v>
      </c>
      <c r="AE385" s="50"/>
      <c r="AF385" s="62"/>
      <c r="AG385" s="62"/>
      <c r="AH385" s="52"/>
      <c r="AI385" s="52"/>
      <c r="AJ385" s="8" t="str">
        <f t="array" ref="AJ385">XLOOKUP($K385,'AP Plants'!D:D,'AP Plants'!B:B)</f>
        <v>Class 3</v>
      </c>
      <c r="AK385" s="53"/>
      <c r="AL385" s="53"/>
      <c r="AM385" s="46">
        <v>0.015</v>
      </c>
      <c r="AN385" s="46">
        <f t="array" ref="AN385">XLOOKUP($AJ385,Warranty!B:B,Warranty!E:E)</f>
        <v>0.015</v>
      </c>
      <c r="AO385" s="8">
        <f>IF($M385="AUD",VLOOKUP(RIGHT('Wk - Margins'!$K385,3),'AU Freight'!C:G,5,0),0)</f>
        <v>0</v>
      </c>
      <c r="AP385" s="46">
        <f t="shared" si="12"/>
        <v>0</v>
      </c>
      <c r="AQ385" s="54">
        <f t="shared" si="13"/>
        <v>0</v>
      </c>
      <c r="AR385" s="55">
        <f t="shared" si="14"/>
        <v>1</v>
      </c>
      <c r="AS385" s="56">
        <f>IF(M385="AUD",P385*'Currency &amp; Conversion'!$L$7,P385)</f>
        <v>1710</v>
      </c>
      <c r="AT385" s="56">
        <f>IF(M385="AUD",Q385*'Currency &amp; Conversion'!$L$7,Q385)</f>
        <v>1263</v>
      </c>
      <c r="AU385" s="56"/>
      <c r="AV385" s="56"/>
      <c r="AW385" s="8"/>
    </row>
    <row r="386" ht="12.75" customHeight="1">
      <c r="A386" s="39" t="str">
        <f>'Input - Bookings'!A388</f>
        <v>04-26</v>
      </c>
      <c r="B386" s="40" t="str">
        <f t="shared" si="1"/>
        <v>Pacific</v>
      </c>
      <c r="C386" s="40" t="str">
        <f t="shared" si="2"/>
        <v>PPG</v>
      </c>
      <c r="D386" s="40" t="str">
        <f>'Input - Bookings'!C388</f>
        <v>P</v>
      </c>
      <c r="E386" s="40" t="str">
        <f>'Input - Bookings'!H388</f>
        <v>PG</v>
      </c>
      <c r="F386" s="41" t="str">
        <f>'Input - Bookings'!E388</f>
        <v>065</v>
      </c>
      <c r="G386" s="41" t="str">
        <f>'Input - Bookings'!G388</f>
        <v>PORTXGROUP (PNG) LTD</v>
      </c>
      <c r="H386" s="58" t="str">
        <f>'Input - Bookings'!I388</f>
        <v>H24146</v>
      </c>
      <c r="I386" s="40" t="str">
        <f t="shared" si="3"/>
        <v>PG</v>
      </c>
      <c r="J386" s="41" t="str">
        <f>VLOOKUP(H386,'Input - Bookings'!I386:P825,8,0)</f>
        <v>082075</v>
      </c>
      <c r="K386" s="41" t="str">
        <f>'Input - Bookings'!L388</f>
        <v>A6W9</v>
      </c>
      <c r="L386" s="41" t="str">
        <f>'Input - Bookings'!M388</f>
        <v>PC1.5</v>
      </c>
      <c r="M386" s="41" t="str">
        <f>'Input - Bookings'!B388</f>
        <v>USD</v>
      </c>
      <c r="N386" s="43" t="str">
        <f t="array" ref="N386">IF(M386="USD",INDEX('AP Plants'!A:A,MATCH(K386,'AP Plants'!D:D,0)),INDEX('Australia Plants'!A:A,MATCH(K386,'Australia Plants'!D:D,0)))</f>
        <v>Staxx</v>
      </c>
      <c r="O386" s="10">
        <v>1.0</v>
      </c>
      <c r="P386" s="9">
        <v>1710.0</v>
      </c>
      <c r="Q386" s="9">
        <v>1263.0</v>
      </c>
      <c r="R386" s="44">
        <v>0.3631877153441866</v>
      </c>
      <c r="S386" s="45">
        <f t="shared" si="4"/>
        <v>0.2614035088</v>
      </c>
      <c r="T386" s="46">
        <f t="shared" si="5"/>
        <v>0</v>
      </c>
      <c r="U386" s="46">
        <f t="shared" si="20"/>
        <v>0.3631877153</v>
      </c>
      <c r="V386" s="47" t="str">
        <f t="shared" si="7"/>
        <v>AOP</v>
      </c>
      <c r="W386" s="48">
        <f t="shared" si="26"/>
        <v>458.7060845</v>
      </c>
      <c r="X386" s="49">
        <f t="shared" si="9"/>
        <v>458.7060845</v>
      </c>
      <c r="Y386" s="9">
        <f t="shared" si="24"/>
        <v>1263</v>
      </c>
      <c r="Z386" s="8"/>
      <c r="AA386" s="8"/>
      <c r="AB386" s="8"/>
      <c r="AC386" s="8" t="str">
        <f t="shared" si="11"/>
        <v>PPGH24146PC1.5</v>
      </c>
      <c r="AD386" s="8" t="str">
        <f>IF(AC386='Input - Bookings'!Q622,"OK","Check")</f>
        <v>Check</v>
      </c>
      <c r="AE386" s="50"/>
      <c r="AF386" s="62"/>
      <c r="AG386" s="62"/>
      <c r="AH386" s="52"/>
      <c r="AI386" s="52"/>
      <c r="AJ386" s="8" t="str">
        <f t="array" ref="AJ386">XLOOKUP($K386,'AP Plants'!D:D,'AP Plants'!B:B)</f>
        <v>Class 3</v>
      </c>
      <c r="AK386" s="53"/>
      <c r="AL386" s="53"/>
      <c r="AM386" s="46">
        <v>0.015</v>
      </c>
      <c r="AN386" s="46">
        <f t="array" ref="AN386">XLOOKUP($AJ386,Warranty!B:B,Warranty!E:E)</f>
        <v>0.015</v>
      </c>
      <c r="AO386" s="8">
        <f>IF($M386="AUD",VLOOKUP(RIGHT('Wk - Margins'!$K386,3),'AU Freight'!C:G,5,0),0)</f>
        <v>0</v>
      </c>
      <c r="AP386" s="46">
        <f t="shared" si="12"/>
        <v>0</v>
      </c>
      <c r="AQ386" s="54">
        <f t="shared" si="13"/>
        <v>0</v>
      </c>
      <c r="AR386" s="55">
        <f t="shared" si="14"/>
        <v>1</v>
      </c>
      <c r="AS386" s="56">
        <f>IF(M386="AUD",P386*'Currency &amp; Conversion'!$L$7,P386)</f>
        <v>1710</v>
      </c>
      <c r="AT386" s="56">
        <f>IF(M386="AUD",Q386*'Currency &amp; Conversion'!$L$7,Q386)</f>
        <v>1263</v>
      </c>
      <c r="AU386" s="56"/>
      <c r="AV386" s="56"/>
      <c r="AW386" s="8"/>
    </row>
    <row r="387" ht="12.75" customHeight="1">
      <c r="A387" s="39" t="str">
        <f>'Input - Bookings'!A389</f>
        <v>04-26</v>
      </c>
      <c r="B387" s="40" t="str">
        <f t="shared" si="1"/>
        <v>Pacific</v>
      </c>
      <c r="C387" s="40" t="str">
        <f t="shared" si="2"/>
        <v>PPG</v>
      </c>
      <c r="D387" s="40" t="str">
        <f>'Input - Bookings'!C389</f>
        <v>P</v>
      </c>
      <c r="E387" s="40" t="str">
        <f>'Input - Bookings'!H389</f>
        <v>PG</v>
      </c>
      <c r="F387" s="41" t="str">
        <f>'Input - Bookings'!E389</f>
        <v>065</v>
      </c>
      <c r="G387" s="41" t="str">
        <f>'Input - Bookings'!G389</f>
        <v>PORTXGROUP (PNG) LTD</v>
      </c>
      <c r="H387" s="58" t="str">
        <f>'Input - Bookings'!I389</f>
        <v>H24147</v>
      </c>
      <c r="I387" s="40" t="str">
        <f t="shared" si="3"/>
        <v>PG</v>
      </c>
      <c r="J387" s="41" t="str">
        <f>VLOOKUP(H387,'Input - Bookings'!I387:P826,8,0)</f>
        <v>082075</v>
      </c>
      <c r="K387" s="41" t="str">
        <f>'Input - Bookings'!L389</f>
        <v>A6W9</v>
      </c>
      <c r="L387" s="41" t="str">
        <f>'Input - Bookings'!M389</f>
        <v>PC1.5</v>
      </c>
      <c r="M387" s="41" t="str">
        <f>'Input - Bookings'!B389</f>
        <v>USD</v>
      </c>
      <c r="N387" s="43" t="str">
        <f t="array" ref="N387">IF(M387="USD",INDEX('AP Plants'!A:A,MATCH(K387,'AP Plants'!D:D,0)),INDEX('Australia Plants'!A:A,MATCH(K387,'Australia Plants'!D:D,0)))</f>
        <v>Staxx</v>
      </c>
      <c r="O387" s="10">
        <v>1.0</v>
      </c>
      <c r="P387" s="9">
        <v>1710.0</v>
      </c>
      <c r="Q387" s="9">
        <v>1263.0</v>
      </c>
      <c r="R387" s="44">
        <v>0.3631877153441866</v>
      </c>
      <c r="S387" s="45">
        <f t="shared" si="4"/>
        <v>0.2614035088</v>
      </c>
      <c r="T387" s="46">
        <f t="shared" si="5"/>
        <v>0</v>
      </c>
      <c r="U387" s="46">
        <f t="shared" si="20"/>
        <v>0.3631877153</v>
      </c>
      <c r="V387" s="47" t="str">
        <f t="shared" si="7"/>
        <v>AOP</v>
      </c>
      <c r="W387" s="48">
        <f t="shared" si="26"/>
        <v>458.7060845</v>
      </c>
      <c r="X387" s="49">
        <f t="shared" si="9"/>
        <v>458.7060845</v>
      </c>
      <c r="Y387" s="9">
        <f t="shared" si="24"/>
        <v>1263</v>
      </c>
      <c r="Z387" s="8"/>
      <c r="AA387" s="8"/>
      <c r="AB387" s="8"/>
      <c r="AC387" s="8" t="str">
        <f t="shared" si="11"/>
        <v>PPGH24147PC1.5</v>
      </c>
      <c r="AD387" s="8" t="str">
        <f>IF(AC387='Input - Bookings'!Q623,"OK","Check")</f>
        <v>Check</v>
      </c>
      <c r="AE387" s="50"/>
      <c r="AF387" s="62"/>
      <c r="AG387" s="62"/>
      <c r="AH387" s="52"/>
      <c r="AI387" s="52"/>
      <c r="AJ387" s="8" t="str">
        <f t="array" ref="AJ387">XLOOKUP($K387,'AP Plants'!D:D,'AP Plants'!B:B)</f>
        <v>Class 3</v>
      </c>
      <c r="AK387" s="53"/>
      <c r="AL387" s="53"/>
      <c r="AM387" s="46">
        <v>0.015</v>
      </c>
      <c r="AN387" s="46">
        <f t="array" ref="AN387">XLOOKUP($AJ387,Warranty!B:B,Warranty!E:E)</f>
        <v>0.015</v>
      </c>
      <c r="AO387" s="8">
        <f>IF($M387="AUD",VLOOKUP(RIGHT('Wk - Margins'!$K387,3),'AU Freight'!C:G,5,0),0)</f>
        <v>0</v>
      </c>
      <c r="AP387" s="46">
        <f t="shared" si="12"/>
        <v>0</v>
      </c>
      <c r="AQ387" s="54">
        <f t="shared" si="13"/>
        <v>0</v>
      </c>
      <c r="AR387" s="55">
        <f t="shared" si="14"/>
        <v>1</v>
      </c>
      <c r="AS387" s="56">
        <f>IF(M387="AUD",P387*'Currency &amp; Conversion'!$L$7,P387)</f>
        <v>1710</v>
      </c>
      <c r="AT387" s="56">
        <f>IF(M387="AUD",Q387*'Currency &amp; Conversion'!$L$7,Q387)</f>
        <v>1263</v>
      </c>
      <c r="AU387" s="56"/>
      <c r="AV387" s="56"/>
      <c r="AW387" s="8"/>
    </row>
    <row r="388" ht="12.75" customHeight="1">
      <c r="A388" s="39" t="str">
        <f>'Input - Bookings'!A390</f>
        <v>04-26</v>
      </c>
      <c r="B388" s="40" t="str">
        <f t="shared" si="1"/>
        <v>Pacific</v>
      </c>
      <c r="C388" s="40" t="str">
        <f t="shared" si="2"/>
        <v>PPG</v>
      </c>
      <c r="D388" s="40" t="str">
        <f>'Input - Bookings'!C390</f>
        <v>P</v>
      </c>
      <c r="E388" s="40" t="str">
        <f>'Input - Bookings'!H390</f>
        <v>PG</v>
      </c>
      <c r="F388" s="41" t="str">
        <f>'Input - Bookings'!E390</f>
        <v>065</v>
      </c>
      <c r="G388" s="41" t="str">
        <f>'Input - Bookings'!G390</f>
        <v>PORTXGROUP (PNG) LTD</v>
      </c>
      <c r="H388" s="58" t="str">
        <f>'Input - Bookings'!I390</f>
        <v>H24148</v>
      </c>
      <c r="I388" s="40" t="str">
        <f t="shared" si="3"/>
        <v>PG</v>
      </c>
      <c r="J388" s="41" t="str">
        <f>VLOOKUP(H388,'Input - Bookings'!I388:P827,8,0)</f>
        <v>082075</v>
      </c>
      <c r="K388" s="41" t="str">
        <f>'Input - Bookings'!L390</f>
        <v>A6W9</v>
      </c>
      <c r="L388" s="41" t="str">
        <f>'Input - Bookings'!M390</f>
        <v>PC1.5</v>
      </c>
      <c r="M388" s="41" t="str">
        <f>'Input - Bookings'!B390</f>
        <v>USD</v>
      </c>
      <c r="N388" s="43" t="str">
        <f t="array" ref="N388">IF(M388="USD",INDEX('AP Plants'!A:A,MATCH(K388,'AP Plants'!D:D,0)),INDEX('Australia Plants'!A:A,MATCH(K388,'Australia Plants'!D:D,0)))</f>
        <v>Staxx</v>
      </c>
      <c r="O388" s="10">
        <v>1.0</v>
      </c>
      <c r="P388" s="9">
        <v>1710.0</v>
      </c>
      <c r="Q388" s="9">
        <v>1263.0</v>
      </c>
      <c r="R388" s="44">
        <v>0.3631877153441866</v>
      </c>
      <c r="S388" s="45">
        <f t="shared" si="4"/>
        <v>0.2614035088</v>
      </c>
      <c r="T388" s="46">
        <f t="shared" si="5"/>
        <v>0</v>
      </c>
      <c r="U388" s="46">
        <f t="shared" si="20"/>
        <v>0.3631877153</v>
      </c>
      <c r="V388" s="47" t="str">
        <f t="shared" si="7"/>
        <v>AOP</v>
      </c>
      <c r="W388" s="48">
        <f t="shared" si="26"/>
        <v>458.7060845</v>
      </c>
      <c r="X388" s="49">
        <f t="shared" si="9"/>
        <v>458.7060845</v>
      </c>
      <c r="Y388" s="9">
        <f t="shared" si="24"/>
        <v>1263</v>
      </c>
      <c r="Z388" s="8"/>
      <c r="AA388" s="8"/>
      <c r="AB388" s="8"/>
      <c r="AC388" s="8" t="str">
        <f t="shared" si="11"/>
        <v>PPGH24148PC1.5</v>
      </c>
      <c r="AD388" s="8" t="str">
        <f>IF(AC388='Input - Bookings'!Q624,"OK","Check")</f>
        <v>Check</v>
      </c>
      <c r="AE388" s="50"/>
      <c r="AF388" s="62"/>
      <c r="AG388" s="62"/>
      <c r="AH388" s="52"/>
      <c r="AI388" s="52"/>
      <c r="AJ388" s="8" t="str">
        <f t="array" ref="AJ388">XLOOKUP($K388,'AP Plants'!D:D,'AP Plants'!B:B)</f>
        <v>Class 3</v>
      </c>
      <c r="AK388" s="53"/>
      <c r="AL388" s="53"/>
      <c r="AM388" s="46">
        <v>0.015</v>
      </c>
      <c r="AN388" s="46">
        <f t="array" ref="AN388">XLOOKUP($AJ388,Warranty!B:B,Warranty!E:E)</f>
        <v>0.015</v>
      </c>
      <c r="AO388" s="8">
        <f>IF($M388="AUD",VLOOKUP(RIGHT('Wk - Margins'!$K388,3),'AU Freight'!C:G,5,0),0)</f>
        <v>0</v>
      </c>
      <c r="AP388" s="46">
        <f t="shared" si="12"/>
        <v>0</v>
      </c>
      <c r="AQ388" s="54">
        <f t="shared" si="13"/>
        <v>0</v>
      </c>
      <c r="AR388" s="55">
        <f t="shared" si="14"/>
        <v>1</v>
      </c>
      <c r="AS388" s="56">
        <f>IF(M388="AUD",P388*'Currency &amp; Conversion'!$L$7,P388)</f>
        <v>1710</v>
      </c>
      <c r="AT388" s="56">
        <f>IF(M388="AUD",Q388*'Currency &amp; Conversion'!$L$7,Q388)</f>
        <v>1263</v>
      </c>
      <c r="AU388" s="56"/>
      <c r="AV388" s="56"/>
      <c r="AW388" s="8"/>
    </row>
    <row r="389" ht="12.75" customHeight="1">
      <c r="A389" s="39" t="str">
        <f>'Input - Bookings'!A391</f>
        <v>04-26</v>
      </c>
      <c r="B389" s="40" t="str">
        <f t="shared" si="1"/>
        <v>Pacific</v>
      </c>
      <c r="C389" s="40" t="str">
        <f t="shared" si="2"/>
        <v>PPG</v>
      </c>
      <c r="D389" s="40" t="str">
        <f>'Input - Bookings'!C391</f>
        <v>P</v>
      </c>
      <c r="E389" s="40" t="str">
        <f>'Input - Bookings'!H391</f>
        <v>PG</v>
      </c>
      <c r="F389" s="41" t="str">
        <f>'Input - Bookings'!E391</f>
        <v>065</v>
      </c>
      <c r="G389" s="41" t="str">
        <f>'Input - Bookings'!G391</f>
        <v>PORTXGROUP (PNG) LTD</v>
      </c>
      <c r="H389" s="58" t="str">
        <f>'Input - Bookings'!I391</f>
        <v>H24149</v>
      </c>
      <c r="I389" s="40" t="str">
        <f t="shared" si="3"/>
        <v>PG</v>
      </c>
      <c r="J389" s="41" t="str">
        <f>VLOOKUP(H389,'Input - Bookings'!I389:P828,8,0)</f>
        <v>082075</v>
      </c>
      <c r="K389" s="41" t="str">
        <f>'Input - Bookings'!L391</f>
        <v>A6W9</v>
      </c>
      <c r="L389" s="41" t="str">
        <f>'Input - Bookings'!M391</f>
        <v>PC1.5</v>
      </c>
      <c r="M389" s="41" t="str">
        <f>'Input - Bookings'!B391</f>
        <v>USD</v>
      </c>
      <c r="N389" s="43" t="str">
        <f t="array" ref="N389">IF(M389="USD",INDEX('AP Plants'!A:A,MATCH(K389,'AP Plants'!D:D,0)),INDEX('Australia Plants'!A:A,MATCH(K389,'Australia Plants'!D:D,0)))</f>
        <v>Staxx</v>
      </c>
      <c r="O389" s="10">
        <v>1.0</v>
      </c>
      <c r="P389" s="9">
        <v>1710.0</v>
      </c>
      <c r="Q389" s="9">
        <v>1263.0</v>
      </c>
      <c r="R389" s="44">
        <v>0.3631877153441866</v>
      </c>
      <c r="S389" s="45">
        <f t="shared" si="4"/>
        <v>0.2614035088</v>
      </c>
      <c r="T389" s="46">
        <f t="shared" si="5"/>
        <v>0</v>
      </c>
      <c r="U389" s="46">
        <f t="shared" si="20"/>
        <v>0.3631877153</v>
      </c>
      <c r="V389" s="47" t="str">
        <f t="shared" si="7"/>
        <v>AOP</v>
      </c>
      <c r="W389" s="48">
        <f t="shared" si="26"/>
        <v>458.7060845</v>
      </c>
      <c r="X389" s="49">
        <f t="shared" si="9"/>
        <v>458.7060845</v>
      </c>
      <c r="Y389" s="9">
        <f t="shared" si="24"/>
        <v>1263</v>
      </c>
      <c r="Z389" s="8"/>
      <c r="AA389" s="8"/>
      <c r="AB389" s="8"/>
      <c r="AC389" s="8" t="str">
        <f t="shared" si="11"/>
        <v>PPGH24149PC1.5</v>
      </c>
      <c r="AD389" s="8" t="str">
        <f>IF(AC389='Input - Bookings'!Q625,"OK","Check")</f>
        <v>Check</v>
      </c>
      <c r="AE389" s="50"/>
      <c r="AF389" s="62"/>
      <c r="AG389" s="62"/>
      <c r="AH389" s="52"/>
      <c r="AI389" s="59"/>
      <c r="AJ389" s="8" t="str">
        <f t="array" ref="AJ389">XLOOKUP($K389,'AP Plants'!D:D,'AP Plants'!B:B)</f>
        <v>Class 3</v>
      </c>
      <c r="AK389" s="53"/>
      <c r="AL389" s="53"/>
      <c r="AM389" s="46">
        <v>0.015</v>
      </c>
      <c r="AN389" s="46">
        <f t="array" ref="AN389">XLOOKUP($AJ389,Warranty!B:B,Warranty!E:E)</f>
        <v>0.015</v>
      </c>
      <c r="AO389" s="8">
        <f>IF($M389="AUD",VLOOKUP(RIGHT('Wk - Margins'!$K389,3),'AU Freight'!C:G,5,0),0)</f>
        <v>0</v>
      </c>
      <c r="AP389" s="46">
        <f t="shared" si="12"/>
        <v>0</v>
      </c>
      <c r="AQ389" s="54">
        <f t="shared" si="13"/>
        <v>0</v>
      </c>
      <c r="AR389" s="55">
        <f t="shared" si="14"/>
        <v>1</v>
      </c>
      <c r="AS389" s="56">
        <f>IF(M389="AUD",P389*'Currency &amp; Conversion'!$L$7,P389)</f>
        <v>1710</v>
      </c>
      <c r="AT389" s="56">
        <f>IF(M389="AUD",Q389*'Currency &amp; Conversion'!$L$7,Q389)</f>
        <v>1263</v>
      </c>
      <c r="AU389" s="56"/>
      <c r="AV389" s="56"/>
      <c r="AW389" s="8"/>
    </row>
    <row r="390" ht="12.75" customHeight="1">
      <c r="A390" s="39" t="str">
        <f>'Input - Bookings'!A392</f>
        <v>04-26</v>
      </c>
      <c r="B390" s="40" t="str">
        <f t="shared" si="1"/>
        <v>Pacific</v>
      </c>
      <c r="C390" s="40" t="str">
        <f t="shared" si="2"/>
        <v>PPG</v>
      </c>
      <c r="D390" s="40" t="str">
        <f>'Input - Bookings'!C392</f>
        <v>P</v>
      </c>
      <c r="E390" s="40" t="str">
        <f>'Input - Bookings'!H392</f>
        <v>PG</v>
      </c>
      <c r="F390" s="41" t="str">
        <f>'Input - Bookings'!E392</f>
        <v>065</v>
      </c>
      <c r="G390" s="41" t="str">
        <f>'Input - Bookings'!G392</f>
        <v>PORTXGROUP (PNG) LTD</v>
      </c>
      <c r="H390" s="58" t="str">
        <f>'Input - Bookings'!I392</f>
        <v>H24150</v>
      </c>
      <c r="I390" s="40" t="str">
        <f t="shared" si="3"/>
        <v>PG</v>
      </c>
      <c r="J390" s="41" t="str">
        <f>VLOOKUP(H390,'Input - Bookings'!I390:P829,8,0)</f>
        <v>082075</v>
      </c>
      <c r="K390" s="41" t="str">
        <f>'Input - Bookings'!L392</f>
        <v>A6W9</v>
      </c>
      <c r="L390" s="41" t="str">
        <f>'Input - Bookings'!M392</f>
        <v>PC1.5</v>
      </c>
      <c r="M390" s="41" t="str">
        <f>'Input - Bookings'!B392</f>
        <v>USD</v>
      </c>
      <c r="N390" s="43" t="str">
        <f t="array" ref="N390">IF(M390="USD",INDEX('AP Plants'!A:A,MATCH(K390,'AP Plants'!D:D,0)),INDEX('Australia Plants'!A:A,MATCH(K390,'Australia Plants'!D:D,0)))</f>
        <v>Staxx</v>
      </c>
      <c r="O390" s="10">
        <v>1.0</v>
      </c>
      <c r="P390" s="9">
        <v>1710.0</v>
      </c>
      <c r="Q390" s="9">
        <v>1263.0</v>
      </c>
      <c r="R390" s="44">
        <v>0.3631877153441866</v>
      </c>
      <c r="S390" s="45">
        <f t="shared" si="4"/>
        <v>0.2614035088</v>
      </c>
      <c r="T390" s="46">
        <f t="shared" si="5"/>
        <v>0</v>
      </c>
      <c r="U390" s="46">
        <f t="shared" si="20"/>
        <v>0.3631877153</v>
      </c>
      <c r="V390" s="47" t="str">
        <f t="shared" si="7"/>
        <v>AOP</v>
      </c>
      <c r="W390" s="48">
        <f t="shared" si="26"/>
        <v>458.7060845</v>
      </c>
      <c r="X390" s="49">
        <f t="shared" si="9"/>
        <v>458.7060845</v>
      </c>
      <c r="Y390" s="9">
        <f t="shared" si="24"/>
        <v>1263</v>
      </c>
      <c r="Z390" s="8"/>
      <c r="AA390" s="8"/>
      <c r="AB390" s="8"/>
      <c r="AC390" s="8" t="str">
        <f t="shared" si="11"/>
        <v>PPGH24150PC1.5</v>
      </c>
      <c r="AD390" s="8" t="str">
        <f>IF(AC390='Input - Bookings'!Q626,"OK","Check")</f>
        <v>Check</v>
      </c>
      <c r="AE390" s="50"/>
      <c r="AF390" s="62"/>
      <c r="AG390" s="62"/>
      <c r="AH390" s="52"/>
      <c r="AI390" s="59"/>
      <c r="AJ390" s="8" t="str">
        <f t="array" ref="AJ390">XLOOKUP($K390,'AP Plants'!D:D,'AP Plants'!B:B)</f>
        <v>Class 3</v>
      </c>
      <c r="AK390" s="53"/>
      <c r="AL390" s="53"/>
      <c r="AM390" s="46">
        <v>0.015</v>
      </c>
      <c r="AN390" s="46">
        <f t="array" ref="AN390">XLOOKUP($AJ390,Warranty!B:B,Warranty!E:E)</f>
        <v>0.015</v>
      </c>
      <c r="AO390" s="8">
        <f>IF($M390="AUD",VLOOKUP(RIGHT('Wk - Margins'!$K390,3),'AU Freight'!C:G,5,0),0)</f>
        <v>0</v>
      </c>
      <c r="AP390" s="46">
        <f t="shared" si="12"/>
        <v>0</v>
      </c>
      <c r="AQ390" s="54">
        <f t="shared" si="13"/>
        <v>0</v>
      </c>
      <c r="AR390" s="55">
        <f t="shared" si="14"/>
        <v>1</v>
      </c>
      <c r="AS390" s="56">
        <f>IF(M390="AUD",P390*'Currency &amp; Conversion'!$L$7,P390)</f>
        <v>1710</v>
      </c>
      <c r="AT390" s="56">
        <f>IF(M390="AUD",Q390*'Currency &amp; Conversion'!$L$7,Q390)</f>
        <v>1263</v>
      </c>
      <c r="AU390" s="56"/>
      <c r="AV390" s="56"/>
      <c r="AW390" s="8"/>
    </row>
    <row r="391" ht="12.75" customHeight="1">
      <c r="A391" s="39" t="str">
        <f>'Input - Bookings'!A393</f>
        <v>04-26</v>
      </c>
      <c r="B391" s="40" t="str">
        <f t="shared" si="1"/>
        <v>Pacific</v>
      </c>
      <c r="C391" s="40" t="str">
        <f t="shared" si="2"/>
        <v>PPG</v>
      </c>
      <c r="D391" s="40" t="str">
        <f>'Input - Bookings'!C393</f>
        <v>P</v>
      </c>
      <c r="E391" s="40" t="str">
        <f>'Input - Bookings'!H393</f>
        <v>PG</v>
      </c>
      <c r="F391" s="41" t="str">
        <f>'Input - Bookings'!E393</f>
        <v>065</v>
      </c>
      <c r="G391" s="41" t="str">
        <f>'Input - Bookings'!G393</f>
        <v>PORTXGROUP (PNG) LTD</v>
      </c>
      <c r="H391" s="58" t="str">
        <f>'Input - Bookings'!I393</f>
        <v>H24151</v>
      </c>
      <c r="I391" s="40" t="str">
        <f t="shared" si="3"/>
        <v>PG</v>
      </c>
      <c r="J391" s="41" t="str">
        <f>VLOOKUP(H391,'Input - Bookings'!I391:P830,8,0)</f>
        <v>082075</v>
      </c>
      <c r="K391" s="41" t="str">
        <f>'Input - Bookings'!L393</f>
        <v>A6W9</v>
      </c>
      <c r="L391" s="41" t="str">
        <f>'Input - Bookings'!M393</f>
        <v>PC1.5</v>
      </c>
      <c r="M391" s="41" t="str">
        <f>'Input - Bookings'!B393</f>
        <v>USD</v>
      </c>
      <c r="N391" s="43" t="str">
        <f t="array" ref="N391">IF(M391="USD",INDEX('AP Plants'!A:A,MATCH(K391,'AP Plants'!D:D,0)),INDEX('Australia Plants'!A:A,MATCH(K391,'Australia Plants'!D:D,0)))</f>
        <v>Staxx</v>
      </c>
      <c r="O391" s="10">
        <v>1.0</v>
      </c>
      <c r="P391" s="9">
        <v>1710.0</v>
      </c>
      <c r="Q391" s="9">
        <v>1263.0</v>
      </c>
      <c r="R391" s="44">
        <v>0.3631877153441866</v>
      </c>
      <c r="S391" s="45">
        <f t="shared" si="4"/>
        <v>0.2614035088</v>
      </c>
      <c r="T391" s="46">
        <f t="shared" si="5"/>
        <v>0</v>
      </c>
      <c r="U391" s="46">
        <f t="shared" si="20"/>
        <v>0.3631877153</v>
      </c>
      <c r="V391" s="47" t="str">
        <f t="shared" si="7"/>
        <v>AOP</v>
      </c>
      <c r="W391" s="48">
        <f t="shared" si="26"/>
        <v>458.7060845</v>
      </c>
      <c r="X391" s="49">
        <f t="shared" si="9"/>
        <v>458.7060845</v>
      </c>
      <c r="Y391" s="9">
        <f t="shared" si="24"/>
        <v>1263</v>
      </c>
      <c r="Z391" s="8"/>
      <c r="AA391" s="8"/>
      <c r="AB391" s="8"/>
      <c r="AC391" s="8" t="str">
        <f t="shared" si="11"/>
        <v>PPGH24151PC1.5</v>
      </c>
      <c r="AD391" s="8" t="str">
        <f>IF(AC391='Input - Bookings'!Q627,"OK","Check")</f>
        <v>Check</v>
      </c>
      <c r="AE391" s="50"/>
      <c r="AF391" s="62"/>
      <c r="AG391" s="62"/>
      <c r="AH391" s="52"/>
      <c r="AI391" s="59"/>
      <c r="AJ391" s="8" t="str">
        <f t="array" ref="AJ391">XLOOKUP($K391,'AP Plants'!D:D,'AP Plants'!B:B)</f>
        <v>Class 3</v>
      </c>
      <c r="AK391" s="53"/>
      <c r="AL391" s="53"/>
      <c r="AM391" s="46">
        <v>0.015</v>
      </c>
      <c r="AN391" s="46">
        <f t="array" ref="AN391">XLOOKUP($AJ391,Warranty!B:B,Warranty!E:E)</f>
        <v>0.015</v>
      </c>
      <c r="AO391" s="8">
        <f>IF($M391="AUD",VLOOKUP(RIGHT('Wk - Margins'!$K391,3),'AU Freight'!C:G,5,0),0)</f>
        <v>0</v>
      </c>
      <c r="AP391" s="46">
        <f t="shared" si="12"/>
        <v>0</v>
      </c>
      <c r="AQ391" s="54">
        <f t="shared" si="13"/>
        <v>0</v>
      </c>
      <c r="AR391" s="55">
        <f t="shared" si="14"/>
        <v>1</v>
      </c>
      <c r="AS391" s="56">
        <f>IF(M391="AUD",P391*'Currency &amp; Conversion'!$L$7,P391)</f>
        <v>1710</v>
      </c>
      <c r="AT391" s="56">
        <f>IF(M391="AUD",Q391*'Currency &amp; Conversion'!$L$7,Q391)</f>
        <v>1263</v>
      </c>
      <c r="AU391" s="56"/>
      <c r="AV391" s="56"/>
      <c r="AW391" s="8"/>
    </row>
    <row r="392" ht="12.75" customHeight="1">
      <c r="A392" s="39" t="str">
        <f>'Input - Bookings'!A394</f>
        <v>04-27</v>
      </c>
      <c r="B392" s="40" t="str">
        <f t="shared" si="1"/>
        <v>Australia</v>
      </c>
      <c r="C392" s="40" t="str">
        <f t="shared" si="2"/>
        <v>PAU</v>
      </c>
      <c r="D392" s="40" t="str">
        <f>'Input - Bookings'!C394</f>
        <v>P</v>
      </c>
      <c r="E392" s="40" t="str">
        <f>'Input - Bookings'!H394</f>
        <v>AU</v>
      </c>
      <c r="F392" s="41" t="str">
        <f>'Input - Bookings'!E394</f>
        <v>065</v>
      </c>
      <c r="G392" s="41" t="str">
        <f>'Input - Bookings'!G394</f>
        <v>ADAPT-A-LIFT GROUP (WA)</v>
      </c>
      <c r="H392" s="41" t="str">
        <f>'Input - Bookings'!I394</f>
        <v>H24152</v>
      </c>
      <c r="I392" s="40" t="str">
        <f t="shared" si="3"/>
        <v>AU</v>
      </c>
      <c r="J392" s="41" t="str">
        <f>VLOOKUP(H392,'Input - Bookings'!I392:P831,8,0)</f>
        <v>087605</v>
      </c>
      <c r="K392" s="41" t="str">
        <f>'Input - Bookings'!L394</f>
        <v>A3C1</v>
      </c>
      <c r="L392" s="41" t="str">
        <f>'Input - Bookings'!M394</f>
        <v>H3.5UT</v>
      </c>
      <c r="M392" s="41" t="str">
        <f>'Input - Bookings'!B394</f>
        <v>AUD</v>
      </c>
      <c r="N392" s="43" t="str">
        <f t="array" ref="N392">IF(M392="USD",INDEX('AP Plants'!A:A,MATCH(K392,'AP Plants'!D:D,0)),INDEX('Australia Plants'!A:A,MATCH(K392,'Australia Plants'!D:D,0)))</f>
        <v>Maximal</v>
      </c>
      <c r="O392" s="10">
        <v>1.0</v>
      </c>
      <c r="P392" s="9">
        <v>33770.0</v>
      </c>
      <c r="Q392" s="9">
        <v>24336.9</v>
      </c>
      <c r="R392" s="44">
        <v>0.1981452923085617</v>
      </c>
      <c r="S392" s="45">
        <f t="shared" si="4"/>
        <v>0.2793337282</v>
      </c>
      <c r="T392" s="46">
        <f t="shared" si="5"/>
        <v>0</v>
      </c>
      <c r="U392" s="46">
        <f t="shared" si="20"/>
        <v>0.1981452923</v>
      </c>
      <c r="V392" s="47" t="str">
        <f t="shared" si="7"/>
        <v>AOP</v>
      </c>
      <c r="W392" s="48">
        <f t="shared" si="26"/>
        <v>4822.242164</v>
      </c>
      <c r="X392" s="49" t="str">
        <f t="shared" si="9"/>
        <v>#DIV/0!</v>
      </c>
      <c r="Y392" s="9" t="str">
        <f t="shared" si="24"/>
        <v>#DIV/0!</v>
      </c>
      <c r="Z392" s="8"/>
      <c r="AA392" s="8"/>
      <c r="AB392" s="8"/>
      <c r="AC392" s="8" t="str">
        <f t="shared" si="11"/>
        <v>PAUH24152H3.5UT</v>
      </c>
      <c r="AD392" s="8" t="str">
        <f>IF(AC392='Input - Bookings'!Q628,"OK","Check")</f>
        <v>Check</v>
      </c>
      <c r="AE392" s="50"/>
      <c r="AF392" s="62"/>
      <c r="AG392" s="62"/>
      <c r="AH392" s="52"/>
      <c r="AI392" s="59"/>
      <c r="AJ392" s="8" t="str">
        <f t="array" ref="AJ392">XLOOKUP($K392,'AP Plants'!D:D,'AP Plants'!B:B)</f>
        <v>Class 5 NOT BT</v>
      </c>
      <c r="AK392" s="53"/>
      <c r="AL392" s="53"/>
      <c r="AM392" s="46">
        <v>0.015</v>
      </c>
      <c r="AN392" s="46">
        <f t="array" ref="AN392">XLOOKUP($AJ392,Warranty!B:B,Warranty!E:E)</f>
        <v>0.005</v>
      </c>
      <c r="AO392" s="8">
        <f>IF($M392="AUD",VLOOKUP(RIGHT('Wk - Margins'!$K392,3),'AU Freight'!C:G,5,0),0)</f>
        <v>2000</v>
      </c>
      <c r="AP392" s="46">
        <f t="shared" si="12"/>
        <v>0</v>
      </c>
      <c r="AQ392" s="54">
        <f t="shared" si="13"/>
        <v>2000</v>
      </c>
      <c r="AR392" s="55">
        <f t="shared" si="14"/>
        <v>0.9178202647</v>
      </c>
      <c r="AS392" s="56">
        <f>IF(M392="AUD",P392*'Currency &amp; Conversion'!$L$7,P392)</f>
        <v>22675.87679</v>
      </c>
      <c r="AT392" s="56">
        <f>IF(M392="AUD",Q392*'Currency &amp; Conversion'!$L$7,Q392)</f>
        <v>16341.73959</v>
      </c>
      <c r="AU392" s="56"/>
      <c r="AV392" s="56"/>
      <c r="AW392" s="8"/>
    </row>
    <row r="393" ht="12.75" customHeight="1">
      <c r="A393" s="39" t="str">
        <f>'Input - Bookings'!A395</f>
        <v>04-27</v>
      </c>
      <c r="B393" s="40" t="str">
        <f t="shared" si="1"/>
        <v>Australia</v>
      </c>
      <c r="C393" s="40" t="str">
        <f t="shared" si="2"/>
        <v>PAU</v>
      </c>
      <c r="D393" s="40" t="str">
        <f>'Input - Bookings'!C395</f>
        <v>P</v>
      </c>
      <c r="E393" s="40" t="str">
        <f>'Input - Bookings'!H395</f>
        <v>AU</v>
      </c>
      <c r="F393" s="41" t="str">
        <f>'Input - Bookings'!E395</f>
        <v>065</v>
      </c>
      <c r="G393" s="41" t="str">
        <f>'Input - Bookings'!G395</f>
        <v>ADAPT-A-LIFT GROUP (WA)</v>
      </c>
      <c r="H393" s="41" t="str">
        <f>'Input - Bookings'!I395</f>
        <v>H24153</v>
      </c>
      <c r="I393" s="40" t="str">
        <f t="shared" si="3"/>
        <v>AU</v>
      </c>
      <c r="J393" s="41" t="str">
        <f>VLOOKUP(H393,'Input - Bookings'!I393:P832,8,0)</f>
        <v>087605</v>
      </c>
      <c r="K393" s="41" t="str">
        <f>'Input - Bookings'!L395</f>
        <v>D475</v>
      </c>
      <c r="L393" s="41" t="str">
        <f>'Input - Bookings'!M395</f>
        <v>H1.8XT</v>
      </c>
      <c r="M393" s="41" t="str">
        <f>'Input - Bookings'!B395</f>
        <v>AUD</v>
      </c>
      <c r="N393" s="43" t="str">
        <f t="array" ref="N393">IF(M393="USD",INDEX('AP Plants'!A:A,MATCH(K393,'AP Plants'!D:D,0)),INDEX('Australia Plants'!A:A,MATCH(K393,'Australia Plants'!D:D,0)))</f>
        <v>SN</v>
      </c>
      <c r="O393" s="10">
        <v>1.0</v>
      </c>
      <c r="P393" s="9">
        <v>30890.0</v>
      </c>
      <c r="Q393" s="9">
        <v>24699.8</v>
      </c>
      <c r="R393" s="44">
        <v>0.05136451000813047</v>
      </c>
      <c r="S393" s="45">
        <f t="shared" si="4"/>
        <v>0.2003949498</v>
      </c>
      <c r="T393" s="46">
        <f t="shared" si="5"/>
        <v>0</v>
      </c>
      <c r="U393" s="46">
        <f t="shared" si="20"/>
        <v>0.05136451001</v>
      </c>
      <c r="V393" s="47" t="str">
        <f t="shared" si="7"/>
        <v>AOP</v>
      </c>
      <c r="W393" s="48">
        <f t="shared" si="26"/>
        <v>1268.693124</v>
      </c>
      <c r="X393" s="49" t="str">
        <f t="shared" si="9"/>
        <v>#DIV/0!</v>
      </c>
      <c r="Y393" s="9" t="str">
        <f t="shared" si="24"/>
        <v>#DIV/0!</v>
      </c>
      <c r="Z393" s="8"/>
      <c r="AA393" s="8"/>
      <c r="AB393" s="8"/>
      <c r="AC393" s="8" t="str">
        <f t="shared" si="11"/>
        <v>PAUH24153H1.8XT</v>
      </c>
      <c r="AD393" s="8" t="str">
        <f>IF(AC393='Input - Bookings'!Q629,"OK","Check")</f>
        <v>Check</v>
      </c>
      <c r="AE393" s="50"/>
      <c r="AF393" s="62"/>
      <c r="AG393" s="62"/>
      <c r="AH393" s="52"/>
      <c r="AI393" s="59"/>
      <c r="AJ393" s="8" t="str">
        <f t="array" ref="AJ393">XLOOKUP($K393,'AP Plants'!D:D,'AP Plants'!B:B)</f>
        <v>Class 5 NOT BT</v>
      </c>
      <c r="AK393" s="53"/>
      <c r="AL393" s="53"/>
      <c r="AM393" s="46">
        <v>0.015</v>
      </c>
      <c r="AN393" s="46">
        <f t="array" ref="AN393">XLOOKUP($AJ393,Warranty!B:B,Warranty!E:E)</f>
        <v>0.005</v>
      </c>
      <c r="AO393" s="8">
        <f>IF($M393="AUD",VLOOKUP(RIGHT('Wk - Margins'!$K393,3),'AU Freight'!C:G,5,0),0)</f>
        <v>2125</v>
      </c>
      <c r="AP393" s="46">
        <f t="shared" si="12"/>
        <v>0</v>
      </c>
      <c r="AQ393" s="54">
        <f t="shared" si="13"/>
        <v>2125</v>
      </c>
      <c r="AR393" s="55">
        <f t="shared" si="14"/>
        <v>0.9139669147</v>
      </c>
      <c r="AS393" s="56">
        <f>IF(M393="AUD",P393*'Currency &amp; Conversion'!$L$7,P393)</f>
        <v>20742.01463</v>
      </c>
      <c r="AT393" s="56">
        <f>IF(M393="AUD",Q393*'Currency &amp; Conversion'!$L$7,Q393)</f>
        <v>16585.41965</v>
      </c>
      <c r="AU393" s="56"/>
      <c r="AV393" s="56"/>
      <c r="AW393" s="8"/>
    </row>
    <row r="394" ht="12.75" customHeight="1">
      <c r="A394" s="39" t="str">
        <f>'Input - Bookings'!A396</f>
        <v>04-27</v>
      </c>
      <c r="B394" s="40" t="str">
        <f t="shared" si="1"/>
        <v>Pacific</v>
      </c>
      <c r="C394" s="40" t="str">
        <f t="shared" si="2"/>
        <v>PNZ</v>
      </c>
      <c r="D394" s="40" t="str">
        <f>'Input - Bookings'!C396</f>
        <v>P</v>
      </c>
      <c r="E394" s="40" t="str">
        <f>'Input - Bookings'!H396</f>
        <v>NZ</v>
      </c>
      <c r="F394" s="41" t="str">
        <f>'Input - Bookings'!E396</f>
        <v>065</v>
      </c>
      <c r="G394" s="41" t="str">
        <f>'Input - Bookings'!G396</f>
        <v>SIME DARBY TRANSPORT (NZ)</v>
      </c>
      <c r="H394" s="41" t="str">
        <f>'Input - Bookings'!I396</f>
        <v>H25143</v>
      </c>
      <c r="I394" s="40" t="str">
        <f t="shared" si="3"/>
        <v>NZ</v>
      </c>
      <c r="J394" s="41" t="str">
        <f>VLOOKUP(H394,'Input - Bookings'!I394:P833,8,0)</f>
        <v>080065</v>
      </c>
      <c r="K394" s="41" t="str">
        <f>'Input - Bookings'!L396</f>
        <v>D466</v>
      </c>
      <c r="L394" s="41" t="str">
        <f>'Input - Bookings'!M396</f>
        <v>H2.5XT</v>
      </c>
      <c r="M394" s="41" t="str">
        <f>'Input - Bookings'!B396</f>
        <v>USD</v>
      </c>
      <c r="N394" s="43" t="str">
        <f t="array" ref="N394">IF(M394="USD",INDEX('AP Plants'!A:A,MATCH(K394,'AP Plants'!D:D,0)),INDEX('Australia Plants'!A:A,MATCH(K394,'Australia Plants'!D:D,0)))</f>
        <v>SN</v>
      </c>
      <c r="O394" s="10">
        <v>1.0</v>
      </c>
      <c r="P394" s="9">
        <v>43590.0</v>
      </c>
      <c r="Q394" s="9">
        <v>34551.92</v>
      </c>
      <c r="R394" s="44">
        <v>0.2942987304881526</v>
      </c>
      <c r="S394" s="45">
        <f t="shared" si="4"/>
        <v>0.2073429686</v>
      </c>
      <c r="T394" s="46">
        <f t="shared" si="5"/>
        <v>0</v>
      </c>
      <c r="U394" s="46">
        <f t="shared" si="20"/>
        <v>0.2942987305</v>
      </c>
      <c r="V394" s="47" t="str">
        <f t="shared" si="7"/>
        <v>AOP</v>
      </c>
      <c r="W394" s="48">
        <f t="shared" si="26"/>
        <v>10168.58619</v>
      </c>
      <c r="X394" s="49">
        <f t="shared" si="9"/>
        <v>10168.58619</v>
      </c>
      <c r="Y394" s="9">
        <f t="shared" si="24"/>
        <v>34551.92</v>
      </c>
      <c r="Z394" s="8"/>
      <c r="AA394" s="8"/>
      <c r="AB394" s="8"/>
      <c r="AC394" s="8" t="str">
        <f t="shared" si="11"/>
        <v>PNZH25143H2.5XT</v>
      </c>
      <c r="AD394" s="8" t="str">
        <f>IF(AC394='Input - Bookings'!Q630,"OK","Check")</f>
        <v>Check</v>
      </c>
      <c r="AE394" s="57" t="s">
        <v>53</v>
      </c>
      <c r="AF394" s="62"/>
      <c r="AG394" s="62"/>
      <c r="AH394" s="52"/>
      <c r="AI394" s="59"/>
      <c r="AJ394" s="8" t="str">
        <f t="array" ref="AJ394">XLOOKUP($K394,'AP Plants'!D:D,'AP Plants'!B:B)</f>
        <v>Class 5 NOT BT</v>
      </c>
      <c r="AK394" s="53"/>
      <c r="AL394" s="53"/>
      <c r="AM394" s="46">
        <v>0.015</v>
      </c>
      <c r="AN394" s="46">
        <f t="array" ref="AN394">XLOOKUP($AJ394,Warranty!B:B,Warranty!E:E)</f>
        <v>0.005</v>
      </c>
      <c r="AO394" s="8">
        <f>IF($M394="AUD",VLOOKUP(RIGHT('Wk - Margins'!$K394,3),'AU Freight'!C:G,5,0),0)</f>
        <v>0</v>
      </c>
      <c r="AP394" s="46">
        <f t="shared" si="12"/>
        <v>0</v>
      </c>
      <c r="AQ394" s="54">
        <f t="shared" si="13"/>
        <v>0</v>
      </c>
      <c r="AR394" s="55">
        <f t="shared" si="14"/>
        <v>1</v>
      </c>
      <c r="AS394" s="56">
        <f>IF(M394="AUD",P394*'Currency &amp; Conversion'!$L$7,P394)</f>
        <v>43590</v>
      </c>
      <c r="AT394" s="56">
        <f>IF(M394="AUD",Q394*'Currency &amp; Conversion'!$L$7,Q394)</f>
        <v>34551.92</v>
      </c>
      <c r="AU394" s="56"/>
      <c r="AV394" s="56"/>
      <c r="AW394" s="8"/>
    </row>
    <row r="395" ht="12.75" customHeight="1">
      <c r="A395" s="39" t="str">
        <f>'Input - Bookings'!A397</f>
        <v>04-27</v>
      </c>
      <c r="B395" s="40" t="str">
        <f t="shared" si="1"/>
        <v>Australia</v>
      </c>
      <c r="C395" s="40" t="str">
        <f t="shared" si="2"/>
        <v>PAU</v>
      </c>
      <c r="D395" s="40" t="str">
        <f>'Input - Bookings'!C397</f>
        <v>P</v>
      </c>
      <c r="E395" s="40" t="str">
        <f>'Input - Bookings'!H397</f>
        <v>AU</v>
      </c>
      <c r="F395" s="41" t="str">
        <f>'Input - Bookings'!E397</f>
        <v>067</v>
      </c>
      <c r="G395" s="41" t="str">
        <f>'Input - Bookings'!G397</f>
        <v>ADAPT-A-LIFT GROUP(NSW)</v>
      </c>
      <c r="H395" s="41" t="str">
        <f>'Input - Bookings'!I397</f>
        <v>H25266</v>
      </c>
      <c r="I395" s="40" t="str">
        <f t="shared" si="3"/>
        <v>AU</v>
      </c>
      <c r="J395" s="41" t="str">
        <f>VLOOKUP(H395,'Input - Bookings'!I395:P834,8,0)</f>
        <v>087805</v>
      </c>
      <c r="K395" s="41" t="str">
        <f>'Input - Bookings'!L397</f>
        <v>K876</v>
      </c>
      <c r="L395" s="41" t="str">
        <f>'Input - Bookings'!M397</f>
        <v>GDP160EF</v>
      </c>
      <c r="M395" s="41" t="str">
        <f>'Input - Bookings'!B397</f>
        <v>AUD</v>
      </c>
      <c r="N395" s="43" t="str">
        <f t="array" ref="N395">IF(M395="USD",INDEX('AP Plants'!A:A,MATCH(K395,'AP Plants'!D:D,0)),INDEX('Australia Plants'!A:A,MATCH(K395,'Australia Plants'!D:D,0)))</f>
        <v>Nijmegen</v>
      </c>
      <c r="O395" s="10">
        <v>1.0</v>
      </c>
      <c r="P395" s="9">
        <v>286475.0</v>
      </c>
      <c r="Q395" s="9">
        <v>233005.521</v>
      </c>
      <c r="R395" s="44">
        <v>0.07818868982658234</v>
      </c>
      <c r="S395" s="45">
        <f t="shared" si="4"/>
        <v>0.1866462309</v>
      </c>
      <c r="T395" s="46">
        <f t="shared" si="5"/>
        <v>0</v>
      </c>
      <c r="U395" s="46">
        <f t="shared" si="20"/>
        <v>0.07818868983</v>
      </c>
      <c r="V395" s="47" t="str">
        <f t="shared" si="7"/>
        <v>AOP</v>
      </c>
      <c r="W395" s="48">
        <f t="shared" si="26"/>
        <v>18218.39641</v>
      </c>
      <c r="X395" s="49" t="str">
        <f t="shared" si="9"/>
        <v>#DIV/0!</v>
      </c>
      <c r="Y395" s="9" t="str">
        <f t="shared" si="24"/>
        <v>#DIV/0!</v>
      </c>
      <c r="Z395" s="8"/>
      <c r="AA395" s="8"/>
      <c r="AB395" s="8"/>
      <c r="AC395" s="8" t="str">
        <f t="shared" si="11"/>
        <v>PAUH25266GDP160EF</v>
      </c>
      <c r="AD395" s="8" t="str">
        <f>IF(AC395='Input - Bookings'!Q631,"OK","Check")</f>
        <v>Check</v>
      </c>
      <c r="AE395" s="50"/>
      <c r="AF395" s="62">
        <v>0.0</v>
      </c>
      <c r="AG395" s="62">
        <v>0.0</v>
      </c>
      <c r="AH395" s="52"/>
      <c r="AI395" s="52">
        <v>118021.412426</v>
      </c>
      <c r="AJ395" s="8" t="str">
        <f t="array" ref="AJ395">XLOOKUP($K395,'AP Plants'!D:D,'AP Plants'!B:B)</f>
        <v>Class 5 BT</v>
      </c>
      <c r="AK395" s="53">
        <f>(AI395*(1+VLOOKUP(N395,'Currency &amp; Conversion'!$F$13:$G$19,2,0))*'Currency &amp; Conversion'!$L$4)+((AF395+AG395)*90%)</f>
        <v>189041.8595</v>
      </c>
      <c r="AL395" s="53"/>
      <c r="AM395" s="46">
        <v>0.015</v>
      </c>
      <c r="AN395" s="46">
        <f t="array" ref="AN395">XLOOKUP($AJ395,Warranty!B:B,Warranty!E:E)</f>
        <v>0.013</v>
      </c>
      <c r="AO395" s="8">
        <f>IF($M395="AUD",VLOOKUP(RIGHT('Wk - Margins'!$K395,3),'AU Freight'!C:G,5,0),0)</f>
        <v>11000</v>
      </c>
      <c r="AP395" s="46">
        <f t="shared" si="12"/>
        <v>0.05</v>
      </c>
      <c r="AQ395" s="54">
        <f t="shared" si="13"/>
        <v>214787.1246</v>
      </c>
      <c r="AR395" s="55">
        <f t="shared" si="14"/>
        <v>0.07818868983</v>
      </c>
      <c r="AS395" s="56">
        <f>IF(M395="AUD",P395*'Currency &amp; Conversion'!$L$7,P395)</f>
        <v>192362.2092</v>
      </c>
      <c r="AT395" s="56">
        <f>IF(M395="AUD",Q395*'Currency &amp; Conversion'!$L$7,Q395)</f>
        <v>156458.5278</v>
      </c>
      <c r="AU395" s="56"/>
      <c r="AV395" s="56"/>
      <c r="AW395" s="8"/>
    </row>
    <row r="396" ht="12.75" customHeight="1">
      <c r="A396" s="39" t="str">
        <f>'Input - Bookings'!A398</f>
        <v>04-27</v>
      </c>
      <c r="B396" s="40" t="str">
        <f t="shared" si="1"/>
        <v>Australia</v>
      </c>
      <c r="C396" s="40" t="str">
        <f t="shared" si="2"/>
        <v>PAU</v>
      </c>
      <c r="D396" s="40" t="str">
        <f>'Input - Bookings'!C398</f>
        <v>P</v>
      </c>
      <c r="E396" s="40" t="str">
        <f>'Input - Bookings'!H398</f>
        <v>AU</v>
      </c>
      <c r="F396" s="41" t="str">
        <f>'Input - Bookings'!E398</f>
        <v>067</v>
      </c>
      <c r="G396" s="41" t="str">
        <f>'Input - Bookings'!G398</f>
        <v>ADAPT-A-LIFT GROUP(NSW)</v>
      </c>
      <c r="H396" s="41" t="str">
        <f>'Input - Bookings'!I398</f>
        <v>H25267</v>
      </c>
      <c r="I396" s="40" t="str">
        <f t="shared" si="3"/>
        <v>AU</v>
      </c>
      <c r="J396" s="41" t="str">
        <f>VLOOKUP(H396,'Input - Bookings'!I396:P835,8,0)</f>
        <v>087805</v>
      </c>
      <c r="K396" s="41" t="str">
        <f>'Input - Bookings'!L398</f>
        <v>K876</v>
      </c>
      <c r="L396" s="41" t="str">
        <f>'Input - Bookings'!M398</f>
        <v>GDP160EF</v>
      </c>
      <c r="M396" s="41" t="str">
        <f>'Input - Bookings'!B398</f>
        <v>AUD</v>
      </c>
      <c r="N396" s="43" t="str">
        <f t="array" ref="N396">IF(M396="USD",INDEX('AP Plants'!A:A,MATCH(K396,'AP Plants'!D:D,0)),INDEX('Australia Plants'!A:A,MATCH(K396,'Australia Plants'!D:D,0)))</f>
        <v>Nijmegen</v>
      </c>
      <c r="O396" s="10">
        <v>1.0</v>
      </c>
      <c r="P396" s="9">
        <v>286475.0</v>
      </c>
      <c r="Q396" s="9">
        <v>233005.521</v>
      </c>
      <c r="R396" s="44">
        <v>0.07818868982658234</v>
      </c>
      <c r="S396" s="45">
        <f t="shared" si="4"/>
        <v>0.1866462309</v>
      </c>
      <c r="T396" s="46">
        <f t="shared" si="5"/>
        <v>0</v>
      </c>
      <c r="U396" s="46">
        <f t="shared" si="20"/>
        <v>0.07818868983</v>
      </c>
      <c r="V396" s="47" t="str">
        <f t="shared" si="7"/>
        <v>AOP</v>
      </c>
      <c r="W396" s="48">
        <f t="shared" si="26"/>
        <v>18218.39641</v>
      </c>
      <c r="X396" s="49" t="str">
        <f t="shared" si="9"/>
        <v>#DIV/0!</v>
      </c>
      <c r="Y396" s="9" t="str">
        <f t="shared" si="24"/>
        <v>#DIV/0!</v>
      </c>
      <c r="Z396" s="8"/>
      <c r="AA396" s="8"/>
      <c r="AB396" s="8"/>
      <c r="AC396" s="8" t="str">
        <f t="shared" si="11"/>
        <v>PAUH25267GDP160EF</v>
      </c>
      <c r="AD396" s="8" t="str">
        <f>IF(AC396='Input - Bookings'!Q632,"OK","Check")</f>
        <v>Check</v>
      </c>
      <c r="AE396" s="50"/>
      <c r="AF396" s="62">
        <v>0.0</v>
      </c>
      <c r="AG396" s="62">
        <v>0.0</v>
      </c>
      <c r="AH396" s="52"/>
      <c r="AI396" s="52">
        <v>118021.412426</v>
      </c>
      <c r="AJ396" s="8" t="str">
        <f t="array" ref="AJ396">XLOOKUP($K396,'AP Plants'!D:D,'AP Plants'!B:B)</f>
        <v>Class 5 BT</v>
      </c>
      <c r="AK396" s="53">
        <f>(AI396*(1+VLOOKUP(N396,'Currency &amp; Conversion'!$F$13:$G$19,2,0))*'Currency &amp; Conversion'!$L$4)+((AF396+AG396)*90%)</f>
        <v>189041.8595</v>
      </c>
      <c r="AL396" s="53"/>
      <c r="AM396" s="46">
        <v>0.015</v>
      </c>
      <c r="AN396" s="46">
        <f t="array" ref="AN396">XLOOKUP($AJ396,Warranty!B:B,Warranty!E:E)</f>
        <v>0.013</v>
      </c>
      <c r="AO396" s="8">
        <f>IF($M396="AUD",VLOOKUP(RIGHT('Wk - Margins'!$K396,3),'AU Freight'!C:G,5,0),0)</f>
        <v>11000</v>
      </c>
      <c r="AP396" s="46">
        <f t="shared" si="12"/>
        <v>0.05</v>
      </c>
      <c r="AQ396" s="54">
        <f t="shared" si="13"/>
        <v>214787.1246</v>
      </c>
      <c r="AR396" s="55">
        <f t="shared" si="14"/>
        <v>0.07818868983</v>
      </c>
      <c r="AS396" s="56">
        <f>IF(M396="AUD",P396*'Currency &amp; Conversion'!$L$7,P396)</f>
        <v>192362.2092</v>
      </c>
      <c r="AT396" s="56">
        <f>IF(M396="AUD",Q396*'Currency &amp; Conversion'!$L$7,Q396)</f>
        <v>156458.5278</v>
      </c>
      <c r="AU396" s="56"/>
      <c r="AV396" s="56"/>
      <c r="AW396" s="8"/>
    </row>
    <row r="397" ht="12.75" customHeight="1">
      <c r="A397" s="39" t="str">
        <f>'Input - Bookings'!A399</f>
        <v>04-27</v>
      </c>
      <c r="B397" s="40" t="str">
        <f t="shared" si="1"/>
        <v>Australia</v>
      </c>
      <c r="C397" s="40" t="str">
        <f t="shared" si="2"/>
        <v>PAU</v>
      </c>
      <c r="D397" s="40" t="str">
        <f>'Input - Bookings'!C399</f>
        <v>P</v>
      </c>
      <c r="E397" s="40" t="str">
        <f>'Input - Bookings'!H399</f>
        <v>AU</v>
      </c>
      <c r="F397" s="41" t="str">
        <f>'Input - Bookings'!E399</f>
        <v>067</v>
      </c>
      <c r="G397" s="41" t="str">
        <f>'Input - Bookings'!G399</f>
        <v>ADAPT-A-LIFT GROUP(NSW)</v>
      </c>
      <c r="H397" s="41" t="str">
        <f>'Input - Bookings'!I399</f>
        <v>H25268</v>
      </c>
      <c r="I397" s="40" t="str">
        <f t="shared" si="3"/>
        <v>AU</v>
      </c>
      <c r="J397" s="41" t="str">
        <f>VLOOKUP(H397,'Input - Bookings'!I397:P836,8,0)</f>
        <v>087805</v>
      </c>
      <c r="K397" s="41" t="str">
        <f>'Input - Bookings'!L399</f>
        <v>K876</v>
      </c>
      <c r="L397" s="41" t="str">
        <f>'Input - Bookings'!M399</f>
        <v>GDP160EF</v>
      </c>
      <c r="M397" s="41" t="str">
        <f>'Input - Bookings'!B399</f>
        <v>AUD</v>
      </c>
      <c r="N397" s="43" t="str">
        <f t="array" ref="N397">IF(M397="USD",INDEX('AP Plants'!A:A,MATCH(K397,'AP Plants'!D:D,0)),INDEX('Australia Plants'!A:A,MATCH(K397,'Australia Plants'!D:D,0)))</f>
        <v>Nijmegen</v>
      </c>
      <c r="O397" s="10">
        <v>1.0</v>
      </c>
      <c r="P397" s="9">
        <v>286475.0</v>
      </c>
      <c r="Q397" s="9">
        <v>233005.521</v>
      </c>
      <c r="R397" s="44">
        <v>0.07818868982658234</v>
      </c>
      <c r="S397" s="45">
        <f t="shared" si="4"/>
        <v>0.1866462309</v>
      </c>
      <c r="T397" s="46">
        <f t="shared" si="5"/>
        <v>0</v>
      </c>
      <c r="U397" s="46">
        <f t="shared" si="20"/>
        <v>0.07818868983</v>
      </c>
      <c r="V397" s="47" t="str">
        <f t="shared" si="7"/>
        <v>AOP</v>
      </c>
      <c r="W397" s="48">
        <f t="shared" si="26"/>
        <v>18218.39641</v>
      </c>
      <c r="X397" s="49" t="str">
        <f t="shared" si="9"/>
        <v>#DIV/0!</v>
      </c>
      <c r="Y397" s="9" t="str">
        <f t="shared" si="24"/>
        <v>#DIV/0!</v>
      </c>
      <c r="Z397" s="8"/>
      <c r="AA397" s="8"/>
      <c r="AB397" s="8"/>
      <c r="AC397" s="8" t="str">
        <f t="shared" si="11"/>
        <v>PAUH25268GDP160EF</v>
      </c>
      <c r="AD397" s="8" t="str">
        <f>IF(AC397='Input - Bookings'!Q633,"OK","Check")</f>
        <v>Check</v>
      </c>
      <c r="AE397" s="50"/>
      <c r="AF397" s="62">
        <v>0.0</v>
      </c>
      <c r="AG397" s="62">
        <v>0.0</v>
      </c>
      <c r="AH397" s="52"/>
      <c r="AI397" s="52">
        <v>118021.412426</v>
      </c>
      <c r="AJ397" s="8" t="str">
        <f t="array" ref="AJ397">XLOOKUP($K397,'AP Plants'!D:D,'AP Plants'!B:B)</f>
        <v>Class 5 BT</v>
      </c>
      <c r="AK397" s="53">
        <f>(AI397*(1+VLOOKUP(N397,'Currency &amp; Conversion'!$F$13:$G$19,2,0))*'Currency &amp; Conversion'!$L$4)+((AF397+AG397)*90%)</f>
        <v>189041.8595</v>
      </c>
      <c r="AL397" s="53"/>
      <c r="AM397" s="46">
        <v>0.015</v>
      </c>
      <c r="AN397" s="46">
        <f t="array" ref="AN397">XLOOKUP($AJ397,Warranty!B:B,Warranty!E:E)</f>
        <v>0.013</v>
      </c>
      <c r="AO397" s="8">
        <f>IF($M397="AUD",VLOOKUP(RIGHT('Wk - Margins'!$K397,3),'AU Freight'!C:G,5,0),0)</f>
        <v>11000</v>
      </c>
      <c r="AP397" s="46">
        <f t="shared" si="12"/>
        <v>0.05</v>
      </c>
      <c r="AQ397" s="54">
        <f t="shared" si="13"/>
        <v>214787.1246</v>
      </c>
      <c r="AR397" s="55">
        <f t="shared" si="14"/>
        <v>0.07818868983</v>
      </c>
      <c r="AS397" s="56">
        <f>IF(M397="AUD",P397*'Currency &amp; Conversion'!$L$7,P397)</f>
        <v>192362.2092</v>
      </c>
      <c r="AT397" s="56">
        <f>IF(M397="AUD",Q397*'Currency &amp; Conversion'!$L$7,Q397)</f>
        <v>156458.5278</v>
      </c>
      <c r="AU397" s="56"/>
      <c r="AV397" s="56"/>
      <c r="AW397" s="8"/>
    </row>
    <row r="398" ht="12.75" customHeight="1">
      <c r="A398" s="39" t="str">
        <f>'Input - Bookings'!A400</f>
        <v>04-27</v>
      </c>
      <c r="B398" s="40" t="str">
        <f t="shared" si="1"/>
        <v>Australia</v>
      </c>
      <c r="C398" s="40" t="str">
        <f t="shared" si="2"/>
        <v>PAU</v>
      </c>
      <c r="D398" s="40" t="str">
        <f>'Input - Bookings'!C400</f>
        <v>P</v>
      </c>
      <c r="E398" s="40" t="str">
        <f>'Input - Bookings'!H400</f>
        <v>AU</v>
      </c>
      <c r="F398" s="41" t="str">
        <f>'Input - Bookings'!E400</f>
        <v>067</v>
      </c>
      <c r="G398" s="41" t="str">
        <f>'Input - Bookings'!G400</f>
        <v>ADAPT-A-LIFT GROUP(NSW)</v>
      </c>
      <c r="H398" s="41" t="str">
        <f>'Input - Bookings'!I400</f>
        <v>H25269</v>
      </c>
      <c r="I398" s="40" t="str">
        <f t="shared" si="3"/>
        <v>AU</v>
      </c>
      <c r="J398" s="41" t="str">
        <f>VLOOKUP(H398,'Input - Bookings'!I398:P837,8,0)</f>
        <v>087805</v>
      </c>
      <c r="K398" s="41" t="str">
        <f>'Input - Bookings'!L400</f>
        <v>K876</v>
      </c>
      <c r="L398" s="41" t="str">
        <f>'Input - Bookings'!M400</f>
        <v>GDP160EF</v>
      </c>
      <c r="M398" s="41" t="str">
        <f>'Input - Bookings'!B400</f>
        <v>AUD</v>
      </c>
      <c r="N398" s="43" t="str">
        <f t="array" ref="N398">IF(M398="USD",INDEX('AP Plants'!A:A,MATCH(K398,'AP Plants'!D:D,0)),INDEX('Australia Plants'!A:A,MATCH(K398,'Australia Plants'!D:D,0)))</f>
        <v>Nijmegen</v>
      </c>
      <c r="O398" s="10">
        <v>1.0</v>
      </c>
      <c r="P398" s="9">
        <v>286475.0</v>
      </c>
      <c r="Q398" s="9">
        <v>233005.521</v>
      </c>
      <c r="R398" s="44">
        <v>0.07818868982658234</v>
      </c>
      <c r="S398" s="45">
        <f t="shared" si="4"/>
        <v>0.1866462309</v>
      </c>
      <c r="T398" s="46">
        <f t="shared" si="5"/>
        <v>0</v>
      </c>
      <c r="U398" s="46">
        <f t="shared" si="20"/>
        <v>0.07818868983</v>
      </c>
      <c r="V398" s="47" t="str">
        <f t="shared" si="7"/>
        <v>AOP</v>
      </c>
      <c r="W398" s="48">
        <f t="shared" si="26"/>
        <v>18218.39641</v>
      </c>
      <c r="X398" s="49" t="str">
        <f t="shared" si="9"/>
        <v>#DIV/0!</v>
      </c>
      <c r="Y398" s="9" t="str">
        <f t="shared" si="24"/>
        <v>#DIV/0!</v>
      </c>
      <c r="Z398" s="8"/>
      <c r="AA398" s="8"/>
      <c r="AB398" s="8"/>
      <c r="AC398" s="8" t="str">
        <f t="shared" si="11"/>
        <v>PAUH25269GDP160EF</v>
      </c>
      <c r="AD398" s="8" t="str">
        <f>IF(AC398='Input - Bookings'!Q634,"OK","Check")</f>
        <v>Check</v>
      </c>
      <c r="AE398" s="50"/>
      <c r="AF398" s="62">
        <v>0.0</v>
      </c>
      <c r="AG398" s="62">
        <v>0.0</v>
      </c>
      <c r="AH398" s="52"/>
      <c r="AI398" s="52">
        <v>118021.412426</v>
      </c>
      <c r="AJ398" s="8" t="str">
        <f t="array" ref="AJ398">XLOOKUP($K398,'AP Plants'!D:D,'AP Plants'!B:B)</f>
        <v>Class 5 BT</v>
      </c>
      <c r="AK398" s="53">
        <f>(AI398*(1+VLOOKUP(N398,'Currency &amp; Conversion'!$F$13:$G$19,2,0))*'Currency &amp; Conversion'!$L$4)+((AF398+AG398)*90%)</f>
        <v>189041.8595</v>
      </c>
      <c r="AL398" s="53"/>
      <c r="AM398" s="46">
        <v>0.015</v>
      </c>
      <c r="AN398" s="46">
        <f t="array" ref="AN398">XLOOKUP($AJ398,Warranty!B:B,Warranty!E:E)</f>
        <v>0.013</v>
      </c>
      <c r="AO398" s="8">
        <f>IF($M398="AUD",VLOOKUP(RIGHT('Wk - Margins'!$K398,3),'AU Freight'!C:G,5,0),0)</f>
        <v>11000</v>
      </c>
      <c r="AP398" s="46">
        <f t="shared" si="12"/>
        <v>0.05</v>
      </c>
      <c r="AQ398" s="54">
        <f t="shared" si="13"/>
        <v>214787.1246</v>
      </c>
      <c r="AR398" s="55">
        <f t="shared" si="14"/>
        <v>0.07818868983</v>
      </c>
      <c r="AS398" s="56">
        <f>IF(M398="AUD",P398*'Currency &amp; Conversion'!$L$7,P398)</f>
        <v>192362.2092</v>
      </c>
      <c r="AT398" s="56">
        <f>IF(M398="AUD",Q398*'Currency &amp; Conversion'!$L$7,Q398)</f>
        <v>156458.5278</v>
      </c>
      <c r="AU398" s="56"/>
      <c r="AV398" s="56"/>
      <c r="AW398" s="8"/>
    </row>
    <row r="399" ht="12.75" customHeight="1">
      <c r="A399" s="39" t="str">
        <f>'Input - Bookings'!A401</f>
        <v>04-27</v>
      </c>
      <c r="B399" s="40" t="str">
        <f t="shared" si="1"/>
        <v>Australia</v>
      </c>
      <c r="C399" s="40" t="str">
        <f t="shared" si="2"/>
        <v>PAU</v>
      </c>
      <c r="D399" s="40" t="str">
        <f>'Input - Bookings'!C401</f>
        <v>P</v>
      </c>
      <c r="E399" s="40" t="str">
        <f>'Input - Bookings'!H401</f>
        <v>AU</v>
      </c>
      <c r="F399" s="41" t="str">
        <f>'Input - Bookings'!E401</f>
        <v>065</v>
      </c>
      <c r="G399" s="41" t="str">
        <f>'Input - Bookings'!G401</f>
        <v>ADAPT-A-LIFT GROUP (WA)</v>
      </c>
      <c r="H399" s="41" t="str">
        <f>'Input - Bookings'!I401</f>
        <v>H25270</v>
      </c>
      <c r="I399" s="40" t="str">
        <f t="shared" si="3"/>
        <v>AU</v>
      </c>
      <c r="J399" s="41" t="str">
        <f>VLOOKUP(H399,'Input - Bookings'!I399:P838,8,0)</f>
        <v>087605</v>
      </c>
      <c r="K399" s="41" t="str">
        <f>'Input - Bookings'!L401</f>
        <v>R007</v>
      </c>
      <c r="L399" s="41" t="str">
        <f>'Input - Bookings'!M401</f>
        <v>H10XD6</v>
      </c>
      <c r="M399" s="41" t="str">
        <f>'Input - Bookings'!B401</f>
        <v>AUD</v>
      </c>
      <c r="N399" s="43" t="str">
        <f t="array" ref="N399">IF(M399="USD",INDEX('AP Plants'!A:A,MATCH(K399,'AP Plants'!D:D,0)),INDEX('Australia Plants'!A:A,MATCH(K399,'Australia Plants'!D:D,0)))</f>
        <v>Nijmegen</v>
      </c>
      <c r="O399" s="10">
        <v>1.0</v>
      </c>
      <c r="P399" s="9">
        <v>248990.0</v>
      </c>
      <c r="Q399" s="9">
        <v>232431.65000000002</v>
      </c>
      <c r="R399" s="44">
        <v>0.10281928679584973</v>
      </c>
      <c r="S399" s="45">
        <f t="shared" si="4"/>
        <v>0.06650206836</v>
      </c>
      <c r="T399" s="46">
        <f t="shared" si="5"/>
        <v>0</v>
      </c>
      <c r="U399" s="46">
        <f t="shared" si="20"/>
        <v>0.1028192868</v>
      </c>
      <c r="V399" s="47" t="str">
        <f t="shared" si="7"/>
        <v>AOP</v>
      </c>
      <c r="W399" s="48">
        <f t="shared" si="26"/>
        <v>23898.45648</v>
      </c>
      <c r="X399" s="49" t="str">
        <f t="shared" si="9"/>
        <v>#DIV/0!</v>
      </c>
      <c r="Y399" s="9" t="str">
        <f t="shared" si="24"/>
        <v>#DIV/0!</v>
      </c>
      <c r="Z399" s="8"/>
      <c r="AA399" s="8"/>
      <c r="AB399" s="8"/>
      <c r="AC399" s="8" t="str">
        <f t="shared" si="11"/>
        <v>PAUH25270H10XD6</v>
      </c>
      <c r="AD399" s="8" t="str">
        <f>IF(AC399='Input - Bookings'!Q635,"OK","Check")</f>
        <v>Check</v>
      </c>
      <c r="AE399" s="50"/>
      <c r="AF399" s="62">
        <v>1519.38</v>
      </c>
      <c r="AG399" s="62">
        <v>0.0</v>
      </c>
      <c r="AH399" s="52"/>
      <c r="AI399" s="52">
        <v>113545.793878</v>
      </c>
      <c r="AJ399" s="8" t="str">
        <f t="array" ref="AJ399">XLOOKUP($K399,'AP Plants'!D:D,'AP Plants'!B:B)</f>
        <v>Class 5 BT</v>
      </c>
      <c r="AK399" s="53">
        <f>(AI399*(1+VLOOKUP(N399,'Currency &amp; Conversion'!$F$13:$G$19,2,0))*'Currency &amp; Conversion'!$L$4)+((AF399+AG399)*90%)</f>
        <v>183240.4393</v>
      </c>
      <c r="AL399" s="53"/>
      <c r="AM399" s="46">
        <v>0.015</v>
      </c>
      <c r="AN399" s="46">
        <f t="array" ref="AN399">XLOOKUP($AJ399,Warranty!B:B,Warranty!E:E)</f>
        <v>0.013</v>
      </c>
      <c r="AO399" s="8">
        <f>IF($M399="AUD",VLOOKUP(RIGHT('Wk - Margins'!$K399,3),'AU Freight'!C:G,5,0),0)</f>
        <v>11000</v>
      </c>
      <c r="AP399" s="46">
        <f t="shared" si="12"/>
        <v>0.05</v>
      </c>
      <c r="AQ399" s="54">
        <f t="shared" si="13"/>
        <v>208533.1935</v>
      </c>
      <c r="AR399" s="55">
        <f t="shared" si="14"/>
        <v>0.1028192868</v>
      </c>
      <c r="AS399" s="56">
        <f>IF(M399="AUD",P399*'Currency &amp; Conversion'!$L$7,P399)</f>
        <v>167191.7845</v>
      </c>
      <c r="AT399" s="56">
        <f>IF(M399="AUD",Q399*'Currency &amp; Conversion'!$L$7,Q399)</f>
        <v>156073.185</v>
      </c>
      <c r="AU399" s="56"/>
      <c r="AV399" s="56"/>
      <c r="AW399" s="8"/>
    </row>
    <row r="400" ht="12.75" customHeight="1">
      <c r="A400" s="39" t="str">
        <f>'Input - Bookings'!A402</f>
        <v>04-27</v>
      </c>
      <c r="B400" s="40" t="str">
        <f t="shared" si="1"/>
        <v>Australia</v>
      </c>
      <c r="C400" s="40" t="str">
        <f t="shared" si="2"/>
        <v>PAU</v>
      </c>
      <c r="D400" s="40" t="str">
        <f>'Input - Bookings'!C402</f>
        <v>P</v>
      </c>
      <c r="E400" s="40" t="str">
        <f>'Input - Bookings'!H402</f>
        <v>AU</v>
      </c>
      <c r="F400" s="41" t="str">
        <f>'Input - Bookings'!E402</f>
        <v>065</v>
      </c>
      <c r="G400" s="41" t="str">
        <f>'Input - Bookings'!G402</f>
        <v>ADAPT-A-LIFT GROUP (WA)</v>
      </c>
      <c r="H400" s="41" t="str">
        <f>'Input - Bookings'!I402</f>
        <v>H25271</v>
      </c>
      <c r="I400" s="40" t="str">
        <f t="shared" si="3"/>
        <v>AU</v>
      </c>
      <c r="J400" s="41" t="str">
        <f>VLOOKUP(H400,'Input - Bookings'!I400:P839,8,0)</f>
        <v>087605</v>
      </c>
      <c r="K400" s="41" t="str">
        <f>'Input - Bookings'!L402</f>
        <v>R007</v>
      </c>
      <c r="L400" s="41" t="str">
        <f>'Input - Bookings'!M402</f>
        <v>H10XD6</v>
      </c>
      <c r="M400" s="41" t="str">
        <f>'Input - Bookings'!B402</f>
        <v>AUD</v>
      </c>
      <c r="N400" s="43" t="str">
        <f t="array" ref="N400">IF(M400="USD",INDEX('AP Plants'!A:A,MATCH(K400,'AP Plants'!D:D,0)),INDEX('Australia Plants'!A:A,MATCH(K400,'Australia Plants'!D:D,0)))</f>
        <v>Nijmegen</v>
      </c>
      <c r="O400" s="10">
        <v>1.0</v>
      </c>
      <c r="P400" s="9">
        <v>248990.0</v>
      </c>
      <c r="Q400" s="9">
        <v>232431.65000000002</v>
      </c>
      <c r="R400" s="44">
        <v>0.10281928679584973</v>
      </c>
      <c r="S400" s="45">
        <f t="shared" si="4"/>
        <v>0.06650206836</v>
      </c>
      <c r="T400" s="46">
        <f t="shared" si="5"/>
        <v>0</v>
      </c>
      <c r="U400" s="46">
        <f t="shared" si="20"/>
        <v>0.1028192868</v>
      </c>
      <c r="V400" s="47" t="str">
        <f t="shared" si="7"/>
        <v>AOP</v>
      </c>
      <c r="W400" s="48">
        <f t="shared" si="26"/>
        <v>23898.45648</v>
      </c>
      <c r="X400" s="49" t="str">
        <f t="shared" si="9"/>
        <v>#DIV/0!</v>
      </c>
      <c r="Y400" s="9" t="str">
        <f t="shared" si="24"/>
        <v>#DIV/0!</v>
      </c>
      <c r="Z400" s="8"/>
      <c r="AA400" s="8"/>
      <c r="AB400" s="8"/>
      <c r="AC400" s="8" t="str">
        <f t="shared" si="11"/>
        <v>PAUH25271H10XD6</v>
      </c>
      <c r="AD400" s="8" t="str">
        <f>IF(AC400='Input - Bookings'!Q636,"OK","Check")</f>
        <v>Check</v>
      </c>
      <c r="AE400" s="50"/>
      <c r="AF400" s="62">
        <v>1519.38</v>
      </c>
      <c r="AG400" s="62">
        <v>0.0</v>
      </c>
      <c r="AH400" s="52"/>
      <c r="AI400" s="52">
        <v>113545.793878</v>
      </c>
      <c r="AJ400" s="8" t="str">
        <f t="array" ref="AJ400">XLOOKUP($K400,'AP Plants'!D:D,'AP Plants'!B:B)</f>
        <v>Class 5 BT</v>
      </c>
      <c r="AK400" s="53">
        <f>(AI400*(1+VLOOKUP(N400,'Currency &amp; Conversion'!$F$13:$G$19,2,0))*'Currency &amp; Conversion'!$L$4)+((AF400+AG400)*90%)</f>
        <v>183240.4393</v>
      </c>
      <c r="AL400" s="53"/>
      <c r="AM400" s="46">
        <v>0.015</v>
      </c>
      <c r="AN400" s="46">
        <f t="array" ref="AN400">XLOOKUP($AJ400,Warranty!B:B,Warranty!E:E)</f>
        <v>0.013</v>
      </c>
      <c r="AO400" s="8">
        <f>IF($M400="AUD",VLOOKUP(RIGHT('Wk - Margins'!$K400,3),'AU Freight'!C:G,5,0),0)</f>
        <v>11000</v>
      </c>
      <c r="AP400" s="46">
        <f t="shared" si="12"/>
        <v>0.05</v>
      </c>
      <c r="AQ400" s="54">
        <f t="shared" si="13"/>
        <v>208533.1935</v>
      </c>
      <c r="AR400" s="55">
        <f t="shared" si="14"/>
        <v>0.1028192868</v>
      </c>
      <c r="AS400" s="56">
        <f>IF(M400="AUD",P400*'Currency &amp; Conversion'!$L$7,P400)</f>
        <v>167191.7845</v>
      </c>
      <c r="AT400" s="56">
        <f>IF(M400="AUD",Q400*'Currency &amp; Conversion'!$L$7,Q400)</f>
        <v>156073.185</v>
      </c>
      <c r="AU400" s="56"/>
      <c r="AV400" s="56"/>
      <c r="AW400" s="8"/>
    </row>
    <row r="401" ht="12.75" customHeight="1">
      <c r="A401" s="39" t="str">
        <f>'Input - Bookings'!A403</f>
        <v>04-27</v>
      </c>
      <c r="B401" s="40" t="str">
        <f t="shared" si="1"/>
        <v>Australia</v>
      </c>
      <c r="C401" s="40" t="str">
        <f t="shared" si="2"/>
        <v>PAU</v>
      </c>
      <c r="D401" s="40" t="str">
        <f>'Input - Bookings'!C403</f>
        <v>P</v>
      </c>
      <c r="E401" s="40" t="str">
        <f>'Input - Bookings'!H403</f>
        <v>AU</v>
      </c>
      <c r="F401" s="41" t="str">
        <f>'Input - Bookings'!E403</f>
        <v>065</v>
      </c>
      <c r="G401" s="41" t="str">
        <f>'Input - Bookings'!G403</f>
        <v>ADAPT-A-LIFT GROUP (WA)</v>
      </c>
      <c r="H401" s="41" t="str">
        <f>'Input - Bookings'!I403</f>
        <v>H25272</v>
      </c>
      <c r="I401" s="40" t="str">
        <f t="shared" si="3"/>
        <v>AU</v>
      </c>
      <c r="J401" s="41" t="str">
        <f>VLOOKUP(H401,'Input - Bookings'!I401:P840,8,0)</f>
        <v>087605</v>
      </c>
      <c r="K401" s="41" t="str">
        <f>'Input - Bookings'!L403</f>
        <v>R007</v>
      </c>
      <c r="L401" s="41" t="str">
        <f>'Input - Bookings'!M403</f>
        <v>H10XD6</v>
      </c>
      <c r="M401" s="41" t="str">
        <f>'Input - Bookings'!B403</f>
        <v>AUD</v>
      </c>
      <c r="N401" s="43" t="str">
        <f t="array" ref="N401">IF(M401="USD",INDEX('AP Plants'!A:A,MATCH(K401,'AP Plants'!D:D,0)),INDEX('Australia Plants'!A:A,MATCH(K401,'Australia Plants'!D:D,0)))</f>
        <v>Nijmegen</v>
      </c>
      <c r="O401" s="10">
        <v>1.0</v>
      </c>
      <c r="P401" s="9">
        <v>248990.0</v>
      </c>
      <c r="Q401" s="9">
        <v>232431.65000000002</v>
      </c>
      <c r="R401" s="44">
        <v>0.10281928679584973</v>
      </c>
      <c r="S401" s="45">
        <f t="shared" si="4"/>
        <v>0.06650206836</v>
      </c>
      <c r="T401" s="46">
        <f t="shared" si="5"/>
        <v>0</v>
      </c>
      <c r="U401" s="46">
        <f t="shared" si="20"/>
        <v>0.1028192868</v>
      </c>
      <c r="V401" s="47" t="str">
        <f t="shared" si="7"/>
        <v>AOP</v>
      </c>
      <c r="W401" s="48">
        <f t="shared" si="26"/>
        <v>23898.45648</v>
      </c>
      <c r="X401" s="49" t="str">
        <f t="shared" si="9"/>
        <v>#DIV/0!</v>
      </c>
      <c r="Y401" s="9" t="str">
        <f t="shared" si="24"/>
        <v>#DIV/0!</v>
      </c>
      <c r="Z401" s="8"/>
      <c r="AA401" s="8"/>
      <c r="AB401" s="8"/>
      <c r="AC401" s="8" t="str">
        <f t="shared" si="11"/>
        <v>PAUH25272H10XD6</v>
      </c>
      <c r="AD401" s="8" t="str">
        <f>IF(AC401='Input - Bookings'!Q637,"OK","Check")</f>
        <v>Check</v>
      </c>
      <c r="AE401" s="50"/>
      <c r="AF401" s="62">
        <v>1519.38</v>
      </c>
      <c r="AG401" s="62">
        <v>0.0</v>
      </c>
      <c r="AH401" s="52"/>
      <c r="AI401" s="52">
        <v>113545.793878</v>
      </c>
      <c r="AJ401" s="8" t="str">
        <f t="array" ref="AJ401">XLOOKUP($K401,'AP Plants'!D:D,'AP Plants'!B:B)</f>
        <v>Class 5 BT</v>
      </c>
      <c r="AK401" s="53">
        <f>(AI401*(1+VLOOKUP(N401,'Currency &amp; Conversion'!$F$13:$G$19,2,0))*'Currency &amp; Conversion'!$L$4)+((AF401+AG401)*90%)</f>
        <v>183240.4393</v>
      </c>
      <c r="AL401" s="53"/>
      <c r="AM401" s="46">
        <v>0.015</v>
      </c>
      <c r="AN401" s="46">
        <f t="array" ref="AN401">XLOOKUP($AJ401,Warranty!B:B,Warranty!E:E)</f>
        <v>0.013</v>
      </c>
      <c r="AO401" s="8">
        <f>IF($M401="AUD",VLOOKUP(RIGHT('Wk - Margins'!$K401,3),'AU Freight'!C:G,5,0),0)</f>
        <v>11000</v>
      </c>
      <c r="AP401" s="46">
        <f t="shared" si="12"/>
        <v>0.05</v>
      </c>
      <c r="AQ401" s="54">
        <f t="shared" si="13"/>
        <v>208533.1935</v>
      </c>
      <c r="AR401" s="55">
        <f t="shared" si="14"/>
        <v>0.1028192868</v>
      </c>
      <c r="AS401" s="56">
        <f>IF(M401="AUD",P401*'Currency &amp; Conversion'!$L$7,P401)</f>
        <v>167191.7845</v>
      </c>
      <c r="AT401" s="56">
        <f>IF(M401="AUD",Q401*'Currency &amp; Conversion'!$L$7,Q401)</f>
        <v>156073.185</v>
      </c>
      <c r="AU401" s="56"/>
      <c r="AV401" s="56"/>
      <c r="AW401" s="8"/>
    </row>
    <row r="402" ht="12.75" customHeight="1">
      <c r="A402" s="39" t="str">
        <f>'Input - Bookings'!A404</f>
        <v>04-27</v>
      </c>
      <c r="B402" s="40" t="str">
        <f t="shared" si="1"/>
        <v>Pacific</v>
      </c>
      <c r="C402" s="40" t="str">
        <f t="shared" si="2"/>
        <v>PNZ</v>
      </c>
      <c r="D402" s="40" t="str">
        <f>'Input - Bookings'!C404</f>
        <v>P</v>
      </c>
      <c r="E402" s="40" t="str">
        <f>'Input - Bookings'!H404</f>
        <v>NZ</v>
      </c>
      <c r="F402" s="41" t="str">
        <f>'Input - Bookings'!E404</f>
        <v>067</v>
      </c>
      <c r="G402" s="41" t="str">
        <f>'Input - Bookings'!G404</f>
        <v>S.G EQUIPMENT LTD</v>
      </c>
      <c r="H402" s="41" t="str">
        <f>'Input - Bookings'!I404</f>
        <v>H25273</v>
      </c>
      <c r="I402" s="40" t="str">
        <f t="shared" si="3"/>
        <v>NZ</v>
      </c>
      <c r="J402" s="41" t="str">
        <f>VLOOKUP(H402,'Input - Bookings'!I402:P841,8,0)</f>
        <v>862065</v>
      </c>
      <c r="K402" s="41" t="str">
        <f>'Input - Bookings'!L404</f>
        <v>E861</v>
      </c>
      <c r="L402" s="41" t="str">
        <f>'Input - Bookings'!M404</f>
        <v>NDR035EC</v>
      </c>
      <c r="M402" s="41" t="str">
        <f>'Input - Bookings'!B404</f>
        <v>USD</v>
      </c>
      <c r="N402" s="43" t="str">
        <f t="array" ref="N402">IF(M402="USD",INDEX('AP Plants'!A:A,MATCH(K402,'AP Plants'!D:D,0)),INDEX('Australia Plants'!A:A,MATCH(K402,'Australia Plants'!D:D,0)))</f>
        <v>Greenville</v>
      </c>
      <c r="O402" s="10">
        <v>1.0</v>
      </c>
      <c r="P402" s="9">
        <v>69167.0</v>
      </c>
      <c r="Q402" s="9">
        <v>54258.54</v>
      </c>
      <c r="R402" s="44">
        <v>0.22312507383037006</v>
      </c>
      <c r="S402" s="45">
        <f t="shared" si="4"/>
        <v>0.2155429612</v>
      </c>
      <c r="T402" s="46">
        <f t="shared" si="5"/>
        <v>0</v>
      </c>
      <c r="U402" s="46">
        <f t="shared" si="20"/>
        <v>0.2231250738</v>
      </c>
      <c r="V402" s="47" t="str">
        <f t="shared" si="7"/>
        <v>AOP</v>
      </c>
      <c r="W402" s="48">
        <f t="shared" si="26"/>
        <v>12106.44074</v>
      </c>
      <c r="X402" s="49">
        <f t="shared" si="9"/>
        <v>12106.44074</v>
      </c>
      <c r="Y402" s="9">
        <f t="shared" si="24"/>
        <v>54258.54</v>
      </c>
      <c r="Z402" s="8"/>
      <c r="AA402" s="8"/>
      <c r="AB402" s="8"/>
      <c r="AC402" s="8" t="str">
        <f t="shared" si="11"/>
        <v>PNZH25273NDR035EC</v>
      </c>
      <c r="AD402" s="8" t="str">
        <f>IF(AC402='Input - Bookings'!Q638,"OK","Check")</f>
        <v>Check</v>
      </c>
      <c r="AE402" s="50"/>
      <c r="AF402" s="62">
        <v>0.0</v>
      </c>
      <c r="AG402" s="62">
        <v>0.0</v>
      </c>
      <c r="AH402" s="52">
        <v>40439.099022</v>
      </c>
      <c r="AI402" s="59"/>
      <c r="AJ402" s="8" t="str">
        <f t="array" ref="AJ402">XLOOKUP($K402,'AP Plants'!D:D,'AP Plants'!B:B)</f>
        <v>Class 2</v>
      </c>
      <c r="AK402" s="53"/>
      <c r="AL402" s="53">
        <f>(AH402*(1+VLOOKUP(N402,'Currency &amp; Conversion'!$F$13:$G$19,2,0))+((AF402+AG402)*90%))</f>
        <v>40924.36821</v>
      </c>
      <c r="AM402" s="46">
        <v>0.015</v>
      </c>
      <c r="AN402" s="46">
        <f t="array" ref="AN402">XLOOKUP($AJ402,Warranty!B:B,Warranty!E:E)</f>
        <v>0.015</v>
      </c>
      <c r="AO402" s="8">
        <f>IF($M402="AUD",VLOOKUP(RIGHT('Wk - Margins'!$K402,3),'AU Freight'!C:G,5,0),0)</f>
        <v>0</v>
      </c>
      <c r="AP402" s="46">
        <f t="shared" si="12"/>
        <v>0</v>
      </c>
      <c r="AQ402" s="54">
        <f t="shared" si="13"/>
        <v>42152.09926</v>
      </c>
      <c r="AR402" s="55">
        <f t="shared" si="14"/>
        <v>0.2231250738</v>
      </c>
      <c r="AS402" s="56">
        <f>IF(M402="AUD",P402*'Currency &amp; Conversion'!$L$7,P402)</f>
        <v>69167</v>
      </c>
      <c r="AT402" s="56">
        <f>IF(M402="AUD",Q402*'Currency &amp; Conversion'!$L$7,Q402)</f>
        <v>54258.54</v>
      </c>
      <c r="AU402" s="56"/>
      <c r="AV402" s="56"/>
      <c r="AW402" s="8"/>
    </row>
    <row r="403" ht="12.75" customHeight="1">
      <c r="A403" s="39" t="str">
        <f>'Input - Bookings'!A405</f>
        <v>04-27</v>
      </c>
      <c r="B403" s="40" t="str">
        <f t="shared" si="1"/>
        <v>Pacific</v>
      </c>
      <c r="C403" s="40" t="str">
        <f t="shared" si="2"/>
        <v>PNZ</v>
      </c>
      <c r="D403" s="40" t="str">
        <f>'Input - Bookings'!C405</f>
        <v>P</v>
      </c>
      <c r="E403" s="40" t="str">
        <f>'Input - Bookings'!H405</f>
        <v>NZ</v>
      </c>
      <c r="F403" s="41" t="str">
        <f>'Input - Bookings'!E405</f>
        <v>067</v>
      </c>
      <c r="G403" s="41" t="str">
        <f>'Input - Bookings'!G405</f>
        <v>S.G EQUIPMENT LTD</v>
      </c>
      <c r="H403" s="41" t="str">
        <f>'Input - Bookings'!I405</f>
        <v>H25274</v>
      </c>
      <c r="I403" s="40" t="str">
        <f t="shared" si="3"/>
        <v>NZ</v>
      </c>
      <c r="J403" s="41" t="str">
        <f>VLOOKUP(H403,'Input - Bookings'!I403:P842,8,0)</f>
        <v>862065</v>
      </c>
      <c r="K403" s="41" t="str">
        <f>'Input - Bookings'!L405</f>
        <v>E857</v>
      </c>
      <c r="L403" s="41" t="str">
        <f>'Input - Bookings'!M405</f>
        <v>MO25</v>
      </c>
      <c r="M403" s="41" t="str">
        <f>'Input - Bookings'!B405</f>
        <v>USD</v>
      </c>
      <c r="N403" s="43" t="str">
        <f t="array" ref="N403">IF(M403="USD",INDEX('AP Plants'!A:A,MATCH(K403,'AP Plants'!D:D,0)),INDEX('Australia Plants'!A:A,MATCH(K403,'Australia Plants'!D:D,0)))</f>
        <v>Masate</v>
      </c>
      <c r="O403" s="10">
        <v>1.0</v>
      </c>
      <c r="P403" s="9">
        <v>15485.0</v>
      </c>
      <c r="Q403" s="9">
        <v>10962.71</v>
      </c>
      <c r="R403" s="44">
        <v>0.19937271729939043</v>
      </c>
      <c r="S403" s="45">
        <f t="shared" si="4"/>
        <v>0.2920432677</v>
      </c>
      <c r="T403" s="46">
        <f t="shared" si="5"/>
        <v>0</v>
      </c>
      <c r="U403" s="46">
        <f t="shared" si="20"/>
        <v>0.1993727173</v>
      </c>
      <c r="V403" s="47" t="str">
        <f t="shared" si="7"/>
        <v>AOP</v>
      </c>
      <c r="W403" s="48">
        <f t="shared" si="26"/>
        <v>2185.665282</v>
      </c>
      <c r="X403" s="49">
        <f t="shared" si="9"/>
        <v>2185.665282</v>
      </c>
      <c r="Y403" s="9">
        <f t="shared" si="24"/>
        <v>10962.71</v>
      </c>
      <c r="Z403" s="8"/>
      <c r="AA403" s="8"/>
      <c r="AB403" s="8"/>
      <c r="AC403" s="8" t="str">
        <f t="shared" si="11"/>
        <v>PNZH25274MO25</v>
      </c>
      <c r="AD403" s="8" t="str">
        <f>IF(AC403='Input - Bookings'!Q639,"OK","Check")</f>
        <v>Check</v>
      </c>
      <c r="AE403" s="50"/>
      <c r="AF403" s="62">
        <v>0.0</v>
      </c>
      <c r="AG403" s="62">
        <v>0.0</v>
      </c>
      <c r="AH403" s="59"/>
      <c r="AI403" s="52">
        <v>7922.84</v>
      </c>
      <c r="AJ403" s="8" t="str">
        <f t="array" ref="AJ403">XLOOKUP($K403,'AP Plants'!D:D,'AP Plants'!B:B)</f>
        <v>Class 2</v>
      </c>
      <c r="AK403" s="53"/>
      <c r="AL403" s="53">
        <f>(AI403*(1+VLOOKUP(N403,'Currency &amp; Conversion'!$F$13:$G$19,2,0))*'Currency &amp; Conversion'!$L$3)+((AF403+AG403)*90%)</f>
        <v>8521.402639</v>
      </c>
      <c r="AM403" s="46">
        <v>0.015</v>
      </c>
      <c r="AN403" s="46">
        <f t="array" ref="AN403">XLOOKUP($AJ403,Warranty!B:B,Warranty!E:E)</f>
        <v>0.015</v>
      </c>
      <c r="AO403" s="8">
        <f>IF($M403="AUD",VLOOKUP(RIGHT('Wk - Margins'!$K403,3),'AU Freight'!C:G,5,0),0)</f>
        <v>0</v>
      </c>
      <c r="AP403" s="46">
        <f t="shared" si="12"/>
        <v>0</v>
      </c>
      <c r="AQ403" s="54">
        <f t="shared" si="13"/>
        <v>8777.044718</v>
      </c>
      <c r="AR403" s="55">
        <f t="shared" si="14"/>
        <v>0.1993727173</v>
      </c>
      <c r="AS403" s="56">
        <f>IF(M403="AUD",P403*'Currency &amp; Conversion'!$L$7,P403)</f>
        <v>15485</v>
      </c>
      <c r="AT403" s="56">
        <f>IF(M403="AUD",Q403*'Currency &amp; Conversion'!$L$7,Q403)</f>
        <v>10962.71</v>
      </c>
      <c r="AU403" s="56"/>
      <c r="AV403" s="56"/>
      <c r="AW403" s="8"/>
    </row>
    <row r="404" ht="12.75" customHeight="1">
      <c r="A404" s="39" t="str">
        <f>'Input - Bookings'!A406</f>
        <v>04-27</v>
      </c>
      <c r="B404" s="40" t="str">
        <f t="shared" si="1"/>
        <v>Pacific</v>
      </c>
      <c r="C404" s="40" t="str">
        <f t="shared" si="2"/>
        <v>PNZ</v>
      </c>
      <c r="D404" s="40" t="str">
        <f>'Input - Bookings'!C406</f>
        <v>P</v>
      </c>
      <c r="E404" s="40" t="str">
        <f>'Input - Bookings'!H406</f>
        <v>NZ</v>
      </c>
      <c r="F404" s="41" t="str">
        <f>'Input - Bookings'!E406</f>
        <v>067</v>
      </c>
      <c r="G404" s="41" t="str">
        <f>'Input - Bookings'!G406</f>
        <v>S.G EQUIPMENT LTD</v>
      </c>
      <c r="H404" s="41" t="str">
        <f>'Input - Bookings'!I406</f>
        <v>H25275</v>
      </c>
      <c r="I404" s="40" t="str">
        <f t="shared" si="3"/>
        <v>NZ</v>
      </c>
      <c r="J404" s="41" t="str">
        <f>VLOOKUP(H404,'Input - Bookings'!I404:P843,8,0)</f>
        <v>862065</v>
      </c>
      <c r="K404" s="41" t="str">
        <f>'Input - Bookings'!L406</f>
        <v>A7S5</v>
      </c>
      <c r="L404" s="41" t="str">
        <f>'Input - Bookings'!M406</f>
        <v>ERP18UXT</v>
      </c>
      <c r="M404" s="41" t="str">
        <f>'Input - Bookings'!B406</f>
        <v>USD</v>
      </c>
      <c r="N404" s="43" t="str">
        <f t="array" ref="N404">IF(M404="USD",INDEX('AP Plants'!A:A,MATCH(K404,'AP Plants'!D:D,0)),INDEX('Australia Plants'!A:A,MATCH(K404,'Australia Plants'!D:D,0)))</f>
        <v>Maximal</v>
      </c>
      <c r="O404" s="10">
        <v>1.0</v>
      </c>
      <c r="P404" s="9">
        <v>17485.0</v>
      </c>
      <c r="Q404" s="9">
        <v>12759.6</v>
      </c>
      <c r="R404" s="44">
        <v>0.22523847460845903</v>
      </c>
      <c r="S404" s="45">
        <f t="shared" si="4"/>
        <v>0.2702545039</v>
      </c>
      <c r="T404" s="46">
        <f t="shared" si="5"/>
        <v>0</v>
      </c>
      <c r="U404" s="46">
        <f t="shared" si="20"/>
        <v>0.2252384746</v>
      </c>
      <c r="V404" s="47" t="str">
        <f t="shared" si="7"/>
        <v>AOP</v>
      </c>
      <c r="W404" s="48">
        <f t="shared" si="26"/>
        <v>2873.952841</v>
      </c>
      <c r="X404" s="49">
        <f t="shared" si="9"/>
        <v>2873.952841</v>
      </c>
      <c r="Y404" s="9">
        <f t="shared" si="24"/>
        <v>12759.6</v>
      </c>
      <c r="Z404" s="8"/>
      <c r="AA404" s="8"/>
      <c r="AB404" s="8"/>
      <c r="AC404" s="8" t="str">
        <f t="shared" si="11"/>
        <v>PNZH25275ERP18UXT</v>
      </c>
      <c r="AD404" s="8" t="str">
        <f>IF(AC404='Input - Bookings'!Q640,"OK","Check")</f>
        <v>Check</v>
      </c>
      <c r="AE404" s="50"/>
      <c r="AF404" s="62"/>
      <c r="AG404" s="62"/>
      <c r="AH404" s="52"/>
      <c r="AI404" s="59"/>
      <c r="AJ404" s="8" t="str">
        <f t="array" ref="AJ404">XLOOKUP($K404,'AP Plants'!D:D,'AP Plants'!B:B)</f>
        <v>Class 1</v>
      </c>
      <c r="AK404" s="53"/>
      <c r="AL404" s="53"/>
      <c r="AM404" s="46">
        <v>0.015</v>
      </c>
      <c r="AN404" s="46">
        <f t="array" ref="AN404">XLOOKUP($AJ404,Warranty!B:B,Warranty!E:E)</f>
        <v>0.005</v>
      </c>
      <c r="AO404" s="8">
        <f>IF($M404="AUD",VLOOKUP(RIGHT('Wk - Margins'!$K404,3),'AU Freight'!C:G,5,0),0)</f>
        <v>0</v>
      </c>
      <c r="AP404" s="46">
        <f t="shared" si="12"/>
        <v>0</v>
      </c>
      <c r="AQ404" s="54">
        <f t="shared" si="13"/>
        <v>0</v>
      </c>
      <c r="AR404" s="55">
        <f t="shared" si="14"/>
        <v>1</v>
      </c>
      <c r="AS404" s="56">
        <f>IF(M404="AUD",P404*'Currency &amp; Conversion'!$L$7,P404)</f>
        <v>17485</v>
      </c>
      <c r="AT404" s="56">
        <f>IF(M404="AUD",Q404*'Currency &amp; Conversion'!$L$7,Q404)</f>
        <v>12759.6</v>
      </c>
      <c r="AU404" s="56"/>
      <c r="AV404" s="56"/>
      <c r="AW404" s="8"/>
    </row>
    <row r="405" ht="12.75" customHeight="1">
      <c r="A405" s="39" t="str">
        <f>'Input - Bookings'!A407</f>
        <v>04-27</v>
      </c>
      <c r="B405" s="40" t="str">
        <f t="shared" si="1"/>
        <v>Pacific</v>
      </c>
      <c r="C405" s="40" t="str">
        <f t="shared" si="2"/>
        <v>PNZ</v>
      </c>
      <c r="D405" s="40" t="str">
        <f>'Input - Bookings'!C407</f>
        <v>P</v>
      </c>
      <c r="E405" s="40" t="str">
        <f>'Input - Bookings'!H407</f>
        <v>NZ</v>
      </c>
      <c r="F405" s="41" t="str">
        <f>'Input - Bookings'!E407</f>
        <v>067</v>
      </c>
      <c r="G405" s="41" t="str">
        <f>'Input - Bookings'!G407</f>
        <v>S.G EQUIPMENT LTD</v>
      </c>
      <c r="H405" s="41" t="str">
        <f>'Input - Bookings'!I407</f>
        <v>H25276</v>
      </c>
      <c r="I405" s="40" t="str">
        <f t="shared" si="3"/>
        <v>NZ</v>
      </c>
      <c r="J405" s="41" t="str">
        <f>VLOOKUP(H405,'Input - Bookings'!I405:P844,8,0)</f>
        <v>862065</v>
      </c>
      <c r="K405" s="41" t="str">
        <f>'Input - Bookings'!L407</f>
        <v>A7S4</v>
      </c>
      <c r="L405" s="41" t="str">
        <f>'Input - Bookings'!M407</f>
        <v>ERP25UX</v>
      </c>
      <c r="M405" s="41" t="str">
        <f>'Input - Bookings'!B407</f>
        <v>USD</v>
      </c>
      <c r="N405" s="43" t="str">
        <f t="array" ref="N405">IF(M405="USD",INDEX('AP Plants'!A:A,MATCH(K405,'AP Plants'!D:D,0)),INDEX('Australia Plants'!A:A,MATCH(K405,'Australia Plants'!D:D,0)))</f>
        <v>Maximal</v>
      </c>
      <c r="O405" s="10">
        <v>1.0</v>
      </c>
      <c r="P405" s="9">
        <v>19735.0</v>
      </c>
      <c r="Q405" s="9">
        <v>14851.7</v>
      </c>
      <c r="R405" s="44">
        <v>0.23662928824937002</v>
      </c>
      <c r="S405" s="45">
        <f t="shared" si="4"/>
        <v>0.2474436281</v>
      </c>
      <c r="T405" s="46">
        <f t="shared" si="5"/>
        <v>0</v>
      </c>
      <c r="U405" s="46">
        <f t="shared" si="20"/>
        <v>0.2366292882</v>
      </c>
      <c r="V405" s="47" t="str">
        <f t="shared" si="7"/>
        <v>AOP</v>
      </c>
      <c r="W405" s="48">
        <f t="shared" si="26"/>
        <v>3514.3472</v>
      </c>
      <c r="X405" s="49">
        <f t="shared" si="9"/>
        <v>3514.3472</v>
      </c>
      <c r="Y405" s="9">
        <f t="shared" si="24"/>
        <v>14851.7</v>
      </c>
      <c r="Z405" s="8"/>
      <c r="AA405" s="8"/>
      <c r="AB405" s="8"/>
      <c r="AC405" s="8" t="str">
        <f t="shared" si="11"/>
        <v>PNZH25276ERP25UX</v>
      </c>
      <c r="AD405" s="8" t="str">
        <f>IF(AC405='Input - Bookings'!Q641,"OK","Check")</f>
        <v>Check</v>
      </c>
      <c r="AE405" s="50"/>
      <c r="AF405" s="62"/>
      <c r="AG405" s="62"/>
      <c r="AH405" s="52"/>
      <c r="AI405" s="59"/>
      <c r="AJ405" s="8" t="str">
        <f t="array" ref="AJ405">XLOOKUP($K405,'AP Plants'!D:D,'AP Plants'!B:B)</f>
        <v>Class 1</v>
      </c>
      <c r="AK405" s="53"/>
      <c r="AL405" s="53"/>
      <c r="AM405" s="46">
        <v>0.015</v>
      </c>
      <c r="AN405" s="46">
        <f t="array" ref="AN405">XLOOKUP($AJ405,Warranty!B:B,Warranty!E:E)</f>
        <v>0.005</v>
      </c>
      <c r="AO405" s="8">
        <f>IF($M405="AUD",VLOOKUP(RIGHT('Wk - Margins'!$K405,3),'AU Freight'!C:G,5,0),0)</f>
        <v>0</v>
      </c>
      <c r="AP405" s="46">
        <f t="shared" si="12"/>
        <v>0</v>
      </c>
      <c r="AQ405" s="54">
        <f t="shared" si="13"/>
        <v>0</v>
      </c>
      <c r="AR405" s="55">
        <f t="shared" si="14"/>
        <v>1</v>
      </c>
      <c r="AS405" s="56">
        <f>IF(M405="AUD",P405*'Currency &amp; Conversion'!$L$7,P405)</f>
        <v>19735</v>
      </c>
      <c r="AT405" s="56">
        <f>IF(M405="AUD",Q405*'Currency &amp; Conversion'!$L$7,Q405)</f>
        <v>14851.7</v>
      </c>
      <c r="AU405" s="56"/>
      <c r="AV405" s="56"/>
      <c r="AW405" s="8"/>
    </row>
    <row r="406" ht="12.75" customHeight="1">
      <c r="A406" s="39" t="str">
        <f>'Input - Bookings'!A408</f>
        <v>04-27</v>
      </c>
      <c r="B406" s="40" t="str">
        <f t="shared" si="1"/>
        <v>Pacific</v>
      </c>
      <c r="C406" s="40" t="str">
        <f t="shared" si="2"/>
        <v>PNZ</v>
      </c>
      <c r="D406" s="40" t="str">
        <f>'Input - Bookings'!C408</f>
        <v>P</v>
      </c>
      <c r="E406" s="40" t="str">
        <f>'Input - Bookings'!H408</f>
        <v>NZ</v>
      </c>
      <c r="F406" s="41" t="str">
        <f>'Input - Bookings'!E408</f>
        <v>067</v>
      </c>
      <c r="G406" s="41" t="str">
        <f>'Input - Bookings'!G408</f>
        <v>S.G EQUIPMENT LTD</v>
      </c>
      <c r="H406" s="41" t="str">
        <f>'Input - Bookings'!I408</f>
        <v>H25277</v>
      </c>
      <c r="I406" s="40" t="str">
        <f t="shared" si="3"/>
        <v>NZ</v>
      </c>
      <c r="J406" s="41" t="str">
        <f>VLOOKUP(H406,'Input - Bookings'!I406:P845,8,0)</f>
        <v>862065</v>
      </c>
      <c r="K406" s="41" t="str">
        <f>'Input - Bookings'!L408</f>
        <v>A7S4</v>
      </c>
      <c r="L406" s="41" t="str">
        <f>'Input - Bookings'!M408</f>
        <v>ERP30UX</v>
      </c>
      <c r="M406" s="41" t="str">
        <f>'Input - Bookings'!B408</f>
        <v>USD</v>
      </c>
      <c r="N406" s="43" t="str">
        <f t="array" ref="N406">IF(M406="USD",INDEX('AP Plants'!A:A,MATCH(K406,'AP Plants'!D:D,0)),INDEX('Australia Plants'!A:A,MATCH(K406,'Australia Plants'!D:D,0)))</f>
        <v>Maximal</v>
      </c>
      <c r="O406" s="10">
        <v>1.0</v>
      </c>
      <c r="P406" s="9">
        <v>19150.0</v>
      </c>
      <c r="Q406" s="9">
        <v>14313.2</v>
      </c>
      <c r="R406" s="44">
        <v>0.2229944719851843</v>
      </c>
      <c r="S406" s="45">
        <f t="shared" si="4"/>
        <v>0.2525744125</v>
      </c>
      <c r="T406" s="46">
        <f t="shared" si="5"/>
        <v>0</v>
      </c>
      <c r="U406" s="46">
        <f t="shared" si="20"/>
        <v>0.222994472</v>
      </c>
      <c r="V406" s="47" t="str">
        <f t="shared" si="7"/>
        <v>AOP</v>
      </c>
      <c r="W406" s="48">
        <f t="shared" si="26"/>
        <v>3191.764476</v>
      </c>
      <c r="X406" s="49">
        <f t="shared" si="9"/>
        <v>3191.764476</v>
      </c>
      <c r="Y406" s="9">
        <f t="shared" si="24"/>
        <v>14313.2</v>
      </c>
      <c r="Z406" s="8"/>
      <c r="AA406" s="8"/>
      <c r="AB406" s="8"/>
      <c r="AC406" s="8" t="str">
        <f t="shared" si="11"/>
        <v>PNZH25277ERP30UX</v>
      </c>
      <c r="AD406" s="8" t="str">
        <f>IF(AC406='Input - Bookings'!Q642,"OK","Check")</f>
        <v>Check</v>
      </c>
      <c r="AE406" s="50"/>
      <c r="AF406" s="62"/>
      <c r="AG406" s="62"/>
      <c r="AH406" s="52"/>
      <c r="AI406" s="59"/>
      <c r="AJ406" s="8" t="str">
        <f t="array" ref="AJ406">XLOOKUP($K406,'AP Plants'!D:D,'AP Plants'!B:B)</f>
        <v>Class 1</v>
      </c>
      <c r="AK406" s="53"/>
      <c r="AL406" s="53"/>
      <c r="AM406" s="46">
        <v>0.015</v>
      </c>
      <c r="AN406" s="46">
        <f t="array" ref="AN406">XLOOKUP($AJ406,Warranty!B:B,Warranty!E:E)</f>
        <v>0.005</v>
      </c>
      <c r="AO406" s="8">
        <f>IF($M406="AUD",VLOOKUP(RIGHT('Wk - Margins'!$K406,3),'AU Freight'!C:G,5,0),0)</f>
        <v>0</v>
      </c>
      <c r="AP406" s="46">
        <f t="shared" si="12"/>
        <v>0</v>
      </c>
      <c r="AQ406" s="54">
        <f t="shared" si="13"/>
        <v>0</v>
      </c>
      <c r="AR406" s="55">
        <f t="shared" si="14"/>
        <v>1</v>
      </c>
      <c r="AS406" s="56">
        <f>IF(M406="AUD",P406*'Currency &amp; Conversion'!$L$7,P406)</f>
        <v>19150</v>
      </c>
      <c r="AT406" s="56">
        <f>IF(M406="AUD",Q406*'Currency &amp; Conversion'!$L$7,Q406)</f>
        <v>14313.2</v>
      </c>
      <c r="AU406" s="56"/>
      <c r="AV406" s="56"/>
      <c r="AW406" s="8"/>
    </row>
    <row r="407" ht="12.75" customHeight="1">
      <c r="A407" s="39" t="str">
        <f>'Input - Bookings'!A409</f>
        <v>04-27</v>
      </c>
      <c r="B407" s="40" t="str">
        <f t="shared" si="1"/>
        <v>Pacific</v>
      </c>
      <c r="C407" s="40" t="str">
        <f t="shared" si="2"/>
        <v>PNZ</v>
      </c>
      <c r="D407" s="40" t="str">
        <f>'Input - Bookings'!C409</f>
        <v>P</v>
      </c>
      <c r="E407" s="40" t="str">
        <f>'Input - Bookings'!H409</f>
        <v>NZ</v>
      </c>
      <c r="F407" s="41" t="str">
        <f>'Input - Bookings'!E409</f>
        <v>067</v>
      </c>
      <c r="G407" s="41" t="str">
        <f>'Input - Bookings'!G409</f>
        <v>S.G EQUIPMENT LTD</v>
      </c>
      <c r="H407" s="41" t="str">
        <f>'Input - Bookings'!I409</f>
        <v>H25278</v>
      </c>
      <c r="I407" s="40" t="str">
        <f t="shared" si="3"/>
        <v>NZ</v>
      </c>
      <c r="J407" s="41" t="str">
        <f>VLOOKUP(H407,'Input - Bookings'!I407:P846,8,0)</f>
        <v>862065</v>
      </c>
      <c r="K407" s="41" t="str">
        <f>'Input - Bookings'!L409</f>
        <v>E861</v>
      </c>
      <c r="L407" s="41" t="str">
        <f>'Input - Bookings'!M409</f>
        <v>NDR035EC</v>
      </c>
      <c r="M407" s="41" t="str">
        <f>'Input - Bookings'!B409</f>
        <v>USD</v>
      </c>
      <c r="N407" s="43" t="str">
        <f t="array" ref="N407">IF(M407="USD",INDEX('AP Plants'!A:A,MATCH(K407,'AP Plants'!D:D,0)),INDEX('Australia Plants'!A:A,MATCH(K407,'Australia Plants'!D:D,0)))</f>
        <v>Greenville</v>
      </c>
      <c r="O407" s="10">
        <v>1.0</v>
      </c>
      <c r="P407" s="9">
        <v>69167.0</v>
      </c>
      <c r="Q407" s="9">
        <v>54258.54</v>
      </c>
      <c r="R407" s="44">
        <v>0.22312507383037006</v>
      </c>
      <c r="S407" s="45">
        <f t="shared" si="4"/>
        <v>0.2155429612</v>
      </c>
      <c r="T407" s="46">
        <f t="shared" si="5"/>
        <v>0</v>
      </c>
      <c r="U407" s="46">
        <f t="shared" si="20"/>
        <v>0.2231250738</v>
      </c>
      <c r="V407" s="47" t="str">
        <f t="shared" si="7"/>
        <v>AOP</v>
      </c>
      <c r="W407" s="48">
        <f t="shared" si="26"/>
        <v>12106.44074</v>
      </c>
      <c r="X407" s="49">
        <f t="shared" si="9"/>
        <v>12106.44074</v>
      </c>
      <c r="Y407" s="9">
        <f t="shared" si="24"/>
        <v>54258.54</v>
      </c>
      <c r="Z407" s="8"/>
      <c r="AA407" s="8"/>
      <c r="AB407" s="8"/>
      <c r="AC407" s="8" t="str">
        <f t="shared" si="11"/>
        <v>PNZH25278NDR035EC</v>
      </c>
      <c r="AD407" s="8" t="str">
        <f>IF(AC407='Input - Bookings'!Q643,"OK","Check")</f>
        <v>Check</v>
      </c>
      <c r="AE407" s="50"/>
      <c r="AF407" s="62">
        <v>0.0</v>
      </c>
      <c r="AG407" s="62">
        <v>0.0</v>
      </c>
      <c r="AH407" s="52">
        <v>40439.099022</v>
      </c>
      <c r="AI407" s="59"/>
      <c r="AJ407" s="8" t="str">
        <f t="array" ref="AJ407">XLOOKUP($K407,'AP Plants'!D:D,'AP Plants'!B:B)</f>
        <v>Class 2</v>
      </c>
      <c r="AK407" s="53"/>
      <c r="AL407" s="53">
        <f>(AH407*(1+VLOOKUP(N407,'Currency &amp; Conversion'!$F$13:$G$19,2,0))+((AF407+AG407)*90%))</f>
        <v>40924.36821</v>
      </c>
      <c r="AM407" s="46">
        <v>0.015</v>
      </c>
      <c r="AN407" s="46">
        <f t="array" ref="AN407">XLOOKUP($AJ407,Warranty!B:B,Warranty!E:E)</f>
        <v>0.015</v>
      </c>
      <c r="AO407" s="8">
        <f>IF($M407="AUD",VLOOKUP(RIGHT('Wk - Margins'!$K407,3),'AU Freight'!C:G,5,0),0)</f>
        <v>0</v>
      </c>
      <c r="AP407" s="46">
        <f t="shared" si="12"/>
        <v>0</v>
      </c>
      <c r="AQ407" s="54">
        <f t="shared" si="13"/>
        <v>42152.09926</v>
      </c>
      <c r="AR407" s="55">
        <f t="shared" si="14"/>
        <v>0.2231250738</v>
      </c>
      <c r="AS407" s="56">
        <f>IF(M407="AUD",P407*'Currency &amp; Conversion'!$L$7,P407)</f>
        <v>69167</v>
      </c>
      <c r="AT407" s="56">
        <f>IF(M407="AUD",Q407*'Currency &amp; Conversion'!$L$7,Q407)</f>
        <v>54258.54</v>
      </c>
      <c r="AU407" s="56"/>
      <c r="AV407" s="56"/>
      <c r="AW407" s="8"/>
    </row>
    <row r="408" ht="12.75" customHeight="1">
      <c r="A408" s="39" t="str">
        <f>'Input - Bookings'!A410</f>
        <v>04-27</v>
      </c>
      <c r="B408" s="40" t="str">
        <f t="shared" si="1"/>
        <v>Pacific</v>
      </c>
      <c r="C408" s="40" t="str">
        <f t="shared" si="2"/>
        <v>PNZ</v>
      </c>
      <c r="D408" s="40" t="str">
        <f>'Input - Bookings'!C410</f>
        <v>P</v>
      </c>
      <c r="E408" s="40" t="str">
        <f>'Input - Bookings'!H410</f>
        <v>NZ</v>
      </c>
      <c r="F408" s="41" t="str">
        <f>'Input - Bookings'!E410</f>
        <v>067</v>
      </c>
      <c r="G408" s="41" t="str">
        <f>'Input - Bookings'!G410</f>
        <v>S.G EQUIPMENT LTD</v>
      </c>
      <c r="H408" s="41" t="str">
        <f>'Input - Bookings'!I410</f>
        <v>H25279</v>
      </c>
      <c r="I408" s="40" t="str">
        <f t="shared" si="3"/>
        <v>NZ</v>
      </c>
      <c r="J408" s="41" t="str">
        <f>VLOOKUP(H408,'Input - Bookings'!I408:P847,8,0)</f>
        <v>862065</v>
      </c>
      <c r="K408" s="41" t="str">
        <f>'Input - Bookings'!L410</f>
        <v>E861</v>
      </c>
      <c r="L408" s="41" t="str">
        <f>'Input - Bookings'!M410</f>
        <v>NDR035EC</v>
      </c>
      <c r="M408" s="41" t="str">
        <f>'Input - Bookings'!B410</f>
        <v>USD</v>
      </c>
      <c r="N408" s="43" t="str">
        <f t="array" ref="N408">IF(M408="USD",INDEX('AP Plants'!A:A,MATCH(K408,'AP Plants'!D:D,0)),INDEX('Australia Plants'!A:A,MATCH(K408,'Australia Plants'!D:D,0)))</f>
        <v>Greenville</v>
      </c>
      <c r="O408" s="10">
        <v>1.0</v>
      </c>
      <c r="P408" s="9">
        <v>69167.0</v>
      </c>
      <c r="Q408" s="9">
        <v>54258.54</v>
      </c>
      <c r="R408" s="44">
        <v>0.22312507383037006</v>
      </c>
      <c r="S408" s="45">
        <f t="shared" si="4"/>
        <v>0.2155429612</v>
      </c>
      <c r="T408" s="46">
        <f t="shared" si="5"/>
        <v>0</v>
      </c>
      <c r="U408" s="46">
        <f t="shared" si="20"/>
        <v>0.2231250738</v>
      </c>
      <c r="V408" s="47" t="str">
        <f t="shared" si="7"/>
        <v>AOP</v>
      </c>
      <c r="W408" s="48">
        <f t="shared" si="26"/>
        <v>12106.44074</v>
      </c>
      <c r="X408" s="49">
        <f t="shared" si="9"/>
        <v>12106.44074</v>
      </c>
      <c r="Y408" s="9">
        <f t="shared" si="24"/>
        <v>54258.54</v>
      </c>
      <c r="Z408" s="8"/>
      <c r="AA408" s="8"/>
      <c r="AB408" s="8"/>
      <c r="AC408" s="8" t="str">
        <f t="shared" si="11"/>
        <v>PNZH25279NDR035EC</v>
      </c>
      <c r="AD408" s="8" t="str">
        <f>IF(AC408='Input - Bookings'!Q644,"OK","Check")</f>
        <v>Check</v>
      </c>
      <c r="AE408" s="50"/>
      <c r="AF408" s="62">
        <v>0.0</v>
      </c>
      <c r="AG408" s="62">
        <v>0.0</v>
      </c>
      <c r="AH408" s="52">
        <v>40439.099022</v>
      </c>
      <c r="AI408" s="59"/>
      <c r="AJ408" s="8" t="str">
        <f t="array" ref="AJ408">XLOOKUP($K408,'AP Plants'!D:D,'AP Plants'!B:B)</f>
        <v>Class 2</v>
      </c>
      <c r="AK408" s="53"/>
      <c r="AL408" s="53">
        <f>(AH408*(1+VLOOKUP(N408,'Currency &amp; Conversion'!$F$13:$G$19,2,0))+((AF408+AG408)*90%))</f>
        <v>40924.36821</v>
      </c>
      <c r="AM408" s="46">
        <v>0.015</v>
      </c>
      <c r="AN408" s="46">
        <f t="array" ref="AN408">XLOOKUP($AJ408,Warranty!B:B,Warranty!E:E)</f>
        <v>0.015</v>
      </c>
      <c r="AO408" s="8">
        <f>IF($M408="AUD",VLOOKUP(RIGHT('Wk - Margins'!$K408,3),'AU Freight'!C:G,5,0),0)</f>
        <v>0</v>
      </c>
      <c r="AP408" s="46">
        <f t="shared" si="12"/>
        <v>0</v>
      </c>
      <c r="AQ408" s="54">
        <f t="shared" si="13"/>
        <v>42152.09926</v>
      </c>
      <c r="AR408" s="55">
        <f t="shared" si="14"/>
        <v>0.2231250738</v>
      </c>
      <c r="AS408" s="56">
        <f>IF(M408="AUD",P408*'Currency &amp; Conversion'!$L$7,P408)</f>
        <v>69167</v>
      </c>
      <c r="AT408" s="56">
        <f>IF(M408="AUD",Q408*'Currency &amp; Conversion'!$L$7,Q408)</f>
        <v>54258.54</v>
      </c>
      <c r="AU408" s="56"/>
      <c r="AV408" s="56"/>
      <c r="AW408" s="8"/>
    </row>
    <row r="409" ht="12.75" customHeight="1">
      <c r="A409" s="39" t="str">
        <f>'Input - Bookings'!A411</f>
        <v>04-27</v>
      </c>
      <c r="B409" s="40" t="str">
        <f t="shared" si="1"/>
        <v>Pacific</v>
      </c>
      <c r="C409" s="40" t="str">
        <f t="shared" si="2"/>
        <v>PNZ</v>
      </c>
      <c r="D409" s="40" t="str">
        <f>'Input - Bookings'!C411</f>
        <v>P</v>
      </c>
      <c r="E409" s="40" t="str">
        <f>'Input - Bookings'!H411</f>
        <v>NZ</v>
      </c>
      <c r="F409" s="41" t="str">
        <f>'Input - Bookings'!E411</f>
        <v>067</v>
      </c>
      <c r="G409" s="41" t="str">
        <f>'Input - Bookings'!G411</f>
        <v>S.G EQUIPMENT LTD</v>
      </c>
      <c r="H409" s="41" t="str">
        <f>'Input - Bookings'!I411</f>
        <v>H25280</v>
      </c>
      <c r="I409" s="40" t="str">
        <f t="shared" si="3"/>
        <v>NZ</v>
      </c>
      <c r="J409" s="41" t="str">
        <f>VLOOKUP(H409,'Input - Bookings'!I409:P848,8,0)</f>
        <v>862065</v>
      </c>
      <c r="K409" s="41" t="str">
        <f>'Input - Bookings'!L411</f>
        <v>E861</v>
      </c>
      <c r="L409" s="41" t="str">
        <f>'Input - Bookings'!M411</f>
        <v>NDR035EC</v>
      </c>
      <c r="M409" s="41" t="str">
        <f>'Input - Bookings'!B411</f>
        <v>USD</v>
      </c>
      <c r="N409" s="43" t="str">
        <f t="array" ref="N409">IF(M409="USD",INDEX('AP Plants'!A:A,MATCH(K409,'AP Plants'!D:D,0)),INDEX('Australia Plants'!A:A,MATCH(K409,'Australia Plants'!D:D,0)))</f>
        <v>Greenville</v>
      </c>
      <c r="O409" s="10">
        <v>1.0</v>
      </c>
      <c r="P409" s="9">
        <v>69167.0</v>
      </c>
      <c r="Q409" s="9">
        <v>54258.54</v>
      </c>
      <c r="R409" s="44">
        <v>0.22312507383037006</v>
      </c>
      <c r="S409" s="45">
        <f t="shared" si="4"/>
        <v>0.2155429612</v>
      </c>
      <c r="T409" s="46">
        <f t="shared" si="5"/>
        <v>0</v>
      </c>
      <c r="U409" s="46">
        <f t="shared" si="20"/>
        <v>0.2231250738</v>
      </c>
      <c r="V409" s="47" t="str">
        <f t="shared" si="7"/>
        <v>AOP</v>
      </c>
      <c r="W409" s="48">
        <f t="shared" si="26"/>
        <v>12106.44074</v>
      </c>
      <c r="X409" s="49">
        <f t="shared" si="9"/>
        <v>12106.44074</v>
      </c>
      <c r="Y409" s="9">
        <f t="shared" si="24"/>
        <v>54258.54</v>
      </c>
      <c r="Z409" s="8"/>
      <c r="AA409" s="8"/>
      <c r="AB409" s="8"/>
      <c r="AC409" s="8" t="str">
        <f t="shared" si="11"/>
        <v>PNZH25280NDR035EC</v>
      </c>
      <c r="AD409" s="8" t="str">
        <f>IF(AC409='Input - Bookings'!Q645,"OK","Check")</f>
        <v>Check</v>
      </c>
      <c r="AE409" s="50"/>
      <c r="AF409" s="62">
        <v>0.0</v>
      </c>
      <c r="AG409" s="62">
        <v>0.0</v>
      </c>
      <c r="AH409" s="52">
        <v>40439.099022</v>
      </c>
      <c r="AI409" s="59"/>
      <c r="AJ409" s="8" t="str">
        <f t="array" ref="AJ409">XLOOKUP($K409,'AP Plants'!D:D,'AP Plants'!B:B)</f>
        <v>Class 2</v>
      </c>
      <c r="AK409" s="53"/>
      <c r="AL409" s="53">
        <f>(AH409*(1+VLOOKUP(N409,'Currency &amp; Conversion'!$F$13:$G$19,2,0))+((AF409+AG409)*90%))</f>
        <v>40924.36821</v>
      </c>
      <c r="AM409" s="46">
        <v>0.015</v>
      </c>
      <c r="AN409" s="46">
        <f t="array" ref="AN409">XLOOKUP($AJ409,Warranty!B:B,Warranty!E:E)</f>
        <v>0.015</v>
      </c>
      <c r="AO409" s="8">
        <f>IF($M409="AUD",VLOOKUP(RIGHT('Wk - Margins'!$K409,3),'AU Freight'!C:G,5,0),0)</f>
        <v>0</v>
      </c>
      <c r="AP409" s="46">
        <f t="shared" si="12"/>
        <v>0</v>
      </c>
      <c r="AQ409" s="54">
        <f t="shared" si="13"/>
        <v>42152.09926</v>
      </c>
      <c r="AR409" s="55">
        <f t="shared" si="14"/>
        <v>0.2231250738</v>
      </c>
      <c r="AS409" s="56">
        <f>IF(M409="AUD",P409*'Currency &amp; Conversion'!$L$7,P409)</f>
        <v>69167</v>
      </c>
      <c r="AT409" s="56">
        <f>IF(M409="AUD",Q409*'Currency &amp; Conversion'!$L$7,Q409)</f>
        <v>54258.54</v>
      </c>
      <c r="AU409" s="56"/>
      <c r="AV409" s="56"/>
      <c r="AW409" s="8"/>
    </row>
    <row r="410" ht="12.75" customHeight="1">
      <c r="A410" s="39" t="str">
        <f>'Input - Bookings'!A412</f>
        <v>04-27</v>
      </c>
      <c r="B410" s="40" t="str">
        <f t="shared" si="1"/>
        <v>Pacific</v>
      </c>
      <c r="C410" s="40" t="str">
        <f t="shared" si="2"/>
        <v>PNZ</v>
      </c>
      <c r="D410" s="40" t="str">
        <f>'Input - Bookings'!C412</f>
        <v>P</v>
      </c>
      <c r="E410" s="40" t="str">
        <f>'Input - Bookings'!H412</f>
        <v>NZ</v>
      </c>
      <c r="F410" s="41" t="str">
        <f>'Input - Bookings'!E412</f>
        <v>067</v>
      </c>
      <c r="G410" s="41" t="str">
        <f>'Input - Bookings'!G412</f>
        <v>S.G EQUIPMENT LTD</v>
      </c>
      <c r="H410" s="41" t="str">
        <f>'Input - Bookings'!I412</f>
        <v>H25281</v>
      </c>
      <c r="I410" s="40" t="str">
        <f t="shared" si="3"/>
        <v>NZ</v>
      </c>
      <c r="J410" s="41" t="str">
        <f>VLOOKUP(H410,'Input - Bookings'!I410:P849,8,0)</f>
        <v>862065</v>
      </c>
      <c r="K410" s="41" t="str">
        <f>'Input - Bookings'!L412</f>
        <v>E861</v>
      </c>
      <c r="L410" s="41" t="str">
        <f>'Input - Bookings'!M412</f>
        <v>NDR035EC</v>
      </c>
      <c r="M410" s="41" t="str">
        <f>'Input - Bookings'!B412</f>
        <v>USD</v>
      </c>
      <c r="N410" s="43" t="str">
        <f t="array" ref="N410">IF(M410="USD",INDEX('AP Plants'!A:A,MATCH(K410,'AP Plants'!D:D,0)),INDEX('Australia Plants'!A:A,MATCH(K410,'Australia Plants'!D:D,0)))</f>
        <v>Greenville</v>
      </c>
      <c r="O410" s="10">
        <v>1.0</v>
      </c>
      <c r="P410" s="9">
        <v>69167.0</v>
      </c>
      <c r="Q410" s="9">
        <v>54258.54</v>
      </c>
      <c r="R410" s="44">
        <v>0.22312507383037006</v>
      </c>
      <c r="S410" s="45">
        <f t="shared" si="4"/>
        <v>0.2155429612</v>
      </c>
      <c r="T410" s="46">
        <f t="shared" si="5"/>
        <v>0</v>
      </c>
      <c r="U410" s="46">
        <f t="shared" si="20"/>
        <v>0.2231250738</v>
      </c>
      <c r="V410" s="47" t="str">
        <f t="shared" si="7"/>
        <v>AOP</v>
      </c>
      <c r="W410" s="48">
        <f t="shared" si="26"/>
        <v>12106.44074</v>
      </c>
      <c r="X410" s="49">
        <f t="shared" si="9"/>
        <v>12106.44074</v>
      </c>
      <c r="Y410" s="9">
        <f t="shared" si="24"/>
        <v>54258.54</v>
      </c>
      <c r="Z410" s="8"/>
      <c r="AA410" s="8"/>
      <c r="AB410" s="8"/>
      <c r="AC410" s="8" t="str">
        <f t="shared" si="11"/>
        <v>PNZH25281NDR035EC</v>
      </c>
      <c r="AD410" s="8" t="str">
        <f>IF(AC410='Input - Bookings'!Q646,"OK","Check")</f>
        <v>Check</v>
      </c>
      <c r="AE410" s="50"/>
      <c r="AF410" s="62">
        <v>0.0</v>
      </c>
      <c r="AG410" s="62">
        <v>0.0</v>
      </c>
      <c r="AH410" s="52">
        <v>40439.099022</v>
      </c>
      <c r="AI410" s="59"/>
      <c r="AJ410" s="8" t="str">
        <f t="array" ref="AJ410">XLOOKUP($K410,'AP Plants'!D:D,'AP Plants'!B:B)</f>
        <v>Class 2</v>
      </c>
      <c r="AK410" s="53"/>
      <c r="AL410" s="53">
        <f>(AH410*(1+VLOOKUP(N410,'Currency &amp; Conversion'!$F$13:$G$19,2,0))+((AF410+AG410)*90%))</f>
        <v>40924.36821</v>
      </c>
      <c r="AM410" s="46">
        <v>0.015</v>
      </c>
      <c r="AN410" s="46">
        <f t="array" ref="AN410">XLOOKUP($AJ410,Warranty!B:B,Warranty!E:E)</f>
        <v>0.015</v>
      </c>
      <c r="AO410" s="8">
        <f>IF($M410="AUD",VLOOKUP(RIGHT('Wk - Margins'!$K410,3),'AU Freight'!C:G,5,0),0)</f>
        <v>0</v>
      </c>
      <c r="AP410" s="46">
        <f t="shared" si="12"/>
        <v>0</v>
      </c>
      <c r="AQ410" s="54">
        <f t="shared" si="13"/>
        <v>42152.09926</v>
      </c>
      <c r="AR410" s="55">
        <f t="shared" si="14"/>
        <v>0.2231250738</v>
      </c>
      <c r="AS410" s="56">
        <f>IF(M410="AUD",P410*'Currency &amp; Conversion'!$L$7,P410)</f>
        <v>69167</v>
      </c>
      <c r="AT410" s="56">
        <f>IF(M410="AUD",Q410*'Currency &amp; Conversion'!$L$7,Q410)</f>
        <v>54258.54</v>
      </c>
      <c r="AU410" s="56"/>
      <c r="AV410" s="56"/>
      <c r="AW410" s="8"/>
    </row>
    <row r="411" ht="12.75" customHeight="1">
      <c r="A411" s="39" t="str">
        <f>'Input - Bookings'!A413</f>
        <v>04-27</v>
      </c>
      <c r="B411" s="40" t="str">
        <f t="shared" si="1"/>
        <v>Pacific</v>
      </c>
      <c r="C411" s="40" t="str">
        <f t="shared" si="2"/>
        <v>PNZ</v>
      </c>
      <c r="D411" s="40" t="str">
        <f>'Input - Bookings'!C413</f>
        <v>P</v>
      </c>
      <c r="E411" s="40" t="str">
        <f>'Input - Bookings'!H413</f>
        <v>NZ</v>
      </c>
      <c r="F411" s="41" t="str">
        <f>'Input - Bookings'!E413</f>
        <v>067</v>
      </c>
      <c r="G411" s="41" t="str">
        <f>'Input - Bookings'!G413</f>
        <v>S.G EQUIPMENT LTD</v>
      </c>
      <c r="H411" s="41" t="str">
        <f>'Input - Bookings'!I413</f>
        <v>H25282</v>
      </c>
      <c r="I411" s="40" t="str">
        <f t="shared" si="3"/>
        <v>NZ</v>
      </c>
      <c r="J411" s="41" t="str">
        <f>VLOOKUP(H411,'Input - Bookings'!I411:P850,8,0)</f>
        <v>862065</v>
      </c>
      <c r="K411" s="41" t="str">
        <f>'Input - Bookings'!L413</f>
        <v>E861</v>
      </c>
      <c r="L411" s="41" t="str">
        <f>'Input - Bookings'!M413</f>
        <v>NDR035EC</v>
      </c>
      <c r="M411" s="41" t="str">
        <f>'Input - Bookings'!B413</f>
        <v>USD</v>
      </c>
      <c r="N411" s="43" t="str">
        <f t="array" ref="N411">IF(M411="USD",INDEX('AP Plants'!A:A,MATCH(K411,'AP Plants'!D:D,0)),INDEX('Australia Plants'!A:A,MATCH(K411,'Australia Plants'!D:D,0)))</f>
        <v>Greenville</v>
      </c>
      <c r="O411" s="10">
        <v>1.0</v>
      </c>
      <c r="P411" s="9">
        <v>69167.0</v>
      </c>
      <c r="Q411" s="9">
        <v>54258.54</v>
      </c>
      <c r="R411" s="44">
        <v>0.22312507383037006</v>
      </c>
      <c r="S411" s="45">
        <f t="shared" si="4"/>
        <v>0.2155429612</v>
      </c>
      <c r="T411" s="46">
        <f t="shared" si="5"/>
        <v>0</v>
      </c>
      <c r="U411" s="46">
        <f t="shared" si="20"/>
        <v>0.2231250738</v>
      </c>
      <c r="V411" s="47" t="str">
        <f t="shared" si="7"/>
        <v>AOP</v>
      </c>
      <c r="W411" s="48">
        <f t="shared" si="26"/>
        <v>12106.44074</v>
      </c>
      <c r="X411" s="49">
        <f t="shared" si="9"/>
        <v>12106.44074</v>
      </c>
      <c r="Y411" s="9">
        <f t="shared" si="24"/>
        <v>54258.54</v>
      </c>
      <c r="Z411" s="8"/>
      <c r="AA411" s="8"/>
      <c r="AB411" s="8"/>
      <c r="AC411" s="8" t="str">
        <f t="shared" si="11"/>
        <v>PNZH25282NDR035EC</v>
      </c>
      <c r="AD411" s="8" t="str">
        <f>IF(AC411='Input - Bookings'!Q647,"OK","Check")</f>
        <v>Check</v>
      </c>
      <c r="AE411" s="50"/>
      <c r="AF411" s="62">
        <v>0.0</v>
      </c>
      <c r="AG411" s="62">
        <v>0.0</v>
      </c>
      <c r="AH411" s="52">
        <v>40439.099022</v>
      </c>
      <c r="AI411" s="59"/>
      <c r="AJ411" s="8" t="str">
        <f t="array" ref="AJ411">XLOOKUP($K411,'AP Plants'!D:D,'AP Plants'!B:B)</f>
        <v>Class 2</v>
      </c>
      <c r="AK411" s="53"/>
      <c r="AL411" s="53">
        <f>(AH411*(1+VLOOKUP(N411,'Currency &amp; Conversion'!$F$13:$G$19,2,0))+((AF411+AG411)*90%))</f>
        <v>40924.36821</v>
      </c>
      <c r="AM411" s="46">
        <v>0.015</v>
      </c>
      <c r="AN411" s="46">
        <f t="array" ref="AN411">XLOOKUP($AJ411,Warranty!B:B,Warranty!E:E)</f>
        <v>0.015</v>
      </c>
      <c r="AO411" s="8">
        <f>IF($M411="AUD",VLOOKUP(RIGHT('Wk - Margins'!$K411,3),'AU Freight'!C:G,5,0),0)</f>
        <v>0</v>
      </c>
      <c r="AP411" s="46">
        <f t="shared" si="12"/>
        <v>0</v>
      </c>
      <c r="AQ411" s="54">
        <f t="shared" si="13"/>
        <v>42152.09926</v>
      </c>
      <c r="AR411" s="55">
        <f t="shared" si="14"/>
        <v>0.2231250738</v>
      </c>
      <c r="AS411" s="56">
        <f>IF(M411="AUD",P411*'Currency &amp; Conversion'!$L$7,P411)</f>
        <v>69167</v>
      </c>
      <c r="AT411" s="56">
        <f>IF(M411="AUD",Q411*'Currency &amp; Conversion'!$L$7,Q411)</f>
        <v>54258.54</v>
      </c>
      <c r="AU411" s="56"/>
      <c r="AV411" s="56"/>
      <c r="AW411" s="8"/>
    </row>
    <row r="412" ht="12.75" customHeight="1">
      <c r="A412" s="39" t="str">
        <f>'Input - Bookings'!A414</f>
        <v>04-27</v>
      </c>
      <c r="B412" s="40" t="str">
        <f t="shared" si="1"/>
        <v>Pacific</v>
      </c>
      <c r="C412" s="40" t="str">
        <f t="shared" si="2"/>
        <v>PNZ</v>
      </c>
      <c r="D412" s="40" t="str">
        <f>'Input - Bookings'!C414</f>
        <v>P</v>
      </c>
      <c r="E412" s="40" t="str">
        <f>'Input - Bookings'!H414</f>
        <v>NZ</v>
      </c>
      <c r="F412" s="41" t="str">
        <f>'Input - Bookings'!E414</f>
        <v>067</v>
      </c>
      <c r="G412" s="41" t="str">
        <f>'Input - Bookings'!G414</f>
        <v>S.G EQUIPMENT LTD</v>
      </c>
      <c r="H412" s="41" t="str">
        <f>'Input - Bookings'!I414</f>
        <v>H25283</v>
      </c>
      <c r="I412" s="40" t="str">
        <f t="shared" si="3"/>
        <v>NZ</v>
      </c>
      <c r="J412" s="41" t="str">
        <f>VLOOKUP(H412,'Input - Bookings'!I412:P851,8,0)</f>
        <v>862065</v>
      </c>
      <c r="K412" s="41" t="str">
        <f>'Input - Bookings'!L414</f>
        <v>E861</v>
      </c>
      <c r="L412" s="41" t="str">
        <f>'Input - Bookings'!M414</f>
        <v>NDR035EC</v>
      </c>
      <c r="M412" s="41" t="str">
        <f>'Input - Bookings'!B414</f>
        <v>USD</v>
      </c>
      <c r="N412" s="43" t="str">
        <f t="array" ref="N412">IF(M412="USD",INDEX('AP Plants'!A:A,MATCH(K412,'AP Plants'!D:D,0)),INDEX('Australia Plants'!A:A,MATCH(K412,'Australia Plants'!D:D,0)))</f>
        <v>Greenville</v>
      </c>
      <c r="O412" s="10">
        <v>1.0</v>
      </c>
      <c r="P412" s="9">
        <v>69167.0</v>
      </c>
      <c r="Q412" s="9">
        <v>54258.54</v>
      </c>
      <c r="R412" s="44">
        <v>0.22312507383037006</v>
      </c>
      <c r="S412" s="45">
        <f t="shared" si="4"/>
        <v>0.2155429612</v>
      </c>
      <c r="T412" s="46">
        <f t="shared" si="5"/>
        <v>0</v>
      </c>
      <c r="U412" s="46">
        <f t="shared" si="20"/>
        <v>0.2231250738</v>
      </c>
      <c r="V412" s="47" t="str">
        <f t="shared" si="7"/>
        <v>AOP</v>
      </c>
      <c r="W412" s="48">
        <f t="shared" si="26"/>
        <v>12106.44074</v>
      </c>
      <c r="X412" s="49">
        <f t="shared" si="9"/>
        <v>12106.44074</v>
      </c>
      <c r="Y412" s="9">
        <f t="shared" si="24"/>
        <v>54258.54</v>
      </c>
      <c r="Z412" s="8"/>
      <c r="AA412" s="8"/>
      <c r="AB412" s="8"/>
      <c r="AC412" s="8" t="str">
        <f t="shared" si="11"/>
        <v>PNZH25283NDR035EC</v>
      </c>
      <c r="AD412" s="8" t="str">
        <f>IF(AC412='Input - Bookings'!Q648,"OK","Check")</f>
        <v>Check</v>
      </c>
      <c r="AE412" s="50"/>
      <c r="AF412" s="62">
        <v>0.0</v>
      </c>
      <c r="AG412" s="62">
        <v>0.0</v>
      </c>
      <c r="AH412" s="52">
        <v>40439.099022</v>
      </c>
      <c r="AI412" s="59"/>
      <c r="AJ412" s="8" t="str">
        <f t="array" ref="AJ412">XLOOKUP($K412,'AP Plants'!D:D,'AP Plants'!B:B)</f>
        <v>Class 2</v>
      </c>
      <c r="AK412" s="53"/>
      <c r="AL412" s="53">
        <f>(AH412*(1+VLOOKUP(N412,'Currency &amp; Conversion'!$F$13:$G$19,2,0))+((AF412+AG412)*90%))</f>
        <v>40924.36821</v>
      </c>
      <c r="AM412" s="46">
        <v>0.015</v>
      </c>
      <c r="AN412" s="46">
        <f t="array" ref="AN412">XLOOKUP($AJ412,Warranty!B:B,Warranty!E:E)</f>
        <v>0.015</v>
      </c>
      <c r="AO412" s="8">
        <f>IF($M412="AUD",VLOOKUP(RIGHT('Wk - Margins'!$K412,3),'AU Freight'!C:G,5,0),0)</f>
        <v>0</v>
      </c>
      <c r="AP412" s="46">
        <f t="shared" si="12"/>
        <v>0</v>
      </c>
      <c r="AQ412" s="54">
        <f t="shared" si="13"/>
        <v>42152.09926</v>
      </c>
      <c r="AR412" s="55">
        <f t="shared" si="14"/>
        <v>0.2231250738</v>
      </c>
      <c r="AS412" s="56">
        <f>IF(M412="AUD",P412*'Currency &amp; Conversion'!$L$7,P412)</f>
        <v>69167</v>
      </c>
      <c r="AT412" s="56">
        <f>IF(M412="AUD",Q412*'Currency &amp; Conversion'!$L$7,Q412)</f>
        <v>54258.54</v>
      </c>
      <c r="AU412" s="56"/>
      <c r="AV412" s="56"/>
      <c r="AW412" s="8"/>
    </row>
    <row r="413" ht="12.75" customHeight="1">
      <c r="A413" s="39" t="str">
        <f>'Input - Bookings'!A415</f>
        <v>04-27</v>
      </c>
      <c r="B413" s="40" t="str">
        <f t="shared" si="1"/>
        <v>Pacific</v>
      </c>
      <c r="C413" s="40" t="str">
        <f t="shared" si="2"/>
        <v>PNZ</v>
      </c>
      <c r="D413" s="40" t="str">
        <f>'Input - Bookings'!C415</f>
        <v>P</v>
      </c>
      <c r="E413" s="40" t="str">
        <f>'Input - Bookings'!H415</f>
        <v>NZ</v>
      </c>
      <c r="F413" s="41" t="str">
        <f>'Input - Bookings'!E415</f>
        <v>067</v>
      </c>
      <c r="G413" s="41" t="str">
        <f>'Input - Bookings'!G415</f>
        <v>S.G EQUIPMENT LTD</v>
      </c>
      <c r="H413" s="41" t="str">
        <f>'Input - Bookings'!I415</f>
        <v>H25284</v>
      </c>
      <c r="I413" s="40" t="str">
        <f t="shared" si="3"/>
        <v>NZ</v>
      </c>
      <c r="J413" s="41" t="str">
        <f>VLOOKUP(H413,'Input - Bookings'!I413:P852,8,0)</f>
        <v>862065</v>
      </c>
      <c r="K413" s="41" t="str">
        <f>'Input - Bookings'!L415</f>
        <v>E857</v>
      </c>
      <c r="L413" s="41" t="str">
        <f>'Input - Bookings'!M415</f>
        <v>MO25</v>
      </c>
      <c r="M413" s="41" t="str">
        <f>'Input - Bookings'!B415</f>
        <v>USD</v>
      </c>
      <c r="N413" s="43" t="str">
        <f t="array" ref="N413">IF(M413="USD",INDEX('AP Plants'!A:A,MATCH(K413,'AP Plants'!D:D,0)),INDEX('Australia Plants'!A:A,MATCH(K413,'Australia Plants'!D:D,0)))</f>
        <v>Masate</v>
      </c>
      <c r="O413" s="10">
        <v>1.0</v>
      </c>
      <c r="P413" s="9">
        <v>15485.0</v>
      </c>
      <c r="Q413" s="9">
        <v>10962.71</v>
      </c>
      <c r="R413" s="44">
        <v>0.19937271729939043</v>
      </c>
      <c r="S413" s="45">
        <f t="shared" si="4"/>
        <v>0.2920432677</v>
      </c>
      <c r="T413" s="46">
        <f t="shared" si="5"/>
        <v>0</v>
      </c>
      <c r="U413" s="46">
        <f t="shared" si="20"/>
        <v>0.1993727173</v>
      </c>
      <c r="V413" s="47" t="str">
        <f t="shared" si="7"/>
        <v>AOP</v>
      </c>
      <c r="W413" s="48">
        <f t="shared" si="26"/>
        <v>2185.665282</v>
      </c>
      <c r="X413" s="49">
        <f t="shared" si="9"/>
        <v>2185.665282</v>
      </c>
      <c r="Y413" s="9">
        <f t="shared" si="24"/>
        <v>10962.71</v>
      </c>
      <c r="Z413" s="8"/>
      <c r="AA413" s="8"/>
      <c r="AB413" s="8"/>
      <c r="AC413" s="8" t="str">
        <f t="shared" si="11"/>
        <v>PNZH25284MO25</v>
      </c>
      <c r="AD413" s="8" t="str">
        <f>IF(AC413='Input - Bookings'!Q649,"OK","Check")</f>
        <v>Check</v>
      </c>
      <c r="AE413" s="50"/>
      <c r="AF413" s="62">
        <v>0.0</v>
      </c>
      <c r="AG413" s="62">
        <v>0.0</v>
      </c>
      <c r="AH413" s="59"/>
      <c r="AI413" s="52">
        <v>7922.84</v>
      </c>
      <c r="AJ413" s="8" t="str">
        <f t="array" ref="AJ413">XLOOKUP($K413,'AP Plants'!D:D,'AP Plants'!B:B)</f>
        <v>Class 2</v>
      </c>
      <c r="AK413" s="53"/>
      <c r="AL413" s="53">
        <f>(AI413*(1+VLOOKUP(N413,'Currency &amp; Conversion'!$F$13:$G$19,2,0))*'Currency &amp; Conversion'!$L$3)+((AF413+AG413)*90%)</f>
        <v>8521.402639</v>
      </c>
      <c r="AM413" s="46">
        <v>0.015</v>
      </c>
      <c r="AN413" s="46">
        <f t="array" ref="AN413">XLOOKUP($AJ413,Warranty!B:B,Warranty!E:E)</f>
        <v>0.015</v>
      </c>
      <c r="AO413" s="8">
        <f>IF($M413="AUD",VLOOKUP(RIGHT('Wk - Margins'!$K413,3),'AU Freight'!C:G,5,0),0)</f>
        <v>0</v>
      </c>
      <c r="AP413" s="46">
        <f t="shared" si="12"/>
        <v>0</v>
      </c>
      <c r="AQ413" s="54">
        <f t="shared" si="13"/>
        <v>8777.044718</v>
      </c>
      <c r="AR413" s="55">
        <f t="shared" si="14"/>
        <v>0.1993727173</v>
      </c>
      <c r="AS413" s="56">
        <f>IF(M413="AUD",P413*'Currency &amp; Conversion'!$L$7,P413)</f>
        <v>15485</v>
      </c>
      <c r="AT413" s="56">
        <f>IF(M413="AUD",Q413*'Currency &amp; Conversion'!$L$7,Q413)</f>
        <v>10962.71</v>
      </c>
      <c r="AU413" s="56"/>
      <c r="AV413" s="56"/>
      <c r="AW413" s="8"/>
    </row>
    <row r="414" ht="12.75" customHeight="1">
      <c r="A414" s="39" t="str">
        <f>'Input - Bookings'!A416</f>
        <v>04-27</v>
      </c>
      <c r="B414" s="40" t="str">
        <f t="shared" si="1"/>
        <v>Pacific</v>
      </c>
      <c r="C414" s="40" t="str">
        <f t="shared" si="2"/>
        <v>PNZ</v>
      </c>
      <c r="D414" s="40" t="str">
        <f>'Input - Bookings'!C416</f>
        <v>P</v>
      </c>
      <c r="E414" s="40" t="str">
        <f>'Input - Bookings'!H416</f>
        <v>NZ</v>
      </c>
      <c r="F414" s="41" t="str">
        <f>'Input - Bookings'!E416</f>
        <v>067</v>
      </c>
      <c r="G414" s="41" t="str">
        <f>'Input - Bookings'!G416</f>
        <v>S.G EQUIPMENT LTD</v>
      </c>
      <c r="H414" s="41" t="str">
        <f>'Input - Bookings'!I416</f>
        <v>H25285</v>
      </c>
      <c r="I414" s="40" t="str">
        <f t="shared" si="3"/>
        <v>NZ</v>
      </c>
      <c r="J414" s="41" t="str">
        <f>VLOOKUP(H414,'Input - Bookings'!I414:P853,8,0)</f>
        <v>862065</v>
      </c>
      <c r="K414" s="41" t="str">
        <f>'Input - Bookings'!L416</f>
        <v>E857</v>
      </c>
      <c r="L414" s="41" t="str">
        <f>'Input - Bookings'!M416</f>
        <v>MO25</v>
      </c>
      <c r="M414" s="41" t="str">
        <f>'Input - Bookings'!B416</f>
        <v>USD</v>
      </c>
      <c r="N414" s="43" t="str">
        <f t="array" ref="N414">IF(M414="USD",INDEX('AP Plants'!A:A,MATCH(K414,'AP Plants'!D:D,0)),INDEX('Australia Plants'!A:A,MATCH(K414,'Australia Plants'!D:D,0)))</f>
        <v>Masate</v>
      </c>
      <c r="O414" s="10">
        <v>1.0</v>
      </c>
      <c r="P414" s="9">
        <v>15485.0</v>
      </c>
      <c r="Q414" s="9">
        <v>10962.71</v>
      </c>
      <c r="R414" s="44">
        <v>0.19937271729939043</v>
      </c>
      <c r="S414" s="45">
        <f t="shared" si="4"/>
        <v>0.2920432677</v>
      </c>
      <c r="T414" s="46">
        <f t="shared" si="5"/>
        <v>0</v>
      </c>
      <c r="U414" s="46">
        <f t="shared" si="20"/>
        <v>0.1993727173</v>
      </c>
      <c r="V414" s="47" t="str">
        <f t="shared" si="7"/>
        <v>AOP</v>
      </c>
      <c r="W414" s="48">
        <f t="shared" si="26"/>
        <v>2185.665282</v>
      </c>
      <c r="X414" s="49">
        <f t="shared" si="9"/>
        <v>2185.665282</v>
      </c>
      <c r="Y414" s="9">
        <f t="shared" si="24"/>
        <v>10962.71</v>
      </c>
      <c r="Z414" s="8"/>
      <c r="AA414" s="8"/>
      <c r="AB414" s="8"/>
      <c r="AC414" s="8" t="str">
        <f t="shared" si="11"/>
        <v>PNZH25285MO25</v>
      </c>
      <c r="AD414" s="8" t="str">
        <f>IF(AC414='Input - Bookings'!Q650,"OK","Check")</f>
        <v>Check</v>
      </c>
      <c r="AE414" s="50"/>
      <c r="AF414" s="62">
        <v>0.0</v>
      </c>
      <c r="AG414" s="62">
        <v>0.0</v>
      </c>
      <c r="AH414" s="59"/>
      <c r="AI414" s="52">
        <v>7922.84</v>
      </c>
      <c r="AJ414" s="8" t="str">
        <f t="array" ref="AJ414">XLOOKUP($K414,'AP Plants'!D:D,'AP Plants'!B:B)</f>
        <v>Class 2</v>
      </c>
      <c r="AK414" s="53"/>
      <c r="AL414" s="53">
        <f>(AI414*(1+VLOOKUP(N414,'Currency &amp; Conversion'!$F$13:$G$19,2,0))*'Currency &amp; Conversion'!$L$3)+((AF414+AG414)*90%)</f>
        <v>8521.402639</v>
      </c>
      <c r="AM414" s="46">
        <v>0.015</v>
      </c>
      <c r="AN414" s="46">
        <f t="array" ref="AN414">XLOOKUP($AJ414,Warranty!B:B,Warranty!E:E)</f>
        <v>0.015</v>
      </c>
      <c r="AO414" s="8">
        <f>IF($M414="AUD",VLOOKUP(RIGHT('Wk - Margins'!$K414,3),'AU Freight'!C:G,5,0),0)</f>
        <v>0</v>
      </c>
      <c r="AP414" s="46">
        <f t="shared" si="12"/>
        <v>0</v>
      </c>
      <c r="AQ414" s="54">
        <f t="shared" si="13"/>
        <v>8777.044718</v>
      </c>
      <c r="AR414" s="55">
        <f t="shared" si="14"/>
        <v>0.1993727173</v>
      </c>
      <c r="AS414" s="56">
        <f>IF(M414="AUD",P414*'Currency &amp; Conversion'!$L$7,P414)</f>
        <v>15485</v>
      </c>
      <c r="AT414" s="56">
        <f>IF(M414="AUD",Q414*'Currency &amp; Conversion'!$L$7,Q414)</f>
        <v>10962.71</v>
      </c>
      <c r="AU414" s="56"/>
      <c r="AV414" s="56"/>
      <c r="AW414" s="8"/>
    </row>
    <row r="415" ht="12.75" customHeight="1">
      <c r="A415" s="39" t="str">
        <f>'Input - Bookings'!A417</f>
        <v>04-27</v>
      </c>
      <c r="B415" s="40" t="str">
        <f t="shared" si="1"/>
        <v>Pacific</v>
      </c>
      <c r="C415" s="40" t="str">
        <f t="shared" si="2"/>
        <v>PNZ</v>
      </c>
      <c r="D415" s="40" t="str">
        <f>'Input - Bookings'!C417</f>
        <v>P</v>
      </c>
      <c r="E415" s="40" t="str">
        <f>'Input - Bookings'!H417</f>
        <v>NZ</v>
      </c>
      <c r="F415" s="41" t="str">
        <f>'Input - Bookings'!E417</f>
        <v>067</v>
      </c>
      <c r="G415" s="41" t="str">
        <f>'Input - Bookings'!G417</f>
        <v>S.G EQUIPMENT LTD</v>
      </c>
      <c r="H415" s="41" t="str">
        <f>'Input - Bookings'!I417</f>
        <v>H25286</v>
      </c>
      <c r="I415" s="40" t="str">
        <f t="shared" si="3"/>
        <v>NZ</v>
      </c>
      <c r="J415" s="41" t="str">
        <f>VLOOKUP(H415,'Input - Bookings'!I415:P854,8,0)</f>
        <v>862065</v>
      </c>
      <c r="K415" s="41" t="str">
        <f>'Input - Bookings'!L417</f>
        <v>A7S5</v>
      </c>
      <c r="L415" s="41" t="str">
        <f>'Input - Bookings'!M417</f>
        <v>ERP18UXT</v>
      </c>
      <c r="M415" s="41" t="str">
        <f>'Input - Bookings'!B417</f>
        <v>USD</v>
      </c>
      <c r="N415" s="43" t="str">
        <f t="array" ref="N415">IF(M415="USD",INDEX('AP Plants'!A:A,MATCH(K415,'AP Plants'!D:D,0)),INDEX('Australia Plants'!A:A,MATCH(K415,'Australia Plants'!D:D,0)))</f>
        <v>Maximal</v>
      </c>
      <c r="O415" s="10">
        <v>1.0</v>
      </c>
      <c r="P415" s="9">
        <v>17485.0</v>
      </c>
      <c r="Q415" s="9">
        <v>12759.6</v>
      </c>
      <c r="R415" s="44">
        <v>0.22523847460845903</v>
      </c>
      <c r="S415" s="45">
        <f t="shared" si="4"/>
        <v>0.2702545039</v>
      </c>
      <c r="T415" s="46">
        <f t="shared" si="5"/>
        <v>0</v>
      </c>
      <c r="U415" s="46">
        <f t="shared" si="20"/>
        <v>0.2252384746</v>
      </c>
      <c r="V415" s="47" t="str">
        <f t="shared" si="7"/>
        <v>AOP</v>
      </c>
      <c r="W415" s="48">
        <f t="shared" si="26"/>
        <v>2873.952841</v>
      </c>
      <c r="X415" s="49">
        <f t="shared" si="9"/>
        <v>2873.952841</v>
      </c>
      <c r="Y415" s="9">
        <f t="shared" si="24"/>
        <v>12759.6</v>
      </c>
      <c r="Z415" s="8"/>
      <c r="AA415" s="8"/>
      <c r="AB415" s="8"/>
      <c r="AC415" s="8" t="str">
        <f t="shared" si="11"/>
        <v>PNZH25286ERP18UXT</v>
      </c>
      <c r="AD415" s="8" t="str">
        <f>IF(AC415='Input - Bookings'!Q651,"OK","Check")</f>
        <v>Check</v>
      </c>
      <c r="AE415" s="50"/>
      <c r="AF415" s="62"/>
      <c r="AG415" s="62"/>
      <c r="AH415" s="52"/>
      <c r="AI415" s="59"/>
      <c r="AJ415" s="8" t="str">
        <f t="array" ref="AJ415">XLOOKUP($K415,'AP Plants'!D:D,'AP Plants'!B:B)</f>
        <v>Class 1</v>
      </c>
      <c r="AK415" s="53"/>
      <c r="AL415" s="53"/>
      <c r="AM415" s="46">
        <v>0.015</v>
      </c>
      <c r="AN415" s="46">
        <f t="array" ref="AN415">XLOOKUP($AJ415,Warranty!B:B,Warranty!E:E)</f>
        <v>0.005</v>
      </c>
      <c r="AO415" s="8">
        <f>IF($M415="AUD",VLOOKUP(RIGHT('Wk - Margins'!$K415,3),'AU Freight'!C:G,5,0),0)</f>
        <v>0</v>
      </c>
      <c r="AP415" s="46">
        <f t="shared" si="12"/>
        <v>0</v>
      </c>
      <c r="AQ415" s="54">
        <f t="shared" si="13"/>
        <v>0</v>
      </c>
      <c r="AR415" s="55">
        <f t="shared" si="14"/>
        <v>1</v>
      </c>
      <c r="AS415" s="56">
        <f>IF(M415="AUD",P415*'Currency &amp; Conversion'!$L$7,P415)</f>
        <v>17485</v>
      </c>
      <c r="AT415" s="56">
        <f>IF(M415="AUD",Q415*'Currency &amp; Conversion'!$L$7,Q415)</f>
        <v>12759.6</v>
      </c>
      <c r="AU415" s="56"/>
      <c r="AV415" s="56"/>
      <c r="AW415" s="8"/>
    </row>
    <row r="416" ht="12.75" customHeight="1">
      <c r="A416" s="39" t="str">
        <f>'Input - Bookings'!A418</f>
        <v>04-27</v>
      </c>
      <c r="B416" s="40" t="str">
        <f t="shared" si="1"/>
        <v>Pacific</v>
      </c>
      <c r="C416" s="40" t="str">
        <f t="shared" si="2"/>
        <v>PNZ</v>
      </c>
      <c r="D416" s="40" t="str">
        <f>'Input - Bookings'!C418</f>
        <v>P</v>
      </c>
      <c r="E416" s="40" t="str">
        <f>'Input - Bookings'!H418</f>
        <v>NZ</v>
      </c>
      <c r="F416" s="41" t="str">
        <f>'Input - Bookings'!E418</f>
        <v>067</v>
      </c>
      <c r="G416" s="41" t="str">
        <f>'Input - Bookings'!G418</f>
        <v>S.G EQUIPMENT LTD</v>
      </c>
      <c r="H416" s="41" t="str">
        <f>'Input - Bookings'!I418</f>
        <v>H25287</v>
      </c>
      <c r="I416" s="40" t="str">
        <f t="shared" si="3"/>
        <v>NZ</v>
      </c>
      <c r="J416" s="41" t="str">
        <f>VLOOKUP(H416,'Input - Bookings'!I416:P855,8,0)</f>
        <v>862065</v>
      </c>
      <c r="K416" s="41" t="str">
        <f>'Input - Bookings'!L418</f>
        <v>A7S4</v>
      </c>
      <c r="L416" s="41" t="str">
        <f>'Input - Bookings'!M418</f>
        <v>ERP25UX</v>
      </c>
      <c r="M416" s="41" t="str">
        <f>'Input - Bookings'!B418</f>
        <v>USD</v>
      </c>
      <c r="N416" s="43" t="str">
        <f t="array" ref="N416">IF(M416="USD",INDEX('AP Plants'!A:A,MATCH(K416,'AP Plants'!D:D,0)),INDEX('Australia Plants'!A:A,MATCH(K416,'Australia Plants'!D:D,0)))</f>
        <v>Maximal</v>
      </c>
      <c r="O416" s="10">
        <v>1.0</v>
      </c>
      <c r="P416" s="9">
        <v>19735.0</v>
      </c>
      <c r="Q416" s="9">
        <v>14851.7</v>
      </c>
      <c r="R416" s="44">
        <v>0.23662928824937002</v>
      </c>
      <c r="S416" s="45">
        <f t="shared" si="4"/>
        <v>0.2474436281</v>
      </c>
      <c r="T416" s="46">
        <f t="shared" si="5"/>
        <v>0</v>
      </c>
      <c r="U416" s="46">
        <f t="shared" si="20"/>
        <v>0.2366292882</v>
      </c>
      <c r="V416" s="47" t="str">
        <f t="shared" si="7"/>
        <v>AOP</v>
      </c>
      <c r="W416" s="48">
        <f t="shared" si="26"/>
        <v>3514.3472</v>
      </c>
      <c r="X416" s="49">
        <f t="shared" si="9"/>
        <v>3514.3472</v>
      </c>
      <c r="Y416" s="9">
        <f t="shared" si="24"/>
        <v>14851.7</v>
      </c>
      <c r="Z416" s="8"/>
      <c r="AA416" s="8"/>
      <c r="AB416" s="8"/>
      <c r="AC416" s="8" t="str">
        <f t="shared" si="11"/>
        <v>PNZH25287ERP25UX</v>
      </c>
      <c r="AD416" s="8" t="str">
        <f>IF(AC416='Input - Bookings'!Q652,"OK","Check")</f>
        <v>Check</v>
      </c>
      <c r="AE416" s="50"/>
      <c r="AF416" s="62"/>
      <c r="AG416" s="62"/>
      <c r="AH416" s="52"/>
      <c r="AI416" s="59"/>
      <c r="AJ416" s="8" t="str">
        <f t="array" ref="AJ416">XLOOKUP($K416,'AP Plants'!D:D,'AP Plants'!B:B)</f>
        <v>Class 1</v>
      </c>
      <c r="AK416" s="53"/>
      <c r="AL416" s="53"/>
      <c r="AM416" s="46">
        <v>0.015</v>
      </c>
      <c r="AN416" s="46">
        <f t="array" ref="AN416">XLOOKUP($AJ416,Warranty!B:B,Warranty!E:E)</f>
        <v>0.005</v>
      </c>
      <c r="AO416" s="8">
        <f>IF($M416="AUD",VLOOKUP(RIGHT('Wk - Margins'!$K416,3),'AU Freight'!C:G,5,0),0)</f>
        <v>0</v>
      </c>
      <c r="AP416" s="46">
        <f t="shared" si="12"/>
        <v>0</v>
      </c>
      <c r="AQ416" s="54">
        <f t="shared" si="13"/>
        <v>0</v>
      </c>
      <c r="AR416" s="55">
        <f t="shared" si="14"/>
        <v>1</v>
      </c>
      <c r="AS416" s="56">
        <f>IF(M416="AUD",P416*'Currency &amp; Conversion'!$L$7,P416)</f>
        <v>19735</v>
      </c>
      <c r="AT416" s="56">
        <f>IF(M416="AUD",Q416*'Currency &amp; Conversion'!$L$7,Q416)</f>
        <v>14851.7</v>
      </c>
      <c r="AU416" s="56"/>
      <c r="AV416" s="56"/>
      <c r="AW416" s="8"/>
    </row>
    <row r="417" ht="12.75" customHeight="1">
      <c r="A417" s="39" t="str">
        <f>'Input - Bookings'!A419</f>
        <v>04-27</v>
      </c>
      <c r="B417" s="40" t="str">
        <f t="shared" si="1"/>
        <v>Pacific</v>
      </c>
      <c r="C417" s="40" t="str">
        <f t="shared" si="2"/>
        <v>PNZ</v>
      </c>
      <c r="D417" s="40" t="str">
        <f>'Input - Bookings'!C419</f>
        <v>P</v>
      </c>
      <c r="E417" s="40" t="str">
        <f>'Input - Bookings'!H419</f>
        <v>NZ</v>
      </c>
      <c r="F417" s="41" t="str">
        <f>'Input - Bookings'!E419</f>
        <v>067</v>
      </c>
      <c r="G417" s="41" t="str">
        <f>'Input - Bookings'!G419</f>
        <v>S.G EQUIPMENT LTD</v>
      </c>
      <c r="H417" s="41" t="str">
        <f>'Input - Bookings'!I419</f>
        <v>H25288</v>
      </c>
      <c r="I417" s="40" t="str">
        <f t="shared" si="3"/>
        <v>NZ</v>
      </c>
      <c r="J417" s="41" t="str">
        <f>VLOOKUP(H417,'Input - Bookings'!I417:P856,8,0)</f>
        <v>862065</v>
      </c>
      <c r="K417" s="41" t="str">
        <f>'Input - Bookings'!L419</f>
        <v>A7S4</v>
      </c>
      <c r="L417" s="41" t="str">
        <f>'Input - Bookings'!M419</f>
        <v>ERP30UX</v>
      </c>
      <c r="M417" s="41" t="str">
        <f>'Input - Bookings'!B419</f>
        <v>USD</v>
      </c>
      <c r="N417" s="43" t="str">
        <f t="array" ref="N417">IF(M417="USD",INDEX('AP Plants'!A:A,MATCH(K417,'AP Plants'!D:D,0)),INDEX('Australia Plants'!A:A,MATCH(K417,'Australia Plants'!D:D,0)))</f>
        <v>Maximal</v>
      </c>
      <c r="O417" s="10">
        <v>1.0</v>
      </c>
      <c r="P417" s="9">
        <v>19150.0</v>
      </c>
      <c r="Q417" s="9">
        <v>14313.2</v>
      </c>
      <c r="R417" s="44">
        <v>0.2229944719851843</v>
      </c>
      <c r="S417" s="45">
        <f t="shared" si="4"/>
        <v>0.2525744125</v>
      </c>
      <c r="T417" s="46">
        <f t="shared" si="5"/>
        <v>0</v>
      </c>
      <c r="U417" s="46">
        <f t="shared" si="20"/>
        <v>0.222994472</v>
      </c>
      <c r="V417" s="47" t="str">
        <f t="shared" si="7"/>
        <v>AOP</v>
      </c>
      <c r="W417" s="48">
        <f t="shared" si="26"/>
        <v>3191.764476</v>
      </c>
      <c r="X417" s="49">
        <f t="shared" si="9"/>
        <v>3191.764476</v>
      </c>
      <c r="Y417" s="9">
        <f t="shared" si="24"/>
        <v>14313.2</v>
      </c>
      <c r="Z417" s="8"/>
      <c r="AA417" s="8"/>
      <c r="AB417" s="8"/>
      <c r="AC417" s="8" t="str">
        <f t="shared" si="11"/>
        <v>PNZH25288ERP30UX</v>
      </c>
      <c r="AD417" s="8" t="str">
        <f>IF(AC417='Input - Bookings'!Q653,"OK","Check")</f>
        <v>Check</v>
      </c>
      <c r="AE417" s="50"/>
      <c r="AF417" s="62"/>
      <c r="AG417" s="62"/>
      <c r="AH417" s="52"/>
      <c r="AI417" s="59"/>
      <c r="AJ417" s="8" t="str">
        <f t="array" ref="AJ417">XLOOKUP($K417,'AP Plants'!D:D,'AP Plants'!B:B)</f>
        <v>Class 1</v>
      </c>
      <c r="AK417" s="53"/>
      <c r="AL417" s="53"/>
      <c r="AM417" s="46">
        <v>0.015</v>
      </c>
      <c r="AN417" s="46">
        <f t="array" ref="AN417">XLOOKUP($AJ417,Warranty!B:B,Warranty!E:E)</f>
        <v>0.005</v>
      </c>
      <c r="AO417" s="8">
        <f>IF($M417="AUD",VLOOKUP(RIGHT('Wk - Margins'!$K417,3),'AU Freight'!C:G,5,0),0)</f>
        <v>0</v>
      </c>
      <c r="AP417" s="46">
        <f t="shared" si="12"/>
        <v>0</v>
      </c>
      <c r="AQ417" s="54">
        <f t="shared" si="13"/>
        <v>0</v>
      </c>
      <c r="AR417" s="55">
        <f t="shared" si="14"/>
        <v>1</v>
      </c>
      <c r="AS417" s="56">
        <f>IF(M417="AUD",P417*'Currency &amp; Conversion'!$L$7,P417)</f>
        <v>19150</v>
      </c>
      <c r="AT417" s="56">
        <f>IF(M417="AUD",Q417*'Currency &amp; Conversion'!$L$7,Q417)</f>
        <v>14313.2</v>
      </c>
      <c r="AU417" s="56"/>
      <c r="AV417" s="56"/>
      <c r="AW417" s="8"/>
    </row>
    <row r="418" ht="12.75" customHeight="1">
      <c r="A418" s="39" t="str">
        <f>'Input - Bookings'!A420</f>
        <v>04-27</v>
      </c>
      <c r="B418" s="40" t="str">
        <f t="shared" si="1"/>
        <v>Pacific</v>
      </c>
      <c r="C418" s="40" t="str">
        <f t="shared" si="2"/>
        <v>PNZ</v>
      </c>
      <c r="D418" s="40" t="str">
        <f>'Input - Bookings'!C420</f>
        <v>P</v>
      </c>
      <c r="E418" s="40" t="str">
        <f>'Input - Bookings'!H420</f>
        <v>NZ</v>
      </c>
      <c r="F418" s="41" t="str">
        <f>'Input - Bookings'!E420</f>
        <v>067</v>
      </c>
      <c r="G418" s="41" t="str">
        <f>'Input - Bookings'!G420</f>
        <v>S.G EQUIPMENT LTD</v>
      </c>
      <c r="H418" s="41" t="str">
        <f>'Input - Bookings'!I420</f>
        <v>H25289</v>
      </c>
      <c r="I418" s="40" t="str">
        <f t="shared" si="3"/>
        <v>NZ</v>
      </c>
      <c r="J418" s="41" t="str">
        <f>VLOOKUP(H418,'Input - Bookings'!I418:P857,8,0)</f>
        <v>862065</v>
      </c>
      <c r="K418" s="41" t="str">
        <f>'Input - Bookings'!L420</f>
        <v>A7S4</v>
      </c>
      <c r="L418" s="41" t="str">
        <f>'Input - Bookings'!M420</f>
        <v>ERP30UX</v>
      </c>
      <c r="M418" s="41" t="str">
        <f>'Input - Bookings'!B420</f>
        <v>USD</v>
      </c>
      <c r="N418" s="43" t="str">
        <f t="array" ref="N418">IF(M418="USD",INDEX('AP Plants'!A:A,MATCH(K418,'AP Plants'!D:D,0)),INDEX('Australia Plants'!A:A,MATCH(K418,'Australia Plants'!D:D,0)))</f>
        <v>Maximal</v>
      </c>
      <c r="O418" s="10">
        <v>1.0</v>
      </c>
      <c r="P418" s="9">
        <v>19150.0</v>
      </c>
      <c r="Q418" s="9">
        <v>14313.2</v>
      </c>
      <c r="R418" s="44">
        <v>0.2229944719851843</v>
      </c>
      <c r="S418" s="45">
        <f t="shared" si="4"/>
        <v>0.2525744125</v>
      </c>
      <c r="T418" s="46">
        <f t="shared" si="5"/>
        <v>0</v>
      </c>
      <c r="U418" s="46">
        <f t="shared" si="20"/>
        <v>0.222994472</v>
      </c>
      <c r="V418" s="47" t="str">
        <f t="shared" si="7"/>
        <v>AOP</v>
      </c>
      <c r="W418" s="48">
        <f t="shared" si="26"/>
        <v>3191.764476</v>
      </c>
      <c r="X418" s="49">
        <f t="shared" si="9"/>
        <v>3191.764476</v>
      </c>
      <c r="Y418" s="9">
        <f t="shared" si="24"/>
        <v>14313.2</v>
      </c>
      <c r="Z418" s="8"/>
      <c r="AA418" s="8"/>
      <c r="AB418" s="8"/>
      <c r="AC418" s="8" t="str">
        <f t="shared" si="11"/>
        <v>PNZH25289ERP30UX</v>
      </c>
      <c r="AD418" s="8" t="str">
        <f>IF(AC418='Input - Bookings'!Q654,"OK","Check")</f>
        <v>Check</v>
      </c>
      <c r="AE418" s="50"/>
      <c r="AF418" s="62"/>
      <c r="AG418" s="62"/>
      <c r="AH418" s="52"/>
      <c r="AI418" s="59"/>
      <c r="AJ418" s="8" t="str">
        <f t="array" ref="AJ418">XLOOKUP($K418,'AP Plants'!D:D,'AP Plants'!B:B)</f>
        <v>Class 1</v>
      </c>
      <c r="AK418" s="53"/>
      <c r="AL418" s="53"/>
      <c r="AM418" s="46">
        <v>0.015</v>
      </c>
      <c r="AN418" s="46">
        <f t="array" ref="AN418">XLOOKUP($AJ418,Warranty!B:B,Warranty!E:E)</f>
        <v>0.005</v>
      </c>
      <c r="AO418" s="8">
        <f>IF($M418="AUD",VLOOKUP(RIGHT('Wk - Margins'!$K418,3),'AU Freight'!C:G,5,0),0)</f>
        <v>0</v>
      </c>
      <c r="AP418" s="46">
        <f t="shared" si="12"/>
        <v>0</v>
      </c>
      <c r="AQ418" s="54">
        <f t="shared" si="13"/>
        <v>0</v>
      </c>
      <c r="AR418" s="55">
        <f t="shared" si="14"/>
        <v>1</v>
      </c>
      <c r="AS418" s="56">
        <f>IF(M418="AUD",P418*'Currency &amp; Conversion'!$L$7,P418)</f>
        <v>19150</v>
      </c>
      <c r="AT418" s="56">
        <f>IF(M418="AUD",Q418*'Currency &amp; Conversion'!$L$7,Q418)</f>
        <v>14313.2</v>
      </c>
      <c r="AU418" s="56"/>
      <c r="AV418" s="56"/>
      <c r="AW418" s="8"/>
    </row>
    <row r="419" ht="12.75" customHeight="1">
      <c r="A419" s="39" t="str">
        <f>'Input - Bookings'!A421</f>
        <v>04-27</v>
      </c>
      <c r="B419" s="40" t="str">
        <f t="shared" si="1"/>
        <v>Pacific</v>
      </c>
      <c r="C419" s="40" t="str">
        <f t="shared" si="2"/>
        <v>PNZ</v>
      </c>
      <c r="D419" s="40" t="str">
        <f>'Input - Bookings'!C421</f>
        <v>P</v>
      </c>
      <c r="E419" s="40" t="str">
        <f>'Input - Bookings'!H421</f>
        <v>NZ</v>
      </c>
      <c r="F419" s="41" t="str">
        <f>'Input - Bookings'!E421</f>
        <v>067</v>
      </c>
      <c r="G419" s="41" t="str">
        <f>'Input - Bookings'!G421</f>
        <v>S.G EQUIPMENT LTD</v>
      </c>
      <c r="H419" s="41" t="str">
        <f>'Input - Bookings'!I421</f>
        <v>H25290</v>
      </c>
      <c r="I419" s="40" t="str">
        <f t="shared" si="3"/>
        <v>NZ</v>
      </c>
      <c r="J419" s="41" t="str">
        <f>VLOOKUP(H419,'Input - Bookings'!I419:P858,8,0)</f>
        <v>862065</v>
      </c>
      <c r="K419" s="41" t="str">
        <f>'Input - Bookings'!L421</f>
        <v>A7S4</v>
      </c>
      <c r="L419" s="41" t="str">
        <f>'Input - Bookings'!M421</f>
        <v>ERP30UX</v>
      </c>
      <c r="M419" s="41" t="str">
        <f>'Input - Bookings'!B421</f>
        <v>USD</v>
      </c>
      <c r="N419" s="43" t="str">
        <f t="array" ref="N419">IF(M419="USD",INDEX('AP Plants'!A:A,MATCH(K419,'AP Plants'!D:D,0)),INDEX('Australia Plants'!A:A,MATCH(K419,'Australia Plants'!D:D,0)))</f>
        <v>Maximal</v>
      </c>
      <c r="O419" s="10">
        <v>1.0</v>
      </c>
      <c r="P419" s="9">
        <v>19150.0</v>
      </c>
      <c r="Q419" s="9">
        <v>14313.2</v>
      </c>
      <c r="R419" s="44">
        <v>0.2229944719851843</v>
      </c>
      <c r="S419" s="45">
        <f t="shared" si="4"/>
        <v>0.2525744125</v>
      </c>
      <c r="T419" s="46">
        <f t="shared" si="5"/>
        <v>0</v>
      </c>
      <c r="U419" s="46">
        <f t="shared" si="20"/>
        <v>0.222994472</v>
      </c>
      <c r="V419" s="47" t="str">
        <f t="shared" si="7"/>
        <v>AOP</v>
      </c>
      <c r="W419" s="48">
        <f t="shared" si="26"/>
        <v>3191.764476</v>
      </c>
      <c r="X419" s="49">
        <f t="shared" si="9"/>
        <v>3191.764476</v>
      </c>
      <c r="Y419" s="9">
        <f t="shared" si="24"/>
        <v>14313.2</v>
      </c>
      <c r="Z419" s="8"/>
      <c r="AA419" s="8"/>
      <c r="AB419" s="8"/>
      <c r="AC419" s="8" t="str">
        <f t="shared" si="11"/>
        <v>PNZH25290ERP30UX</v>
      </c>
      <c r="AD419" s="8" t="str">
        <f>IF(AC419='Input - Bookings'!Q655,"OK","Check")</f>
        <v>Check</v>
      </c>
      <c r="AE419" s="50"/>
      <c r="AF419" s="62"/>
      <c r="AG419" s="62"/>
      <c r="AH419" s="52"/>
      <c r="AI419" s="59"/>
      <c r="AJ419" s="8" t="str">
        <f t="array" ref="AJ419">XLOOKUP($K419,'AP Plants'!D:D,'AP Plants'!B:B)</f>
        <v>Class 1</v>
      </c>
      <c r="AK419" s="53"/>
      <c r="AL419" s="53"/>
      <c r="AM419" s="46">
        <v>0.015</v>
      </c>
      <c r="AN419" s="46">
        <f t="array" ref="AN419">XLOOKUP($AJ419,Warranty!B:B,Warranty!E:E)</f>
        <v>0.005</v>
      </c>
      <c r="AO419" s="8">
        <f>IF($M419="AUD",VLOOKUP(RIGHT('Wk - Margins'!$K419,3),'AU Freight'!C:G,5,0),0)</f>
        <v>0</v>
      </c>
      <c r="AP419" s="46">
        <f t="shared" si="12"/>
        <v>0</v>
      </c>
      <c r="AQ419" s="54">
        <f t="shared" si="13"/>
        <v>0</v>
      </c>
      <c r="AR419" s="55">
        <f t="shared" si="14"/>
        <v>1</v>
      </c>
      <c r="AS419" s="56">
        <f>IF(M419="AUD",P419*'Currency &amp; Conversion'!$L$7,P419)</f>
        <v>19150</v>
      </c>
      <c r="AT419" s="56">
        <f>IF(M419="AUD",Q419*'Currency &amp; Conversion'!$L$7,Q419)</f>
        <v>14313.2</v>
      </c>
      <c r="AU419" s="56"/>
      <c r="AV419" s="56"/>
      <c r="AW419" s="8"/>
    </row>
    <row r="420" ht="12.75" customHeight="1">
      <c r="A420" s="39" t="str">
        <f>'Input - Bookings'!A422</f>
        <v>04-28</v>
      </c>
      <c r="B420" s="40" t="str">
        <f t="shared" si="1"/>
        <v>Pacific</v>
      </c>
      <c r="C420" s="40" t="str">
        <f t="shared" si="2"/>
        <v>PNZ</v>
      </c>
      <c r="D420" s="40" t="str">
        <f>'Input - Bookings'!C422</f>
        <v>P</v>
      </c>
      <c r="E420" s="40" t="str">
        <f>'Input - Bookings'!H422</f>
        <v>NZ</v>
      </c>
      <c r="F420" s="41" t="str">
        <f>'Input - Bookings'!E422</f>
        <v>067</v>
      </c>
      <c r="G420" s="41" t="str">
        <f>'Input - Bookings'!G422</f>
        <v>S.G EQUIPMENT LTD</v>
      </c>
      <c r="H420" s="41" t="str">
        <f>'Input - Bookings'!I422</f>
        <v>H25495</v>
      </c>
      <c r="I420" s="40" t="str">
        <f t="shared" si="3"/>
        <v>NZ</v>
      </c>
      <c r="J420" s="41" t="str">
        <f>VLOOKUP(H420,'Input - Bookings'!I420:P859,8,0)</f>
        <v>862065</v>
      </c>
      <c r="K420" s="41" t="str">
        <f>'Input - Bookings'!L422</f>
        <v>E857</v>
      </c>
      <c r="L420" s="41" t="str">
        <f>'Input - Bookings'!M422</f>
        <v>MO12C (SPED)</v>
      </c>
      <c r="M420" s="41" t="str">
        <f>'Input - Bookings'!B422</f>
        <v>USD</v>
      </c>
      <c r="N420" s="43" t="str">
        <f t="array" ref="N420">IF(M420="USD",INDEX('AP Plants'!A:A,MATCH(K420,'AP Plants'!D:D,0)),INDEX('Australia Plants'!A:A,MATCH(K420,'Australia Plants'!D:D,0)))</f>
        <v>Masate</v>
      </c>
      <c r="O420" s="10">
        <v>1.0</v>
      </c>
      <c r="P420" s="9">
        <v>27285.0</v>
      </c>
      <c r="Q420" s="9">
        <v>22489.0</v>
      </c>
      <c r="R420" s="44">
        <v>0.0</v>
      </c>
      <c r="S420" s="45">
        <f t="shared" si="4"/>
        <v>0.1757742349</v>
      </c>
      <c r="T420" s="46">
        <f t="shared" si="5"/>
        <v>0</v>
      </c>
      <c r="U420" s="46">
        <f t="shared" si="20"/>
        <v>0</v>
      </c>
      <c r="V420" s="47" t="str">
        <f t="shared" si="7"/>
        <v>AOP</v>
      </c>
      <c r="W420" s="48">
        <f t="shared" si="26"/>
        <v>0</v>
      </c>
      <c r="X420" s="49">
        <f t="shared" si="9"/>
        <v>0</v>
      </c>
      <c r="Y420" s="9">
        <f t="shared" si="24"/>
        <v>22489</v>
      </c>
      <c r="Z420" s="8"/>
      <c r="AA420" s="8"/>
      <c r="AB420" s="8"/>
      <c r="AC420" s="8" t="str">
        <f t="shared" si="11"/>
        <v>PNZH25495MO12C (SPED)</v>
      </c>
      <c r="AD420" s="8" t="str">
        <f>IF(AC420='Input - Bookings'!Q656,"OK","Check")</f>
        <v>Check</v>
      </c>
      <c r="AE420" s="50" t="s">
        <v>54</v>
      </c>
      <c r="AF420" s="62">
        <v>0.0</v>
      </c>
      <c r="AG420" s="62">
        <v>0.0</v>
      </c>
      <c r="AH420" s="59"/>
      <c r="AI420" s="52"/>
      <c r="AJ420" s="8" t="str">
        <f t="array" ref="AJ420">XLOOKUP($K420,'AP Plants'!D:D,'AP Plants'!B:B)</f>
        <v>Class 2</v>
      </c>
      <c r="AK420" s="53"/>
      <c r="AL420" s="53">
        <f>(AI420*(1+VLOOKUP(N420,'Currency &amp; Conversion'!$F$13:$G$19,2,0))*'Currency &amp; Conversion'!$L$3)+((AF420+AG420)*90%)</f>
        <v>0</v>
      </c>
      <c r="AM420" s="46">
        <v>0.015</v>
      </c>
      <c r="AN420" s="46">
        <f t="array" ref="AN420">XLOOKUP($AJ420,Warranty!B:B,Warranty!E:E)</f>
        <v>0.015</v>
      </c>
      <c r="AO420" s="8">
        <f>IF($M420="AUD",VLOOKUP(RIGHT('Wk - Margins'!$K420,3),'AU Freight'!C:G,5,0),0)</f>
        <v>0</v>
      </c>
      <c r="AP420" s="46">
        <f t="shared" si="12"/>
        <v>0</v>
      </c>
      <c r="AQ420" s="54">
        <f t="shared" si="13"/>
        <v>0</v>
      </c>
      <c r="AR420" s="55">
        <f t="shared" si="14"/>
        <v>1</v>
      </c>
      <c r="AS420" s="56">
        <f>IF(M420="AUD",P420*'Currency &amp; Conversion'!$L$7,P420)</f>
        <v>27285</v>
      </c>
      <c r="AT420" s="56">
        <f>IF(M420="AUD",Q420*'Currency &amp; Conversion'!$L$7,Q420)</f>
        <v>22489</v>
      </c>
      <c r="AU420" s="56"/>
      <c r="AV420" s="56"/>
      <c r="AW420" s="8"/>
    </row>
    <row r="421" ht="12.75" customHeight="1">
      <c r="A421" s="39" t="str">
        <f>'Input - Bookings'!A423</f>
        <v>04-28</v>
      </c>
      <c r="B421" s="40" t="str">
        <f t="shared" si="1"/>
        <v>Pacific</v>
      </c>
      <c r="C421" s="40" t="str">
        <f t="shared" si="2"/>
        <v>PNZ</v>
      </c>
      <c r="D421" s="40" t="str">
        <f>'Input - Bookings'!C423</f>
        <v>P</v>
      </c>
      <c r="E421" s="40" t="str">
        <f>'Input - Bookings'!H423</f>
        <v>NZ</v>
      </c>
      <c r="F421" s="41" t="str">
        <f>'Input - Bookings'!E423</f>
        <v>067</v>
      </c>
      <c r="G421" s="41" t="str">
        <f>'Input - Bookings'!G423</f>
        <v>S.G EQUIPMENT LTD</v>
      </c>
      <c r="H421" s="41" t="str">
        <f>'Input - Bookings'!I423</f>
        <v>H25496</v>
      </c>
      <c r="I421" s="40" t="str">
        <f t="shared" si="3"/>
        <v>NZ</v>
      </c>
      <c r="J421" s="41" t="str">
        <f>VLOOKUP(H421,'Input - Bookings'!I421:P860,8,0)</f>
        <v>862065</v>
      </c>
      <c r="K421" s="41" t="str">
        <f>'Input - Bookings'!L423</f>
        <v>E857</v>
      </c>
      <c r="L421" s="41" t="str">
        <f>'Input - Bookings'!M423</f>
        <v>MO12C (SPED)</v>
      </c>
      <c r="M421" s="41" t="str">
        <f>'Input - Bookings'!B423</f>
        <v>USD</v>
      </c>
      <c r="N421" s="43" t="str">
        <f t="array" ref="N421">IF(M421="USD",INDEX('AP Plants'!A:A,MATCH(K421,'AP Plants'!D:D,0)),INDEX('Australia Plants'!A:A,MATCH(K421,'Australia Plants'!D:D,0)))</f>
        <v>Masate</v>
      </c>
      <c r="O421" s="10">
        <v>1.0</v>
      </c>
      <c r="P421" s="9">
        <v>27285.0</v>
      </c>
      <c r="Q421" s="9">
        <v>22489.0</v>
      </c>
      <c r="R421" s="44">
        <v>0.0</v>
      </c>
      <c r="S421" s="45">
        <f t="shared" si="4"/>
        <v>0.1757742349</v>
      </c>
      <c r="T421" s="46">
        <f t="shared" si="5"/>
        <v>0</v>
      </c>
      <c r="U421" s="46">
        <f t="shared" si="20"/>
        <v>0</v>
      </c>
      <c r="V421" s="47" t="str">
        <f t="shared" si="7"/>
        <v>AOP</v>
      </c>
      <c r="W421" s="48">
        <f t="shared" si="26"/>
        <v>0</v>
      </c>
      <c r="X421" s="49">
        <f t="shared" si="9"/>
        <v>0</v>
      </c>
      <c r="Y421" s="9">
        <f t="shared" si="24"/>
        <v>22489</v>
      </c>
      <c r="Z421" s="8"/>
      <c r="AA421" s="8"/>
      <c r="AB421" s="8"/>
      <c r="AC421" s="8" t="str">
        <f t="shared" si="11"/>
        <v>PNZH25496MO12C (SPED)</v>
      </c>
      <c r="AD421" s="8" t="str">
        <f>IF(AC421='Input - Bookings'!Q657,"OK","Check")</f>
        <v>Check</v>
      </c>
      <c r="AE421" s="50" t="s">
        <v>54</v>
      </c>
      <c r="AF421" s="62">
        <v>0.0</v>
      </c>
      <c r="AG421" s="62">
        <v>0.0</v>
      </c>
      <c r="AH421" s="59"/>
      <c r="AI421" s="52"/>
      <c r="AJ421" s="8" t="str">
        <f t="array" ref="AJ421">XLOOKUP($K421,'AP Plants'!D:D,'AP Plants'!B:B)</f>
        <v>Class 2</v>
      </c>
      <c r="AK421" s="53"/>
      <c r="AL421" s="53">
        <f>(AI421*(1+VLOOKUP(N421,'Currency &amp; Conversion'!$F$13:$G$19,2,0))*'Currency &amp; Conversion'!$L$3)+((AF421+AG421)*90%)</f>
        <v>0</v>
      </c>
      <c r="AM421" s="46">
        <v>0.015</v>
      </c>
      <c r="AN421" s="46">
        <f t="array" ref="AN421">XLOOKUP($AJ421,Warranty!B:B,Warranty!E:E)</f>
        <v>0.015</v>
      </c>
      <c r="AO421" s="8">
        <f>IF($M421="AUD",VLOOKUP(RIGHT('Wk - Margins'!$K421,3),'AU Freight'!C:G,5,0),0)</f>
        <v>0</v>
      </c>
      <c r="AP421" s="46">
        <f t="shared" si="12"/>
        <v>0</v>
      </c>
      <c r="AQ421" s="54">
        <f t="shared" si="13"/>
        <v>0</v>
      </c>
      <c r="AR421" s="55">
        <f t="shared" si="14"/>
        <v>1</v>
      </c>
      <c r="AS421" s="56">
        <f>IF(M421="AUD",P421*'Currency &amp; Conversion'!$L$7,P421)</f>
        <v>27285</v>
      </c>
      <c r="AT421" s="56">
        <f>IF(M421="AUD",Q421*'Currency &amp; Conversion'!$L$7,Q421)</f>
        <v>22489</v>
      </c>
      <c r="AU421" s="56"/>
      <c r="AV421" s="56"/>
      <c r="AW421" s="8"/>
    </row>
    <row r="422" ht="12.75" customHeight="1">
      <c r="A422" s="39" t="str">
        <f>'Input - Bookings'!A424</f>
        <v>04-28</v>
      </c>
      <c r="B422" s="40" t="str">
        <f t="shared" si="1"/>
        <v>Pacific</v>
      </c>
      <c r="C422" s="40" t="str">
        <f t="shared" si="2"/>
        <v>PNZ</v>
      </c>
      <c r="D422" s="40" t="str">
        <f>'Input - Bookings'!C424</f>
        <v>P</v>
      </c>
      <c r="E422" s="40" t="str">
        <f>'Input - Bookings'!H424</f>
        <v>NZ</v>
      </c>
      <c r="F422" s="41" t="str">
        <f>'Input - Bookings'!E424</f>
        <v>067</v>
      </c>
      <c r="G422" s="41" t="str">
        <f>'Input - Bookings'!G424</f>
        <v>S.G EQUIPMENT LTD</v>
      </c>
      <c r="H422" s="41" t="str">
        <f>'Input - Bookings'!I424</f>
        <v>H25497</v>
      </c>
      <c r="I422" s="40" t="str">
        <f t="shared" si="3"/>
        <v>NZ</v>
      </c>
      <c r="J422" s="41" t="str">
        <f>VLOOKUP(H422,'Input - Bookings'!I422:P861,8,0)</f>
        <v>862065</v>
      </c>
      <c r="K422" s="41" t="str">
        <f>'Input - Bookings'!L424</f>
        <v>E857</v>
      </c>
      <c r="L422" s="41" t="str">
        <f>'Input - Bookings'!M424</f>
        <v>MO12C (SPED)</v>
      </c>
      <c r="M422" s="41" t="str">
        <f>'Input - Bookings'!B424</f>
        <v>USD</v>
      </c>
      <c r="N422" s="43" t="str">
        <f t="array" ref="N422">IF(M422="USD",INDEX('AP Plants'!A:A,MATCH(K422,'AP Plants'!D:D,0)),INDEX('Australia Plants'!A:A,MATCH(K422,'Australia Plants'!D:D,0)))</f>
        <v>Masate</v>
      </c>
      <c r="O422" s="10">
        <v>1.0</v>
      </c>
      <c r="P422" s="9">
        <v>27285.0</v>
      </c>
      <c r="Q422" s="9">
        <v>22489.0</v>
      </c>
      <c r="R422" s="44">
        <v>0.0</v>
      </c>
      <c r="S422" s="45">
        <f t="shared" si="4"/>
        <v>0.1757742349</v>
      </c>
      <c r="T422" s="46">
        <f t="shared" si="5"/>
        <v>0</v>
      </c>
      <c r="U422" s="46">
        <f t="shared" si="20"/>
        <v>0</v>
      </c>
      <c r="V422" s="47" t="str">
        <f t="shared" si="7"/>
        <v>AOP</v>
      </c>
      <c r="W422" s="48">
        <f t="shared" si="26"/>
        <v>0</v>
      </c>
      <c r="X422" s="49">
        <f t="shared" si="9"/>
        <v>0</v>
      </c>
      <c r="Y422" s="9">
        <f t="shared" si="24"/>
        <v>22489</v>
      </c>
      <c r="Z422" s="8"/>
      <c r="AA422" s="8"/>
      <c r="AB422" s="8"/>
      <c r="AC422" s="8" t="str">
        <f t="shared" si="11"/>
        <v>PNZH25497MO12C (SPED)</v>
      </c>
      <c r="AD422" s="8" t="str">
        <f>IF(AC422='Input - Bookings'!Q658,"OK","Check")</f>
        <v>Check</v>
      </c>
      <c r="AE422" s="50" t="s">
        <v>54</v>
      </c>
      <c r="AF422" s="62">
        <v>0.0</v>
      </c>
      <c r="AG422" s="62">
        <v>0.0</v>
      </c>
      <c r="AH422" s="59"/>
      <c r="AI422" s="52"/>
      <c r="AJ422" s="8" t="str">
        <f t="array" ref="AJ422">XLOOKUP($K422,'AP Plants'!D:D,'AP Plants'!B:B)</f>
        <v>Class 2</v>
      </c>
      <c r="AK422" s="53"/>
      <c r="AL422" s="53">
        <f>(AI422*(1+VLOOKUP(N422,'Currency &amp; Conversion'!$F$13:$G$19,2,0))*'Currency &amp; Conversion'!$L$3)+((AF422+AG422)*90%)</f>
        <v>0</v>
      </c>
      <c r="AM422" s="46">
        <v>0.015</v>
      </c>
      <c r="AN422" s="46">
        <f t="array" ref="AN422">XLOOKUP($AJ422,Warranty!B:B,Warranty!E:E)</f>
        <v>0.015</v>
      </c>
      <c r="AO422" s="8">
        <f>IF($M422="AUD",VLOOKUP(RIGHT('Wk - Margins'!$K422,3),'AU Freight'!C:G,5,0),0)</f>
        <v>0</v>
      </c>
      <c r="AP422" s="46">
        <f t="shared" si="12"/>
        <v>0</v>
      </c>
      <c r="AQ422" s="54">
        <f t="shared" si="13"/>
        <v>0</v>
      </c>
      <c r="AR422" s="55">
        <f t="shared" si="14"/>
        <v>1</v>
      </c>
      <c r="AS422" s="56">
        <f>IF(M422="AUD",P422*'Currency &amp; Conversion'!$L$7,P422)</f>
        <v>27285</v>
      </c>
      <c r="AT422" s="56">
        <f>IF(M422="AUD",Q422*'Currency &amp; Conversion'!$L$7,Q422)</f>
        <v>22489</v>
      </c>
      <c r="AU422" s="56"/>
      <c r="AV422" s="56"/>
      <c r="AW422" s="8"/>
    </row>
    <row r="423" ht="12.75" customHeight="1">
      <c r="A423" s="39" t="str">
        <f>'Input - Bookings'!A425</f>
        <v>04-28</v>
      </c>
      <c r="B423" s="40" t="str">
        <f t="shared" si="1"/>
        <v>Pacific</v>
      </c>
      <c r="C423" s="40" t="str">
        <f t="shared" si="2"/>
        <v>PNZ</v>
      </c>
      <c r="D423" s="40" t="str">
        <f>'Input - Bookings'!C425</f>
        <v>P</v>
      </c>
      <c r="E423" s="40" t="str">
        <f>'Input - Bookings'!H425</f>
        <v>NZ</v>
      </c>
      <c r="F423" s="41" t="str">
        <f>'Input - Bookings'!E425</f>
        <v>067</v>
      </c>
      <c r="G423" s="41" t="str">
        <f>'Input - Bookings'!G425</f>
        <v>S.G EQUIPMENT LTD</v>
      </c>
      <c r="H423" s="41" t="str">
        <f>'Input - Bookings'!I425</f>
        <v>H25498</v>
      </c>
      <c r="I423" s="40" t="str">
        <f t="shared" si="3"/>
        <v>NZ</v>
      </c>
      <c r="J423" s="41" t="str">
        <f>VLOOKUP(H423,'Input - Bookings'!I423:P862,8,0)</f>
        <v>862065</v>
      </c>
      <c r="K423" s="41" t="str">
        <f>'Input - Bookings'!L425</f>
        <v>E857</v>
      </c>
      <c r="L423" s="41" t="str">
        <f>'Input - Bookings'!M425</f>
        <v>MO12C (SPED)</v>
      </c>
      <c r="M423" s="41" t="str">
        <f>'Input - Bookings'!B425</f>
        <v>USD</v>
      </c>
      <c r="N423" s="43" t="str">
        <f t="array" ref="N423">IF(M423="USD",INDEX('AP Plants'!A:A,MATCH(K423,'AP Plants'!D:D,0)),INDEX('Australia Plants'!A:A,MATCH(K423,'Australia Plants'!D:D,0)))</f>
        <v>Masate</v>
      </c>
      <c r="O423" s="10">
        <v>1.0</v>
      </c>
      <c r="P423" s="9">
        <v>27285.0</v>
      </c>
      <c r="Q423" s="9">
        <v>22489.0</v>
      </c>
      <c r="R423" s="44">
        <v>0.0</v>
      </c>
      <c r="S423" s="45">
        <f t="shared" si="4"/>
        <v>0.1757742349</v>
      </c>
      <c r="T423" s="46">
        <f t="shared" si="5"/>
        <v>0</v>
      </c>
      <c r="U423" s="46">
        <f t="shared" si="20"/>
        <v>0</v>
      </c>
      <c r="V423" s="47" t="str">
        <f t="shared" si="7"/>
        <v>AOP</v>
      </c>
      <c r="W423" s="48">
        <f t="shared" si="26"/>
        <v>0</v>
      </c>
      <c r="X423" s="49">
        <f t="shared" si="9"/>
        <v>0</v>
      </c>
      <c r="Y423" s="9">
        <f t="shared" si="24"/>
        <v>22489</v>
      </c>
      <c r="Z423" s="8"/>
      <c r="AA423" s="8"/>
      <c r="AB423" s="8"/>
      <c r="AC423" s="8" t="str">
        <f t="shared" si="11"/>
        <v>PNZH25498MO12C (SPED)</v>
      </c>
      <c r="AD423" s="8" t="str">
        <f>IF(AC423='Input - Bookings'!Q659,"OK","Check")</f>
        <v>Check</v>
      </c>
      <c r="AE423" s="50" t="s">
        <v>54</v>
      </c>
      <c r="AF423" s="62">
        <v>0.0</v>
      </c>
      <c r="AG423" s="62">
        <v>0.0</v>
      </c>
      <c r="AH423" s="59"/>
      <c r="AI423" s="52"/>
      <c r="AJ423" s="8" t="str">
        <f t="array" ref="AJ423">XLOOKUP($K423,'AP Plants'!D:D,'AP Plants'!B:B)</f>
        <v>Class 2</v>
      </c>
      <c r="AK423" s="53"/>
      <c r="AL423" s="53">
        <f>(AI423*(1+VLOOKUP(N423,'Currency &amp; Conversion'!$F$13:$G$19,2,0))*'Currency &amp; Conversion'!$L$3)+((AF423+AG423)*90%)</f>
        <v>0</v>
      </c>
      <c r="AM423" s="46">
        <v>0.015</v>
      </c>
      <c r="AN423" s="46">
        <f t="array" ref="AN423">XLOOKUP($AJ423,Warranty!B:B,Warranty!E:E)</f>
        <v>0.015</v>
      </c>
      <c r="AO423" s="8">
        <f>IF($M423="AUD",VLOOKUP(RIGHT('Wk - Margins'!$K423,3),'AU Freight'!C:G,5,0),0)</f>
        <v>0</v>
      </c>
      <c r="AP423" s="46">
        <f t="shared" si="12"/>
        <v>0</v>
      </c>
      <c r="AQ423" s="54">
        <f t="shared" si="13"/>
        <v>0</v>
      </c>
      <c r="AR423" s="55">
        <f t="shared" si="14"/>
        <v>1</v>
      </c>
      <c r="AS423" s="56">
        <f>IF(M423="AUD",P423*'Currency &amp; Conversion'!$L$7,P423)</f>
        <v>27285</v>
      </c>
      <c r="AT423" s="56">
        <f>IF(M423="AUD",Q423*'Currency &amp; Conversion'!$L$7,Q423)</f>
        <v>22489</v>
      </c>
      <c r="AU423" s="56"/>
      <c r="AV423" s="56"/>
      <c r="AW423" s="8"/>
    </row>
    <row r="424" ht="12.75" customHeight="1">
      <c r="A424" s="39" t="str">
        <f>'Input - Bookings'!A426</f>
        <v>04-30</v>
      </c>
      <c r="B424" s="40" t="str">
        <f t="shared" si="1"/>
        <v>Australia</v>
      </c>
      <c r="C424" s="40" t="str">
        <f t="shared" si="2"/>
        <v>PAU</v>
      </c>
      <c r="D424" s="40" t="str">
        <f>'Input - Bookings'!C426</f>
        <v>P</v>
      </c>
      <c r="E424" s="40" t="str">
        <f>'Input - Bookings'!H426</f>
        <v>AU</v>
      </c>
      <c r="F424" s="41" t="str">
        <f>'Input - Bookings'!E426</f>
        <v>067</v>
      </c>
      <c r="G424" s="41" t="str">
        <f>'Input - Bookings'!G426</f>
        <v>ADAPT-A-LIFT GROUP (QLD)</v>
      </c>
      <c r="H424" s="41" t="str">
        <f>'Input - Bookings'!I426</f>
        <v>H26563</v>
      </c>
      <c r="I424" s="40" t="str">
        <f t="shared" si="3"/>
        <v>AU</v>
      </c>
      <c r="J424" s="41" t="str">
        <f>VLOOKUP(H424,'Input - Bookings'!I424:P863,8,0)</f>
        <v>087505</v>
      </c>
      <c r="K424" s="41" t="str">
        <f>'Input - Bookings'!L426</f>
        <v>A961</v>
      </c>
      <c r="L424" s="41" t="str">
        <f>'Input - Bookings'!M426</f>
        <v>MR16 961</v>
      </c>
      <c r="M424" s="41" t="str">
        <f>'Input - Bookings'!B426</f>
        <v>AUD</v>
      </c>
      <c r="N424" s="43" t="str">
        <f t="array" ref="N424">IF(M424="USD",INDEX('AP Plants'!A:A,MATCH(K424,'AP Plants'!D:D,0)),INDEX('Australia Plants'!A:A,MATCH(K424,'Australia Plants'!D:D,0)))</f>
        <v>Maximal</v>
      </c>
      <c r="O424" s="10">
        <v>1.0</v>
      </c>
      <c r="P424" s="9">
        <v>51085.0</v>
      </c>
      <c r="Q424" s="9">
        <v>33385.25</v>
      </c>
      <c r="R424" s="44">
        <v>0.1187976539354183</v>
      </c>
      <c r="S424" s="45">
        <f t="shared" si="4"/>
        <v>0.3464764608</v>
      </c>
      <c r="T424" s="46">
        <f t="shared" si="5"/>
        <v>0</v>
      </c>
      <c r="U424" s="46">
        <f t="shared" si="20"/>
        <v>0.1187976539</v>
      </c>
      <c r="V424" s="47" t="str">
        <f t="shared" si="7"/>
        <v>AOP</v>
      </c>
      <c r="W424" s="48">
        <f t="shared" si="26"/>
        <v>3966.089376</v>
      </c>
      <c r="X424" s="49" t="str">
        <f t="shared" si="9"/>
        <v>#DIV/0!</v>
      </c>
      <c r="Y424" s="9" t="str">
        <f t="shared" si="24"/>
        <v>#DIV/0!</v>
      </c>
      <c r="Z424" s="8"/>
      <c r="AA424" s="8"/>
      <c r="AB424" s="8"/>
      <c r="AC424" s="8" t="str">
        <f t="shared" si="11"/>
        <v>PAUH26563MR16 961</v>
      </c>
      <c r="AD424" s="8" t="str">
        <f>IF(AC424='Input - Bookings'!Q660,"OK","Check")</f>
        <v>Check</v>
      </c>
      <c r="AE424" s="50"/>
      <c r="AF424" s="62"/>
      <c r="AG424" s="62"/>
      <c r="AH424" s="52"/>
      <c r="AI424" s="59"/>
      <c r="AJ424" s="8" t="str">
        <f t="array" ref="AJ424">XLOOKUP($K424,'AP Plants'!D:D,'AP Plants'!B:B)</f>
        <v>Class 2</v>
      </c>
      <c r="AK424" s="53"/>
      <c r="AL424" s="53"/>
      <c r="AM424" s="46">
        <v>0.015</v>
      </c>
      <c r="AN424" s="46">
        <f t="array" ref="AN424">XLOOKUP($AJ424,Warranty!B:B,Warranty!E:E)</f>
        <v>0.015</v>
      </c>
      <c r="AO424" s="8">
        <f>IF($M424="AUD",VLOOKUP(RIGHT('Wk - Margins'!$K424,3),'AU Freight'!C:G,5,0),0)</f>
        <v>2000</v>
      </c>
      <c r="AP424" s="46">
        <f t="shared" si="12"/>
        <v>0</v>
      </c>
      <c r="AQ424" s="54">
        <f t="shared" si="13"/>
        <v>2000</v>
      </c>
      <c r="AR424" s="55">
        <f t="shared" si="14"/>
        <v>0.9400933047</v>
      </c>
      <c r="AS424" s="56">
        <f>IF(M424="AUD",P424*'Currency &amp; Conversion'!$L$7,P424)</f>
        <v>34302.55155</v>
      </c>
      <c r="AT424" s="56">
        <f>IF(M424="AUD",Q424*'Currency &amp; Conversion'!$L$7,Q424)</f>
        <v>22417.52489</v>
      </c>
      <c r="AU424" s="56"/>
      <c r="AV424" s="56"/>
      <c r="AW424" s="8"/>
    </row>
    <row r="425" ht="12.75" customHeight="1">
      <c r="A425" s="39" t="str">
        <f>'Input - Bookings'!A427</f>
        <v>04-30</v>
      </c>
      <c r="B425" s="40" t="str">
        <f t="shared" si="1"/>
        <v>Australia</v>
      </c>
      <c r="C425" s="40" t="str">
        <f t="shared" si="2"/>
        <v>PAU</v>
      </c>
      <c r="D425" s="40" t="str">
        <f>'Input - Bookings'!C427</f>
        <v>P</v>
      </c>
      <c r="E425" s="40" t="str">
        <f>'Input - Bookings'!H427</f>
        <v>AU</v>
      </c>
      <c r="F425" s="41" t="str">
        <f>'Input - Bookings'!E427</f>
        <v>067</v>
      </c>
      <c r="G425" s="41" t="str">
        <f>'Input - Bookings'!G427</f>
        <v>ADAPT-A-LIFT GROUP (QLD)</v>
      </c>
      <c r="H425" s="41" t="str">
        <f>'Input - Bookings'!I427</f>
        <v>H26564</v>
      </c>
      <c r="I425" s="40" t="str">
        <f t="shared" si="3"/>
        <v>AU</v>
      </c>
      <c r="J425" s="41" t="str">
        <f>VLOOKUP(H425,'Input - Bookings'!I425:P864,8,0)</f>
        <v>087505</v>
      </c>
      <c r="K425" s="41" t="str">
        <f>'Input - Bookings'!L427</f>
        <v>A961</v>
      </c>
      <c r="L425" s="41" t="str">
        <f>'Input - Bookings'!M427</f>
        <v>MR16 961</v>
      </c>
      <c r="M425" s="41" t="str">
        <f>'Input - Bookings'!B427</f>
        <v>AUD</v>
      </c>
      <c r="N425" s="43" t="str">
        <f t="array" ref="N425">IF(M425="USD",INDEX('AP Plants'!A:A,MATCH(K425,'AP Plants'!D:D,0)),INDEX('Australia Plants'!A:A,MATCH(K425,'Australia Plants'!D:D,0)))</f>
        <v>Maximal</v>
      </c>
      <c r="O425" s="10">
        <v>1.0</v>
      </c>
      <c r="P425" s="9">
        <v>51085.0</v>
      </c>
      <c r="Q425" s="9">
        <v>33385.25</v>
      </c>
      <c r="R425" s="44">
        <v>0.1187976539354183</v>
      </c>
      <c r="S425" s="45">
        <f t="shared" si="4"/>
        <v>0.3464764608</v>
      </c>
      <c r="T425" s="46">
        <f t="shared" si="5"/>
        <v>0</v>
      </c>
      <c r="U425" s="46">
        <f t="shared" si="20"/>
        <v>0.1187976539</v>
      </c>
      <c r="V425" s="47" t="str">
        <f t="shared" si="7"/>
        <v>AOP</v>
      </c>
      <c r="W425" s="48">
        <f t="shared" si="26"/>
        <v>3966.089376</v>
      </c>
      <c r="X425" s="49" t="str">
        <f t="shared" si="9"/>
        <v>#DIV/0!</v>
      </c>
      <c r="Y425" s="9" t="str">
        <f t="shared" si="24"/>
        <v>#DIV/0!</v>
      </c>
      <c r="Z425" s="8"/>
      <c r="AA425" s="8"/>
      <c r="AB425" s="8"/>
      <c r="AC425" s="8" t="str">
        <f t="shared" si="11"/>
        <v>PAUH26564MR16 961</v>
      </c>
      <c r="AD425" s="8" t="str">
        <f>IF(AC425='Input - Bookings'!Q661,"OK","Check")</f>
        <v>Check</v>
      </c>
      <c r="AE425" s="50"/>
      <c r="AF425" s="62"/>
      <c r="AG425" s="62"/>
      <c r="AH425" s="52"/>
      <c r="AI425" s="59"/>
      <c r="AJ425" s="8" t="str">
        <f t="array" ref="AJ425">XLOOKUP($K425,'AP Plants'!D:D,'AP Plants'!B:B)</f>
        <v>Class 2</v>
      </c>
      <c r="AK425" s="53"/>
      <c r="AL425" s="53"/>
      <c r="AM425" s="46">
        <v>0.015</v>
      </c>
      <c r="AN425" s="46">
        <f t="array" ref="AN425">XLOOKUP($AJ425,Warranty!B:B,Warranty!E:E)</f>
        <v>0.015</v>
      </c>
      <c r="AO425" s="8">
        <f>IF($M425="AUD",VLOOKUP(RIGHT('Wk - Margins'!$K425,3),'AU Freight'!C:G,5,0),0)</f>
        <v>2000</v>
      </c>
      <c r="AP425" s="46">
        <f t="shared" si="12"/>
        <v>0</v>
      </c>
      <c r="AQ425" s="54">
        <f t="shared" si="13"/>
        <v>2000</v>
      </c>
      <c r="AR425" s="55">
        <f t="shared" si="14"/>
        <v>0.9400933047</v>
      </c>
      <c r="AS425" s="56">
        <f>IF(M425="AUD",P425*'Currency &amp; Conversion'!$L$7,P425)</f>
        <v>34302.55155</v>
      </c>
      <c r="AT425" s="56">
        <f>IF(M425="AUD",Q425*'Currency &amp; Conversion'!$L$7,Q425)</f>
        <v>22417.52489</v>
      </c>
      <c r="AU425" s="56"/>
      <c r="AV425" s="56"/>
      <c r="AW425" s="8"/>
    </row>
    <row r="426" ht="12.75" customHeight="1">
      <c r="A426" s="39" t="str">
        <f>'Input - Bookings'!A428</f>
        <v>04-30</v>
      </c>
      <c r="B426" s="40" t="str">
        <f t="shared" si="1"/>
        <v>Australia</v>
      </c>
      <c r="C426" s="40" t="str">
        <f t="shared" si="2"/>
        <v>PAU</v>
      </c>
      <c r="D426" s="40" t="str">
        <f>'Input - Bookings'!C428</f>
        <v>P</v>
      </c>
      <c r="E426" s="40" t="str">
        <f>'Input - Bookings'!H428</f>
        <v>AU</v>
      </c>
      <c r="F426" s="41" t="str">
        <f>'Input - Bookings'!E428</f>
        <v>067</v>
      </c>
      <c r="G426" s="41" t="str">
        <f>'Input - Bookings'!G428</f>
        <v>ADAPT-A-LIFT GROUP (QLD)</v>
      </c>
      <c r="H426" s="41" t="str">
        <f>'Input - Bookings'!I428</f>
        <v>H26565</v>
      </c>
      <c r="I426" s="40" t="str">
        <f t="shared" si="3"/>
        <v>AU</v>
      </c>
      <c r="J426" s="41" t="str">
        <f>VLOOKUP(H426,'Input - Bookings'!I426:P865,8,0)</f>
        <v>087505</v>
      </c>
      <c r="K426" s="41" t="str">
        <f>'Input - Bookings'!L428</f>
        <v>A961</v>
      </c>
      <c r="L426" s="41" t="str">
        <f>'Input - Bookings'!M428</f>
        <v>MR16 961</v>
      </c>
      <c r="M426" s="41" t="str">
        <f>'Input - Bookings'!B428</f>
        <v>AUD</v>
      </c>
      <c r="N426" s="43" t="str">
        <f t="array" ref="N426">IF(M426="USD",INDEX('AP Plants'!A:A,MATCH(K426,'AP Plants'!D:D,0)),INDEX('Australia Plants'!A:A,MATCH(K426,'Australia Plants'!D:D,0)))</f>
        <v>Maximal</v>
      </c>
      <c r="O426" s="10">
        <v>1.0</v>
      </c>
      <c r="P426" s="9">
        <v>51085.0</v>
      </c>
      <c r="Q426" s="9">
        <v>33385.25</v>
      </c>
      <c r="R426" s="44">
        <v>0.1187976539354183</v>
      </c>
      <c r="S426" s="45">
        <f t="shared" si="4"/>
        <v>0.3464764608</v>
      </c>
      <c r="T426" s="46">
        <f t="shared" si="5"/>
        <v>0</v>
      </c>
      <c r="U426" s="46">
        <f t="shared" si="20"/>
        <v>0.1187976539</v>
      </c>
      <c r="V426" s="47" t="str">
        <f t="shared" si="7"/>
        <v>AOP</v>
      </c>
      <c r="W426" s="48">
        <f t="shared" si="26"/>
        <v>3966.089376</v>
      </c>
      <c r="X426" s="49" t="str">
        <f t="shared" si="9"/>
        <v>#DIV/0!</v>
      </c>
      <c r="Y426" s="9" t="str">
        <f t="shared" si="24"/>
        <v>#DIV/0!</v>
      </c>
      <c r="Z426" s="8"/>
      <c r="AA426" s="8"/>
      <c r="AB426" s="8"/>
      <c r="AC426" s="8" t="str">
        <f t="shared" si="11"/>
        <v>PAUH26565MR16 961</v>
      </c>
      <c r="AD426" s="8" t="str">
        <f>IF(AC426='Input - Bookings'!Q662,"OK","Check")</f>
        <v>Check</v>
      </c>
      <c r="AE426" s="50"/>
      <c r="AF426" s="62"/>
      <c r="AG426" s="62"/>
      <c r="AH426" s="52"/>
      <c r="AI426" s="59"/>
      <c r="AJ426" s="8" t="str">
        <f t="array" ref="AJ426">XLOOKUP($K426,'AP Plants'!D:D,'AP Plants'!B:B)</f>
        <v>Class 2</v>
      </c>
      <c r="AK426" s="53"/>
      <c r="AL426" s="53"/>
      <c r="AM426" s="46">
        <v>0.015</v>
      </c>
      <c r="AN426" s="46">
        <f t="array" ref="AN426">XLOOKUP($AJ426,Warranty!B:B,Warranty!E:E)</f>
        <v>0.015</v>
      </c>
      <c r="AO426" s="8">
        <f>IF($M426="AUD",VLOOKUP(RIGHT('Wk - Margins'!$K426,3),'AU Freight'!C:G,5,0),0)</f>
        <v>2000</v>
      </c>
      <c r="AP426" s="46">
        <f t="shared" si="12"/>
        <v>0</v>
      </c>
      <c r="AQ426" s="54">
        <f t="shared" si="13"/>
        <v>2000</v>
      </c>
      <c r="AR426" s="55">
        <f t="shared" si="14"/>
        <v>0.9400933047</v>
      </c>
      <c r="AS426" s="56">
        <f>IF(M426="AUD",P426*'Currency &amp; Conversion'!$L$7,P426)</f>
        <v>34302.55155</v>
      </c>
      <c r="AT426" s="56">
        <f>IF(M426="AUD",Q426*'Currency &amp; Conversion'!$L$7,Q426)</f>
        <v>22417.52489</v>
      </c>
      <c r="AU426" s="56"/>
      <c r="AV426" s="56"/>
      <c r="AW426" s="8"/>
    </row>
    <row r="427" ht="12.75" customHeight="1">
      <c r="A427" s="39" t="str">
        <f>'Input - Bookings'!A429</f>
        <v>04-30</v>
      </c>
      <c r="B427" s="40" t="str">
        <f t="shared" si="1"/>
        <v>Australia</v>
      </c>
      <c r="C427" s="40" t="str">
        <f t="shared" si="2"/>
        <v>PAU</v>
      </c>
      <c r="D427" s="40" t="str">
        <f>'Input - Bookings'!C429</f>
        <v>P</v>
      </c>
      <c r="E427" s="40" t="str">
        <f>'Input - Bookings'!H429</f>
        <v>AU</v>
      </c>
      <c r="F427" s="41" t="str">
        <f>'Input - Bookings'!E429</f>
        <v>067</v>
      </c>
      <c r="G427" s="41" t="str">
        <f>'Input - Bookings'!G429</f>
        <v>ADAPT-A-LIFT GROUP (QLD)</v>
      </c>
      <c r="H427" s="41" t="str">
        <f>'Input - Bookings'!I429</f>
        <v>H26566</v>
      </c>
      <c r="I427" s="40" t="str">
        <f t="shared" si="3"/>
        <v>AU</v>
      </c>
      <c r="J427" s="41" t="str">
        <f>VLOOKUP(H427,'Input - Bookings'!I427:P866,8,0)</f>
        <v>087505</v>
      </c>
      <c r="K427" s="41" t="str">
        <f>'Input - Bookings'!L429</f>
        <v>A961</v>
      </c>
      <c r="L427" s="41" t="str">
        <f>'Input - Bookings'!M429</f>
        <v>MR16 961</v>
      </c>
      <c r="M427" s="41" t="str">
        <f>'Input - Bookings'!B429</f>
        <v>AUD</v>
      </c>
      <c r="N427" s="43" t="str">
        <f t="array" ref="N427">IF(M427="USD",INDEX('AP Plants'!A:A,MATCH(K427,'AP Plants'!D:D,0)),INDEX('Australia Plants'!A:A,MATCH(K427,'Australia Plants'!D:D,0)))</f>
        <v>Maximal</v>
      </c>
      <c r="O427" s="10">
        <v>1.0</v>
      </c>
      <c r="P427" s="9">
        <v>51085.0</v>
      </c>
      <c r="Q427" s="9">
        <v>33385.25</v>
      </c>
      <c r="R427" s="44">
        <v>0.1187976539354183</v>
      </c>
      <c r="S427" s="45">
        <f t="shared" si="4"/>
        <v>0.3464764608</v>
      </c>
      <c r="T427" s="46">
        <f t="shared" si="5"/>
        <v>0</v>
      </c>
      <c r="U427" s="46">
        <f t="shared" si="20"/>
        <v>0.1187976539</v>
      </c>
      <c r="V427" s="47" t="str">
        <f t="shared" si="7"/>
        <v>AOP</v>
      </c>
      <c r="W427" s="48">
        <f t="shared" si="26"/>
        <v>3966.089376</v>
      </c>
      <c r="X427" s="49" t="str">
        <f t="shared" si="9"/>
        <v>#DIV/0!</v>
      </c>
      <c r="Y427" s="9" t="str">
        <f t="shared" si="24"/>
        <v>#DIV/0!</v>
      </c>
      <c r="Z427" s="8"/>
      <c r="AA427" s="8"/>
      <c r="AB427" s="8"/>
      <c r="AC427" s="8" t="str">
        <f t="shared" si="11"/>
        <v>PAUH26566MR16 961</v>
      </c>
      <c r="AD427" s="8" t="str">
        <f>IF(AC427='Input - Bookings'!Q663,"OK","Check")</f>
        <v>Check</v>
      </c>
      <c r="AE427" s="50"/>
      <c r="AF427" s="62"/>
      <c r="AG427" s="62"/>
      <c r="AH427" s="52"/>
      <c r="AI427" s="59"/>
      <c r="AJ427" s="8" t="str">
        <f t="array" ref="AJ427">XLOOKUP($K427,'AP Plants'!D:D,'AP Plants'!B:B)</f>
        <v>Class 2</v>
      </c>
      <c r="AK427" s="53"/>
      <c r="AL427" s="53"/>
      <c r="AM427" s="46">
        <v>0.015</v>
      </c>
      <c r="AN427" s="46">
        <f t="array" ref="AN427">XLOOKUP($AJ427,Warranty!B:B,Warranty!E:E)</f>
        <v>0.015</v>
      </c>
      <c r="AO427" s="8">
        <f>IF($M427="AUD",VLOOKUP(RIGHT('Wk - Margins'!$K427,3),'AU Freight'!C:G,5,0),0)</f>
        <v>2000</v>
      </c>
      <c r="AP427" s="46">
        <f t="shared" si="12"/>
        <v>0</v>
      </c>
      <c r="AQ427" s="54">
        <f t="shared" si="13"/>
        <v>2000</v>
      </c>
      <c r="AR427" s="55">
        <f t="shared" si="14"/>
        <v>0.9400933047</v>
      </c>
      <c r="AS427" s="56">
        <f>IF(M427="AUD",P427*'Currency &amp; Conversion'!$L$7,P427)</f>
        <v>34302.55155</v>
      </c>
      <c r="AT427" s="56">
        <f>IF(M427="AUD",Q427*'Currency &amp; Conversion'!$L$7,Q427)</f>
        <v>22417.52489</v>
      </c>
      <c r="AU427" s="56"/>
      <c r="AV427" s="56"/>
      <c r="AW427" s="8"/>
    </row>
    <row r="428" ht="12.75" customHeight="1">
      <c r="A428" s="39" t="str">
        <f>'Input - Bookings'!A430</f>
        <v>04-30</v>
      </c>
      <c r="B428" s="40" t="str">
        <f t="shared" si="1"/>
        <v>Australia</v>
      </c>
      <c r="C428" s="40" t="str">
        <f t="shared" si="2"/>
        <v>PAU</v>
      </c>
      <c r="D428" s="40" t="str">
        <f>'Input - Bookings'!C430</f>
        <v>P</v>
      </c>
      <c r="E428" s="40" t="str">
        <f>'Input - Bookings'!H430</f>
        <v>AU</v>
      </c>
      <c r="F428" s="41" t="str">
        <f>'Input - Bookings'!E430</f>
        <v>067</v>
      </c>
      <c r="G428" s="41" t="str">
        <f>'Input - Bookings'!G430</f>
        <v>ADAPT-A-LIFT GROUP (QLD)</v>
      </c>
      <c r="H428" s="41" t="str">
        <f>'Input - Bookings'!I430</f>
        <v>H26567</v>
      </c>
      <c r="I428" s="40" t="str">
        <f t="shared" si="3"/>
        <v>AU</v>
      </c>
      <c r="J428" s="41" t="str">
        <f>VLOOKUP(H428,'Input - Bookings'!I428:P867,8,0)</f>
        <v>087505</v>
      </c>
      <c r="K428" s="41" t="str">
        <f>'Input - Bookings'!L430</f>
        <v>A961</v>
      </c>
      <c r="L428" s="41" t="str">
        <f>'Input - Bookings'!M430</f>
        <v>MR16 961</v>
      </c>
      <c r="M428" s="41" t="str">
        <f>'Input - Bookings'!B430</f>
        <v>AUD</v>
      </c>
      <c r="N428" s="43" t="str">
        <f t="array" ref="N428">IF(M428="USD",INDEX('AP Plants'!A:A,MATCH(K428,'AP Plants'!D:D,0)),INDEX('Australia Plants'!A:A,MATCH(K428,'Australia Plants'!D:D,0)))</f>
        <v>Maximal</v>
      </c>
      <c r="O428" s="10">
        <v>1.0</v>
      </c>
      <c r="P428" s="9">
        <v>51085.0</v>
      </c>
      <c r="Q428" s="9">
        <v>33385.25</v>
      </c>
      <c r="R428" s="44">
        <v>0.1187976539354183</v>
      </c>
      <c r="S428" s="45">
        <f t="shared" si="4"/>
        <v>0.3464764608</v>
      </c>
      <c r="T428" s="46">
        <f t="shared" si="5"/>
        <v>0</v>
      </c>
      <c r="U428" s="46">
        <f t="shared" si="20"/>
        <v>0.1187976539</v>
      </c>
      <c r="V428" s="47" t="str">
        <f t="shared" si="7"/>
        <v>AOP</v>
      </c>
      <c r="W428" s="48">
        <f t="shared" si="26"/>
        <v>3966.089376</v>
      </c>
      <c r="X428" s="49" t="str">
        <f t="shared" si="9"/>
        <v>#DIV/0!</v>
      </c>
      <c r="Y428" s="9" t="str">
        <f t="shared" si="24"/>
        <v>#DIV/0!</v>
      </c>
      <c r="Z428" s="8"/>
      <c r="AA428" s="8"/>
      <c r="AB428" s="8"/>
      <c r="AC428" s="8" t="str">
        <f t="shared" si="11"/>
        <v>PAUH26567MR16 961</v>
      </c>
      <c r="AD428" s="8" t="str">
        <f>IF(AC428='Input - Bookings'!Q664,"OK","Check")</f>
        <v>Check</v>
      </c>
      <c r="AE428" s="50"/>
      <c r="AF428" s="62"/>
      <c r="AG428" s="62"/>
      <c r="AH428" s="52"/>
      <c r="AI428" s="59"/>
      <c r="AJ428" s="8" t="str">
        <f t="array" ref="AJ428">XLOOKUP($K428,'AP Plants'!D:D,'AP Plants'!B:B)</f>
        <v>Class 2</v>
      </c>
      <c r="AK428" s="53"/>
      <c r="AL428" s="53"/>
      <c r="AM428" s="46">
        <v>0.015</v>
      </c>
      <c r="AN428" s="46">
        <f t="array" ref="AN428">XLOOKUP($AJ428,Warranty!B:B,Warranty!E:E)</f>
        <v>0.015</v>
      </c>
      <c r="AO428" s="8">
        <f>IF($M428="AUD",VLOOKUP(RIGHT('Wk - Margins'!$K428,3),'AU Freight'!C:G,5,0),0)</f>
        <v>2000</v>
      </c>
      <c r="AP428" s="46">
        <f t="shared" si="12"/>
        <v>0</v>
      </c>
      <c r="AQ428" s="54">
        <f t="shared" si="13"/>
        <v>2000</v>
      </c>
      <c r="AR428" s="55">
        <f t="shared" si="14"/>
        <v>0.9400933047</v>
      </c>
      <c r="AS428" s="56">
        <f>IF(M428="AUD",P428*'Currency &amp; Conversion'!$L$7,P428)</f>
        <v>34302.55155</v>
      </c>
      <c r="AT428" s="56">
        <f>IF(M428="AUD",Q428*'Currency &amp; Conversion'!$L$7,Q428)</f>
        <v>22417.52489</v>
      </c>
      <c r="AU428" s="56"/>
      <c r="AV428" s="56"/>
      <c r="AW428" s="8"/>
    </row>
    <row r="429" ht="12.75" customHeight="1">
      <c r="A429" s="39" t="str">
        <f>'Input - Bookings'!A431</f>
        <v>04-30</v>
      </c>
      <c r="B429" s="40" t="str">
        <f t="shared" si="1"/>
        <v>Australia</v>
      </c>
      <c r="C429" s="40" t="str">
        <f t="shared" si="2"/>
        <v>PAU</v>
      </c>
      <c r="D429" s="40" t="str">
        <f>'Input - Bookings'!C431</f>
        <v>P</v>
      </c>
      <c r="E429" s="40" t="str">
        <f>'Input - Bookings'!H431</f>
        <v>AU</v>
      </c>
      <c r="F429" s="41" t="str">
        <f>'Input - Bookings'!E431</f>
        <v>067</v>
      </c>
      <c r="G429" s="41" t="str">
        <f>'Input - Bookings'!G431</f>
        <v>ADAPT-A-LIFT GROUP (QLD)</v>
      </c>
      <c r="H429" s="41" t="str">
        <f>'Input - Bookings'!I431</f>
        <v>H26568</v>
      </c>
      <c r="I429" s="40" t="str">
        <f t="shared" si="3"/>
        <v>AU</v>
      </c>
      <c r="J429" s="41" t="str">
        <f>VLOOKUP(H429,'Input - Bookings'!I429:P868,8,0)</f>
        <v>087505</v>
      </c>
      <c r="K429" s="41" t="str">
        <f>'Input - Bookings'!L431</f>
        <v>A961</v>
      </c>
      <c r="L429" s="41" t="str">
        <f>'Input - Bookings'!M431</f>
        <v>MR16 961</v>
      </c>
      <c r="M429" s="41" t="str">
        <f>'Input - Bookings'!B431</f>
        <v>AUD</v>
      </c>
      <c r="N429" s="43" t="str">
        <f t="array" ref="N429">IF(M429="USD",INDEX('AP Plants'!A:A,MATCH(K429,'AP Plants'!D:D,0)),INDEX('Australia Plants'!A:A,MATCH(K429,'Australia Plants'!D:D,0)))</f>
        <v>Maximal</v>
      </c>
      <c r="O429" s="10">
        <v>1.0</v>
      </c>
      <c r="P429" s="9">
        <v>51085.0</v>
      </c>
      <c r="Q429" s="9">
        <v>33385.25</v>
      </c>
      <c r="R429" s="44">
        <v>0.1187976539354183</v>
      </c>
      <c r="S429" s="45">
        <f t="shared" si="4"/>
        <v>0.3464764608</v>
      </c>
      <c r="T429" s="46">
        <f t="shared" si="5"/>
        <v>0</v>
      </c>
      <c r="U429" s="46">
        <f t="shared" si="20"/>
        <v>0.1187976539</v>
      </c>
      <c r="V429" s="47" t="str">
        <f t="shared" si="7"/>
        <v>AOP</v>
      </c>
      <c r="W429" s="48">
        <f t="shared" si="26"/>
        <v>3966.089376</v>
      </c>
      <c r="X429" s="49" t="str">
        <f t="shared" si="9"/>
        <v>#DIV/0!</v>
      </c>
      <c r="Y429" s="9" t="str">
        <f t="shared" si="24"/>
        <v>#DIV/0!</v>
      </c>
      <c r="Z429" s="8"/>
      <c r="AA429" s="8"/>
      <c r="AB429" s="8"/>
      <c r="AC429" s="8" t="str">
        <f t="shared" si="11"/>
        <v>PAUH26568MR16 961</v>
      </c>
      <c r="AD429" s="8" t="str">
        <f>IF(AC429='Input - Bookings'!Q665,"OK","Check")</f>
        <v>Check</v>
      </c>
      <c r="AE429" s="50"/>
      <c r="AF429" s="62"/>
      <c r="AG429" s="62"/>
      <c r="AH429" s="52"/>
      <c r="AI429" s="59"/>
      <c r="AJ429" s="8" t="str">
        <f t="array" ref="AJ429">XLOOKUP($K429,'AP Plants'!D:D,'AP Plants'!B:B)</f>
        <v>Class 2</v>
      </c>
      <c r="AK429" s="53"/>
      <c r="AL429" s="53"/>
      <c r="AM429" s="46">
        <v>0.015</v>
      </c>
      <c r="AN429" s="46">
        <f t="array" ref="AN429">XLOOKUP($AJ429,Warranty!B:B,Warranty!E:E)</f>
        <v>0.015</v>
      </c>
      <c r="AO429" s="8">
        <f>IF($M429="AUD",VLOOKUP(RIGHT('Wk - Margins'!$K429,3),'AU Freight'!C:G,5,0),0)</f>
        <v>2000</v>
      </c>
      <c r="AP429" s="46">
        <f t="shared" si="12"/>
        <v>0</v>
      </c>
      <c r="AQ429" s="54">
        <f t="shared" si="13"/>
        <v>2000</v>
      </c>
      <c r="AR429" s="55">
        <f t="shared" si="14"/>
        <v>0.9400933047</v>
      </c>
      <c r="AS429" s="56">
        <f>IF(M429="AUD",P429*'Currency &amp; Conversion'!$L$7,P429)</f>
        <v>34302.55155</v>
      </c>
      <c r="AT429" s="56">
        <f>IF(M429="AUD",Q429*'Currency &amp; Conversion'!$L$7,Q429)</f>
        <v>22417.52489</v>
      </c>
      <c r="AU429" s="56"/>
      <c r="AV429" s="56"/>
      <c r="AW429" s="8"/>
    </row>
    <row r="430" ht="12.75" customHeight="1">
      <c r="A430" s="39" t="str">
        <f>'Input - Bookings'!A432</f>
        <v>04-30</v>
      </c>
      <c r="B430" s="40" t="str">
        <f t="shared" si="1"/>
        <v>Australia</v>
      </c>
      <c r="C430" s="40" t="str">
        <f t="shared" si="2"/>
        <v>PAU</v>
      </c>
      <c r="D430" s="40" t="str">
        <f>'Input - Bookings'!C432</f>
        <v>P</v>
      </c>
      <c r="E430" s="40" t="str">
        <f>'Input - Bookings'!H432</f>
        <v>AU</v>
      </c>
      <c r="F430" s="41" t="str">
        <f>'Input - Bookings'!E432</f>
        <v>067</v>
      </c>
      <c r="G430" s="41" t="str">
        <f>'Input - Bookings'!G432</f>
        <v>ADAPT-A-LIFT GROUP (QLD)</v>
      </c>
      <c r="H430" s="41" t="str">
        <f>'Input - Bookings'!I432</f>
        <v>H26569</v>
      </c>
      <c r="I430" s="40" t="str">
        <f t="shared" si="3"/>
        <v>AU</v>
      </c>
      <c r="J430" s="41" t="str">
        <f>VLOOKUP(H430,'Input - Bookings'!I430:P869,8,0)</f>
        <v>087505</v>
      </c>
      <c r="K430" s="41" t="str">
        <f>'Input - Bookings'!L432</f>
        <v>A961</v>
      </c>
      <c r="L430" s="41" t="str">
        <f>'Input - Bookings'!M432</f>
        <v>MR16 961</v>
      </c>
      <c r="M430" s="41" t="str">
        <f>'Input - Bookings'!B432</f>
        <v>AUD</v>
      </c>
      <c r="N430" s="43" t="str">
        <f t="array" ref="N430">IF(M430="USD",INDEX('AP Plants'!A:A,MATCH(K430,'AP Plants'!D:D,0)),INDEX('Australia Plants'!A:A,MATCH(K430,'Australia Plants'!D:D,0)))</f>
        <v>Maximal</v>
      </c>
      <c r="O430" s="10">
        <v>1.0</v>
      </c>
      <c r="P430" s="9">
        <v>51085.0</v>
      </c>
      <c r="Q430" s="9">
        <v>33385.25</v>
      </c>
      <c r="R430" s="44">
        <v>0.1187976539354183</v>
      </c>
      <c r="S430" s="45">
        <f t="shared" si="4"/>
        <v>0.3464764608</v>
      </c>
      <c r="T430" s="46">
        <f t="shared" si="5"/>
        <v>0</v>
      </c>
      <c r="U430" s="46">
        <f t="shared" si="20"/>
        <v>0.1187976539</v>
      </c>
      <c r="V430" s="47" t="str">
        <f t="shared" si="7"/>
        <v>AOP</v>
      </c>
      <c r="W430" s="48">
        <f t="shared" si="26"/>
        <v>3966.089376</v>
      </c>
      <c r="X430" s="49" t="str">
        <f t="shared" si="9"/>
        <v>#DIV/0!</v>
      </c>
      <c r="Y430" s="9" t="str">
        <f t="shared" si="24"/>
        <v>#DIV/0!</v>
      </c>
      <c r="Z430" s="8"/>
      <c r="AA430" s="8"/>
      <c r="AB430" s="8"/>
      <c r="AC430" s="8" t="str">
        <f t="shared" si="11"/>
        <v>PAUH26569MR16 961</v>
      </c>
      <c r="AD430" s="8" t="str">
        <f>IF(AC430='Input - Bookings'!Q666,"OK","Check")</f>
        <v>Check</v>
      </c>
      <c r="AE430" s="50"/>
      <c r="AF430" s="62"/>
      <c r="AG430" s="62"/>
      <c r="AH430" s="52"/>
      <c r="AI430" s="59"/>
      <c r="AJ430" s="8" t="str">
        <f t="array" ref="AJ430">XLOOKUP($K430,'AP Plants'!D:D,'AP Plants'!B:B)</f>
        <v>Class 2</v>
      </c>
      <c r="AK430" s="53"/>
      <c r="AL430" s="53"/>
      <c r="AM430" s="46">
        <v>0.015</v>
      </c>
      <c r="AN430" s="46">
        <f t="array" ref="AN430">XLOOKUP($AJ430,Warranty!B:B,Warranty!E:E)</f>
        <v>0.015</v>
      </c>
      <c r="AO430" s="8">
        <f>IF($M430="AUD",VLOOKUP(RIGHT('Wk - Margins'!$K430,3),'AU Freight'!C:G,5,0),0)</f>
        <v>2000</v>
      </c>
      <c r="AP430" s="46">
        <f t="shared" si="12"/>
        <v>0</v>
      </c>
      <c r="AQ430" s="54">
        <f t="shared" si="13"/>
        <v>2000</v>
      </c>
      <c r="AR430" s="55">
        <f t="shared" si="14"/>
        <v>0.9400933047</v>
      </c>
      <c r="AS430" s="56">
        <f>IF(M430="AUD",P430*'Currency &amp; Conversion'!$L$7,P430)</f>
        <v>34302.55155</v>
      </c>
      <c r="AT430" s="56">
        <f>IF(M430="AUD",Q430*'Currency &amp; Conversion'!$L$7,Q430)</f>
        <v>22417.52489</v>
      </c>
      <c r="AU430" s="56"/>
      <c r="AV430" s="56"/>
      <c r="AW430" s="8"/>
    </row>
    <row r="431" ht="12.75" customHeight="1">
      <c r="A431" s="39" t="str">
        <f>'Input - Bookings'!A433</f>
        <v>04-30</v>
      </c>
      <c r="B431" s="40" t="str">
        <f t="shared" si="1"/>
        <v>Australia</v>
      </c>
      <c r="C431" s="40" t="str">
        <f t="shared" si="2"/>
        <v>PAU</v>
      </c>
      <c r="D431" s="40" t="str">
        <f>'Input - Bookings'!C433</f>
        <v>P</v>
      </c>
      <c r="E431" s="40" t="str">
        <f>'Input - Bookings'!H433</f>
        <v>AU</v>
      </c>
      <c r="F431" s="41" t="str">
        <f>'Input - Bookings'!E433</f>
        <v>067</v>
      </c>
      <c r="G431" s="41" t="str">
        <f>'Input - Bookings'!G433</f>
        <v>ADAPT-A-LIFT GROUP (QLD)</v>
      </c>
      <c r="H431" s="41" t="str">
        <f>'Input - Bookings'!I433</f>
        <v>H26570</v>
      </c>
      <c r="I431" s="40" t="str">
        <f t="shared" si="3"/>
        <v>AU</v>
      </c>
      <c r="J431" s="41" t="str">
        <f>VLOOKUP(H431,'Input - Bookings'!I431:P870,8,0)</f>
        <v>087505</v>
      </c>
      <c r="K431" s="41" t="str">
        <f>'Input - Bookings'!L433</f>
        <v>A961</v>
      </c>
      <c r="L431" s="41" t="str">
        <f>'Input - Bookings'!M433</f>
        <v>MR16 961</v>
      </c>
      <c r="M431" s="41" t="str">
        <f>'Input - Bookings'!B433</f>
        <v>AUD</v>
      </c>
      <c r="N431" s="43" t="str">
        <f t="array" ref="N431">IF(M431="USD",INDEX('AP Plants'!A:A,MATCH(K431,'AP Plants'!D:D,0)),INDEX('Australia Plants'!A:A,MATCH(K431,'Australia Plants'!D:D,0)))</f>
        <v>Maximal</v>
      </c>
      <c r="O431" s="10">
        <v>1.0</v>
      </c>
      <c r="P431" s="9">
        <v>51085.0</v>
      </c>
      <c r="Q431" s="9">
        <v>33385.25</v>
      </c>
      <c r="R431" s="44">
        <v>0.1187976539354183</v>
      </c>
      <c r="S431" s="45">
        <f t="shared" si="4"/>
        <v>0.3464764608</v>
      </c>
      <c r="T431" s="46">
        <f t="shared" si="5"/>
        <v>0</v>
      </c>
      <c r="U431" s="46">
        <f t="shared" si="20"/>
        <v>0.1187976539</v>
      </c>
      <c r="V431" s="47" t="str">
        <f t="shared" si="7"/>
        <v>AOP</v>
      </c>
      <c r="W431" s="48">
        <f t="shared" si="26"/>
        <v>3966.089376</v>
      </c>
      <c r="X431" s="49" t="str">
        <f t="shared" si="9"/>
        <v>#DIV/0!</v>
      </c>
      <c r="Y431" s="9" t="str">
        <f t="shared" si="24"/>
        <v>#DIV/0!</v>
      </c>
      <c r="Z431" s="8"/>
      <c r="AA431" s="8"/>
      <c r="AB431" s="8"/>
      <c r="AC431" s="8" t="str">
        <f t="shared" si="11"/>
        <v>PAUH26570MR16 961</v>
      </c>
      <c r="AD431" s="8" t="str">
        <f>IF(AC431='Input - Bookings'!Q667,"OK","Check")</f>
        <v>Check</v>
      </c>
      <c r="AE431" s="50"/>
      <c r="AF431" s="62"/>
      <c r="AG431" s="62"/>
      <c r="AH431" s="52"/>
      <c r="AI431" s="59"/>
      <c r="AJ431" s="8" t="str">
        <f t="array" ref="AJ431">XLOOKUP($K431,'AP Plants'!D:D,'AP Plants'!B:B)</f>
        <v>Class 2</v>
      </c>
      <c r="AK431" s="53"/>
      <c r="AL431" s="53"/>
      <c r="AM431" s="46">
        <v>0.015</v>
      </c>
      <c r="AN431" s="46">
        <f t="array" ref="AN431">XLOOKUP($AJ431,Warranty!B:B,Warranty!E:E)</f>
        <v>0.015</v>
      </c>
      <c r="AO431" s="8">
        <f>IF($M431="AUD",VLOOKUP(RIGHT('Wk - Margins'!$K431,3),'AU Freight'!C:G,5,0),0)</f>
        <v>2000</v>
      </c>
      <c r="AP431" s="46">
        <f t="shared" si="12"/>
        <v>0</v>
      </c>
      <c r="AQ431" s="54">
        <f t="shared" si="13"/>
        <v>2000</v>
      </c>
      <c r="AR431" s="55">
        <f t="shared" si="14"/>
        <v>0.9400933047</v>
      </c>
      <c r="AS431" s="56">
        <f>IF(M431="AUD",P431*'Currency &amp; Conversion'!$L$7,P431)</f>
        <v>34302.55155</v>
      </c>
      <c r="AT431" s="56">
        <f>IF(M431="AUD",Q431*'Currency &amp; Conversion'!$L$7,Q431)</f>
        <v>22417.52489</v>
      </c>
      <c r="AU431" s="56"/>
      <c r="AV431" s="56"/>
      <c r="AW431" s="8"/>
    </row>
    <row r="432" ht="12.75" customHeight="1">
      <c r="A432" s="39" t="str">
        <f>'Input - Bookings'!A434</f>
        <v>04-30</v>
      </c>
      <c r="B432" s="40" t="str">
        <f t="shared" si="1"/>
        <v>Australia</v>
      </c>
      <c r="C432" s="40" t="str">
        <f t="shared" si="2"/>
        <v>PAU</v>
      </c>
      <c r="D432" s="40" t="str">
        <f>'Input - Bookings'!C434</f>
        <v>P</v>
      </c>
      <c r="E432" s="40" t="str">
        <f>'Input - Bookings'!H434</f>
        <v>AU</v>
      </c>
      <c r="F432" s="41" t="str">
        <f>'Input - Bookings'!E434</f>
        <v>067</v>
      </c>
      <c r="G432" s="41" t="str">
        <f>'Input - Bookings'!G434</f>
        <v>ADAPT-A-LIFT GROUP (QLD)</v>
      </c>
      <c r="H432" s="41" t="str">
        <f>'Input - Bookings'!I434</f>
        <v>H26571</v>
      </c>
      <c r="I432" s="40" t="str">
        <f t="shared" si="3"/>
        <v>AU</v>
      </c>
      <c r="J432" s="41" t="str">
        <f>VLOOKUP(H432,'Input - Bookings'!I432:P871,8,0)</f>
        <v>087505</v>
      </c>
      <c r="K432" s="41" t="str">
        <f>'Input - Bookings'!L434</f>
        <v>A961</v>
      </c>
      <c r="L432" s="41" t="str">
        <f>'Input - Bookings'!M434</f>
        <v>MR16 961</v>
      </c>
      <c r="M432" s="41" t="str">
        <f>'Input - Bookings'!B434</f>
        <v>AUD</v>
      </c>
      <c r="N432" s="43" t="str">
        <f t="array" ref="N432">IF(M432="USD",INDEX('AP Plants'!A:A,MATCH(K432,'AP Plants'!D:D,0)),INDEX('Australia Plants'!A:A,MATCH(K432,'Australia Plants'!D:D,0)))</f>
        <v>Maximal</v>
      </c>
      <c r="O432" s="10">
        <v>1.0</v>
      </c>
      <c r="P432" s="9">
        <v>51085.0</v>
      </c>
      <c r="Q432" s="9">
        <v>33385.25</v>
      </c>
      <c r="R432" s="44">
        <v>0.1187976539354183</v>
      </c>
      <c r="S432" s="45">
        <f t="shared" si="4"/>
        <v>0.3464764608</v>
      </c>
      <c r="T432" s="46">
        <f t="shared" si="5"/>
        <v>0</v>
      </c>
      <c r="U432" s="46">
        <f t="shared" si="20"/>
        <v>0.1187976539</v>
      </c>
      <c r="V432" s="47" t="str">
        <f t="shared" si="7"/>
        <v>AOP</v>
      </c>
      <c r="W432" s="48">
        <f t="shared" si="26"/>
        <v>3966.089376</v>
      </c>
      <c r="X432" s="49" t="str">
        <f t="shared" si="9"/>
        <v>#DIV/0!</v>
      </c>
      <c r="Y432" s="9" t="str">
        <f t="shared" si="24"/>
        <v>#DIV/0!</v>
      </c>
      <c r="Z432" s="8"/>
      <c r="AA432" s="8"/>
      <c r="AB432" s="8"/>
      <c r="AC432" s="8" t="str">
        <f t="shared" si="11"/>
        <v>PAUH26571MR16 961</v>
      </c>
      <c r="AD432" s="8" t="str">
        <f>IF(AC432='Input - Bookings'!Q668,"OK","Check")</f>
        <v>Check</v>
      </c>
      <c r="AE432" s="50"/>
      <c r="AF432" s="62"/>
      <c r="AG432" s="62"/>
      <c r="AH432" s="52"/>
      <c r="AI432" s="59"/>
      <c r="AJ432" s="8" t="str">
        <f t="array" ref="AJ432">XLOOKUP($K432,'AP Plants'!D:D,'AP Plants'!B:B)</f>
        <v>Class 2</v>
      </c>
      <c r="AK432" s="53"/>
      <c r="AL432" s="53"/>
      <c r="AM432" s="46">
        <v>0.015</v>
      </c>
      <c r="AN432" s="46">
        <f t="array" ref="AN432">XLOOKUP($AJ432,Warranty!B:B,Warranty!E:E)</f>
        <v>0.015</v>
      </c>
      <c r="AO432" s="8">
        <f>IF($M432="AUD",VLOOKUP(RIGHT('Wk - Margins'!$K432,3),'AU Freight'!C:G,5,0),0)</f>
        <v>2000</v>
      </c>
      <c r="AP432" s="46">
        <f t="shared" si="12"/>
        <v>0</v>
      </c>
      <c r="AQ432" s="54">
        <f t="shared" si="13"/>
        <v>2000</v>
      </c>
      <c r="AR432" s="55">
        <f t="shared" si="14"/>
        <v>0.9400933047</v>
      </c>
      <c r="AS432" s="56">
        <f>IF(M432="AUD",P432*'Currency &amp; Conversion'!$L$7,P432)</f>
        <v>34302.55155</v>
      </c>
      <c r="AT432" s="56">
        <f>IF(M432="AUD",Q432*'Currency &amp; Conversion'!$L$7,Q432)</f>
        <v>22417.52489</v>
      </c>
      <c r="AU432" s="56"/>
      <c r="AV432" s="56"/>
      <c r="AW432" s="8"/>
    </row>
    <row r="433" ht="12.75" customHeight="1">
      <c r="A433" s="39" t="str">
        <f>'Input - Bookings'!A435</f>
        <v>04-30</v>
      </c>
      <c r="B433" s="40" t="str">
        <f t="shared" si="1"/>
        <v>Australia</v>
      </c>
      <c r="C433" s="40" t="str">
        <f t="shared" si="2"/>
        <v>PAU</v>
      </c>
      <c r="D433" s="40" t="str">
        <f>'Input - Bookings'!C435</f>
        <v>P</v>
      </c>
      <c r="E433" s="40" t="str">
        <f>'Input - Bookings'!H435</f>
        <v>AU</v>
      </c>
      <c r="F433" s="41" t="str">
        <f>'Input - Bookings'!E435</f>
        <v>067</v>
      </c>
      <c r="G433" s="41" t="str">
        <f>'Input - Bookings'!G435</f>
        <v>ADAPT-A-LIFT GROUP (QLD)</v>
      </c>
      <c r="H433" s="41" t="str">
        <f>'Input - Bookings'!I435</f>
        <v>H26572</v>
      </c>
      <c r="I433" s="40" t="str">
        <f t="shared" si="3"/>
        <v>AU</v>
      </c>
      <c r="J433" s="41" t="str">
        <f>VLOOKUP(H433,'Input - Bookings'!I433:P872,8,0)</f>
        <v>087505</v>
      </c>
      <c r="K433" s="41" t="str">
        <f>'Input - Bookings'!L435</f>
        <v>A961</v>
      </c>
      <c r="L433" s="41" t="str">
        <f>'Input - Bookings'!M435</f>
        <v>MR16 961</v>
      </c>
      <c r="M433" s="41" t="str">
        <f>'Input - Bookings'!B435</f>
        <v>AUD</v>
      </c>
      <c r="N433" s="43" t="str">
        <f t="array" ref="N433">IF(M433="USD",INDEX('AP Plants'!A:A,MATCH(K433,'AP Plants'!D:D,0)),INDEX('Australia Plants'!A:A,MATCH(K433,'Australia Plants'!D:D,0)))</f>
        <v>Maximal</v>
      </c>
      <c r="O433" s="10">
        <v>1.0</v>
      </c>
      <c r="P433" s="9">
        <v>51085.0</v>
      </c>
      <c r="Q433" s="9">
        <v>33385.25</v>
      </c>
      <c r="R433" s="44">
        <v>0.1187976539354183</v>
      </c>
      <c r="S433" s="45">
        <f t="shared" si="4"/>
        <v>0.3464764608</v>
      </c>
      <c r="T433" s="46">
        <f t="shared" si="5"/>
        <v>0</v>
      </c>
      <c r="U433" s="46">
        <f t="shared" si="20"/>
        <v>0.1187976539</v>
      </c>
      <c r="V433" s="47" t="str">
        <f t="shared" si="7"/>
        <v>AOP</v>
      </c>
      <c r="W433" s="48">
        <f t="shared" si="26"/>
        <v>3966.089376</v>
      </c>
      <c r="X433" s="49" t="str">
        <f t="shared" si="9"/>
        <v>#DIV/0!</v>
      </c>
      <c r="Y433" s="9" t="str">
        <f t="shared" si="24"/>
        <v>#DIV/0!</v>
      </c>
      <c r="Z433" s="8"/>
      <c r="AA433" s="8"/>
      <c r="AB433" s="8"/>
      <c r="AC433" s="8" t="str">
        <f t="shared" si="11"/>
        <v>PAUH26572MR16 961</v>
      </c>
      <c r="AD433" s="8" t="str">
        <f>IF(AC433='Input - Bookings'!Q669,"OK","Check")</f>
        <v>Check</v>
      </c>
      <c r="AE433" s="50"/>
      <c r="AF433" s="62"/>
      <c r="AG433" s="62"/>
      <c r="AH433" s="52"/>
      <c r="AI433" s="59"/>
      <c r="AJ433" s="8" t="str">
        <f t="array" ref="AJ433">XLOOKUP($K433,'AP Plants'!D:D,'AP Plants'!B:B)</f>
        <v>Class 2</v>
      </c>
      <c r="AK433" s="53"/>
      <c r="AL433" s="53"/>
      <c r="AM433" s="46">
        <v>0.015</v>
      </c>
      <c r="AN433" s="46">
        <f t="array" ref="AN433">XLOOKUP($AJ433,Warranty!B:B,Warranty!E:E)</f>
        <v>0.015</v>
      </c>
      <c r="AO433" s="8">
        <f>IF($M433="AUD",VLOOKUP(RIGHT('Wk - Margins'!$K433,3),'AU Freight'!C:G,5,0),0)</f>
        <v>2000</v>
      </c>
      <c r="AP433" s="46">
        <f t="shared" si="12"/>
        <v>0</v>
      </c>
      <c r="AQ433" s="54">
        <f t="shared" si="13"/>
        <v>2000</v>
      </c>
      <c r="AR433" s="55">
        <f t="shared" si="14"/>
        <v>0.9400933047</v>
      </c>
      <c r="AS433" s="56">
        <f>IF(M433="AUD",P433*'Currency &amp; Conversion'!$L$7,P433)</f>
        <v>34302.55155</v>
      </c>
      <c r="AT433" s="56">
        <f>IF(M433="AUD",Q433*'Currency &amp; Conversion'!$L$7,Q433)</f>
        <v>22417.52489</v>
      </c>
      <c r="AU433" s="56"/>
      <c r="AV433" s="56"/>
      <c r="AW433" s="8"/>
    </row>
    <row r="434" ht="12.75" customHeight="1">
      <c r="A434" s="39" t="str">
        <f>'Input - Bookings'!A436</f>
        <v>04-30</v>
      </c>
      <c r="B434" s="40" t="str">
        <f t="shared" si="1"/>
        <v>Australia</v>
      </c>
      <c r="C434" s="40" t="str">
        <f t="shared" si="2"/>
        <v>PAU</v>
      </c>
      <c r="D434" s="40" t="str">
        <f>'Input - Bookings'!C436</f>
        <v>P</v>
      </c>
      <c r="E434" s="40" t="str">
        <f>'Input - Bookings'!H436</f>
        <v>AU</v>
      </c>
      <c r="F434" s="41" t="str">
        <f>'Input - Bookings'!E436</f>
        <v>067</v>
      </c>
      <c r="G434" s="41" t="str">
        <f>'Input - Bookings'!G436</f>
        <v>ADAPT-A-LIFT GROUP (QLD)</v>
      </c>
      <c r="H434" s="41" t="str">
        <f>'Input - Bookings'!I436</f>
        <v>H26573</v>
      </c>
      <c r="I434" s="40" t="str">
        <f t="shared" si="3"/>
        <v>AU</v>
      </c>
      <c r="J434" s="41" t="str">
        <f>VLOOKUP(H434,'Input - Bookings'!I434:P873,8,0)</f>
        <v>087505</v>
      </c>
      <c r="K434" s="41" t="str">
        <f>'Input - Bookings'!L436</f>
        <v>A961</v>
      </c>
      <c r="L434" s="41" t="str">
        <f>'Input - Bookings'!M436</f>
        <v>MR16 961</v>
      </c>
      <c r="M434" s="41" t="str">
        <f>'Input - Bookings'!B436</f>
        <v>AUD</v>
      </c>
      <c r="N434" s="43" t="str">
        <f t="array" ref="N434">IF(M434="USD",INDEX('AP Plants'!A:A,MATCH(K434,'AP Plants'!D:D,0)),INDEX('Australia Plants'!A:A,MATCH(K434,'Australia Plants'!D:D,0)))</f>
        <v>Maximal</v>
      </c>
      <c r="O434" s="10">
        <v>1.0</v>
      </c>
      <c r="P434" s="9">
        <v>51085.0</v>
      </c>
      <c r="Q434" s="9">
        <v>33385.25</v>
      </c>
      <c r="R434" s="44">
        <v>0.1187976539354183</v>
      </c>
      <c r="S434" s="45">
        <f t="shared" si="4"/>
        <v>0.3464764608</v>
      </c>
      <c r="T434" s="46">
        <f t="shared" si="5"/>
        <v>0</v>
      </c>
      <c r="U434" s="46">
        <f t="shared" si="20"/>
        <v>0.1187976539</v>
      </c>
      <c r="V434" s="47" t="str">
        <f t="shared" si="7"/>
        <v>AOP</v>
      </c>
      <c r="W434" s="48">
        <f t="shared" si="26"/>
        <v>3966.089376</v>
      </c>
      <c r="X434" s="49" t="str">
        <f t="shared" si="9"/>
        <v>#DIV/0!</v>
      </c>
      <c r="Y434" s="9" t="str">
        <f t="shared" si="24"/>
        <v>#DIV/0!</v>
      </c>
      <c r="Z434" s="8"/>
      <c r="AA434" s="8"/>
      <c r="AB434" s="8"/>
      <c r="AC434" s="8" t="str">
        <f t="shared" si="11"/>
        <v>PAUH26573MR16 961</v>
      </c>
      <c r="AD434" s="8" t="str">
        <f>IF(AC434='Input - Bookings'!Q670,"OK","Check")</f>
        <v>Check</v>
      </c>
      <c r="AE434" s="50"/>
      <c r="AF434" s="62"/>
      <c r="AG434" s="62"/>
      <c r="AH434" s="52"/>
      <c r="AI434" s="59"/>
      <c r="AJ434" s="8" t="str">
        <f t="array" ref="AJ434">XLOOKUP($K434,'AP Plants'!D:D,'AP Plants'!B:B)</f>
        <v>Class 2</v>
      </c>
      <c r="AK434" s="53"/>
      <c r="AL434" s="53"/>
      <c r="AM434" s="46">
        <v>0.015</v>
      </c>
      <c r="AN434" s="46">
        <f t="array" ref="AN434">XLOOKUP($AJ434,Warranty!B:B,Warranty!E:E)</f>
        <v>0.015</v>
      </c>
      <c r="AO434" s="8">
        <f>IF($M434="AUD",VLOOKUP(RIGHT('Wk - Margins'!$K434,3),'AU Freight'!C:G,5,0),0)</f>
        <v>2000</v>
      </c>
      <c r="AP434" s="46">
        <f t="shared" si="12"/>
        <v>0</v>
      </c>
      <c r="AQ434" s="54">
        <f t="shared" si="13"/>
        <v>2000</v>
      </c>
      <c r="AR434" s="55">
        <f t="shared" si="14"/>
        <v>0.9400933047</v>
      </c>
      <c r="AS434" s="56">
        <f>IF(M434="AUD",P434*'Currency &amp; Conversion'!$L$7,P434)</f>
        <v>34302.55155</v>
      </c>
      <c r="AT434" s="56">
        <f>IF(M434="AUD",Q434*'Currency &amp; Conversion'!$L$7,Q434)</f>
        <v>22417.52489</v>
      </c>
      <c r="AU434" s="56"/>
      <c r="AV434" s="56"/>
      <c r="AW434" s="8"/>
    </row>
    <row r="435" ht="12.75" customHeight="1">
      <c r="A435" s="39" t="str">
        <f>'Input - Bookings'!A437</f>
        <v>04-30</v>
      </c>
      <c r="B435" s="40" t="str">
        <f t="shared" si="1"/>
        <v>Australia</v>
      </c>
      <c r="C435" s="40" t="str">
        <f t="shared" si="2"/>
        <v>PAU</v>
      </c>
      <c r="D435" s="40" t="str">
        <f>'Input - Bookings'!C437</f>
        <v>P</v>
      </c>
      <c r="E435" s="40" t="str">
        <f>'Input - Bookings'!H437</f>
        <v>AU</v>
      </c>
      <c r="F435" s="41" t="str">
        <f>'Input - Bookings'!E437</f>
        <v>067</v>
      </c>
      <c r="G435" s="41" t="str">
        <f>'Input - Bookings'!G437</f>
        <v>ADAPT-A-LIFT GROUP (QLD)</v>
      </c>
      <c r="H435" s="41" t="str">
        <f>'Input - Bookings'!I437</f>
        <v>H26574</v>
      </c>
      <c r="I435" s="40" t="str">
        <f t="shared" si="3"/>
        <v>AU</v>
      </c>
      <c r="J435" s="41" t="str">
        <f>VLOOKUP(H435,'Input - Bookings'!I435:P874,8,0)</f>
        <v>087505</v>
      </c>
      <c r="K435" s="41" t="str">
        <f>'Input - Bookings'!L437</f>
        <v>A961</v>
      </c>
      <c r="L435" s="41" t="str">
        <f>'Input - Bookings'!M437</f>
        <v>MR16 961</v>
      </c>
      <c r="M435" s="41" t="str">
        <f>'Input - Bookings'!B437</f>
        <v>AUD</v>
      </c>
      <c r="N435" s="43" t="str">
        <f t="array" ref="N435">IF(M435="USD",INDEX('AP Plants'!A:A,MATCH(K435,'AP Plants'!D:D,0)),INDEX('Australia Plants'!A:A,MATCH(K435,'Australia Plants'!D:D,0)))</f>
        <v>Maximal</v>
      </c>
      <c r="O435" s="10">
        <v>1.0</v>
      </c>
      <c r="P435" s="9">
        <v>51085.0</v>
      </c>
      <c r="Q435" s="9">
        <v>33385.25</v>
      </c>
      <c r="R435" s="44">
        <v>0.1187976539354183</v>
      </c>
      <c r="S435" s="45">
        <f t="shared" si="4"/>
        <v>0.3464764608</v>
      </c>
      <c r="T435" s="46">
        <f t="shared" si="5"/>
        <v>0</v>
      </c>
      <c r="U435" s="46">
        <f t="shared" si="20"/>
        <v>0.1187976539</v>
      </c>
      <c r="V435" s="47" t="str">
        <f t="shared" si="7"/>
        <v>AOP</v>
      </c>
      <c r="W435" s="48">
        <f t="shared" si="26"/>
        <v>3966.089376</v>
      </c>
      <c r="X435" s="49" t="str">
        <f t="shared" si="9"/>
        <v>#DIV/0!</v>
      </c>
      <c r="Y435" s="9" t="str">
        <f t="shared" si="24"/>
        <v>#DIV/0!</v>
      </c>
      <c r="Z435" s="8"/>
      <c r="AA435" s="8"/>
      <c r="AB435" s="8"/>
      <c r="AC435" s="8" t="str">
        <f t="shared" si="11"/>
        <v>PAUH26574MR16 961</v>
      </c>
      <c r="AD435" s="8" t="str">
        <f>IF(AC435='Input - Bookings'!Q671,"OK","Check")</f>
        <v>Check</v>
      </c>
      <c r="AE435" s="50"/>
      <c r="AF435" s="62"/>
      <c r="AG435" s="62"/>
      <c r="AH435" s="52"/>
      <c r="AI435" s="59"/>
      <c r="AJ435" s="8" t="str">
        <f t="array" ref="AJ435">XLOOKUP($K435,'AP Plants'!D:D,'AP Plants'!B:B)</f>
        <v>Class 2</v>
      </c>
      <c r="AK435" s="53"/>
      <c r="AL435" s="53"/>
      <c r="AM435" s="46">
        <v>0.015</v>
      </c>
      <c r="AN435" s="46">
        <f t="array" ref="AN435">XLOOKUP($AJ435,Warranty!B:B,Warranty!E:E)</f>
        <v>0.015</v>
      </c>
      <c r="AO435" s="8">
        <f>IF($M435="AUD",VLOOKUP(RIGHT('Wk - Margins'!$K435,3),'AU Freight'!C:G,5,0),0)</f>
        <v>2000</v>
      </c>
      <c r="AP435" s="46">
        <f t="shared" si="12"/>
        <v>0</v>
      </c>
      <c r="AQ435" s="54">
        <f t="shared" si="13"/>
        <v>2000</v>
      </c>
      <c r="AR435" s="55">
        <f t="shared" si="14"/>
        <v>0.9400933047</v>
      </c>
      <c r="AS435" s="56">
        <f>IF(M435="AUD",P435*'Currency &amp; Conversion'!$L$7,P435)</f>
        <v>34302.55155</v>
      </c>
      <c r="AT435" s="56">
        <f>IF(M435="AUD",Q435*'Currency &amp; Conversion'!$L$7,Q435)</f>
        <v>22417.52489</v>
      </c>
      <c r="AU435" s="56"/>
      <c r="AV435" s="56"/>
      <c r="AW435" s="8"/>
    </row>
    <row r="436" ht="12.75" customHeight="1">
      <c r="A436" s="39" t="str">
        <f>'Input - Bookings'!A438</f>
        <v>04-30</v>
      </c>
      <c r="B436" s="40" t="str">
        <f t="shared" si="1"/>
        <v>Australia</v>
      </c>
      <c r="C436" s="40" t="str">
        <f t="shared" si="2"/>
        <v>PAU</v>
      </c>
      <c r="D436" s="40" t="str">
        <f>'Input - Bookings'!C438</f>
        <v>P</v>
      </c>
      <c r="E436" s="40" t="str">
        <f>'Input - Bookings'!H438</f>
        <v>AU</v>
      </c>
      <c r="F436" s="41" t="str">
        <f>'Input - Bookings'!E438</f>
        <v>067</v>
      </c>
      <c r="G436" s="41" t="str">
        <f>'Input - Bookings'!G438</f>
        <v>ADAPT-A-LIFT GROUP (QLD)</v>
      </c>
      <c r="H436" s="41" t="str">
        <f>'Input - Bookings'!I438</f>
        <v>H26575</v>
      </c>
      <c r="I436" s="40" t="str">
        <f t="shared" si="3"/>
        <v>AU</v>
      </c>
      <c r="J436" s="41" t="str">
        <f>VLOOKUP(H436,'Input - Bookings'!I436:P875,8,0)</f>
        <v>087505</v>
      </c>
      <c r="K436" s="41" t="str">
        <f>'Input - Bookings'!L438</f>
        <v>A961</v>
      </c>
      <c r="L436" s="41" t="str">
        <f>'Input - Bookings'!M438</f>
        <v>MR16 961</v>
      </c>
      <c r="M436" s="41" t="str">
        <f>'Input - Bookings'!B438</f>
        <v>AUD</v>
      </c>
      <c r="N436" s="43" t="str">
        <f t="array" ref="N436">IF(M436="USD",INDEX('AP Plants'!A:A,MATCH(K436,'AP Plants'!D:D,0)),INDEX('Australia Plants'!A:A,MATCH(K436,'Australia Plants'!D:D,0)))</f>
        <v>Maximal</v>
      </c>
      <c r="O436" s="10">
        <v>1.0</v>
      </c>
      <c r="P436" s="9">
        <v>51085.0</v>
      </c>
      <c r="Q436" s="9">
        <v>33385.25</v>
      </c>
      <c r="R436" s="44">
        <v>0.1187976539354183</v>
      </c>
      <c r="S436" s="45">
        <f t="shared" si="4"/>
        <v>0.3464764608</v>
      </c>
      <c r="T436" s="46">
        <f t="shared" si="5"/>
        <v>0</v>
      </c>
      <c r="U436" s="46">
        <f t="shared" si="20"/>
        <v>0.1187976539</v>
      </c>
      <c r="V436" s="47" t="str">
        <f t="shared" si="7"/>
        <v>AOP</v>
      </c>
      <c r="W436" s="48">
        <f t="shared" si="26"/>
        <v>3966.089376</v>
      </c>
      <c r="X436" s="49" t="str">
        <f t="shared" si="9"/>
        <v>#DIV/0!</v>
      </c>
      <c r="Y436" s="9" t="str">
        <f t="shared" si="24"/>
        <v>#DIV/0!</v>
      </c>
      <c r="Z436" s="8"/>
      <c r="AA436" s="8"/>
      <c r="AB436" s="8"/>
      <c r="AC436" s="8" t="str">
        <f t="shared" si="11"/>
        <v>PAUH26575MR16 961</v>
      </c>
      <c r="AD436" s="8" t="str">
        <f>IF(AC436='Input - Bookings'!Q672,"OK","Check")</f>
        <v>Check</v>
      </c>
      <c r="AE436" s="50"/>
      <c r="AF436" s="62"/>
      <c r="AG436" s="62"/>
      <c r="AH436" s="52"/>
      <c r="AI436" s="59"/>
      <c r="AJ436" s="8" t="str">
        <f t="array" ref="AJ436">XLOOKUP($K436,'AP Plants'!D:D,'AP Plants'!B:B)</f>
        <v>Class 2</v>
      </c>
      <c r="AK436" s="53"/>
      <c r="AL436" s="53"/>
      <c r="AM436" s="46">
        <v>0.015</v>
      </c>
      <c r="AN436" s="46">
        <f t="array" ref="AN436">XLOOKUP($AJ436,Warranty!B:B,Warranty!E:E)</f>
        <v>0.015</v>
      </c>
      <c r="AO436" s="8">
        <f>IF($M436="AUD",VLOOKUP(RIGHT('Wk - Margins'!$K436,3),'AU Freight'!C:G,5,0),0)</f>
        <v>2000</v>
      </c>
      <c r="AP436" s="46">
        <f t="shared" si="12"/>
        <v>0</v>
      </c>
      <c r="AQ436" s="54">
        <f t="shared" si="13"/>
        <v>2000</v>
      </c>
      <c r="AR436" s="55">
        <f t="shared" si="14"/>
        <v>0.9400933047</v>
      </c>
      <c r="AS436" s="56">
        <f>IF(M436="AUD",P436*'Currency &amp; Conversion'!$L$7,P436)</f>
        <v>34302.55155</v>
      </c>
      <c r="AT436" s="56">
        <f>IF(M436="AUD",Q436*'Currency &amp; Conversion'!$L$7,Q436)</f>
        <v>22417.52489</v>
      </c>
      <c r="AU436" s="56"/>
      <c r="AV436" s="56"/>
      <c r="AW436" s="8"/>
    </row>
    <row r="437" ht="12.75" customHeight="1">
      <c r="A437" s="39" t="str">
        <f>'Input - Bookings'!A439</f>
        <v>04-30</v>
      </c>
      <c r="B437" s="40" t="str">
        <f t="shared" si="1"/>
        <v>Australia</v>
      </c>
      <c r="C437" s="40" t="str">
        <f t="shared" si="2"/>
        <v>PAU</v>
      </c>
      <c r="D437" s="40" t="str">
        <f>'Input - Bookings'!C439</f>
        <v>P</v>
      </c>
      <c r="E437" s="40" t="str">
        <f>'Input - Bookings'!H439</f>
        <v>AU</v>
      </c>
      <c r="F437" s="41" t="str">
        <f>'Input - Bookings'!E439</f>
        <v>067</v>
      </c>
      <c r="G437" s="41" t="str">
        <f>'Input - Bookings'!G439</f>
        <v>ADAPT-A-LIFT GROUP (QLD)</v>
      </c>
      <c r="H437" s="41" t="str">
        <f>'Input - Bookings'!I439</f>
        <v>H26576</v>
      </c>
      <c r="I437" s="40" t="str">
        <f t="shared" si="3"/>
        <v>AU</v>
      </c>
      <c r="J437" s="41" t="str">
        <f>VLOOKUP(H437,'Input - Bookings'!I437:P876,8,0)</f>
        <v>087505</v>
      </c>
      <c r="K437" s="41" t="str">
        <f>'Input - Bookings'!L439</f>
        <v>A961</v>
      </c>
      <c r="L437" s="41" t="str">
        <f>'Input - Bookings'!M439</f>
        <v>MR16 961</v>
      </c>
      <c r="M437" s="41" t="str">
        <f>'Input - Bookings'!B439</f>
        <v>AUD</v>
      </c>
      <c r="N437" s="43" t="str">
        <f t="array" ref="N437">IF(M437="USD",INDEX('AP Plants'!A:A,MATCH(K437,'AP Plants'!D:D,0)),INDEX('Australia Plants'!A:A,MATCH(K437,'Australia Plants'!D:D,0)))</f>
        <v>Maximal</v>
      </c>
      <c r="O437" s="10">
        <v>1.0</v>
      </c>
      <c r="P437" s="9">
        <v>51085.0</v>
      </c>
      <c r="Q437" s="9">
        <v>33385.25</v>
      </c>
      <c r="R437" s="44">
        <v>0.1187976539354183</v>
      </c>
      <c r="S437" s="45">
        <f t="shared" si="4"/>
        <v>0.3464764608</v>
      </c>
      <c r="T437" s="46">
        <f t="shared" si="5"/>
        <v>0</v>
      </c>
      <c r="U437" s="46">
        <f t="shared" si="20"/>
        <v>0.1187976539</v>
      </c>
      <c r="V437" s="47" t="str">
        <f t="shared" si="7"/>
        <v>AOP</v>
      </c>
      <c r="W437" s="48">
        <f t="shared" si="26"/>
        <v>3966.089376</v>
      </c>
      <c r="X437" s="49" t="str">
        <f t="shared" si="9"/>
        <v>#DIV/0!</v>
      </c>
      <c r="Y437" s="9" t="str">
        <f t="shared" si="24"/>
        <v>#DIV/0!</v>
      </c>
      <c r="Z437" s="8"/>
      <c r="AA437" s="8"/>
      <c r="AB437" s="8"/>
      <c r="AC437" s="8" t="str">
        <f t="shared" si="11"/>
        <v>PAUH26576MR16 961</v>
      </c>
      <c r="AD437" s="8" t="str">
        <f>IF(AC437='Input - Bookings'!Q673,"OK","Check")</f>
        <v>Check</v>
      </c>
      <c r="AE437" s="50"/>
      <c r="AF437" s="62"/>
      <c r="AG437" s="62"/>
      <c r="AH437" s="52"/>
      <c r="AI437" s="59"/>
      <c r="AJ437" s="8" t="str">
        <f t="array" ref="AJ437">XLOOKUP($K437,'AP Plants'!D:D,'AP Plants'!B:B)</f>
        <v>Class 2</v>
      </c>
      <c r="AK437" s="53"/>
      <c r="AL437" s="53"/>
      <c r="AM437" s="46">
        <v>0.015</v>
      </c>
      <c r="AN437" s="46">
        <f t="array" ref="AN437">XLOOKUP($AJ437,Warranty!B:B,Warranty!E:E)</f>
        <v>0.015</v>
      </c>
      <c r="AO437" s="8">
        <f>IF($M437="AUD",VLOOKUP(RIGHT('Wk - Margins'!$K437,3),'AU Freight'!C:G,5,0),0)</f>
        <v>2000</v>
      </c>
      <c r="AP437" s="46">
        <f t="shared" si="12"/>
        <v>0</v>
      </c>
      <c r="AQ437" s="54">
        <f t="shared" si="13"/>
        <v>2000</v>
      </c>
      <c r="AR437" s="55">
        <f t="shared" si="14"/>
        <v>0.9400933047</v>
      </c>
      <c r="AS437" s="56">
        <f>IF(M437="AUD",P437*'Currency &amp; Conversion'!$L$7,P437)</f>
        <v>34302.55155</v>
      </c>
      <c r="AT437" s="56">
        <f>IF(M437="AUD",Q437*'Currency &amp; Conversion'!$L$7,Q437)</f>
        <v>22417.52489</v>
      </c>
      <c r="AU437" s="56"/>
      <c r="AV437" s="56"/>
      <c r="AW437" s="8"/>
    </row>
    <row r="438" ht="12.75" customHeight="1">
      <c r="A438" s="39" t="str">
        <f>'Input - Bookings'!A440</f>
        <v>04-30</v>
      </c>
      <c r="B438" s="40" t="str">
        <f t="shared" si="1"/>
        <v>Australia</v>
      </c>
      <c r="C438" s="40" t="str">
        <f t="shared" si="2"/>
        <v>PAU</v>
      </c>
      <c r="D438" s="40" t="str">
        <f>'Input - Bookings'!C440</f>
        <v>P</v>
      </c>
      <c r="E438" s="40" t="str">
        <f>'Input - Bookings'!H440</f>
        <v>AU</v>
      </c>
      <c r="F438" s="41" t="str">
        <f>'Input - Bookings'!E440</f>
        <v>067</v>
      </c>
      <c r="G438" s="41" t="str">
        <f>'Input - Bookings'!G440</f>
        <v>ADAPT-A-LIFT GROUP (QLD)</v>
      </c>
      <c r="H438" s="41" t="str">
        <f>'Input - Bookings'!I440</f>
        <v>H26577</v>
      </c>
      <c r="I438" s="40" t="str">
        <f t="shared" si="3"/>
        <v>AU</v>
      </c>
      <c r="J438" s="41" t="str">
        <f>VLOOKUP(H438,'Input - Bookings'!I438:P877,8,0)</f>
        <v>087505</v>
      </c>
      <c r="K438" s="41" t="str">
        <f>'Input - Bookings'!L440</f>
        <v>A961</v>
      </c>
      <c r="L438" s="41" t="str">
        <f>'Input - Bookings'!M440</f>
        <v>MR16 961</v>
      </c>
      <c r="M438" s="41" t="str">
        <f>'Input - Bookings'!B440</f>
        <v>AUD</v>
      </c>
      <c r="N438" s="43" t="str">
        <f t="array" ref="N438">IF(M438="USD",INDEX('AP Plants'!A:A,MATCH(K438,'AP Plants'!D:D,0)),INDEX('Australia Plants'!A:A,MATCH(K438,'Australia Plants'!D:D,0)))</f>
        <v>Maximal</v>
      </c>
      <c r="O438" s="10">
        <v>1.0</v>
      </c>
      <c r="P438" s="9">
        <v>51085.0</v>
      </c>
      <c r="Q438" s="9">
        <v>33385.25</v>
      </c>
      <c r="R438" s="44">
        <v>0.1187976539354183</v>
      </c>
      <c r="S438" s="45">
        <f t="shared" si="4"/>
        <v>0.3464764608</v>
      </c>
      <c r="T438" s="46">
        <f t="shared" si="5"/>
        <v>0</v>
      </c>
      <c r="U438" s="46">
        <f t="shared" si="20"/>
        <v>0.1187976539</v>
      </c>
      <c r="V438" s="47" t="str">
        <f t="shared" si="7"/>
        <v>AOP</v>
      </c>
      <c r="W438" s="48">
        <f t="shared" si="26"/>
        <v>3966.089376</v>
      </c>
      <c r="X438" s="49" t="str">
        <f t="shared" si="9"/>
        <v>#DIV/0!</v>
      </c>
      <c r="Y438" s="9" t="str">
        <f t="shared" si="24"/>
        <v>#DIV/0!</v>
      </c>
      <c r="Z438" s="8"/>
      <c r="AA438" s="8"/>
      <c r="AB438" s="8"/>
      <c r="AC438" s="8" t="str">
        <f t="shared" si="11"/>
        <v>PAUH26577MR16 961</v>
      </c>
      <c r="AD438" s="8" t="str">
        <f>IF(AC438='Input - Bookings'!Q674,"OK","Check")</f>
        <v>Check</v>
      </c>
      <c r="AE438" s="50"/>
      <c r="AF438" s="62"/>
      <c r="AG438" s="62"/>
      <c r="AH438" s="52"/>
      <c r="AI438" s="59"/>
      <c r="AJ438" s="8" t="str">
        <f t="array" ref="AJ438">XLOOKUP($K438,'AP Plants'!D:D,'AP Plants'!B:B)</f>
        <v>Class 2</v>
      </c>
      <c r="AK438" s="53"/>
      <c r="AL438" s="53"/>
      <c r="AM438" s="46">
        <v>0.015</v>
      </c>
      <c r="AN438" s="46">
        <f t="array" ref="AN438">XLOOKUP($AJ438,Warranty!B:B,Warranty!E:E)</f>
        <v>0.015</v>
      </c>
      <c r="AO438" s="8">
        <f>IF($M438="AUD",VLOOKUP(RIGHT('Wk - Margins'!$K438,3),'AU Freight'!C:G,5,0),0)</f>
        <v>2000</v>
      </c>
      <c r="AP438" s="46">
        <f t="shared" si="12"/>
        <v>0</v>
      </c>
      <c r="AQ438" s="54">
        <f t="shared" si="13"/>
        <v>2000</v>
      </c>
      <c r="AR438" s="55">
        <f t="shared" si="14"/>
        <v>0.9400933047</v>
      </c>
      <c r="AS438" s="56">
        <f>IF(M438="AUD",P438*'Currency &amp; Conversion'!$L$7,P438)</f>
        <v>34302.55155</v>
      </c>
      <c r="AT438" s="56">
        <f>IF(M438="AUD",Q438*'Currency &amp; Conversion'!$L$7,Q438)</f>
        <v>22417.52489</v>
      </c>
      <c r="AU438" s="56"/>
      <c r="AV438" s="56"/>
      <c r="AW438" s="8"/>
    </row>
    <row r="439" ht="12.75" customHeight="1">
      <c r="A439" s="39" t="str">
        <f>'Input - Bookings'!A441</f>
        <v>04-30</v>
      </c>
      <c r="B439" s="40" t="str">
        <f t="shared" si="1"/>
        <v>Australia</v>
      </c>
      <c r="C439" s="40" t="str">
        <f t="shared" si="2"/>
        <v>PAU</v>
      </c>
      <c r="D439" s="40" t="str">
        <f>'Input - Bookings'!C441</f>
        <v>P</v>
      </c>
      <c r="E439" s="40" t="str">
        <f>'Input - Bookings'!H441</f>
        <v>AU</v>
      </c>
      <c r="F439" s="41" t="str">
        <f>'Input - Bookings'!E441</f>
        <v>065</v>
      </c>
      <c r="G439" s="41" t="str">
        <f>'Input - Bookings'!G441</f>
        <v>ADAPT-A-LIFT GROUP (NSW)</v>
      </c>
      <c r="H439" s="41" t="str">
        <f>'Input - Bookings'!I441</f>
        <v>H26593</v>
      </c>
      <c r="I439" s="40" t="str">
        <f t="shared" si="3"/>
        <v>AU</v>
      </c>
      <c r="J439" s="41" t="str">
        <f>VLOOKUP(H439,'Input - Bookings'!I439:P878,8,0)</f>
        <v>087585</v>
      </c>
      <c r="K439" s="41" t="str">
        <f>'Input - Bookings'!L441</f>
        <v>U005</v>
      </c>
      <c r="L439" s="41" t="str">
        <f>'Input - Bookings'!M441</f>
        <v>H4.5FT6</v>
      </c>
      <c r="M439" s="41" t="str">
        <f>'Input - Bookings'!B441</f>
        <v>AUD</v>
      </c>
      <c r="N439" s="43" t="str">
        <f t="array" ref="N439">IF(M439="USD",INDEX('AP Plants'!A:A,MATCH(K439,'AP Plants'!D:D,0)),INDEX('Australia Plants'!A:A,MATCH(K439,'Australia Plants'!D:D,0)))</f>
        <v>Craigavon</v>
      </c>
      <c r="O439" s="10">
        <v>1.0</v>
      </c>
      <c r="P439" s="9">
        <v>99730.0</v>
      </c>
      <c r="Q439" s="9">
        <v>70704.2</v>
      </c>
      <c r="R439" s="44">
        <v>0.09453964615760879</v>
      </c>
      <c r="S439" s="45">
        <f t="shared" si="4"/>
        <v>0.2910438183</v>
      </c>
      <c r="T439" s="46">
        <f t="shared" si="5"/>
        <v>0</v>
      </c>
      <c r="U439" s="46">
        <f t="shared" si="20"/>
        <v>0.09453964616</v>
      </c>
      <c r="V439" s="47" t="str">
        <f t="shared" si="7"/>
        <v>AOP</v>
      </c>
      <c r="W439" s="48">
        <f t="shared" si="26"/>
        <v>6684.35005</v>
      </c>
      <c r="X439" s="49" t="str">
        <f t="shared" si="9"/>
        <v>#DIV/0!</v>
      </c>
      <c r="Y439" s="9" t="str">
        <f t="shared" si="24"/>
        <v>#DIV/0!</v>
      </c>
      <c r="Z439" s="8"/>
      <c r="AA439" s="8"/>
      <c r="AB439" s="8"/>
      <c r="AC439" s="8" t="str">
        <f t="shared" si="11"/>
        <v>PAUH26593H4.5FT6</v>
      </c>
      <c r="AD439" s="8" t="str">
        <f>IF(AC439='Input - Bookings'!Q675,"OK","Check")</f>
        <v>Check</v>
      </c>
      <c r="AE439" s="50"/>
      <c r="AF439" s="62">
        <v>5639.85</v>
      </c>
      <c r="AG439" s="62">
        <v>0.0</v>
      </c>
      <c r="AH439" s="52"/>
      <c r="AI439" s="52">
        <v>33653.24</v>
      </c>
      <c r="AJ439" s="8" t="str">
        <f t="array" ref="AJ439">XLOOKUP($K439,'AP Plants'!D:D,'AP Plants'!B:B)</f>
        <v>Class 5 NOT BT</v>
      </c>
      <c r="AK439" s="53">
        <f>(AI439*(1+VLOOKUP(N439,'Currency &amp; Conversion'!$F$13:$G$19,2,0))*'Currency &amp; Conversion'!$L$4)+((AF439+AG439)*90%)</f>
        <v>58980.24505</v>
      </c>
      <c r="AL439" s="53"/>
      <c r="AM439" s="46">
        <v>0.015</v>
      </c>
      <c r="AN439" s="46">
        <f t="array" ref="AN439">XLOOKUP($AJ439,Warranty!B:B,Warranty!E:E)</f>
        <v>0.005</v>
      </c>
      <c r="AO439" s="8">
        <f>IF($M439="AUD",VLOOKUP(RIGHT('Wk - Margins'!$K439,3),'AU Freight'!C:G,5,0),0)</f>
        <v>3860</v>
      </c>
      <c r="AP439" s="46">
        <f t="shared" si="12"/>
        <v>0</v>
      </c>
      <c r="AQ439" s="54">
        <f t="shared" si="13"/>
        <v>64019.84995</v>
      </c>
      <c r="AR439" s="55">
        <f t="shared" si="14"/>
        <v>0.09453964616</v>
      </c>
      <c r="AS439" s="56">
        <f>IF(M439="AUD",P439*'Currency &amp; Conversion'!$L$7,P439)</f>
        <v>66966.6921</v>
      </c>
      <c r="AT439" s="56">
        <f>IF(M439="AUD",Q439*'Currency &amp; Conversion'!$L$7,Q439)</f>
        <v>47476.45033</v>
      </c>
      <c r="AU439" s="56"/>
      <c r="AV439" s="56"/>
      <c r="AW439" s="8"/>
    </row>
    <row r="440" ht="12.0" customHeight="1">
      <c r="A440" s="39" t="str">
        <f>'Input - Bookings'!A442</f>
        <v>04-30</v>
      </c>
      <c r="B440" s="40" t="str">
        <f t="shared" si="1"/>
        <v>Australia</v>
      </c>
      <c r="C440" s="40" t="str">
        <f t="shared" si="2"/>
        <v>PAU</v>
      </c>
      <c r="D440" s="40" t="str">
        <f>'Input - Bookings'!C442</f>
        <v>P</v>
      </c>
      <c r="E440" s="40" t="str">
        <f>'Input - Bookings'!H442</f>
        <v>AU</v>
      </c>
      <c r="F440" s="41" t="str">
        <f>'Input - Bookings'!E442</f>
        <v>065</v>
      </c>
      <c r="G440" s="41" t="str">
        <f>'Input - Bookings'!G442</f>
        <v>ADAPT-A-LIFT GROUP (NSW)</v>
      </c>
      <c r="H440" s="41" t="str">
        <f>'Input - Bookings'!I442</f>
        <v>H26594</v>
      </c>
      <c r="I440" s="40" t="str">
        <f t="shared" si="3"/>
        <v>AU</v>
      </c>
      <c r="J440" s="41" t="str">
        <f>VLOOKUP(H440,'Input - Bookings'!I440:P879,8,0)</f>
        <v>087585</v>
      </c>
      <c r="K440" s="41" t="str">
        <f>'Input - Bookings'!L442</f>
        <v>U005</v>
      </c>
      <c r="L440" s="41" t="str">
        <f>'Input - Bookings'!M442</f>
        <v>H4.5FT6</v>
      </c>
      <c r="M440" s="41" t="str">
        <f>'Input - Bookings'!B442</f>
        <v>AUD</v>
      </c>
      <c r="N440" s="43" t="str">
        <f t="array" ref="N440">IF(M440="USD",INDEX('AP Plants'!A:A,MATCH(K440,'AP Plants'!D:D,0)),INDEX('Australia Plants'!A:A,MATCH(K440,'Australia Plants'!D:D,0)))</f>
        <v>Craigavon</v>
      </c>
      <c r="O440" s="10">
        <v>1.0</v>
      </c>
      <c r="P440" s="9">
        <v>99730.0</v>
      </c>
      <c r="Q440" s="9">
        <v>70704.2</v>
      </c>
      <c r="R440" s="44">
        <v>0.09453964615760879</v>
      </c>
      <c r="S440" s="45">
        <f t="shared" si="4"/>
        <v>0.2910438183</v>
      </c>
      <c r="T440" s="46">
        <f t="shared" si="5"/>
        <v>0</v>
      </c>
      <c r="U440" s="46">
        <f t="shared" si="20"/>
        <v>0.09453964616</v>
      </c>
      <c r="V440" s="47" t="str">
        <f t="shared" si="7"/>
        <v>AOP</v>
      </c>
      <c r="W440" s="48">
        <f t="shared" si="26"/>
        <v>6684.35005</v>
      </c>
      <c r="X440" s="49" t="str">
        <f t="shared" si="9"/>
        <v>#DIV/0!</v>
      </c>
      <c r="Y440" s="9" t="str">
        <f t="shared" si="24"/>
        <v>#DIV/0!</v>
      </c>
      <c r="Z440" s="8"/>
      <c r="AA440" s="8"/>
      <c r="AB440" s="8"/>
      <c r="AC440" s="8" t="str">
        <f t="shared" si="11"/>
        <v>PAUH26594H4.5FT6</v>
      </c>
      <c r="AD440" s="8" t="str">
        <f>IF(AC440='Input - Bookings'!Q676,"OK","Check")</f>
        <v>Check</v>
      </c>
      <c r="AE440" s="50"/>
      <c r="AF440" s="62">
        <v>5639.85</v>
      </c>
      <c r="AG440" s="62">
        <v>0.0</v>
      </c>
      <c r="AH440" s="52"/>
      <c r="AI440" s="52">
        <v>33653.24</v>
      </c>
      <c r="AJ440" s="8" t="str">
        <f t="array" ref="AJ440">XLOOKUP($K440,'AP Plants'!D:D,'AP Plants'!B:B)</f>
        <v>Class 5 NOT BT</v>
      </c>
      <c r="AK440" s="53">
        <f>(AI440*(1+VLOOKUP(N440,'Currency &amp; Conversion'!$F$13:$G$19,2,0))*'Currency &amp; Conversion'!$L$4)+((AF440+AG440)*90%)</f>
        <v>58980.24505</v>
      </c>
      <c r="AL440" s="53"/>
      <c r="AM440" s="46">
        <v>0.015</v>
      </c>
      <c r="AN440" s="46">
        <f t="array" ref="AN440">XLOOKUP($AJ440,Warranty!B:B,Warranty!E:E)</f>
        <v>0.005</v>
      </c>
      <c r="AO440" s="8">
        <f>IF($M440="AUD",VLOOKUP(RIGHT('Wk - Margins'!$K440,3),'AU Freight'!C:G,5,0),0)</f>
        <v>3860</v>
      </c>
      <c r="AP440" s="46">
        <f t="shared" si="12"/>
        <v>0</v>
      </c>
      <c r="AQ440" s="54">
        <f t="shared" si="13"/>
        <v>64019.84995</v>
      </c>
      <c r="AR440" s="55">
        <f t="shared" si="14"/>
        <v>0.09453964616</v>
      </c>
      <c r="AS440" s="56">
        <f>IF(M440="AUD",P440*'Currency &amp; Conversion'!$L$7,P440)</f>
        <v>66966.6921</v>
      </c>
      <c r="AT440" s="56">
        <f>IF(M440="AUD",Q440*'Currency &amp; Conversion'!$L$7,Q440)</f>
        <v>47476.45033</v>
      </c>
      <c r="AU440" s="56"/>
      <c r="AV440" s="56"/>
      <c r="AW440" s="8"/>
    </row>
    <row r="441" ht="12.75" customHeight="1">
      <c r="A441" s="68"/>
      <c r="B441" s="40"/>
      <c r="C441" s="40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3"/>
      <c r="O441" s="10"/>
      <c r="P441" s="9"/>
      <c r="Q441" s="9"/>
      <c r="R441" s="44"/>
      <c r="S441" s="69"/>
      <c r="T441" s="8"/>
      <c r="U441" s="8"/>
      <c r="V441" s="8"/>
      <c r="W441" s="8"/>
      <c r="X441" s="8"/>
      <c r="Y441" s="9"/>
      <c r="Z441" s="8"/>
      <c r="AA441" s="8"/>
      <c r="AB441" s="8"/>
      <c r="AC441" s="8"/>
      <c r="AD441" s="8"/>
      <c r="AE441" s="8"/>
      <c r="AF441" s="56"/>
      <c r="AG441" s="56"/>
      <c r="AH441" s="8"/>
      <c r="AI441" s="70"/>
      <c r="AJ441" s="8"/>
      <c r="AK441" s="51"/>
      <c r="AL441" s="51"/>
      <c r="AM441" s="8"/>
      <c r="AN441" s="8"/>
      <c r="AO441" s="8"/>
      <c r="AP441" s="46"/>
      <c r="AQ441" s="71"/>
      <c r="AR441" s="72"/>
      <c r="AS441" s="8"/>
      <c r="AT441" s="8"/>
      <c r="AU441" s="8"/>
      <c r="AV441" s="8"/>
      <c r="AW441" s="8"/>
    </row>
    <row r="442" ht="12.75" customHeight="1">
      <c r="A442" s="68"/>
      <c r="B442" s="40"/>
      <c r="C442" s="40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3"/>
      <c r="O442" s="10"/>
      <c r="P442" s="9"/>
      <c r="Q442" s="9"/>
      <c r="R442" s="44"/>
      <c r="S442" s="69"/>
      <c r="T442" s="8"/>
      <c r="U442" s="8"/>
      <c r="V442" s="8"/>
      <c r="W442" s="8"/>
      <c r="X442" s="8"/>
      <c r="Y442" s="9"/>
      <c r="Z442" s="8"/>
      <c r="AA442" s="8"/>
      <c r="AB442" s="8"/>
      <c r="AC442" s="8"/>
      <c r="AD442" s="8"/>
      <c r="AE442" s="8"/>
      <c r="AF442" s="56"/>
      <c r="AG442" s="56"/>
      <c r="AH442" s="8"/>
      <c r="AI442" s="8"/>
      <c r="AJ442" s="8"/>
      <c r="AK442" s="51"/>
      <c r="AL442" s="51"/>
      <c r="AM442" s="8"/>
      <c r="AN442" s="8"/>
      <c r="AO442" s="8"/>
      <c r="AP442" s="46"/>
      <c r="AQ442" s="71"/>
      <c r="AR442" s="72"/>
      <c r="AS442" s="8"/>
      <c r="AT442" s="8"/>
      <c r="AU442" s="8"/>
      <c r="AV442" s="8"/>
      <c r="AW442" s="8"/>
    </row>
    <row r="443" ht="12.75" customHeight="1">
      <c r="A443" s="40"/>
      <c r="B443" s="40"/>
      <c r="C443" s="40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3"/>
      <c r="O443" s="10"/>
      <c r="P443" s="73"/>
      <c r="Q443" s="9"/>
      <c r="R443" s="44"/>
      <c r="S443" s="69"/>
      <c r="T443" s="8"/>
      <c r="U443" s="8"/>
      <c r="V443" s="8"/>
      <c r="W443" s="8"/>
      <c r="X443" s="8"/>
      <c r="Y443" s="9"/>
      <c r="Z443" s="8"/>
      <c r="AA443" s="8"/>
      <c r="AB443" s="8"/>
      <c r="AC443" s="8"/>
      <c r="AD443" s="8"/>
      <c r="AE443" s="8"/>
      <c r="AF443" s="56"/>
      <c r="AG443" s="56"/>
      <c r="AH443" s="8"/>
      <c r="AI443" s="8"/>
      <c r="AJ443" s="8"/>
      <c r="AK443" s="51"/>
      <c r="AL443" s="51"/>
      <c r="AM443" s="8"/>
      <c r="AN443" s="8"/>
      <c r="AO443" s="8"/>
      <c r="AP443" s="46"/>
      <c r="AQ443" s="71"/>
      <c r="AR443" s="72"/>
      <c r="AS443" s="8"/>
      <c r="AT443" s="8"/>
      <c r="AU443" s="8"/>
      <c r="AV443" s="8"/>
      <c r="AW443" s="8"/>
    </row>
    <row r="444" ht="12.75" customHeight="1">
      <c r="A444" s="40"/>
      <c r="B444" s="40"/>
      <c r="C444" s="40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3"/>
      <c r="O444" s="10"/>
      <c r="P444" s="9"/>
      <c r="Q444" s="9"/>
      <c r="R444" s="44"/>
      <c r="S444" s="69"/>
      <c r="T444" s="8"/>
      <c r="U444" s="8"/>
      <c r="V444" s="8"/>
      <c r="W444" s="8"/>
      <c r="X444" s="8"/>
      <c r="Y444" s="9"/>
      <c r="Z444" s="8"/>
      <c r="AA444" s="8"/>
      <c r="AB444" s="8"/>
      <c r="AC444" s="8"/>
      <c r="AD444" s="8"/>
      <c r="AE444" s="8"/>
      <c r="AF444" s="56"/>
      <c r="AG444" s="56"/>
      <c r="AH444" s="8"/>
      <c r="AI444" s="8"/>
      <c r="AJ444" s="8"/>
      <c r="AK444" s="51"/>
      <c r="AL444" s="51"/>
      <c r="AM444" s="8"/>
      <c r="AN444" s="8"/>
      <c r="AO444" s="8"/>
      <c r="AP444" s="46"/>
      <c r="AQ444" s="71"/>
      <c r="AR444" s="72"/>
      <c r="AS444" s="8"/>
      <c r="AT444" s="8"/>
      <c r="AU444" s="8"/>
      <c r="AV444" s="8"/>
      <c r="AW444" s="8"/>
    </row>
    <row r="445" ht="12.75" customHeight="1">
      <c r="A445" s="40"/>
      <c r="B445" s="40"/>
      <c r="C445" s="40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3"/>
      <c r="O445" s="10"/>
      <c r="P445" s="74"/>
      <c r="Q445" s="9"/>
      <c r="R445" s="44"/>
      <c r="S445" s="69"/>
      <c r="T445" s="8"/>
      <c r="U445" s="8"/>
      <c r="V445" s="8"/>
      <c r="W445" s="8"/>
      <c r="X445" s="8"/>
      <c r="Y445" s="9"/>
      <c r="Z445" s="8"/>
      <c r="AA445" s="8"/>
      <c r="AB445" s="8"/>
      <c r="AC445" s="8"/>
      <c r="AD445" s="8"/>
      <c r="AE445" s="8"/>
      <c r="AF445" s="56"/>
      <c r="AG445" s="56"/>
      <c r="AH445" s="8"/>
      <c r="AI445" s="8"/>
      <c r="AJ445" s="8"/>
      <c r="AK445" s="51"/>
      <c r="AL445" s="51"/>
      <c r="AM445" s="8"/>
      <c r="AN445" s="8"/>
      <c r="AO445" s="8"/>
      <c r="AP445" s="46"/>
      <c r="AQ445" s="71"/>
      <c r="AR445" s="72"/>
      <c r="AS445" s="8"/>
      <c r="AT445" s="8"/>
      <c r="AU445" s="8"/>
      <c r="AV445" s="8"/>
      <c r="AW445" s="8"/>
    </row>
    <row r="446" ht="12.75" customHeight="1">
      <c r="A446" s="40"/>
      <c r="B446" s="40"/>
      <c r="C446" s="40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3"/>
      <c r="O446" s="10"/>
      <c r="P446" s="9"/>
      <c r="Q446" s="9"/>
      <c r="R446" s="44"/>
      <c r="S446" s="69"/>
      <c r="T446" s="8"/>
      <c r="U446" s="8"/>
      <c r="V446" s="8"/>
      <c r="W446" s="8"/>
      <c r="X446" s="8"/>
      <c r="Y446" s="9"/>
      <c r="Z446" s="8"/>
      <c r="AA446" s="8"/>
      <c r="AB446" s="8"/>
      <c r="AC446" s="8"/>
      <c r="AD446" s="8"/>
      <c r="AE446" s="8"/>
      <c r="AF446" s="56"/>
      <c r="AG446" s="56"/>
      <c r="AH446" s="8"/>
      <c r="AI446" s="8"/>
      <c r="AJ446" s="8"/>
      <c r="AK446" s="51"/>
      <c r="AL446" s="51"/>
      <c r="AM446" s="8"/>
      <c r="AN446" s="8"/>
      <c r="AO446" s="8"/>
      <c r="AP446" s="46"/>
      <c r="AQ446" s="71"/>
      <c r="AR446" s="72"/>
      <c r="AS446" s="8"/>
      <c r="AT446" s="8"/>
      <c r="AU446" s="8"/>
      <c r="AV446" s="8"/>
      <c r="AW446" s="8"/>
    </row>
    <row r="447" ht="12.75" customHeight="1">
      <c r="A447" s="40"/>
      <c r="B447" s="40"/>
      <c r="C447" s="40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3"/>
      <c r="O447" s="10"/>
      <c r="P447" s="9"/>
      <c r="Q447" s="9"/>
      <c r="R447" s="44"/>
      <c r="S447" s="69"/>
      <c r="T447" s="8"/>
      <c r="U447" s="8"/>
      <c r="V447" s="8"/>
      <c r="W447" s="8"/>
      <c r="X447" s="8"/>
      <c r="Y447" s="9"/>
      <c r="Z447" s="8"/>
      <c r="AA447" s="8"/>
      <c r="AB447" s="8"/>
      <c r="AC447" s="8"/>
      <c r="AD447" s="8"/>
      <c r="AE447" s="8"/>
      <c r="AF447" s="56"/>
      <c r="AG447" s="56"/>
      <c r="AH447" s="8"/>
      <c r="AI447" s="8"/>
      <c r="AJ447" s="8"/>
      <c r="AK447" s="51"/>
      <c r="AL447" s="51"/>
      <c r="AM447" s="8"/>
      <c r="AN447" s="8"/>
      <c r="AO447" s="8"/>
      <c r="AP447" s="46"/>
      <c r="AQ447" s="71"/>
      <c r="AR447" s="72"/>
      <c r="AS447" s="8"/>
      <c r="AT447" s="8"/>
      <c r="AU447" s="8"/>
      <c r="AV447" s="8"/>
      <c r="AW447" s="8"/>
    </row>
    <row r="448" ht="12.75" customHeight="1">
      <c r="A448" s="40"/>
      <c r="B448" s="40"/>
      <c r="C448" s="40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3"/>
      <c r="O448" s="10"/>
      <c r="P448" s="9"/>
      <c r="Q448" s="9"/>
      <c r="R448" s="44"/>
      <c r="S448" s="69"/>
      <c r="T448" s="8"/>
      <c r="U448" s="8"/>
      <c r="V448" s="8"/>
      <c r="W448" s="8"/>
      <c r="X448" s="8"/>
      <c r="Y448" s="9"/>
      <c r="Z448" s="8"/>
      <c r="AA448" s="8"/>
      <c r="AB448" s="8"/>
      <c r="AC448" s="8"/>
      <c r="AD448" s="8"/>
      <c r="AE448" s="8"/>
      <c r="AF448" s="56"/>
      <c r="AG448" s="56"/>
      <c r="AH448" s="8"/>
      <c r="AI448" s="8"/>
      <c r="AJ448" s="8"/>
      <c r="AK448" s="51"/>
      <c r="AL448" s="51"/>
      <c r="AM448" s="8"/>
      <c r="AN448" s="8"/>
      <c r="AO448" s="8"/>
      <c r="AP448" s="46"/>
      <c r="AQ448" s="71"/>
      <c r="AR448" s="72"/>
      <c r="AS448" s="8"/>
      <c r="AT448" s="8"/>
      <c r="AU448" s="8"/>
      <c r="AV448" s="8"/>
      <c r="AW448" s="8"/>
    </row>
    <row r="449" ht="12.75" customHeight="1">
      <c r="A449" s="40"/>
      <c r="B449" s="40"/>
      <c r="C449" s="40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3"/>
      <c r="O449" s="10"/>
      <c r="P449" s="9"/>
      <c r="Q449" s="9"/>
      <c r="R449" s="44"/>
      <c r="S449" s="69"/>
      <c r="T449" s="8"/>
      <c r="U449" s="8"/>
      <c r="V449" s="8"/>
      <c r="W449" s="8"/>
      <c r="X449" s="8"/>
      <c r="Y449" s="9"/>
      <c r="Z449" s="8"/>
      <c r="AA449" s="8"/>
      <c r="AB449" s="8"/>
      <c r="AC449" s="8"/>
      <c r="AD449" s="8"/>
      <c r="AE449" s="8"/>
      <c r="AF449" s="56"/>
      <c r="AG449" s="56"/>
      <c r="AH449" s="8"/>
      <c r="AI449" s="8"/>
      <c r="AJ449" s="8"/>
      <c r="AK449" s="51"/>
      <c r="AL449" s="51"/>
      <c r="AM449" s="8"/>
      <c r="AN449" s="8"/>
      <c r="AO449" s="8"/>
      <c r="AP449" s="46"/>
      <c r="AQ449" s="71"/>
      <c r="AR449" s="72"/>
      <c r="AS449" s="8"/>
      <c r="AT449" s="8"/>
      <c r="AU449" s="8"/>
      <c r="AV449" s="8"/>
      <c r="AW449" s="8"/>
    </row>
    <row r="450" ht="12.75" customHeight="1">
      <c r="A450" s="40"/>
      <c r="B450" s="40"/>
      <c r="C450" s="40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3"/>
      <c r="O450" s="10"/>
      <c r="P450" s="9"/>
      <c r="Q450" s="9"/>
      <c r="R450" s="44"/>
      <c r="S450" s="69"/>
      <c r="T450" s="8"/>
      <c r="U450" s="8"/>
      <c r="V450" s="8"/>
      <c r="W450" s="8"/>
      <c r="X450" s="8"/>
      <c r="Y450" s="9"/>
      <c r="Z450" s="8"/>
      <c r="AA450" s="8"/>
      <c r="AB450" s="8"/>
      <c r="AC450" s="8"/>
      <c r="AD450" s="8"/>
      <c r="AE450" s="8"/>
      <c r="AF450" s="56"/>
      <c r="AG450" s="56"/>
      <c r="AH450" s="8"/>
      <c r="AI450" s="8"/>
      <c r="AJ450" s="8"/>
      <c r="AK450" s="51"/>
      <c r="AL450" s="51"/>
      <c r="AM450" s="8"/>
      <c r="AN450" s="8"/>
      <c r="AO450" s="8"/>
      <c r="AP450" s="46"/>
      <c r="AQ450" s="71"/>
      <c r="AR450" s="72"/>
      <c r="AS450" s="8"/>
      <c r="AT450" s="8"/>
      <c r="AU450" s="8"/>
      <c r="AV450" s="8"/>
      <c r="AW450" s="8"/>
    </row>
    <row r="451" ht="12.75" customHeight="1">
      <c r="A451" s="40"/>
      <c r="B451" s="40"/>
      <c r="C451" s="40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3"/>
      <c r="O451" s="10"/>
      <c r="P451" s="9"/>
      <c r="Q451" s="9"/>
      <c r="R451" s="44"/>
      <c r="S451" s="69"/>
      <c r="T451" s="8"/>
      <c r="U451" s="8"/>
      <c r="V451" s="8"/>
      <c r="W451" s="8"/>
      <c r="X451" s="8"/>
      <c r="Y451" s="9"/>
      <c r="Z451" s="8"/>
      <c r="AA451" s="8"/>
      <c r="AB451" s="8"/>
      <c r="AC451" s="8"/>
      <c r="AD451" s="8"/>
      <c r="AE451" s="8"/>
      <c r="AF451" s="56"/>
      <c r="AG451" s="56"/>
      <c r="AH451" s="8"/>
      <c r="AI451" s="8"/>
      <c r="AJ451" s="8"/>
      <c r="AK451" s="51"/>
      <c r="AL451" s="51"/>
      <c r="AM451" s="8"/>
      <c r="AN451" s="8"/>
      <c r="AO451" s="8"/>
      <c r="AP451" s="46"/>
      <c r="AQ451" s="71"/>
      <c r="AR451" s="72"/>
      <c r="AS451" s="8"/>
      <c r="AT451" s="8"/>
      <c r="AU451" s="8"/>
      <c r="AV451" s="8"/>
      <c r="AW451" s="8"/>
    </row>
    <row r="452" ht="12.75" customHeight="1">
      <c r="A452" s="40"/>
      <c r="B452" s="40"/>
      <c r="C452" s="40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3"/>
      <c r="O452" s="10"/>
      <c r="P452" s="9"/>
      <c r="Q452" s="9"/>
      <c r="R452" s="44"/>
      <c r="S452" s="69"/>
      <c r="T452" s="8"/>
      <c r="U452" s="8"/>
      <c r="V452" s="8"/>
      <c r="W452" s="8"/>
      <c r="X452" s="8"/>
      <c r="Y452" s="9"/>
      <c r="Z452" s="8"/>
      <c r="AA452" s="8"/>
      <c r="AB452" s="8"/>
      <c r="AC452" s="8"/>
      <c r="AD452" s="8"/>
      <c r="AE452" s="8"/>
      <c r="AF452" s="56"/>
      <c r="AG452" s="56"/>
      <c r="AH452" s="8"/>
      <c r="AI452" s="8"/>
      <c r="AJ452" s="8"/>
      <c r="AK452" s="51"/>
      <c r="AL452" s="51"/>
      <c r="AM452" s="8"/>
      <c r="AN452" s="8"/>
      <c r="AO452" s="8"/>
      <c r="AP452" s="46"/>
      <c r="AQ452" s="71"/>
      <c r="AR452" s="72"/>
      <c r="AS452" s="8"/>
      <c r="AT452" s="8"/>
      <c r="AU452" s="8"/>
      <c r="AV452" s="8"/>
      <c r="AW452" s="8"/>
    </row>
    <row r="453" ht="12.75" customHeight="1">
      <c r="A453" s="40"/>
      <c r="B453" s="40"/>
      <c r="C453" s="40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3"/>
      <c r="O453" s="10"/>
      <c r="P453" s="9"/>
      <c r="Q453" s="9"/>
      <c r="R453" s="44"/>
      <c r="S453" s="69"/>
      <c r="T453" s="8"/>
      <c r="U453" s="8"/>
      <c r="V453" s="8"/>
      <c r="W453" s="8"/>
      <c r="X453" s="8"/>
      <c r="Y453" s="9"/>
      <c r="Z453" s="8"/>
      <c r="AA453" s="8"/>
      <c r="AB453" s="8"/>
      <c r="AC453" s="8"/>
      <c r="AD453" s="8"/>
      <c r="AE453" s="8"/>
      <c r="AF453" s="56"/>
      <c r="AG453" s="56"/>
      <c r="AH453" s="8"/>
      <c r="AI453" s="8"/>
      <c r="AJ453" s="8"/>
      <c r="AK453" s="51"/>
      <c r="AL453" s="51"/>
      <c r="AM453" s="8"/>
      <c r="AN453" s="8"/>
      <c r="AO453" s="8"/>
      <c r="AP453" s="46"/>
      <c r="AQ453" s="71"/>
      <c r="AR453" s="72"/>
      <c r="AS453" s="8"/>
      <c r="AT453" s="8"/>
      <c r="AU453" s="8"/>
      <c r="AV453" s="8"/>
      <c r="AW453" s="8"/>
    </row>
    <row r="454" ht="12.75" customHeight="1">
      <c r="A454" s="40"/>
      <c r="B454" s="40"/>
      <c r="C454" s="40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3"/>
      <c r="O454" s="10"/>
      <c r="P454" s="9"/>
      <c r="Q454" s="9"/>
      <c r="R454" s="44"/>
      <c r="S454" s="69"/>
      <c r="T454" s="8"/>
      <c r="U454" s="8"/>
      <c r="V454" s="8"/>
      <c r="W454" s="8"/>
      <c r="X454" s="8"/>
      <c r="Y454" s="9"/>
      <c r="Z454" s="8"/>
      <c r="AA454" s="8"/>
      <c r="AB454" s="8"/>
      <c r="AC454" s="8"/>
      <c r="AD454" s="8"/>
      <c r="AE454" s="8"/>
      <c r="AF454" s="56"/>
      <c r="AG454" s="56"/>
      <c r="AH454" s="8"/>
      <c r="AI454" s="8"/>
      <c r="AJ454" s="8"/>
      <c r="AK454" s="51"/>
      <c r="AL454" s="51"/>
      <c r="AM454" s="8"/>
      <c r="AN454" s="8"/>
      <c r="AO454" s="8"/>
      <c r="AP454" s="46"/>
      <c r="AQ454" s="71"/>
      <c r="AR454" s="72"/>
      <c r="AS454" s="8"/>
      <c r="AT454" s="8"/>
      <c r="AU454" s="8"/>
      <c r="AV454" s="8"/>
      <c r="AW454" s="8"/>
    </row>
    <row r="455" ht="12.75" customHeight="1">
      <c r="A455" s="40"/>
      <c r="B455" s="40"/>
      <c r="C455" s="40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3"/>
      <c r="O455" s="10"/>
      <c r="P455" s="9"/>
      <c r="Q455" s="9"/>
      <c r="R455" s="44"/>
      <c r="S455" s="69"/>
      <c r="T455" s="8"/>
      <c r="U455" s="8"/>
      <c r="V455" s="8"/>
      <c r="W455" s="8"/>
      <c r="X455" s="8"/>
      <c r="Y455" s="9"/>
      <c r="Z455" s="8"/>
      <c r="AA455" s="8"/>
      <c r="AB455" s="8"/>
      <c r="AC455" s="8"/>
      <c r="AD455" s="8"/>
      <c r="AE455" s="8"/>
      <c r="AF455" s="56"/>
      <c r="AG455" s="56"/>
      <c r="AH455" s="8"/>
      <c r="AI455" s="8"/>
      <c r="AJ455" s="8"/>
      <c r="AK455" s="51"/>
      <c r="AL455" s="51"/>
      <c r="AM455" s="8"/>
      <c r="AN455" s="8"/>
      <c r="AO455" s="8"/>
      <c r="AP455" s="46"/>
      <c r="AQ455" s="71"/>
      <c r="AR455" s="72"/>
      <c r="AS455" s="8"/>
      <c r="AT455" s="8"/>
      <c r="AU455" s="8"/>
      <c r="AV455" s="8"/>
      <c r="AW455" s="8"/>
    </row>
    <row r="456" ht="12.75" customHeight="1">
      <c r="A456" s="40"/>
      <c r="B456" s="40"/>
      <c r="C456" s="40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3"/>
      <c r="O456" s="10"/>
      <c r="P456" s="9"/>
      <c r="Q456" s="9"/>
      <c r="R456" s="44"/>
      <c r="S456" s="69"/>
      <c r="T456" s="8"/>
      <c r="U456" s="8"/>
      <c r="V456" s="8"/>
      <c r="W456" s="8"/>
      <c r="X456" s="8"/>
      <c r="Y456" s="9"/>
      <c r="Z456" s="8"/>
      <c r="AA456" s="8"/>
      <c r="AB456" s="8"/>
      <c r="AC456" s="8"/>
      <c r="AD456" s="8"/>
      <c r="AE456" s="8"/>
      <c r="AF456" s="56"/>
      <c r="AG456" s="56"/>
      <c r="AH456" s="8"/>
      <c r="AI456" s="8"/>
      <c r="AJ456" s="8"/>
      <c r="AK456" s="51"/>
      <c r="AL456" s="51"/>
      <c r="AM456" s="8"/>
      <c r="AN456" s="8"/>
      <c r="AO456" s="8"/>
      <c r="AP456" s="46"/>
      <c r="AQ456" s="71"/>
      <c r="AR456" s="72"/>
      <c r="AS456" s="8"/>
      <c r="AT456" s="8"/>
      <c r="AU456" s="8"/>
      <c r="AV456" s="8"/>
      <c r="AW456" s="8"/>
    </row>
    <row r="457" ht="12.75" customHeight="1">
      <c r="A457" s="40"/>
      <c r="B457" s="40"/>
      <c r="C457" s="40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3"/>
      <c r="O457" s="10"/>
      <c r="P457" s="9"/>
      <c r="Q457" s="9"/>
      <c r="R457" s="44"/>
      <c r="S457" s="69"/>
      <c r="T457" s="8"/>
      <c r="U457" s="8"/>
      <c r="V457" s="8"/>
      <c r="W457" s="8"/>
      <c r="X457" s="8"/>
      <c r="Y457" s="9"/>
      <c r="Z457" s="8"/>
      <c r="AA457" s="8"/>
      <c r="AB457" s="8"/>
      <c r="AC457" s="8"/>
      <c r="AD457" s="8"/>
      <c r="AE457" s="8"/>
      <c r="AF457" s="56"/>
      <c r="AG457" s="56"/>
      <c r="AH457" s="8"/>
      <c r="AI457" s="8"/>
      <c r="AJ457" s="8"/>
      <c r="AK457" s="51"/>
      <c r="AL457" s="51"/>
      <c r="AM457" s="8"/>
      <c r="AN457" s="8"/>
      <c r="AO457" s="8"/>
      <c r="AP457" s="46"/>
      <c r="AQ457" s="71"/>
      <c r="AR457" s="72"/>
      <c r="AS457" s="8"/>
      <c r="AT457" s="8"/>
      <c r="AU457" s="8"/>
      <c r="AV457" s="8"/>
      <c r="AW457" s="8"/>
    </row>
    <row r="458" ht="12.75" customHeight="1">
      <c r="A458" s="40"/>
      <c r="B458" s="40"/>
      <c r="C458" s="40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3"/>
      <c r="O458" s="10"/>
      <c r="P458" s="9"/>
      <c r="Q458" s="9"/>
      <c r="R458" s="44"/>
      <c r="S458" s="69"/>
      <c r="T458" s="8"/>
      <c r="U458" s="8"/>
      <c r="V458" s="8"/>
      <c r="W458" s="8"/>
      <c r="X458" s="8"/>
      <c r="Y458" s="9"/>
      <c r="Z458" s="8"/>
      <c r="AA458" s="8"/>
      <c r="AB458" s="8"/>
      <c r="AC458" s="8"/>
      <c r="AD458" s="8"/>
      <c r="AE458" s="8"/>
      <c r="AF458" s="56"/>
      <c r="AG458" s="56"/>
      <c r="AH458" s="8"/>
      <c r="AI458" s="8"/>
      <c r="AJ458" s="8"/>
      <c r="AK458" s="51"/>
      <c r="AL458" s="51"/>
      <c r="AM458" s="8"/>
      <c r="AN458" s="8"/>
      <c r="AO458" s="8"/>
      <c r="AP458" s="46"/>
      <c r="AQ458" s="71"/>
      <c r="AR458" s="72"/>
      <c r="AS458" s="8"/>
      <c r="AT458" s="8"/>
      <c r="AU458" s="8"/>
      <c r="AV458" s="8"/>
      <c r="AW458" s="8"/>
    </row>
    <row r="459" ht="12.75" customHeight="1">
      <c r="A459" s="40"/>
      <c r="B459" s="40"/>
      <c r="C459" s="40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3"/>
      <c r="O459" s="10"/>
      <c r="P459" s="9"/>
      <c r="Q459" s="9"/>
      <c r="R459" s="44"/>
      <c r="S459" s="69"/>
      <c r="T459" s="8"/>
      <c r="U459" s="8"/>
      <c r="V459" s="8"/>
      <c r="W459" s="8"/>
      <c r="X459" s="8"/>
      <c r="Y459" s="9"/>
      <c r="Z459" s="8"/>
      <c r="AA459" s="8"/>
      <c r="AB459" s="8"/>
      <c r="AC459" s="8"/>
      <c r="AD459" s="8"/>
      <c r="AE459" s="8"/>
      <c r="AF459" s="56"/>
      <c r="AG459" s="56"/>
      <c r="AH459" s="8"/>
      <c r="AI459" s="8"/>
      <c r="AJ459" s="8"/>
      <c r="AK459" s="51"/>
      <c r="AL459" s="51"/>
      <c r="AM459" s="8"/>
      <c r="AN459" s="8"/>
      <c r="AO459" s="8"/>
      <c r="AP459" s="46"/>
      <c r="AQ459" s="71"/>
      <c r="AR459" s="72"/>
      <c r="AS459" s="8"/>
      <c r="AT459" s="8"/>
      <c r="AU459" s="8"/>
      <c r="AV459" s="8"/>
      <c r="AW459" s="8"/>
    </row>
    <row r="460" ht="12.75" customHeight="1">
      <c r="A460" s="40"/>
      <c r="B460" s="40"/>
      <c r="C460" s="40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3"/>
      <c r="O460" s="10"/>
      <c r="P460" s="9"/>
      <c r="Q460" s="9"/>
      <c r="R460" s="44"/>
      <c r="S460" s="69"/>
      <c r="T460" s="8"/>
      <c r="U460" s="8"/>
      <c r="V460" s="8"/>
      <c r="W460" s="8"/>
      <c r="X460" s="8"/>
      <c r="Y460" s="9"/>
      <c r="Z460" s="8"/>
      <c r="AA460" s="8"/>
      <c r="AB460" s="8"/>
      <c r="AC460" s="8"/>
      <c r="AD460" s="8"/>
      <c r="AE460" s="8"/>
      <c r="AF460" s="56"/>
      <c r="AG460" s="56"/>
      <c r="AH460" s="8"/>
      <c r="AI460" s="8"/>
      <c r="AJ460" s="8"/>
      <c r="AK460" s="51"/>
      <c r="AL460" s="51"/>
      <c r="AM460" s="8"/>
      <c r="AN460" s="8"/>
      <c r="AO460" s="8"/>
      <c r="AP460" s="46"/>
      <c r="AQ460" s="71"/>
      <c r="AR460" s="72"/>
      <c r="AS460" s="8"/>
      <c r="AT460" s="8"/>
      <c r="AU460" s="8"/>
      <c r="AV460" s="8"/>
      <c r="AW460" s="8"/>
    </row>
    <row r="461" ht="12.75" customHeight="1">
      <c r="A461" s="40"/>
      <c r="B461" s="40"/>
      <c r="C461" s="40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3"/>
      <c r="O461" s="10"/>
      <c r="P461" s="9"/>
      <c r="Q461" s="9"/>
      <c r="R461" s="44"/>
      <c r="S461" s="69"/>
      <c r="T461" s="8"/>
      <c r="U461" s="8"/>
      <c r="V461" s="8"/>
      <c r="W461" s="8"/>
      <c r="X461" s="8"/>
      <c r="Y461" s="9"/>
      <c r="Z461" s="8"/>
      <c r="AA461" s="8"/>
      <c r="AB461" s="8"/>
      <c r="AC461" s="8"/>
      <c r="AD461" s="8"/>
      <c r="AE461" s="8"/>
      <c r="AF461" s="56"/>
      <c r="AG461" s="56"/>
      <c r="AH461" s="8"/>
      <c r="AI461" s="8"/>
      <c r="AJ461" s="8"/>
      <c r="AK461" s="51"/>
      <c r="AL461" s="51"/>
      <c r="AM461" s="8"/>
      <c r="AN461" s="8"/>
      <c r="AO461" s="8"/>
      <c r="AP461" s="46"/>
      <c r="AQ461" s="71"/>
      <c r="AR461" s="72"/>
      <c r="AS461" s="8"/>
      <c r="AT461" s="8"/>
      <c r="AU461" s="8"/>
      <c r="AV461" s="8"/>
      <c r="AW461" s="8"/>
    </row>
    <row r="462" ht="12.75" customHeight="1">
      <c r="A462" s="40"/>
      <c r="B462" s="40"/>
      <c r="C462" s="40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3"/>
      <c r="O462" s="10"/>
      <c r="P462" s="9"/>
      <c r="Q462" s="9"/>
      <c r="R462" s="44"/>
      <c r="S462" s="69"/>
      <c r="T462" s="8"/>
      <c r="U462" s="8"/>
      <c r="V462" s="8"/>
      <c r="W462" s="8"/>
      <c r="X462" s="8"/>
      <c r="Y462" s="9"/>
      <c r="Z462" s="8"/>
      <c r="AA462" s="8"/>
      <c r="AB462" s="8"/>
      <c r="AC462" s="8"/>
      <c r="AD462" s="8"/>
      <c r="AE462" s="8"/>
      <c r="AF462" s="56"/>
      <c r="AG462" s="56"/>
      <c r="AH462" s="8"/>
      <c r="AI462" s="8"/>
      <c r="AJ462" s="8"/>
      <c r="AK462" s="51"/>
      <c r="AL462" s="51"/>
      <c r="AM462" s="8"/>
      <c r="AN462" s="8"/>
      <c r="AO462" s="8"/>
      <c r="AP462" s="46"/>
      <c r="AQ462" s="71"/>
      <c r="AR462" s="72"/>
      <c r="AS462" s="8"/>
      <c r="AT462" s="8"/>
      <c r="AU462" s="8"/>
      <c r="AV462" s="8"/>
      <c r="AW462" s="8"/>
    </row>
    <row r="463" ht="12.75" customHeight="1">
      <c r="A463" s="40"/>
      <c r="B463" s="40"/>
      <c r="C463" s="40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3"/>
      <c r="O463" s="10"/>
      <c r="P463" s="9"/>
      <c r="Q463" s="9"/>
      <c r="R463" s="44"/>
      <c r="S463" s="69"/>
      <c r="T463" s="8"/>
      <c r="U463" s="8"/>
      <c r="V463" s="8"/>
      <c r="W463" s="8"/>
      <c r="X463" s="8"/>
      <c r="Y463" s="9"/>
      <c r="Z463" s="8"/>
      <c r="AA463" s="8"/>
      <c r="AB463" s="8"/>
      <c r="AC463" s="8"/>
      <c r="AD463" s="8"/>
      <c r="AE463" s="8"/>
      <c r="AF463" s="56"/>
      <c r="AG463" s="56"/>
      <c r="AH463" s="8"/>
      <c r="AI463" s="8"/>
      <c r="AJ463" s="8"/>
      <c r="AK463" s="51"/>
      <c r="AL463" s="51"/>
      <c r="AM463" s="8"/>
      <c r="AN463" s="8"/>
      <c r="AO463" s="8"/>
      <c r="AP463" s="46"/>
      <c r="AQ463" s="71"/>
      <c r="AR463" s="72"/>
      <c r="AS463" s="8"/>
      <c r="AT463" s="8"/>
      <c r="AU463" s="8"/>
      <c r="AV463" s="8"/>
      <c r="AW463" s="8"/>
    </row>
    <row r="464" ht="12.75" customHeight="1">
      <c r="A464" s="40"/>
      <c r="B464" s="40"/>
      <c r="C464" s="40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3"/>
      <c r="O464" s="10"/>
      <c r="P464" s="9"/>
      <c r="Q464" s="9"/>
      <c r="R464" s="44"/>
      <c r="S464" s="69"/>
      <c r="T464" s="8"/>
      <c r="U464" s="8"/>
      <c r="V464" s="8"/>
      <c r="W464" s="8"/>
      <c r="X464" s="8"/>
      <c r="Y464" s="9"/>
      <c r="Z464" s="8"/>
      <c r="AA464" s="8"/>
      <c r="AB464" s="8"/>
      <c r="AC464" s="8"/>
      <c r="AD464" s="8"/>
      <c r="AE464" s="8"/>
      <c r="AF464" s="56"/>
      <c r="AG464" s="56"/>
      <c r="AH464" s="8"/>
      <c r="AI464" s="8"/>
      <c r="AJ464" s="8"/>
      <c r="AK464" s="51"/>
      <c r="AL464" s="51"/>
      <c r="AM464" s="8"/>
      <c r="AN464" s="8"/>
      <c r="AO464" s="8"/>
      <c r="AP464" s="46"/>
      <c r="AQ464" s="71"/>
      <c r="AR464" s="72"/>
      <c r="AS464" s="8"/>
      <c r="AT464" s="8"/>
      <c r="AU464" s="8"/>
      <c r="AV464" s="8"/>
      <c r="AW464" s="8"/>
    </row>
    <row r="465" ht="12.75" customHeight="1">
      <c r="A465" s="40"/>
      <c r="B465" s="40"/>
      <c r="C465" s="40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3"/>
      <c r="O465" s="10"/>
      <c r="P465" s="9"/>
      <c r="Q465" s="9"/>
      <c r="R465" s="44"/>
      <c r="S465" s="69"/>
      <c r="T465" s="8"/>
      <c r="U465" s="8"/>
      <c r="V465" s="8"/>
      <c r="W465" s="8"/>
      <c r="X465" s="8"/>
      <c r="Y465" s="9"/>
      <c r="Z465" s="8"/>
      <c r="AA465" s="8"/>
      <c r="AB465" s="8"/>
      <c r="AC465" s="8"/>
      <c r="AD465" s="8"/>
      <c r="AE465" s="8"/>
      <c r="AF465" s="56"/>
      <c r="AG465" s="56"/>
      <c r="AH465" s="8"/>
      <c r="AI465" s="8"/>
      <c r="AJ465" s="8"/>
      <c r="AK465" s="51"/>
      <c r="AL465" s="51"/>
      <c r="AM465" s="8"/>
      <c r="AN465" s="8"/>
      <c r="AO465" s="8"/>
      <c r="AP465" s="46"/>
      <c r="AQ465" s="71"/>
      <c r="AR465" s="72"/>
      <c r="AS465" s="8"/>
      <c r="AT465" s="8"/>
      <c r="AU465" s="8"/>
      <c r="AV465" s="8"/>
      <c r="AW465" s="8"/>
    </row>
    <row r="466" ht="12.75" customHeight="1">
      <c r="A466" s="40"/>
      <c r="B466" s="40"/>
      <c r="C466" s="40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3"/>
      <c r="O466" s="10"/>
      <c r="P466" s="9"/>
      <c r="Q466" s="9"/>
      <c r="R466" s="44"/>
      <c r="S466" s="69"/>
      <c r="T466" s="8"/>
      <c r="U466" s="8"/>
      <c r="V466" s="8"/>
      <c r="W466" s="8"/>
      <c r="X466" s="8"/>
      <c r="Y466" s="9"/>
      <c r="Z466" s="8"/>
      <c r="AA466" s="8"/>
      <c r="AB466" s="8"/>
      <c r="AC466" s="8"/>
      <c r="AD466" s="8"/>
      <c r="AE466" s="8"/>
      <c r="AF466" s="56"/>
      <c r="AG466" s="56"/>
      <c r="AH466" s="8"/>
      <c r="AI466" s="8"/>
      <c r="AJ466" s="8"/>
      <c r="AK466" s="51"/>
      <c r="AL466" s="51"/>
      <c r="AM466" s="8"/>
      <c r="AN466" s="8"/>
      <c r="AO466" s="8"/>
      <c r="AP466" s="46"/>
      <c r="AQ466" s="71"/>
      <c r="AR466" s="72"/>
      <c r="AS466" s="8"/>
      <c r="AT466" s="8"/>
      <c r="AU466" s="8"/>
      <c r="AV466" s="8"/>
      <c r="AW466" s="8"/>
    </row>
    <row r="467" ht="12.75" customHeight="1">
      <c r="A467" s="40"/>
      <c r="B467" s="40"/>
      <c r="C467" s="40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3"/>
      <c r="O467" s="10"/>
      <c r="P467" s="9"/>
      <c r="Q467" s="9"/>
      <c r="R467" s="44"/>
      <c r="S467" s="69"/>
      <c r="T467" s="8"/>
      <c r="U467" s="8"/>
      <c r="V467" s="8"/>
      <c r="W467" s="8"/>
      <c r="X467" s="8"/>
      <c r="Y467" s="9"/>
      <c r="Z467" s="8"/>
      <c r="AA467" s="8"/>
      <c r="AB467" s="8"/>
      <c r="AC467" s="8"/>
      <c r="AD467" s="8"/>
      <c r="AE467" s="8"/>
      <c r="AF467" s="56"/>
      <c r="AG467" s="56"/>
      <c r="AH467" s="8"/>
      <c r="AI467" s="8"/>
      <c r="AJ467" s="8"/>
      <c r="AK467" s="51"/>
      <c r="AL467" s="51"/>
      <c r="AM467" s="8"/>
      <c r="AN467" s="8"/>
      <c r="AO467" s="8"/>
      <c r="AP467" s="46"/>
      <c r="AQ467" s="71"/>
      <c r="AR467" s="72"/>
      <c r="AS467" s="8"/>
      <c r="AT467" s="8"/>
      <c r="AU467" s="8"/>
      <c r="AV467" s="8"/>
      <c r="AW467" s="8"/>
    </row>
    <row r="468" ht="12.75" customHeight="1">
      <c r="A468" s="40"/>
      <c r="B468" s="40"/>
      <c r="C468" s="40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3"/>
      <c r="O468" s="10"/>
      <c r="P468" s="9"/>
      <c r="Q468" s="9"/>
      <c r="R468" s="44"/>
      <c r="S468" s="69"/>
      <c r="T468" s="8"/>
      <c r="U468" s="8"/>
      <c r="V468" s="8"/>
      <c r="W468" s="8"/>
      <c r="X468" s="8"/>
      <c r="Y468" s="9"/>
      <c r="Z468" s="8"/>
      <c r="AA468" s="8"/>
      <c r="AB468" s="8"/>
      <c r="AC468" s="8"/>
      <c r="AD468" s="8"/>
      <c r="AE468" s="8"/>
      <c r="AF468" s="56"/>
      <c r="AG468" s="56"/>
      <c r="AH468" s="8"/>
      <c r="AI468" s="8"/>
      <c r="AJ468" s="8"/>
      <c r="AK468" s="51"/>
      <c r="AL468" s="51"/>
      <c r="AM468" s="8"/>
      <c r="AN468" s="8"/>
      <c r="AO468" s="8"/>
      <c r="AP468" s="46"/>
      <c r="AQ468" s="71"/>
      <c r="AR468" s="72"/>
      <c r="AS468" s="8"/>
      <c r="AT468" s="8"/>
      <c r="AU468" s="8"/>
      <c r="AV468" s="8"/>
      <c r="AW468" s="8"/>
    </row>
    <row r="469" ht="12.75" customHeight="1">
      <c r="A469" s="40"/>
      <c r="B469" s="40"/>
      <c r="C469" s="40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3"/>
      <c r="O469" s="10"/>
      <c r="P469" s="9"/>
      <c r="Q469" s="9"/>
      <c r="R469" s="44"/>
      <c r="S469" s="69"/>
      <c r="T469" s="8"/>
      <c r="U469" s="8"/>
      <c r="V469" s="8"/>
      <c r="W469" s="8"/>
      <c r="X469" s="8"/>
      <c r="Y469" s="9"/>
      <c r="Z469" s="8"/>
      <c r="AA469" s="8"/>
      <c r="AB469" s="8"/>
      <c r="AC469" s="8"/>
      <c r="AD469" s="8"/>
      <c r="AE469" s="8"/>
      <c r="AF469" s="56"/>
      <c r="AG469" s="56"/>
      <c r="AH469" s="8"/>
      <c r="AI469" s="8"/>
      <c r="AJ469" s="8"/>
      <c r="AK469" s="51"/>
      <c r="AL469" s="51"/>
      <c r="AM469" s="8"/>
      <c r="AN469" s="8"/>
      <c r="AO469" s="8"/>
      <c r="AP469" s="46"/>
      <c r="AQ469" s="71"/>
      <c r="AR469" s="72"/>
      <c r="AS469" s="8"/>
      <c r="AT469" s="8"/>
      <c r="AU469" s="8"/>
      <c r="AV469" s="8"/>
      <c r="AW469" s="8"/>
    </row>
    <row r="470" ht="12.75" customHeight="1">
      <c r="A470" s="40"/>
      <c r="B470" s="40"/>
      <c r="C470" s="40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3"/>
      <c r="O470" s="10"/>
      <c r="P470" s="9"/>
      <c r="Q470" s="9"/>
      <c r="R470" s="44"/>
      <c r="S470" s="69"/>
      <c r="T470" s="8"/>
      <c r="U470" s="8"/>
      <c r="V470" s="8"/>
      <c r="W470" s="8"/>
      <c r="X470" s="8"/>
      <c r="Y470" s="9"/>
      <c r="Z470" s="8"/>
      <c r="AA470" s="8"/>
      <c r="AB470" s="8"/>
      <c r="AC470" s="8"/>
      <c r="AD470" s="8"/>
      <c r="AE470" s="8"/>
      <c r="AF470" s="56"/>
      <c r="AG470" s="56"/>
      <c r="AH470" s="8"/>
      <c r="AI470" s="8"/>
      <c r="AJ470" s="8"/>
      <c r="AK470" s="51"/>
      <c r="AL470" s="51"/>
      <c r="AM470" s="8"/>
      <c r="AN470" s="8"/>
      <c r="AO470" s="8"/>
      <c r="AP470" s="46"/>
      <c r="AQ470" s="71"/>
      <c r="AR470" s="72"/>
      <c r="AS470" s="8"/>
      <c r="AT470" s="8"/>
      <c r="AU470" s="8"/>
      <c r="AV470" s="8"/>
      <c r="AW470" s="8"/>
    </row>
    <row r="471" ht="12.75" customHeight="1">
      <c r="A471" s="40"/>
      <c r="B471" s="40"/>
      <c r="C471" s="40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3"/>
      <c r="O471" s="10"/>
      <c r="P471" s="9"/>
      <c r="Q471" s="9"/>
      <c r="R471" s="44"/>
      <c r="S471" s="69"/>
      <c r="T471" s="8"/>
      <c r="U471" s="8"/>
      <c r="V471" s="8"/>
      <c r="W471" s="8"/>
      <c r="X471" s="8"/>
      <c r="Y471" s="9"/>
      <c r="Z471" s="8"/>
      <c r="AA471" s="8"/>
      <c r="AB471" s="8"/>
      <c r="AC471" s="8"/>
      <c r="AD471" s="8"/>
      <c r="AE471" s="8"/>
      <c r="AF471" s="56"/>
      <c r="AG471" s="56"/>
      <c r="AH471" s="8"/>
      <c r="AI471" s="8"/>
      <c r="AJ471" s="8"/>
      <c r="AK471" s="51"/>
      <c r="AL471" s="51"/>
      <c r="AM471" s="8"/>
      <c r="AN471" s="8"/>
      <c r="AO471" s="8"/>
      <c r="AP471" s="46"/>
      <c r="AQ471" s="71"/>
      <c r="AR471" s="72"/>
      <c r="AS471" s="8"/>
      <c r="AT471" s="8"/>
      <c r="AU471" s="8"/>
      <c r="AV471" s="8"/>
      <c r="AW471" s="8"/>
    </row>
    <row r="472" ht="12.75" customHeight="1">
      <c r="A472" s="40"/>
      <c r="B472" s="40"/>
      <c r="C472" s="40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3"/>
      <c r="O472" s="10"/>
      <c r="P472" s="9"/>
      <c r="Q472" s="9"/>
      <c r="R472" s="44"/>
      <c r="S472" s="69"/>
      <c r="T472" s="8"/>
      <c r="U472" s="8"/>
      <c r="V472" s="8"/>
      <c r="W472" s="8"/>
      <c r="X472" s="8"/>
      <c r="Y472" s="9"/>
      <c r="Z472" s="8"/>
      <c r="AA472" s="8"/>
      <c r="AB472" s="8"/>
      <c r="AC472" s="8"/>
      <c r="AD472" s="8"/>
      <c r="AE472" s="8"/>
      <c r="AF472" s="56"/>
      <c r="AG472" s="56"/>
      <c r="AH472" s="8"/>
      <c r="AI472" s="8"/>
      <c r="AJ472" s="8"/>
      <c r="AK472" s="51"/>
      <c r="AL472" s="51"/>
      <c r="AM472" s="8"/>
      <c r="AN472" s="8"/>
      <c r="AO472" s="8"/>
      <c r="AP472" s="46"/>
      <c r="AQ472" s="71"/>
      <c r="AR472" s="72"/>
      <c r="AS472" s="8"/>
      <c r="AT472" s="8"/>
      <c r="AU472" s="8"/>
      <c r="AV472" s="8"/>
      <c r="AW472" s="8"/>
    </row>
    <row r="473" ht="12.75" customHeight="1">
      <c r="A473" s="40"/>
      <c r="B473" s="40"/>
      <c r="C473" s="40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3"/>
      <c r="O473" s="10"/>
      <c r="P473" s="9"/>
      <c r="Q473" s="9"/>
      <c r="R473" s="44"/>
      <c r="S473" s="69"/>
      <c r="T473" s="8"/>
      <c r="U473" s="8"/>
      <c r="V473" s="8"/>
      <c r="W473" s="8"/>
      <c r="X473" s="8"/>
      <c r="Y473" s="9"/>
      <c r="Z473" s="8"/>
      <c r="AA473" s="8"/>
      <c r="AB473" s="8"/>
      <c r="AC473" s="8"/>
      <c r="AD473" s="8"/>
      <c r="AE473" s="8"/>
      <c r="AF473" s="56"/>
      <c r="AG473" s="56"/>
      <c r="AH473" s="8"/>
      <c r="AI473" s="8"/>
      <c r="AJ473" s="8"/>
      <c r="AK473" s="51"/>
      <c r="AL473" s="51"/>
      <c r="AM473" s="8"/>
      <c r="AN473" s="8"/>
      <c r="AO473" s="8"/>
      <c r="AP473" s="46"/>
      <c r="AQ473" s="71"/>
      <c r="AR473" s="72"/>
      <c r="AS473" s="8"/>
      <c r="AT473" s="8"/>
      <c r="AU473" s="8"/>
      <c r="AV473" s="8"/>
      <c r="AW473" s="8"/>
    </row>
    <row r="474" ht="12.75" customHeight="1">
      <c r="A474" s="40"/>
      <c r="B474" s="40"/>
      <c r="C474" s="40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3"/>
      <c r="O474" s="10"/>
      <c r="P474" s="9"/>
      <c r="Q474" s="9"/>
      <c r="R474" s="44"/>
      <c r="S474" s="69"/>
      <c r="T474" s="8"/>
      <c r="U474" s="8"/>
      <c r="V474" s="8"/>
      <c r="W474" s="8"/>
      <c r="X474" s="8"/>
      <c r="Y474" s="9"/>
      <c r="Z474" s="8"/>
      <c r="AA474" s="8"/>
      <c r="AB474" s="8"/>
      <c r="AC474" s="8"/>
      <c r="AD474" s="8"/>
      <c r="AE474" s="8"/>
      <c r="AF474" s="56"/>
      <c r="AG474" s="56"/>
      <c r="AH474" s="8"/>
      <c r="AI474" s="8"/>
      <c r="AJ474" s="8"/>
      <c r="AK474" s="51"/>
      <c r="AL474" s="51"/>
      <c r="AM474" s="8"/>
      <c r="AN474" s="8"/>
      <c r="AO474" s="8"/>
      <c r="AP474" s="46"/>
      <c r="AQ474" s="71"/>
      <c r="AR474" s="72"/>
      <c r="AS474" s="8"/>
      <c r="AT474" s="8"/>
      <c r="AU474" s="8"/>
      <c r="AV474" s="8"/>
      <c r="AW474" s="8"/>
    </row>
    <row r="475" ht="12.75" customHeight="1">
      <c r="A475" s="40"/>
      <c r="B475" s="40"/>
      <c r="C475" s="40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3"/>
      <c r="O475" s="10"/>
      <c r="P475" s="9"/>
      <c r="Q475" s="9"/>
      <c r="R475" s="44"/>
      <c r="S475" s="69"/>
      <c r="T475" s="8"/>
      <c r="U475" s="8"/>
      <c r="V475" s="8"/>
      <c r="W475" s="8"/>
      <c r="X475" s="8"/>
      <c r="Y475" s="9"/>
      <c r="Z475" s="8"/>
      <c r="AA475" s="8"/>
      <c r="AB475" s="8"/>
      <c r="AC475" s="8"/>
      <c r="AD475" s="8"/>
      <c r="AE475" s="8"/>
      <c r="AF475" s="56"/>
      <c r="AG475" s="56"/>
      <c r="AH475" s="8"/>
      <c r="AI475" s="8"/>
      <c r="AJ475" s="8"/>
      <c r="AK475" s="51"/>
      <c r="AL475" s="51"/>
      <c r="AM475" s="8"/>
      <c r="AN475" s="8"/>
      <c r="AO475" s="8"/>
      <c r="AP475" s="46"/>
      <c r="AQ475" s="71"/>
      <c r="AR475" s="72"/>
      <c r="AS475" s="8"/>
      <c r="AT475" s="8"/>
      <c r="AU475" s="8"/>
      <c r="AV475" s="8"/>
      <c r="AW475" s="8"/>
    </row>
    <row r="476" ht="12.75" customHeight="1">
      <c r="A476" s="40"/>
      <c r="B476" s="40"/>
      <c r="C476" s="40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3"/>
      <c r="O476" s="10"/>
      <c r="P476" s="9"/>
      <c r="Q476" s="9"/>
      <c r="R476" s="44"/>
      <c r="S476" s="69"/>
      <c r="T476" s="8"/>
      <c r="U476" s="8"/>
      <c r="V476" s="8"/>
      <c r="W476" s="8"/>
      <c r="X476" s="8"/>
      <c r="Y476" s="9"/>
      <c r="Z476" s="8"/>
      <c r="AA476" s="8"/>
      <c r="AB476" s="8"/>
      <c r="AC476" s="8"/>
      <c r="AD476" s="8"/>
      <c r="AE476" s="8"/>
      <c r="AF476" s="56"/>
      <c r="AG476" s="56"/>
      <c r="AH476" s="8"/>
      <c r="AI476" s="8"/>
      <c r="AJ476" s="8"/>
      <c r="AK476" s="51"/>
      <c r="AL476" s="51"/>
      <c r="AM476" s="8"/>
      <c r="AN476" s="8"/>
      <c r="AO476" s="8"/>
      <c r="AP476" s="46"/>
      <c r="AQ476" s="71"/>
      <c r="AR476" s="72"/>
      <c r="AS476" s="8"/>
      <c r="AT476" s="8"/>
      <c r="AU476" s="8"/>
      <c r="AV476" s="8"/>
      <c r="AW476" s="8"/>
    </row>
    <row r="477" ht="12.75" customHeight="1">
      <c r="A477" s="40"/>
      <c r="B477" s="40"/>
      <c r="C477" s="40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3"/>
      <c r="O477" s="10"/>
      <c r="P477" s="9"/>
      <c r="Q477" s="9"/>
      <c r="R477" s="44"/>
      <c r="S477" s="69"/>
      <c r="T477" s="8"/>
      <c r="U477" s="8"/>
      <c r="V477" s="8"/>
      <c r="W477" s="8"/>
      <c r="X477" s="8"/>
      <c r="Y477" s="9"/>
      <c r="Z477" s="8"/>
      <c r="AA477" s="8"/>
      <c r="AB477" s="8"/>
      <c r="AC477" s="8"/>
      <c r="AD477" s="8"/>
      <c r="AE477" s="8"/>
      <c r="AF477" s="56"/>
      <c r="AG477" s="56"/>
      <c r="AH477" s="8"/>
      <c r="AI477" s="8"/>
      <c r="AJ477" s="8"/>
      <c r="AK477" s="51"/>
      <c r="AL477" s="51"/>
      <c r="AM477" s="8"/>
      <c r="AN477" s="8"/>
      <c r="AO477" s="8"/>
      <c r="AP477" s="46"/>
      <c r="AQ477" s="71"/>
      <c r="AR477" s="72"/>
      <c r="AS477" s="8"/>
      <c r="AT477" s="8"/>
      <c r="AU477" s="8"/>
      <c r="AV477" s="8"/>
      <c r="AW477" s="8"/>
    </row>
    <row r="478" ht="12.75" customHeight="1">
      <c r="A478" s="40"/>
      <c r="B478" s="40"/>
      <c r="C478" s="40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3"/>
      <c r="O478" s="10"/>
      <c r="P478" s="9"/>
      <c r="Q478" s="9"/>
      <c r="R478" s="44"/>
      <c r="S478" s="69"/>
      <c r="T478" s="8"/>
      <c r="U478" s="8"/>
      <c r="V478" s="8"/>
      <c r="W478" s="8"/>
      <c r="X478" s="8"/>
      <c r="Y478" s="9"/>
      <c r="Z478" s="8"/>
      <c r="AA478" s="8"/>
      <c r="AB478" s="8"/>
      <c r="AC478" s="8"/>
      <c r="AD478" s="8"/>
      <c r="AE478" s="8"/>
      <c r="AF478" s="56"/>
      <c r="AG478" s="56"/>
      <c r="AH478" s="8"/>
      <c r="AI478" s="8"/>
      <c r="AJ478" s="8"/>
      <c r="AK478" s="51"/>
      <c r="AL478" s="51"/>
      <c r="AM478" s="8"/>
      <c r="AN478" s="8"/>
      <c r="AO478" s="8"/>
      <c r="AP478" s="46"/>
      <c r="AQ478" s="71"/>
      <c r="AR478" s="72"/>
      <c r="AS478" s="8"/>
      <c r="AT478" s="8"/>
      <c r="AU478" s="8"/>
      <c r="AV478" s="8"/>
      <c r="AW478" s="8"/>
    </row>
    <row r="479" ht="12.75" customHeight="1">
      <c r="A479" s="40"/>
      <c r="B479" s="40"/>
      <c r="C479" s="40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3"/>
      <c r="O479" s="10"/>
      <c r="P479" s="9"/>
      <c r="Q479" s="9"/>
      <c r="R479" s="44"/>
      <c r="S479" s="69"/>
      <c r="T479" s="8"/>
      <c r="U479" s="8"/>
      <c r="V479" s="8"/>
      <c r="W479" s="8"/>
      <c r="X479" s="8"/>
      <c r="Y479" s="9"/>
      <c r="Z479" s="8"/>
      <c r="AA479" s="8"/>
      <c r="AB479" s="8"/>
      <c r="AC479" s="8"/>
      <c r="AD479" s="8"/>
      <c r="AE479" s="8"/>
      <c r="AF479" s="56"/>
      <c r="AG479" s="56"/>
      <c r="AH479" s="8"/>
      <c r="AI479" s="8"/>
      <c r="AJ479" s="8"/>
      <c r="AK479" s="51"/>
      <c r="AL479" s="51"/>
      <c r="AM479" s="8"/>
      <c r="AN479" s="8"/>
      <c r="AO479" s="8"/>
      <c r="AP479" s="46"/>
      <c r="AQ479" s="71"/>
      <c r="AR479" s="72"/>
      <c r="AS479" s="8"/>
      <c r="AT479" s="8"/>
      <c r="AU479" s="8"/>
      <c r="AV479" s="8"/>
      <c r="AW479" s="8"/>
    </row>
    <row r="480" ht="12.75" customHeight="1">
      <c r="A480" s="40"/>
      <c r="B480" s="40"/>
      <c r="C480" s="40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3"/>
      <c r="O480" s="10"/>
      <c r="P480" s="9"/>
      <c r="Q480" s="9"/>
      <c r="R480" s="44"/>
      <c r="S480" s="69"/>
      <c r="T480" s="8"/>
      <c r="U480" s="8"/>
      <c r="V480" s="8"/>
      <c r="W480" s="8"/>
      <c r="X480" s="8"/>
      <c r="Y480" s="9"/>
      <c r="Z480" s="8"/>
      <c r="AA480" s="8"/>
      <c r="AB480" s="8"/>
      <c r="AC480" s="8"/>
      <c r="AD480" s="8"/>
      <c r="AE480" s="8"/>
      <c r="AF480" s="56"/>
      <c r="AG480" s="56"/>
      <c r="AH480" s="8"/>
      <c r="AI480" s="8"/>
      <c r="AJ480" s="8"/>
      <c r="AK480" s="51"/>
      <c r="AL480" s="51"/>
      <c r="AM480" s="8"/>
      <c r="AN480" s="8"/>
      <c r="AO480" s="8"/>
      <c r="AP480" s="46"/>
      <c r="AQ480" s="71"/>
      <c r="AR480" s="72"/>
      <c r="AS480" s="8"/>
      <c r="AT480" s="8"/>
      <c r="AU480" s="8"/>
      <c r="AV480" s="8"/>
      <c r="AW480" s="8"/>
    </row>
    <row r="481" ht="12.75" customHeight="1">
      <c r="A481" s="40"/>
      <c r="B481" s="40"/>
      <c r="C481" s="40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3"/>
      <c r="O481" s="10"/>
      <c r="P481" s="9"/>
      <c r="Q481" s="9"/>
      <c r="R481" s="44"/>
      <c r="S481" s="69"/>
      <c r="T481" s="8"/>
      <c r="U481" s="8"/>
      <c r="V481" s="8"/>
      <c r="W481" s="8"/>
      <c r="X481" s="8"/>
      <c r="Y481" s="9"/>
      <c r="Z481" s="8"/>
      <c r="AA481" s="8"/>
      <c r="AB481" s="8"/>
      <c r="AC481" s="8"/>
      <c r="AD481" s="8"/>
      <c r="AE481" s="8"/>
      <c r="AF481" s="56"/>
      <c r="AG481" s="56"/>
      <c r="AH481" s="8"/>
      <c r="AI481" s="8"/>
      <c r="AJ481" s="8"/>
      <c r="AK481" s="51"/>
      <c r="AL481" s="51"/>
      <c r="AM481" s="8"/>
      <c r="AN481" s="8"/>
      <c r="AO481" s="8"/>
      <c r="AP481" s="46"/>
      <c r="AQ481" s="71"/>
      <c r="AR481" s="72"/>
      <c r="AS481" s="8"/>
      <c r="AT481" s="8"/>
      <c r="AU481" s="8"/>
      <c r="AV481" s="8"/>
      <c r="AW481" s="8"/>
    </row>
    <row r="482" ht="12.75" customHeight="1">
      <c r="A482" s="40"/>
      <c r="B482" s="40"/>
      <c r="C482" s="40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3"/>
      <c r="O482" s="10"/>
      <c r="P482" s="9"/>
      <c r="Q482" s="9"/>
      <c r="R482" s="44"/>
      <c r="S482" s="69"/>
      <c r="T482" s="8"/>
      <c r="U482" s="8"/>
      <c r="V482" s="8"/>
      <c r="W482" s="8"/>
      <c r="X482" s="8"/>
      <c r="Y482" s="9"/>
      <c r="Z482" s="8"/>
      <c r="AA482" s="8"/>
      <c r="AB482" s="8"/>
      <c r="AC482" s="8"/>
      <c r="AD482" s="8"/>
      <c r="AE482" s="8"/>
      <c r="AF482" s="56"/>
      <c r="AG482" s="56"/>
      <c r="AH482" s="8"/>
      <c r="AI482" s="8"/>
      <c r="AJ482" s="8"/>
      <c r="AK482" s="51"/>
      <c r="AL482" s="51"/>
      <c r="AM482" s="8"/>
      <c r="AN482" s="8"/>
      <c r="AO482" s="8"/>
      <c r="AP482" s="46"/>
      <c r="AQ482" s="71"/>
      <c r="AR482" s="72"/>
      <c r="AS482" s="8"/>
      <c r="AT482" s="8"/>
      <c r="AU482" s="8"/>
      <c r="AV482" s="8"/>
      <c r="AW482" s="8"/>
    </row>
    <row r="483" ht="12.75" customHeight="1">
      <c r="A483" s="40"/>
      <c r="B483" s="40"/>
      <c r="C483" s="40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3"/>
      <c r="O483" s="10"/>
      <c r="P483" s="9"/>
      <c r="Q483" s="9"/>
      <c r="R483" s="44"/>
      <c r="S483" s="69"/>
      <c r="T483" s="8"/>
      <c r="U483" s="8"/>
      <c r="V483" s="8"/>
      <c r="W483" s="8"/>
      <c r="X483" s="8"/>
      <c r="Y483" s="9"/>
      <c r="Z483" s="8"/>
      <c r="AA483" s="8"/>
      <c r="AB483" s="8"/>
      <c r="AC483" s="8"/>
      <c r="AD483" s="8"/>
      <c r="AE483" s="8"/>
      <c r="AF483" s="56"/>
      <c r="AG483" s="56"/>
      <c r="AH483" s="8"/>
      <c r="AI483" s="8"/>
      <c r="AJ483" s="8"/>
      <c r="AK483" s="51"/>
      <c r="AL483" s="51"/>
      <c r="AM483" s="8"/>
      <c r="AN483" s="8"/>
      <c r="AO483" s="8"/>
      <c r="AP483" s="46"/>
      <c r="AQ483" s="71"/>
      <c r="AR483" s="72"/>
      <c r="AS483" s="8"/>
      <c r="AT483" s="8"/>
      <c r="AU483" s="8"/>
      <c r="AV483" s="8"/>
      <c r="AW483" s="8"/>
    </row>
    <row r="484" ht="12.75" customHeight="1">
      <c r="A484" s="40"/>
      <c r="B484" s="40"/>
      <c r="C484" s="40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3"/>
      <c r="O484" s="10"/>
      <c r="P484" s="9"/>
      <c r="Q484" s="9"/>
      <c r="R484" s="44"/>
      <c r="S484" s="69"/>
      <c r="T484" s="8"/>
      <c r="U484" s="8"/>
      <c r="V484" s="8"/>
      <c r="W484" s="8"/>
      <c r="X484" s="8"/>
      <c r="Y484" s="9"/>
      <c r="Z484" s="8"/>
      <c r="AA484" s="8"/>
      <c r="AB484" s="8"/>
      <c r="AC484" s="8"/>
      <c r="AD484" s="8"/>
      <c r="AE484" s="8"/>
      <c r="AF484" s="56"/>
      <c r="AG484" s="56"/>
      <c r="AH484" s="8"/>
      <c r="AI484" s="8"/>
      <c r="AJ484" s="8"/>
      <c r="AK484" s="51"/>
      <c r="AL484" s="51"/>
      <c r="AM484" s="8"/>
      <c r="AN484" s="8"/>
      <c r="AO484" s="8"/>
      <c r="AP484" s="46"/>
      <c r="AQ484" s="71"/>
      <c r="AR484" s="72"/>
      <c r="AS484" s="8"/>
      <c r="AT484" s="8"/>
      <c r="AU484" s="8"/>
      <c r="AV484" s="8"/>
      <c r="AW484" s="8"/>
    </row>
    <row r="485" ht="12.75" customHeight="1">
      <c r="A485" s="40"/>
      <c r="B485" s="40"/>
      <c r="C485" s="40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3"/>
      <c r="O485" s="10"/>
      <c r="P485" s="9"/>
      <c r="Q485" s="9"/>
      <c r="R485" s="44"/>
      <c r="S485" s="69"/>
      <c r="T485" s="8"/>
      <c r="U485" s="8"/>
      <c r="V485" s="8"/>
      <c r="W485" s="8"/>
      <c r="X485" s="8"/>
      <c r="Y485" s="9"/>
      <c r="Z485" s="8"/>
      <c r="AA485" s="8"/>
      <c r="AB485" s="8"/>
      <c r="AC485" s="8"/>
      <c r="AD485" s="8"/>
      <c r="AE485" s="8"/>
      <c r="AF485" s="56"/>
      <c r="AG485" s="56"/>
      <c r="AH485" s="8"/>
      <c r="AI485" s="8"/>
      <c r="AJ485" s="8"/>
      <c r="AK485" s="51"/>
      <c r="AL485" s="51"/>
      <c r="AM485" s="8"/>
      <c r="AN485" s="8"/>
      <c r="AO485" s="8"/>
      <c r="AP485" s="46"/>
      <c r="AQ485" s="71"/>
      <c r="AR485" s="72"/>
      <c r="AS485" s="8"/>
      <c r="AT485" s="8"/>
      <c r="AU485" s="8"/>
      <c r="AV485" s="8"/>
      <c r="AW485" s="8"/>
    </row>
    <row r="486" ht="12.75" customHeight="1">
      <c r="A486" s="40"/>
      <c r="B486" s="40"/>
      <c r="C486" s="40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3"/>
      <c r="O486" s="10"/>
      <c r="P486" s="9"/>
      <c r="Q486" s="9"/>
      <c r="R486" s="44"/>
      <c r="S486" s="69"/>
      <c r="T486" s="8"/>
      <c r="U486" s="8"/>
      <c r="V486" s="8"/>
      <c r="W486" s="8"/>
      <c r="X486" s="8"/>
      <c r="Y486" s="9"/>
      <c r="Z486" s="8"/>
      <c r="AA486" s="8"/>
      <c r="AB486" s="8"/>
      <c r="AC486" s="8"/>
      <c r="AD486" s="8"/>
      <c r="AE486" s="8"/>
      <c r="AF486" s="56"/>
      <c r="AG486" s="56"/>
      <c r="AH486" s="8"/>
      <c r="AI486" s="8"/>
      <c r="AJ486" s="8"/>
      <c r="AK486" s="51"/>
      <c r="AL486" s="51"/>
      <c r="AM486" s="8"/>
      <c r="AN486" s="8"/>
      <c r="AO486" s="8"/>
      <c r="AP486" s="46"/>
      <c r="AQ486" s="71"/>
      <c r="AR486" s="72"/>
      <c r="AS486" s="8"/>
      <c r="AT486" s="8"/>
      <c r="AU486" s="8"/>
      <c r="AV486" s="8"/>
      <c r="AW486" s="8"/>
    </row>
    <row r="487" ht="12.75" customHeight="1">
      <c r="A487" s="40"/>
      <c r="B487" s="40"/>
      <c r="C487" s="40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3"/>
      <c r="O487" s="10"/>
      <c r="P487" s="9"/>
      <c r="Q487" s="9"/>
      <c r="R487" s="44"/>
      <c r="S487" s="69"/>
      <c r="T487" s="8"/>
      <c r="U487" s="8"/>
      <c r="V487" s="8"/>
      <c r="W487" s="8"/>
      <c r="X487" s="8"/>
      <c r="Y487" s="9"/>
      <c r="Z487" s="8"/>
      <c r="AA487" s="8"/>
      <c r="AB487" s="8"/>
      <c r="AC487" s="8"/>
      <c r="AD487" s="8"/>
      <c r="AE487" s="8"/>
      <c r="AF487" s="56"/>
      <c r="AG487" s="56"/>
      <c r="AH487" s="8"/>
      <c r="AI487" s="8"/>
      <c r="AJ487" s="8"/>
      <c r="AK487" s="51"/>
      <c r="AL487" s="51"/>
      <c r="AM487" s="8"/>
      <c r="AN487" s="8"/>
      <c r="AO487" s="8"/>
      <c r="AP487" s="46"/>
      <c r="AQ487" s="71"/>
      <c r="AR487" s="72"/>
      <c r="AS487" s="8"/>
      <c r="AT487" s="8"/>
      <c r="AU487" s="8"/>
      <c r="AV487" s="8"/>
      <c r="AW487" s="8"/>
    </row>
    <row r="488" ht="12.75" customHeight="1">
      <c r="A488" s="40"/>
      <c r="B488" s="40"/>
      <c r="C488" s="40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3"/>
      <c r="O488" s="10"/>
      <c r="P488" s="9"/>
      <c r="Q488" s="9"/>
      <c r="R488" s="44"/>
      <c r="S488" s="69"/>
      <c r="T488" s="8"/>
      <c r="U488" s="8"/>
      <c r="V488" s="8"/>
      <c r="W488" s="8"/>
      <c r="X488" s="8"/>
      <c r="Y488" s="9"/>
      <c r="Z488" s="8"/>
      <c r="AA488" s="8"/>
      <c r="AB488" s="8"/>
      <c r="AC488" s="8"/>
      <c r="AD488" s="8"/>
      <c r="AE488" s="8"/>
      <c r="AF488" s="56"/>
      <c r="AG488" s="56"/>
      <c r="AH488" s="8"/>
      <c r="AI488" s="8"/>
      <c r="AJ488" s="8"/>
      <c r="AK488" s="51"/>
      <c r="AL488" s="51"/>
      <c r="AM488" s="8"/>
      <c r="AN488" s="8"/>
      <c r="AO488" s="8"/>
      <c r="AP488" s="46"/>
      <c r="AQ488" s="71"/>
      <c r="AR488" s="72"/>
      <c r="AS488" s="8"/>
      <c r="AT488" s="8"/>
      <c r="AU488" s="8"/>
      <c r="AV488" s="8"/>
      <c r="AW488" s="8"/>
    </row>
    <row r="489" ht="12.75" customHeight="1">
      <c r="A489" s="40"/>
      <c r="B489" s="40"/>
      <c r="C489" s="40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3"/>
      <c r="O489" s="10"/>
      <c r="P489" s="9"/>
      <c r="Q489" s="9"/>
      <c r="R489" s="44"/>
      <c r="S489" s="69"/>
      <c r="T489" s="8"/>
      <c r="U489" s="8"/>
      <c r="V489" s="8"/>
      <c r="W489" s="8"/>
      <c r="X489" s="8"/>
      <c r="Y489" s="9"/>
      <c r="Z489" s="8"/>
      <c r="AA489" s="8"/>
      <c r="AB489" s="8"/>
      <c r="AC489" s="8"/>
      <c r="AD489" s="8"/>
      <c r="AE489" s="8"/>
      <c r="AF489" s="56"/>
      <c r="AG489" s="56"/>
      <c r="AH489" s="8"/>
      <c r="AI489" s="8"/>
      <c r="AJ489" s="8"/>
      <c r="AK489" s="51"/>
      <c r="AL489" s="51"/>
      <c r="AM489" s="8"/>
      <c r="AN489" s="8"/>
      <c r="AO489" s="8"/>
      <c r="AP489" s="46"/>
      <c r="AQ489" s="71"/>
      <c r="AR489" s="72"/>
      <c r="AS489" s="8"/>
      <c r="AT489" s="8"/>
      <c r="AU489" s="8"/>
      <c r="AV489" s="8"/>
      <c r="AW489" s="8"/>
    </row>
    <row r="490" ht="12.75" customHeight="1">
      <c r="A490" s="40"/>
      <c r="B490" s="40"/>
      <c r="C490" s="40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3"/>
      <c r="O490" s="10"/>
      <c r="P490" s="9"/>
      <c r="Q490" s="9"/>
      <c r="R490" s="44"/>
      <c r="S490" s="69"/>
      <c r="T490" s="8"/>
      <c r="U490" s="8"/>
      <c r="V490" s="8"/>
      <c r="W490" s="8"/>
      <c r="X490" s="8"/>
      <c r="Y490" s="9"/>
      <c r="Z490" s="8"/>
      <c r="AA490" s="8"/>
      <c r="AB490" s="8"/>
      <c r="AC490" s="8"/>
      <c r="AD490" s="8"/>
      <c r="AE490" s="8"/>
      <c r="AF490" s="56"/>
      <c r="AG490" s="56"/>
      <c r="AH490" s="8"/>
      <c r="AI490" s="8"/>
      <c r="AJ490" s="8"/>
      <c r="AK490" s="51"/>
      <c r="AL490" s="51"/>
      <c r="AM490" s="8"/>
      <c r="AN490" s="8"/>
      <c r="AO490" s="8"/>
      <c r="AP490" s="46"/>
      <c r="AQ490" s="71"/>
      <c r="AR490" s="72"/>
      <c r="AS490" s="8"/>
      <c r="AT490" s="8"/>
      <c r="AU490" s="8"/>
      <c r="AV490" s="8"/>
      <c r="AW490" s="8"/>
    </row>
    <row r="491" ht="12.75" customHeight="1">
      <c r="A491" s="40"/>
      <c r="B491" s="40"/>
      <c r="C491" s="40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3"/>
      <c r="O491" s="10"/>
      <c r="P491" s="9"/>
      <c r="Q491" s="9"/>
      <c r="R491" s="44"/>
      <c r="S491" s="69"/>
      <c r="T491" s="8"/>
      <c r="U491" s="8"/>
      <c r="V491" s="8"/>
      <c r="W491" s="8"/>
      <c r="X491" s="8"/>
      <c r="Y491" s="9"/>
      <c r="Z491" s="8"/>
      <c r="AA491" s="8"/>
      <c r="AB491" s="8"/>
      <c r="AC491" s="8"/>
      <c r="AD491" s="8"/>
      <c r="AE491" s="8"/>
      <c r="AF491" s="56"/>
      <c r="AG491" s="56"/>
      <c r="AH491" s="8"/>
      <c r="AI491" s="8"/>
      <c r="AJ491" s="8"/>
      <c r="AK491" s="51"/>
      <c r="AL491" s="51"/>
      <c r="AM491" s="8"/>
      <c r="AN491" s="8"/>
      <c r="AO491" s="8"/>
      <c r="AP491" s="46"/>
      <c r="AQ491" s="71"/>
      <c r="AR491" s="72"/>
      <c r="AS491" s="8"/>
      <c r="AT491" s="8"/>
      <c r="AU491" s="8"/>
      <c r="AV491" s="8"/>
      <c r="AW491" s="8"/>
    </row>
    <row r="492" ht="12.75" customHeight="1">
      <c r="A492" s="40"/>
      <c r="B492" s="40"/>
      <c r="C492" s="40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3"/>
      <c r="O492" s="10"/>
      <c r="P492" s="9"/>
      <c r="Q492" s="9"/>
      <c r="R492" s="44"/>
      <c r="S492" s="69"/>
      <c r="T492" s="8"/>
      <c r="U492" s="8"/>
      <c r="V492" s="8"/>
      <c r="W492" s="8"/>
      <c r="X492" s="8"/>
      <c r="Y492" s="9"/>
      <c r="Z492" s="8"/>
      <c r="AA492" s="8"/>
      <c r="AB492" s="8"/>
      <c r="AC492" s="8"/>
      <c r="AD492" s="8"/>
      <c r="AE492" s="8"/>
      <c r="AF492" s="56"/>
      <c r="AG492" s="56"/>
      <c r="AH492" s="8"/>
      <c r="AI492" s="8"/>
      <c r="AJ492" s="8"/>
      <c r="AK492" s="51"/>
      <c r="AL492" s="51"/>
      <c r="AM492" s="8"/>
      <c r="AN492" s="8"/>
      <c r="AO492" s="8"/>
      <c r="AP492" s="46"/>
      <c r="AQ492" s="71"/>
      <c r="AR492" s="72"/>
      <c r="AS492" s="8"/>
      <c r="AT492" s="8"/>
      <c r="AU492" s="8"/>
      <c r="AV492" s="8"/>
      <c r="AW492" s="8"/>
    </row>
    <row r="493" ht="12.75" customHeight="1">
      <c r="A493" s="40"/>
      <c r="B493" s="40"/>
      <c r="C493" s="40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3"/>
      <c r="O493" s="10"/>
      <c r="P493" s="9"/>
      <c r="Q493" s="9"/>
      <c r="R493" s="44"/>
      <c r="S493" s="69"/>
      <c r="T493" s="8"/>
      <c r="U493" s="8"/>
      <c r="V493" s="8"/>
      <c r="W493" s="8"/>
      <c r="X493" s="8"/>
      <c r="Y493" s="9"/>
      <c r="Z493" s="8"/>
      <c r="AA493" s="8"/>
      <c r="AB493" s="8"/>
      <c r="AC493" s="8"/>
      <c r="AD493" s="8"/>
      <c r="AE493" s="8"/>
      <c r="AF493" s="56"/>
      <c r="AG493" s="56"/>
      <c r="AH493" s="8"/>
      <c r="AI493" s="8"/>
      <c r="AJ493" s="8"/>
      <c r="AK493" s="51"/>
      <c r="AL493" s="51"/>
      <c r="AM493" s="8"/>
      <c r="AN493" s="8"/>
      <c r="AO493" s="8"/>
      <c r="AP493" s="46"/>
      <c r="AQ493" s="71"/>
      <c r="AR493" s="72"/>
      <c r="AS493" s="8"/>
      <c r="AT493" s="8"/>
      <c r="AU493" s="8"/>
      <c r="AV493" s="8"/>
      <c r="AW493" s="8"/>
    </row>
    <row r="494" ht="12.75" customHeight="1">
      <c r="A494" s="40"/>
      <c r="B494" s="40"/>
      <c r="C494" s="40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3"/>
      <c r="O494" s="10"/>
      <c r="P494" s="9"/>
      <c r="Q494" s="9"/>
      <c r="R494" s="44"/>
      <c r="S494" s="69"/>
      <c r="T494" s="8"/>
      <c r="U494" s="8"/>
      <c r="V494" s="8"/>
      <c r="W494" s="8"/>
      <c r="X494" s="8"/>
      <c r="Y494" s="9"/>
      <c r="Z494" s="8"/>
      <c r="AA494" s="8"/>
      <c r="AB494" s="8"/>
      <c r="AC494" s="8"/>
      <c r="AD494" s="8"/>
      <c r="AE494" s="8"/>
      <c r="AF494" s="56"/>
      <c r="AG494" s="56"/>
      <c r="AH494" s="8"/>
      <c r="AI494" s="8"/>
      <c r="AJ494" s="8"/>
      <c r="AK494" s="51"/>
      <c r="AL494" s="51"/>
      <c r="AM494" s="8"/>
      <c r="AN494" s="8"/>
      <c r="AO494" s="8"/>
      <c r="AP494" s="46"/>
      <c r="AQ494" s="71"/>
      <c r="AR494" s="72"/>
      <c r="AS494" s="8"/>
      <c r="AT494" s="8"/>
      <c r="AU494" s="8"/>
      <c r="AV494" s="8"/>
      <c r="AW494" s="8"/>
    </row>
    <row r="495" ht="12.75" customHeight="1">
      <c r="A495" s="40"/>
      <c r="B495" s="40"/>
      <c r="C495" s="40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3"/>
      <c r="O495" s="10"/>
      <c r="P495" s="9"/>
      <c r="Q495" s="9"/>
      <c r="R495" s="44"/>
      <c r="S495" s="69"/>
      <c r="T495" s="8"/>
      <c r="U495" s="8"/>
      <c r="V495" s="8"/>
      <c r="W495" s="8"/>
      <c r="X495" s="8"/>
      <c r="Y495" s="9"/>
      <c r="Z495" s="8"/>
      <c r="AA495" s="8"/>
      <c r="AB495" s="8"/>
      <c r="AC495" s="8"/>
      <c r="AD495" s="8"/>
      <c r="AE495" s="8"/>
      <c r="AF495" s="56"/>
      <c r="AG495" s="56"/>
      <c r="AH495" s="8"/>
      <c r="AI495" s="8"/>
      <c r="AJ495" s="8"/>
      <c r="AK495" s="51"/>
      <c r="AL495" s="51"/>
      <c r="AM495" s="8"/>
      <c r="AN495" s="8"/>
      <c r="AO495" s="8"/>
      <c r="AP495" s="46"/>
      <c r="AQ495" s="71"/>
      <c r="AR495" s="72"/>
      <c r="AS495" s="8"/>
      <c r="AT495" s="8"/>
      <c r="AU495" s="8"/>
      <c r="AV495" s="8"/>
      <c r="AW495" s="8"/>
    </row>
    <row r="496" ht="12.75" customHeight="1">
      <c r="A496" s="40"/>
      <c r="B496" s="40"/>
      <c r="C496" s="40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3"/>
      <c r="O496" s="10"/>
      <c r="P496" s="9"/>
      <c r="Q496" s="9"/>
      <c r="R496" s="44"/>
      <c r="S496" s="69"/>
      <c r="T496" s="8"/>
      <c r="U496" s="8"/>
      <c r="V496" s="8"/>
      <c r="W496" s="8"/>
      <c r="X496" s="8"/>
      <c r="Y496" s="9"/>
      <c r="Z496" s="8"/>
      <c r="AA496" s="8"/>
      <c r="AB496" s="8"/>
      <c r="AC496" s="8"/>
      <c r="AD496" s="8"/>
      <c r="AE496" s="8"/>
      <c r="AF496" s="56"/>
      <c r="AG496" s="56"/>
      <c r="AH496" s="8"/>
      <c r="AI496" s="8"/>
      <c r="AJ496" s="8"/>
      <c r="AK496" s="51"/>
      <c r="AL496" s="51"/>
      <c r="AM496" s="8"/>
      <c r="AN496" s="8"/>
      <c r="AO496" s="8"/>
      <c r="AP496" s="46"/>
      <c r="AQ496" s="71"/>
      <c r="AR496" s="72"/>
      <c r="AS496" s="8"/>
      <c r="AT496" s="8"/>
      <c r="AU496" s="8"/>
      <c r="AV496" s="8"/>
      <c r="AW496" s="8"/>
    </row>
    <row r="497" ht="12.75" customHeight="1">
      <c r="A497" s="40"/>
      <c r="B497" s="40"/>
      <c r="C497" s="40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3"/>
      <c r="O497" s="10"/>
      <c r="P497" s="9"/>
      <c r="Q497" s="9"/>
      <c r="R497" s="44"/>
      <c r="S497" s="69"/>
      <c r="T497" s="8"/>
      <c r="U497" s="8"/>
      <c r="V497" s="8"/>
      <c r="W497" s="8"/>
      <c r="X497" s="8"/>
      <c r="Y497" s="9"/>
      <c r="Z497" s="8"/>
      <c r="AA497" s="8"/>
      <c r="AB497" s="8"/>
      <c r="AC497" s="8"/>
      <c r="AD497" s="8"/>
      <c r="AE497" s="8"/>
      <c r="AF497" s="56"/>
      <c r="AG497" s="56"/>
      <c r="AH497" s="8"/>
      <c r="AI497" s="8"/>
      <c r="AJ497" s="8"/>
      <c r="AK497" s="51"/>
      <c r="AL497" s="51"/>
      <c r="AM497" s="8"/>
      <c r="AN497" s="8"/>
      <c r="AO497" s="8"/>
      <c r="AP497" s="46"/>
      <c r="AQ497" s="71"/>
      <c r="AR497" s="72"/>
      <c r="AS497" s="8"/>
      <c r="AT497" s="8"/>
      <c r="AU497" s="8"/>
      <c r="AV497" s="8"/>
      <c r="AW497" s="8"/>
    </row>
    <row r="498" ht="12.75" customHeight="1">
      <c r="A498" s="40"/>
      <c r="B498" s="40"/>
      <c r="C498" s="40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3"/>
      <c r="O498" s="10"/>
      <c r="P498" s="9"/>
      <c r="Q498" s="9"/>
      <c r="R498" s="44"/>
      <c r="S498" s="69"/>
      <c r="T498" s="8"/>
      <c r="U498" s="8"/>
      <c r="V498" s="8"/>
      <c r="W498" s="8"/>
      <c r="X498" s="8"/>
      <c r="Y498" s="9"/>
      <c r="Z498" s="8"/>
      <c r="AA498" s="8"/>
      <c r="AB498" s="8"/>
      <c r="AC498" s="8"/>
      <c r="AD498" s="8"/>
      <c r="AE498" s="8"/>
      <c r="AF498" s="56"/>
      <c r="AG498" s="56"/>
      <c r="AH498" s="8"/>
      <c r="AI498" s="8"/>
      <c r="AJ498" s="8"/>
      <c r="AK498" s="51"/>
      <c r="AL498" s="51"/>
      <c r="AM498" s="8"/>
      <c r="AN498" s="8"/>
      <c r="AO498" s="8"/>
      <c r="AP498" s="46"/>
      <c r="AQ498" s="71"/>
      <c r="AR498" s="72"/>
      <c r="AS498" s="8"/>
      <c r="AT498" s="8"/>
      <c r="AU498" s="8"/>
      <c r="AV498" s="8"/>
      <c r="AW498" s="8"/>
    </row>
    <row r="499" ht="12.75" customHeight="1">
      <c r="A499" s="40"/>
      <c r="B499" s="40"/>
      <c r="C499" s="40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3"/>
      <c r="O499" s="10"/>
      <c r="P499" s="9"/>
      <c r="Q499" s="9"/>
      <c r="R499" s="44"/>
      <c r="S499" s="69"/>
      <c r="T499" s="8"/>
      <c r="U499" s="8"/>
      <c r="V499" s="8"/>
      <c r="W499" s="8"/>
      <c r="X499" s="8"/>
      <c r="Y499" s="9"/>
      <c r="Z499" s="8"/>
      <c r="AA499" s="8"/>
      <c r="AB499" s="8"/>
      <c r="AC499" s="8"/>
      <c r="AD499" s="8"/>
      <c r="AE499" s="8"/>
      <c r="AF499" s="56"/>
      <c r="AG499" s="56"/>
      <c r="AH499" s="8"/>
      <c r="AI499" s="8"/>
      <c r="AJ499" s="8"/>
      <c r="AK499" s="51"/>
      <c r="AL499" s="51"/>
      <c r="AM499" s="8"/>
      <c r="AN499" s="8"/>
      <c r="AO499" s="8"/>
      <c r="AP499" s="46"/>
      <c r="AQ499" s="71"/>
      <c r="AR499" s="72"/>
      <c r="AS499" s="8"/>
      <c r="AT499" s="8"/>
      <c r="AU499" s="8"/>
      <c r="AV499" s="8"/>
      <c r="AW499" s="8"/>
    </row>
    <row r="500" ht="12.75" customHeight="1">
      <c r="A500" s="40"/>
      <c r="B500" s="40"/>
      <c r="C500" s="40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3"/>
      <c r="O500" s="10"/>
      <c r="P500" s="9"/>
      <c r="Q500" s="9"/>
      <c r="R500" s="44"/>
      <c r="S500" s="69"/>
      <c r="T500" s="8"/>
      <c r="U500" s="8"/>
      <c r="V500" s="8"/>
      <c r="W500" s="8"/>
      <c r="X500" s="8"/>
      <c r="Y500" s="9"/>
      <c r="Z500" s="8"/>
      <c r="AA500" s="8"/>
      <c r="AB500" s="8"/>
      <c r="AC500" s="8"/>
      <c r="AD500" s="8"/>
      <c r="AE500" s="8"/>
      <c r="AF500" s="56"/>
      <c r="AG500" s="56"/>
      <c r="AH500" s="8"/>
      <c r="AI500" s="8"/>
      <c r="AJ500" s="8"/>
      <c r="AK500" s="51"/>
      <c r="AL500" s="51"/>
      <c r="AM500" s="8"/>
      <c r="AN500" s="8"/>
      <c r="AO500" s="8"/>
      <c r="AP500" s="46"/>
      <c r="AQ500" s="71"/>
      <c r="AR500" s="72"/>
      <c r="AS500" s="8"/>
      <c r="AT500" s="8"/>
      <c r="AU500" s="8"/>
      <c r="AV500" s="8"/>
      <c r="AW500" s="8"/>
    </row>
    <row r="501" ht="12.75" customHeight="1">
      <c r="A501" s="40"/>
      <c r="B501" s="40"/>
      <c r="C501" s="40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3"/>
      <c r="O501" s="10"/>
      <c r="P501" s="9"/>
      <c r="Q501" s="9"/>
      <c r="R501" s="44"/>
      <c r="S501" s="69"/>
      <c r="T501" s="8"/>
      <c r="U501" s="8"/>
      <c r="V501" s="8"/>
      <c r="W501" s="8"/>
      <c r="X501" s="8"/>
      <c r="Y501" s="9"/>
      <c r="Z501" s="8"/>
      <c r="AA501" s="8"/>
      <c r="AB501" s="8"/>
      <c r="AC501" s="8"/>
      <c r="AD501" s="8"/>
      <c r="AE501" s="8"/>
      <c r="AF501" s="56"/>
      <c r="AG501" s="56"/>
      <c r="AH501" s="8"/>
      <c r="AI501" s="8"/>
      <c r="AJ501" s="8"/>
      <c r="AK501" s="51"/>
      <c r="AL501" s="51"/>
      <c r="AM501" s="8"/>
      <c r="AN501" s="8"/>
      <c r="AO501" s="8"/>
      <c r="AP501" s="46"/>
      <c r="AQ501" s="71"/>
      <c r="AR501" s="72"/>
      <c r="AS501" s="8"/>
      <c r="AT501" s="8"/>
      <c r="AU501" s="8"/>
      <c r="AV501" s="8"/>
      <c r="AW501" s="8"/>
    </row>
    <row r="502" ht="12.75" customHeight="1">
      <c r="A502" s="40"/>
      <c r="B502" s="40"/>
      <c r="C502" s="40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3"/>
      <c r="O502" s="10"/>
      <c r="P502" s="9"/>
      <c r="Q502" s="9"/>
      <c r="R502" s="44"/>
      <c r="S502" s="69"/>
      <c r="T502" s="8"/>
      <c r="U502" s="8"/>
      <c r="V502" s="8"/>
      <c r="W502" s="8"/>
      <c r="X502" s="8"/>
      <c r="Y502" s="9"/>
      <c r="Z502" s="8"/>
      <c r="AA502" s="8"/>
      <c r="AB502" s="8"/>
      <c r="AC502" s="8"/>
      <c r="AD502" s="8"/>
      <c r="AE502" s="8"/>
      <c r="AF502" s="56"/>
      <c r="AG502" s="56"/>
      <c r="AH502" s="8"/>
      <c r="AI502" s="8"/>
      <c r="AJ502" s="8"/>
      <c r="AK502" s="51"/>
      <c r="AL502" s="51"/>
      <c r="AM502" s="8"/>
      <c r="AN502" s="8"/>
      <c r="AO502" s="8"/>
      <c r="AP502" s="46"/>
      <c r="AQ502" s="71"/>
      <c r="AR502" s="72"/>
      <c r="AS502" s="8"/>
      <c r="AT502" s="8"/>
      <c r="AU502" s="8"/>
      <c r="AV502" s="8"/>
      <c r="AW502" s="8"/>
    </row>
    <row r="503" ht="12.75" customHeight="1">
      <c r="A503" s="40"/>
      <c r="B503" s="40"/>
      <c r="C503" s="40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3"/>
      <c r="O503" s="10"/>
      <c r="P503" s="9"/>
      <c r="Q503" s="9"/>
      <c r="R503" s="44"/>
      <c r="S503" s="69"/>
      <c r="T503" s="8"/>
      <c r="U503" s="8"/>
      <c r="V503" s="8"/>
      <c r="W503" s="8"/>
      <c r="X503" s="8"/>
      <c r="Y503" s="9"/>
      <c r="Z503" s="8"/>
      <c r="AA503" s="8"/>
      <c r="AB503" s="8"/>
      <c r="AC503" s="8"/>
      <c r="AD503" s="8"/>
      <c r="AE503" s="8"/>
      <c r="AF503" s="56"/>
      <c r="AG503" s="56"/>
      <c r="AH503" s="8"/>
      <c r="AI503" s="8"/>
      <c r="AJ503" s="8"/>
      <c r="AK503" s="51"/>
      <c r="AL503" s="51"/>
      <c r="AM503" s="8"/>
      <c r="AN503" s="8"/>
      <c r="AO503" s="8"/>
      <c r="AP503" s="46"/>
      <c r="AQ503" s="71"/>
      <c r="AR503" s="72"/>
      <c r="AS503" s="8"/>
      <c r="AT503" s="8"/>
      <c r="AU503" s="8"/>
      <c r="AV503" s="8"/>
      <c r="AW503" s="8"/>
    </row>
    <row r="504" ht="12.75" customHeight="1">
      <c r="A504" s="40"/>
      <c r="B504" s="40"/>
      <c r="C504" s="40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3"/>
      <c r="O504" s="10"/>
      <c r="P504" s="9"/>
      <c r="Q504" s="9"/>
      <c r="R504" s="44"/>
      <c r="S504" s="69"/>
      <c r="T504" s="8"/>
      <c r="U504" s="8"/>
      <c r="V504" s="8"/>
      <c r="W504" s="8"/>
      <c r="X504" s="8"/>
      <c r="Y504" s="9"/>
      <c r="Z504" s="8"/>
      <c r="AA504" s="8"/>
      <c r="AB504" s="8"/>
      <c r="AC504" s="8"/>
      <c r="AD504" s="8"/>
      <c r="AE504" s="8"/>
      <c r="AF504" s="56"/>
      <c r="AG504" s="56"/>
      <c r="AH504" s="8"/>
      <c r="AI504" s="8"/>
      <c r="AJ504" s="8"/>
      <c r="AK504" s="51"/>
      <c r="AL504" s="51"/>
      <c r="AM504" s="8"/>
      <c r="AN504" s="8"/>
      <c r="AO504" s="8"/>
      <c r="AP504" s="46"/>
      <c r="AQ504" s="71"/>
      <c r="AR504" s="72"/>
      <c r="AS504" s="8"/>
      <c r="AT504" s="8"/>
      <c r="AU504" s="8"/>
      <c r="AV504" s="8"/>
      <c r="AW504" s="8"/>
    </row>
    <row r="505" ht="12.75" customHeight="1">
      <c r="A505" s="40"/>
      <c r="B505" s="40"/>
      <c r="C505" s="40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3"/>
      <c r="O505" s="10"/>
      <c r="P505" s="9"/>
      <c r="Q505" s="9"/>
      <c r="R505" s="44"/>
      <c r="S505" s="69"/>
      <c r="T505" s="8"/>
      <c r="U505" s="8"/>
      <c r="V505" s="8"/>
      <c r="W505" s="8"/>
      <c r="X505" s="8"/>
      <c r="Y505" s="9"/>
      <c r="Z505" s="8"/>
      <c r="AA505" s="8"/>
      <c r="AB505" s="8"/>
      <c r="AC505" s="8"/>
      <c r="AD505" s="8"/>
      <c r="AE505" s="8"/>
      <c r="AF505" s="56"/>
      <c r="AG505" s="56"/>
      <c r="AH505" s="8"/>
      <c r="AI505" s="8"/>
      <c r="AJ505" s="8"/>
      <c r="AK505" s="51"/>
      <c r="AL505" s="51"/>
      <c r="AM505" s="8"/>
      <c r="AN505" s="8"/>
      <c r="AO505" s="8"/>
      <c r="AP505" s="46"/>
      <c r="AQ505" s="71"/>
      <c r="AR505" s="72"/>
      <c r="AS505" s="8"/>
      <c r="AT505" s="8"/>
      <c r="AU505" s="8"/>
      <c r="AV505" s="8"/>
      <c r="AW505" s="8"/>
    </row>
    <row r="506" ht="12.75" customHeight="1">
      <c r="A506" s="40"/>
      <c r="B506" s="40"/>
      <c r="C506" s="40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3"/>
      <c r="O506" s="10"/>
      <c r="P506" s="9"/>
      <c r="Q506" s="9"/>
      <c r="R506" s="44"/>
      <c r="S506" s="69"/>
      <c r="T506" s="8"/>
      <c r="U506" s="8"/>
      <c r="V506" s="8"/>
      <c r="W506" s="8"/>
      <c r="X506" s="8"/>
      <c r="Y506" s="9"/>
      <c r="Z506" s="8"/>
      <c r="AA506" s="8"/>
      <c r="AB506" s="8"/>
      <c r="AC506" s="8"/>
      <c r="AD506" s="8"/>
      <c r="AE506" s="8"/>
      <c r="AF506" s="56"/>
      <c r="AG506" s="56"/>
      <c r="AH506" s="8"/>
      <c r="AI506" s="8"/>
      <c r="AJ506" s="8"/>
      <c r="AK506" s="51"/>
      <c r="AL506" s="51"/>
      <c r="AM506" s="8"/>
      <c r="AN506" s="8"/>
      <c r="AO506" s="8"/>
      <c r="AP506" s="46"/>
      <c r="AQ506" s="71"/>
      <c r="AR506" s="72"/>
      <c r="AS506" s="8"/>
      <c r="AT506" s="8"/>
      <c r="AU506" s="8"/>
      <c r="AV506" s="8"/>
      <c r="AW506" s="8"/>
    </row>
    <row r="507" ht="12.75" customHeight="1">
      <c r="A507" s="40"/>
      <c r="B507" s="40"/>
      <c r="C507" s="40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3"/>
      <c r="O507" s="10"/>
      <c r="P507" s="9"/>
      <c r="Q507" s="9"/>
      <c r="R507" s="44"/>
      <c r="S507" s="69"/>
      <c r="T507" s="8"/>
      <c r="U507" s="8"/>
      <c r="V507" s="8"/>
      <c r="W507" s="8"/>
      <c r="X507" s="8"/>
      <c r="Y507" s="9"/>
      <c r="Z507" s="8"/>
      <c r="AA507" s="8"/>
      <c r="AB507" s="8"/>
      <c r="AC507" s="8"/>
      <c r="AD507" s="8"/>
      <c r="AE507" s="8"/>
      <c r="AF507" s="56"/>
      <c r="AG507" s="56"/>
      <c r="AH507" s="8"/>
      <c r="AI507" s="8"/>
      <c r="AJ507" s="8"/>
      <c r="AK507" s="51"/>
      <c r="AL507" s="51"/>
      <c r="AM507" s="8"/>
      <c r="AN507" s="8"/>
      <c r="AO507" s="8"/>
      <c r="AP507" s="46"/>
      <c r="AQ507" s="71"/>
      <c r="AR507" s="72"/>
      <c r="AS507" s="8"/>
      <c r="AT507" s="8"/>
      <c r="AU507" s="8"/>
      <c r="AV507" s="8"/>
      <c r="AW507" s="8"/>
    </row>
    <row r="508" ht="12.75" customHeight="1">
      <c r="A508" s="40"/>
      <c r="B508" s="40"/>
      <c r="C508" s="40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3"/>
      <c r="O508" s="10"/>
      <c r="P508" s="9"/>
      <c r="Q508" s="9"/>
      <c r="R508" s="44"/>
      <c r="S508" s="69"/>
      <c r="T508" s="8"/>
      <c r="U508" s="8"/>
      <c r="V508" s="8"/>
      <c r="W508" s="8"/>
      <c r="X508" s="8"/>
      <c r="Y508" s="9"/>
      <c r="Z508" s="8"/>
      <c r="AA508" s="8"/>
      <c r="AB508" s="8"/>
      <c r="AC508" s="8"/>
      <c r="AD508" s="8"/>
      <c r="AE508" s="8"/>
      <c r="AF508" s="56"/>
      <c r="AG508" s="56"/>
      <c r="AH508" s="8"/>
      <c r="AI508" s="8"/>
      <c r="AJ508" s="8"/>
      <c r="AK508" s="51"/>
      <c r="AL508" s="51"/>
      <c r="AM508" s="8"/>
      <c r="AN508" s="8"/>
      <c r="AO508" s="8"/>
      <c r="AP508" s="46"/>
      <c r="AQ508" s="71"/>
      <c r="AR508" s="72"/>
      <c r="AS508" s="8"/>
      <c r="AT508" s="8"/>
      <c r="AU508" s="8"/>
      <c r="AV508" s="8"/>
      <c r="AW508" s="8"/>
    </row>
    <row r="509" ht="12.75" customHeight="1">
      <c r="A509" s="40"/>
      <c r="B509" s="40"/>
      <c r="C509" s="40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3"/>
      <c r="O509" s="10"/>
      <c r="P509" s="9"/>
      <c r="Q509" s="9"/>
      <c r="R509" s="44"/>
      <c r="S509" s="69"/>
      <c r="T509" s="8"/>
      <c r="U509" s="8"/>
      <c r="V509" s="8"/>
      <c r="W509" s="8"/>
      <c r="X509" s="8"/>
      <c r="Y509" s="9"/>
      <c r="Z509" s="8"/>
      <c r="AA509" s="8"/>
      <c r="AB509" s="8"/>
      <c r="AC509" s="8"/>
      <c r="AD509" s="8"/>
      <c r="AE509" s="8"/>
      <c r="AF509" s="56"/>
      <c r="AG509" s="56"/>
      <c r="AH509" s="8"/>
      <c r="AI509" s="8"/>
      <c r="AJ509" s="8"/>
      <c r="AK509" s="51"/>
      <c r="AL509" s="51"/>
      <c r="AM509" s="8"/>
      <c r="AN509" s="8"/>
      <c r="AO509" s="8"/>
      <c r="AP509" s="46"/>
      <c r="AQ509" s="71"/>
      <c r="AR509" s="72"/>
      <c r="AS509" s="8"/>
      <c r="AT509" s="8"/>
      <c r="AU509" s="8"/>
      <c r="AV509" s="8"/>
      <c r="AW509" s="8"/>
    </row>
    <row r="510" ht="12.75" customHeight="1">
      <c r="A510" s="40"/>
      <c r="B510" s="40"/>
      <c r="C510" s="40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3"/>
      <c r="O510" s="10"/>
      <c r="P510" s="9"/>
      <c r="Q510" s="9"/>
      <c r="R510" s="44"/>
      <c r="S510" s="69"/>
      <c r="T510" s="8"/>
      <c r="U510" s="8"/>
      <c r="V510" s="8"/>
      <c r="W510" s="8"/>
      <c r="X510" s="8"/>
      <c r="Y510" s="9"/>
      <c r="Z510" s="8"/>
      <c r="AA510" s="8"/>
      <c r="AB510" s="8"/>
      <c r="AC510" s="8"/>
      <c r="AD510" s="8"/>
      <c r="AE510" s="8"/>
      <c r="AF510" s="56"/>
      <c r="AG510" s="56"/>
      <c r="AH510" s="8"/>
      <c r="AI510" s="8"/>
      <c r="AJ510" s="8"/>
      <c r="AK510" s="51"/>
      <c r="AL510" s="51"/>
      <c r="AM510" s="8"/>
      <c r="AN510" s="8"/>
      <c r="AO510" s="8"/>
      <c r="AP510" s="46"/>
      <c r="AQ510" s="71"/>
      <c r="AR510" s="72"/>
      <c r="AS510" s="8"/>
      <c r="AT510" s="8"/>
      <c r="AU510" s="8"/>
      <c r="AV510" s="8"/>
      <c r="AW510" s="8"/>
    </row>
    <row r="511" ht="12.75" customHeight="1">
      <c r="A511" s="40"/>
      <c r="B511" s="40"/>
      <c r="C511" s="40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3"/>
      <c r="O511" s="10"/>
      <c r="P511" s="9"/>
      <c r="Q511" s="9"/>
      <c r="R511" s="44"/>
      <c r="S511" s="69"/>
      <c r="T511" s="8"/>
      <c r="U511" s="8"/>
      <c r="V511" s="8"/>
      <c r="W511" s="8"/>
      <c r="X511" s="8"/>
      <c r="Y511" s="9"/>
      <c r="Z511" s="8"/>
      <c r="AA511" s="8"/>
      <c r="AB511" s="8"/>
      <c r="AC511" s="8"/>
      <c r="AD511" s="8"/>
      <c r="AE511" s="8"/>
      <c r="AF511" s="56"/>
      <c r="AG511" s="56"/>
      <c r="AH511" s="8"/>
      <c r="AI511" s="8"/>
      <c r="AJ511" s="8"/>
      <c r="AK511" s="51"/>
      <c r="AL511" s="51"/>
      <c r="AM511" s="8"/>
      <c r="AN511" s="8"/>
      <c r="AO511" s="8"/>
      <c r="AP511" s="46"/>
      <c r="AQ511" s="71"/>
      <c r="AR511" s="72"/>
      <c r="AS511" s="8"/>
      <c r="AT511" s="8"/>
      <c r="AU511" s="8"/>
      <c r="AV511" s="8"/>
      <c r="AW511" s="8"/>
    </row>
    <row r="512" ht="12.75" customHeight="1">
      <c r="A512" s="40"/>
      <c r="B512" s="40"/>
      <c r="C512" s="40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3"/>
      <c r="O512" s="10"/>
      <c r="P512" s="9"/>
      <c r="Q512" s="9"/>
      <c r="R512" s="44"/>
      <c r="S512" s="69"/>
      <c r="T512" s="8"/>
      <c r="U512" s="8"/>
      <c r="V512" s="8"/>
      <c r="W512" s="8"/>
      <c r="X512" s="8"/>
      <c r="Y512" s="9"/>
      <c r="Z512" s="8"/>
      <c r="AA512" s="8"/>
      <c r="AB512" s="8"/>
      <c r="AC512" s="8"/>
      <c r="AD512" s="8"/>
      <c r="AE512" s="8"/>
      <c r="AF512" s="56"/>
      <c r="AG512" s="56"/>
      <c r="AH512" s="8"/>
      <c r="AI512" s="8"/>
      <c r="AJ512" s="8"/>
      <c r="AK512" s="51"/>
      <c r="AL512" s="51"/>
      <c r="AM512" s="8"/>
      <c r="AN512" s="8"/>
      <c r="AO512" s="8"/>
      <c r="AP512" s="46"/>
      <c r="AQ512" s="71"/>
      <c r="AR512" s="72"/>
      <c r="AS512" s="8"/>
      <c r="AT512" s="8"/>
      <c r="AU512" s="8"/>
      <c r="AV512" s="8"/>
      <c r="AW512" s="8"/>
    </row>
    <row r="513" ht="12.75" customHeight="1">
      <c r="A513" s="40"/>
      <c r="B513" s="40"/>
      <c r="C513" s="40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3"/>
      <c r="O513" s="10"/>
      <c r="P513" s="9"/>
      <c r="Q513" s="9"/>
      <c r="R513" s="44"/>
      <c r="S513" s="69"/>
      <c r="T513" s="8"/>
      <c r="U513" s="8"/>
      <c r="V513" s="8"/>
      <c r="W513" s="8"/>
      <c r="X513" s="8"/>
      <c r="Y513" s="9"/>
      <c r="Z513" s="8"/>
      <c r="AA513" s="8"/>
      <c r="AB513" s="8"/>
      <c r="AC513" s="8"/>
      <c r="AD513" s="8"/>
      <c r="AE513" s="8"/>
      <c r="AF513" s="56"/>
      <c r="AG513" s="56"/>
      <c r="AH513" s="8"/>
      <c r="AI513" s="8"/>
      <c r="AJ513" s="8"/>
      <c r="AK513" s="51"/>
      <c r="AL513" s="51"/>
      <c r="AM513" s="8"/>
      <c r="AN513" s="8"/>
      <c r="AO513" s="8"/>
      <c r="AP513" s="46"/>
      <c r="AQ513" s="71"/>
      <c r="AR513" s="72"/>
      <c r="AS513" s="8"/>
      <c r="AT513" s="8"/>
      <c r="AU513" s="8"/>
      <c r="AV513" s="8"/>
      <c r="AW513" s="8"/>
    </row>
    <row r="514" ht="12.75" customHeight="1">
      <c r="A514" s="40"/>
      <c r="B514" s="40"/>
      <c r="C514" s="40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3"/>
      <c r="O514" s="10"/>
      <c r="P514" s="9"/>
      <c r="Q514" s="9"/>
      <c r="R514" s="44"/>
      <c r="S514" s="69"/>
      <c r="T514" s="8"/>
      <c r="U514" s="8"/>
      <c r="V514" s="8"/>
      <c r="W514" s="8"/>
      <c r="X514" s="8"/>
      <c r="Y514" s="9"/>
      <c r="Z514" s="8"/>
      <c r="AA514" s="8"/>
      <c r="AB514" s="8"/>
      <c r="AC514" s="8"/>
      <c r="AD514" s="8"/>
      <c r="AE514" s="8"/>
      <c r="AF514" s="56"/>
      <c r="AG514" s="56"/>
      <c r="AH514" s="8"/>
      <c r="AI514" s="8"/>
      <c r="AJ514" s="8"/>
      <c r="AK514" s="51"/>
      <c r="AL514" s="51"/>
      <c r="AM514" s="8"/>
      <c r="AN514" s="8"/>
      <c r="AO514" s="8"/>
      <c r="AP514" s="46"/>
      <c r="AQ514" s="71"/>
      <c r="AR514" s="72"/>
      <c r="AS514" s="8"/>
      <c r="AT514" s="8"/>
      <c r="AU514" s="8"/>
      <c r="AV514" s="8"/>
      <c r="AW514" s="8"/>
    </row>
    <row r="515" ht="12.75" customHeight="1">
      <c r="A515" s="40"/>
      <c r="B515" s="40"/>
      <c r="C515" s="40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3"/>
      <c r="O515" s="10"/>
      <c r="P515" s="9"/>
      <c r="Q515" s="9"/>
      <c r="R515" s="44"/>
      <c r="S515" s="69"/>
      <c r="T515" s="8"/>
      <c r="U515" s="8"/>
      <c r="V515" s="8"/>
      <c r="W515" s="8"/>
      <c r="X515" s="8"/>
      <c r="Y515" s="9"/>
      <c r="Z515" s="8"/>
      <c r="AA515" s="8"/>
      <c r="AB515" s="8"/>
      <c r="AC515" s="8"/>
      <c r="AD515" s="8"/>
      <c r="AE515" s="8"/>
      <c r="AF515" s="56"/>
      <c r="AG515" s="56"/>
      <c r="AH515" s="8"/>
      <c r="AI515" s="8"/>
      <c r="AJ515" s="8"/>
      <c r="AK515" s="51"/>
      <c r="AL515" s="51"/>
      <c r="AM515" s="8"/>
      <c r="AN515" s="8"/>
      <c r="AO515" s="8"/>
      <c r="AP515" s="46"/>
      <c r="AQ515" s="71"/>
      <c r="AR515" s="72"/>
      <c r="AS515" s="8"/>
      <c r="AT515" s="8"/>
      <c r="AU515" s="8"/>
      <c r="AV515" s="8"/>
      <c r="AW515" s="8"/>
    </row>
    <row r="516" ht="12.75" customHeight="1">
      <c r="A516" s="40"/>
      <c r="B516" s="40"/>
      <c r="C516" s="40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3"/>
      <c r="O516" s="10"/>
      <c r="P516" s="9"/>
      <c r="Q516" s="9"/>
      <c r="R516" s="44"/>
      <c r="S516" s="69"/>
      <c r="T516" s="8"/>
      <c r="U516" s="8"/>
      <c r="V516" s="8"/>
      <c r="W516" s="8"/>
      <c r="X516" s="8"/>
      <c r="Y516" s="9"/>
      <c r="Z516" s="8"/>
      <c r="AA516" s="8"/>
      <c r="AB516" s="8"/>
      <c r="AC516" s="8"/>
      <c r="AD516" s="8"/>
      <c r="AE516" s="8"/>
      <c r="AF516" s="56"/>
      <c r="AG516" s="56"/>
      <c r="AH516" s="8"/>
      <c r="AI516" s="8"/>
      <c r="AJ516" s="8"/>
      <c r="AK516" s="51"/>
      <c r="AL516" s="51"/>
      <c r="AM516" s="8"/>
      <c r="AN516" s="8"/>
      <c r="AO516" s="8"/>
      <c r="AP516" s="46"/>
      <c r="AQ516" s="71"/>
      <c r="AR516" s="72"/>
      <c r="AS516" s="8"/>
      <c r="AT516" s="8"/>
      <c r="AU516" s="8"/>
      <c r="AV516" s="8"/>
      <c r="AW516" s="8"/>
    </row>
    <row r="517" ht="12.75" customHeight="1">
      <c r="A517" s="40"/>
      <c r="B517" s="40"/>
      <c r="C517" s="40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3"/>
      <c r="O517" s="10"/>
      <c r="P517" s="9"/>
      <c r="Q517" s="9"/>
      <c r="R517" s="44"/>
      <c r="S517" s="69"/>
      <c r="T517" s="8"/>
      <c r="U517" s="8"/>
      <c r="V517" s="8"/>
      <c r="W517" s="8"/>
      <c r="X517" s="8"/>
      <c r="Y517" s="9"/>
      <c r="Z517" s="8"/>
      <c r="AA517" s="8"/>
      <c r="AB517" s="8"/>
      <c r="AC517" s="8"/>
      <c r="AD517" s="8"/>
      <c r="AE517" s="8"/>
      <c r="AF517" s="56"/>
      <c r="AG517" s="56"/>
      <c r="AH517" s="8"/>
      <c r="AI517" s="8"/>
      <c r="AJ517" s="8"/>
      <c r="AK517" s="51"/>
      <c r="AL517" s="51"/>
      <c r="AM517" s="8"/>
      <c r="AN517" s="8"/>
      <c r="AO517" s="8"/>
      <c r="AP517" s="46"/>
      <c r="AQ517" s="71"/>
      <c r="AR517" s="72"/>
      <c r="AS517" s="8"/>
      <c r="AT517" s="8"/>
      <c r="AU517" s="8"/>
      <c r="AV517" s="8"/>
      <c r="AW517" s="8"/>
    </row>
    <row r="518" ht="12.75" customHeight="1">
      <c r="A518" s="40"/>
      <c r="B518" s="40"/>
      <c r="C518" s="40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3"/>
      <c r="O518" s="10"/>
      <c r="P518" s="9"/>
      <c r="Q518" s="9"/>
      <c r="R518" s="44"/>
      <c r="S518" s="69"/>
      <c r="T518" s="8"/>
      <c r="U518" s="8"/>
      <c r="V518" s="8"/>
      <c r="W518" s="8"/>
      <c r="X518" s="8"/>
      <c r="Y518" s="9"/>
      <c r="Z518" s="8"/>
      <c r="AA518" s="8"/>
      <c r="AB518" s="8"/>
      <c r="AC518" s="8"/>
      <c r="AD518" s="8"/>
      <c r="AE518" s="8"/>
      <c r="AF518" s="56"/>
      <c r="AG518" s="56"/>
      <c r="AH518" s="8"/>
      <c r="AI518" s="8"/>
      <c r="AJ518" s="8"/>
      <c r="AK518" s="51"/>
      <c r="AL518" s="51"/>
      <c r="AM518" s="8"/>
      <c r="AN518" s="8"/>
      <c r="AO518" s="8"/>
      <c r="AP518" s="46"/>
      <c r="AQ518" s="71"/>
      <c r="AR518" s="72"/>
      <c r="AS518" s="8"/>
      <c r="AT518" s="8"/>
      <c r="AU518" s="8"/>
      <c r="AV518" s="8"/>
      <c r="AW518" s="8"/>
    </row>
    <row r="519" ht="12.75" customHeight="1">
      <c r="A519" s="40"/>
      <c r="B519" s="40"/>
      <c r="C519" s="40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3"/>
      <c r="O519" s="10"/>
      <c r="P519" s="9"/>
      <c r="Q519" s="9"/>
      <c r="R519" s="44"/>
      <c r="S519" s="69"/>
      <c r="T519" s="8"/>
      <c r="U519" s="8"/>
      <c r="V519" s="8"/>
      <c r="W519" s="8"/>
      <c r="X519" s="8"/>
      <c r="Y519" s="9"/>
      <c r="Z519" s="8"/>
      <c r="AA519" s="8"/>
      <c r="AB519" s="8"/>
      <c r="AC519" s="8"/>
      <c r="AD519" s="8"/>
      <c r="AE519" s="8"/>
      <c r="AF519" s="56"/>
      <c r="AG519" s="56"/>
      <c r="AH519" s="8"/>
      <c r="AI519" s="8"/>
      <c r="AJ519" s="8"/>
      <c r="AK519" s="51"/>
      <c r="AL519" s="51"/>
      <c r="AM519" s="8"/>
      <c r="AN519" s="8"/>
      <c r="AO519" s="8"/>
      <c r="AP519" s="46"/>
      <c r="AQ519" s="71"/>
      <c r="AR519" s="72"/>
      <c r="AS519" s="8"/>
      <c r="AT519" s="8"/>
      <c r="AU519" s="8"/>
      <c r="AV519" s="8"/>
      <c r="AW519" s="8"/>
    </row>
    <row r="520" ht="12.75" customHeight="1">
      <c r="A520" s="40"/>
      <c r="B520" s="40"/>
      <c r="C520" s="40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3"/>
      <c r="O520" s="10"/>
      <c r="P520" s="9"/>
      <c r="Q520" s="9"/>
      <c r="R520" s="44"/>
      <c r="S520" s="69"/>
      <c r="T520" s="8"/>
      <c r="U520" s="8"/>
      <c r="V520" s="8"/>
      <c r="W520" s="8"/>
      <c r="X520" s="8"/>
      <c r="Y520" s="9"/>
      <c r="Z520" s="8"/>
      <c r="AA520" s="8"/>
      <c r="AB520" s="8"/>
      <c r="AC520" s="8"/>
      <c r="AD520" s="8"/>
      <c r="AE520" s="8"/>
      <c r="AF520" s="56"/>
      <c r="AG520" s="56"/>
      <c r="AH520" s="8"/>
      <c r="AI520" s="8"/>
      <c r="AJ520" s="8"/>
      <c r="AK520" s="51"/>
      <c r="AL520" s="51"/>
      <c r="AM520" s="8"/>
      <c r="AN520" s="8"/>
      <c r="AO520" s="8"/>
      <c r="AP520" s="46"/>
      <c r="AQ520" s="71"/>
      <c r="AR520" s="72"/>
      <c r="AS520" s="8"/>
      <c r="AT520" s="8"/>
      <c r="AU520" s="8"/>
      <c r="AV520" s="8"/>
      <c r="AW520" s="8"/>
    </row>
    <row r="521" ht="12.75" customHeight="1">
      <c r="A521" s="40"/>
      <c r="B521" s="40"/>
      <c r="C521" s="40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3"/>
      <c r="O521" s="10"/>
      <c r="P521" s="9"/>
      <c r="Q521" s="9"/>
      <c r="R521" s="44"/>
      <c r="S521" s="69"/>
      <c r="T521" s="8"/>
      <c r="U521" s="8"/>
      <c r="V521" s="8"/>
      <c r="W521" s="8"/>
      <c r="X521" s="8"/>
      <c r="Y521" s="9"/>
      <c r="Z521" s="8"/>
      <c r="AA521" s="8"/>
      <c r="AB521" s="8"/>
      <c r="AC521" s="8"/>
      <c r="AD521" s="8"/>
      <c r="AE521" s="8"/>
      <c r="AF521" s="56"/>
      <c r="AG521" s="56"/>
      <c r="AH521" s="8"/>
      <c r="AI521" s="8"/>
      <c r="AJ521" s="8"/>
      <c r="AK521" s="51"/>
      <c r="AL521" s="51"/>
      <c r="AM521" s="8"/>
      <c r="AN521" s="8"/>
      <c r="AO521" s="8"/>
      <c r="AP521" s="46"/>
      <c r="AQ521" s="71"/>
      <c r="AR521" s="72"/>
      <c r="AS521" s="8"/>
      <c r="AT521" s="8"/>
      <c r="AU521" s="8"/>
      <c r="AV521" s="8"/>
      <c r="AW521" s="8"/>
    </row>
    <row r="522" ht="12.75" customHeight="1">
      <c r="A522" s="40"/>
      <c r="B522" s="40"/>
      <c r="C522" s="40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3"/>
      <c r="O522" s="10"/>
      <c r="P522" s="9"/>
      <c r="Q522" s="9"/>
      <c r="R522" s="44"/>
      <c r="S522" s="69"/>
      <c r="T522" s="8"/>
      <c r="U522" s="8"/>
      <c r="V522" s="8"/>
      <c r="W522" s="8"/>
      <c r="X522" s="8"/>
      <c r="Y522" s="9"/>
      <c r="Z522" s="8"/>
      <c r="AA522" s="8"/>
      <c r="AB522" s="8"/>
      <c r="AC522" s="8"/>
      <c r="AD522" s="8"/>
      <c r="AE522" s="8"/>
      <c r="AF522" s="56"/>
      <c r="AG522" s="56"/>
      <c r="AH522" s="8"/>
      <c r="AI522" s="8"/>
      <c r="AJ522" s="8"/>
      <c r="AK522" s="51"/>
      <c r="AL522" s="51"/>
      <c r="AM522" s="8"/>
      <c r="AN522" s="8"/>
      <c r="AO522" s="8"/>
      <c r="AP522" s="46"/>
      <c r="AQ522" s="71"/>
      <c r="AR522" s="72"/>
      <c r="AS522" s="8"/>
      <c r="AT522" s="8"/>
      <c r="AU522" s="8"/>
      <c r="AV522" s="8"/>
      <c r="AW522" s="8"/>
    </row>
    <row r="523" ht="12.75" customHeight="1">
      <c r="A523" s="40"/>
      <c r="B523" s="40"/>
      <c r="C523" s="40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3"/>
      <c r="O523" s="10"/>
      <c r="P523" s="9"/>
      <c r="Q523" s="9"/>
      <c r="R523" s="44"/>
      <c r="S523" s="69"/>
      <c r="T523" s="8"/>
      <c r="U523" s="8"/>
      <c r="V523" s="8"/>
      <c r="W523" s="8"/>
      <c r="X523" s="8"/>
      <c r="Y523" s="9"/>
      <c r="Z523" s="8"/>
      <c r="AA523" s="8"/>
      <c r="AB523" s="8"/>
      <c r="AC523" s="8"/>
      <c r="AD523" s="8"/>
      <c r="AE523" s="8"/>
      <c r="AF523" s="56"/>
      <c r="AG523" s="56"/>
      <c r="AH523" s="8"/>
      <c r="AI523" s="8"/>
      <c r="AJ523" s="8"/>
      <c r="AK523" s="51"/>
      <c r="AL523" s="51"/>
      <c r="AM523" s="8"/>
      <c r="AN523" s="8"/>
      <c r="AO523" s="8"/>
      <c r="AP523" s="46"/>
      <c r="AQ523" s="71"/>
      <c r="AR523" s="72"/>
      <c r="AS523" s="8"/>
      <c r="AT523" s="8"/>
      <c r="AU523" s="8"/>
      <c r="AV523" s="8"/>
      <c r="AW523" s="8"/>
    </row>
    <row r="524" ht="12.75" customHeight="1">
      <c r="A524" s="40"/>
      <c r="B524" s="40"/>
      <c r="C524" s="40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3"/>
      <c r="O524" s="10"/>
      <c r="P524" s="9"/>
      <c r="Q524" s="9"/>
      <c r="R524" s="44"/>
      <c r="S524" s="69"/>
      <c r="T524" s="8"/>
      <c r="U524" s="8"/>
      <c r="V524" s="8"/>
      <c r="W524" s="8"/>
      <c r="X524" s="8"/>
      <c r="Y524" s="9"/>
      <c r="Z524" s="8"/>
      <c r="AA524" s="8"/>
      <c r="AB524" s="8"/>
      <c r="AC524" s="8"/>
      <c r="AD524" s="8"/>
      <c r="AE524" s="8"/>
      <c r="AF524" s="56"/>
      <c r="AG524" s="56"/>
      <c r="AH524" s="8"/>
      <c r="AI524" s="8"/>
      <c r="AJ524" s="8"/>
      <c r="AK524" s="51"/>
      <c r="AL524" s="51"/>
      <c r="AM524" s="8"/>
      <c r="AN524" s="8"/>
      <c r="AO524" s="8"/>
      <c r="AP524" s="46"/>
      <c r="AQ524" s="71"/>
      <c r="AR524" s="72"/>
      <c r="AS524" s="8"/>
      <c r="AT524" s="8"/>
      <c r="AU524" s="8"/>
      <c r="AV524" s="8"/>
      <c r="AW524" s="8"/>
    </row>
    <row r="525" ht="12.75" customHeight="1">
      <c r="A525" s="40"/>
      <c r="B525" s="40"/>
      <c r="C525" s="40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3"/>
      <c r="O525" s="10"/>
      <c r="P525" s="9"/>
      <c r="Q525" s="9"/>
      <c r="R525" s="44"/>
      <c r="S525" s="69"/>
      <c r="T525" s="8"/>
      <c r="U525" s="8"/>
      <c r="V525" s="8"/>
      <c r="W525" s="8"/>
      <c r="X525" s="8"/>
      <c r="Y525" s="9"/>
      <c r="Z525" s="8"/>
      <c r="AA525" s="8"/>
      <c r="AB525" s="8"/>
      <c r="AC525" s="8"/>
      <c r="AD525" s="8"/>
      <c r="AE525" s="8"/>
      <c r="AF525" s="56"/>
      <c r="AG525" s="56"/>
      <c r="AH525" s="8"/>
      <c r="AI525" s="8"/>
      <c r="AJ525" s="8"/>
      <c r="AK525" s="51"/>
      <c r="AL525" s="51"/>
      <c r="AM525" s="8"/>
      <c r="AN525" s="8"/>
      <c r="AO525" s="8"/>
      <c r="AP525" s="46"/>
      <c r="AQ525" s="71"/>
      <c r="AR525" s="72"/>
      <c r="AS525" s="8"/>
      <c r="AT525" s="8"/>
      <c r="AU525" s="8"/>
      <c r="AV525" s="8"/>
      <c r="AW525" s="8"/>
    </row>
    <row r="526" ht="12.75" customHeight="1">
      <c r="A526" s="40"/>
      <c r="B526" s="40"/>
      <c r="C526" s="40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3"/>
      <c r="O526" s="10"/>
      <c r="P526" s="9"/>
      <c r="Q526" s="9"/>
      <c r="R526" s="44"/>
      <c r="S526" s="69"/>
      <c r="T526" s="8"/>
      <c r="U526" s="8"/>
      <c r="V526" s="8"/>
      <c r="W526" s="8"/>
      <c r="X526" s="8"/>
      <c r="Y526" s="9"/>
      <c r="Z526" s="8"/>
      <c r="AA526" s="8"/>
      <c r="AB526" s="8"/>
      <c r="AC526" s="8"/>
      <c r="AD526" s="8"/>
      <c r="AE526" s="8"/>
      <c r="AF526" s="56"/>
      <c r="AG526" s="56"/>
      <c r="AH526" s="8"/>
      <c r="AI526" s="8"/>
      <c r="AJ526" s="8"/>
      <c r="AK526" s="51"/>
      <c r="AL526" s="51"/>
      <c r="AM526" s="8"/>
      <c r="AN526" s="8"/>
      <c r="AO526" s="8"/>
      <c r="AP526" s="46"/>
      <c r="AQ526" s="71"/>
      <c r="AR526" s="72"/>
      <c r="AS526" s="8"/>
      <c r="AT526" s="8"/>
      <c r="AU526" s="8"/>
      <c r="AV526" s="8"/>
      <c r="AW526" s="8"/>
    </row>
    <row r="527" ht="12.75" customHeight="1">
      <c r="A527" s="40"/>
      <c r="B527" s="40"/>
      <c r="C527" s="40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3"/>
      <c r="O527" s="10"/>
      <c r="P527" s="9"/>
      <c r="Q527" s="9"/>
      <c r="R527" s="44"/>
      <c r="S527" s="69"/>
      <c r="T527" s="8"/>
      <c r="U527" s="8"/>
      <c r="V527" s="8"/>
      <c r="W527" s="8"/>
      <c r="X527" s="8"/>
      <c r="Y527" s="9"/>
      <c r="Z527" s="8"/>
      <c r="AA527" s="8"/>
      <c r="AB527" s="8"/>
      <c r="AC527" s="8"/>
      <c r="AD527" s="8"/>
      <c r="AE527" s="8"/>
      <c r="AF527" s="56"/>
      <c r="AG527" s="56"/>
      <c r="AH527" s="8"/>
      <c r="AI527" s="8"/>
      <c r="AJ527" s="8"/>
      <c r="AK527" s="51"/>
      <c r="AL527" s="51"/>
      <c r="AM527" s="8"/>
      <c r="AN527" s="8"/>
      <c r="AO527" s="8"/>
      <c r="AP527" s="46"/>
      <c r="AQ527" s="71"/>
      <c r="AR527" s="72"/>
      <c r="AS527" s="8"/>
      <c r="AT527" s="8"/>
      <c r="AU527" s="8"/>
      <c r="AV527" s="8"/>
      <c r="AW527" s="8"/>
    </row>
    <row r="528" ht="12.75" customHeight="1">
      <c r="A528" s="40"/>
      <c r="B528" s="40"/>
      <c r="C528" s="40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3"/>
      <c r="O528" s="10"/>
      <c r="P528" s="9"/>
      <c r="Q528" s="9"/>
      <c r="R528" s="44"/>
      <c r="S528" s="69"/>
      <c r="T528" s="8"/>
      <c r="U528" s="8"/>
      <c r="V528" s="8"/>
      <c r="W528" s="8"/>
      <c r="X528" s="8"/>
      <c r="Y528" s="9"/>
      <c r="Z528" s="8"/>
      <c r="AA528" s="8"/>
      <c r="AB528" s="8"/>
      <c r="AC528" s="8"/>
      <c r="AD528" s="8"/>
      <c r="AE528" s="8"/>
      <c r="AF528" s="56"/>
      <c r="AG528" s="56"/>
      <c r="AH528" s="8"/>
      <c r="AI528" s="8"/>
      <c r="AJ528" s="8"/>
      <c r="AK528" s="51"/>
      <c r="AL528" s="51"/>
      <c r="AM528" s="8"/>
      <c r="AN528" s="8"/>
      <c r="AO528" s="8"/>
      <c r="AP528" s="46"/>
      <c r="AQ528" s="71"/>
      <c r="AR528" s="72"/>
      <c r="AS528" s="8"/>
      <c r="AT528" s="8"/>
      <c r="AU528" s="8"/>
      <c r="AV528" s="8"/>
      <c r="AW528" s="8"/>
    </row>
    <row r="529" ht="12.75" customHeight="1">
      <c r="A529" s="40"/>
      <c r="B529" s="40"/>
      <c r="C529" s="40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3"/>
      <c r="O529" s="10"/>
      <c r="P529" s="9"/>
      <c r="Q529" s="9"/>
      <c r="R529" s="44"/>
      <c r="S529" s="69"/>
      <c r="T529" s="8"/>
      <c r="U529" s="8"/>
      <c r="V529" s="8"/>
      <c r="W529" s="8"/>
      <c r="X529" s="8"/>
      <c r="Y529" s="9"/>
      <c r="Z529" s="8"/>
      <c r="AA529" s="8"/>
      <c r="AB529" s="8"/>
      <c r="AC529" s="8"/>
      <c r="AD529" s="8"/>
      <c r="AE529" s="8"/>
      <c r="AF529" s="56"/>
      <c r="AG529" s="56"/>
      <c r="AH529" s="8"/>
      <c r="AI529" s="8"/>
      <c r="AJ529" s="8"/>
      <c r="AK529" s="51"/>
      <c r="AL529" s="51"/>
      <c r="AM529" s="8"/>
      <c r="AN529" s="8"/>
      <c r="AO529" s="8"/>
      <c r="AP529" s="46"/>
      <c r="AQ529" s="71"/>
      <c r="AR529" s="72"/>
      <c r="AS529" s="8"/>
      <c r="AT529" s="8"/>
      <c r="AU529" s="8"/>
      <c r="AV529" s="8"/>
      <c r="AW529" s="8"/>
    </row>
    <row r="530" ht="12.75" customHeight="1">
      <c r="A530" s="40"/>
      <c r="B530" s="40"/>
      <c r="C530" s="40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3"/>
      <c r="O530" s="10"/>
      <c r="P530" s="9"/>
      <c r="Q530" s="9"/>
      <c r="R530" s="44"/>
      <c r="S530" s="69"/>
      <c r="T530" s="8"/>
      <c r="U530" s="8"/>
      <c r="V530" s="8"/>
      <c r="W530" s="8"/>
      <c r="X530" s="8"/>
      <c r="Y530" s="9"/>
      <c r="Z530" s="8"/>
      <c r="AA530" s="8"/>
      <c r="AB530" s="8"/>
      <c r="AC530" s="8"/>
      <c r="AD530" s="8"/>
      <c r="AE530" s="8"/>
      <c r="AF530" s="56"/>
      <c r="AG530" s="56"/>
      <c r="AH530" s="8"/>
      <c r="AI530" s="8"/>
      <c r="AJ530" s="8"/>
      <c r="AK530" s="51"/>
      <c r="AL530" s="51"/>
      <c r="AM530" s="8"/>
      <c r="AN530" s="8"/>
      <c r="AO530" s="8"/>
      <c r="AP530" s="46"/>
      <c r="AQ530" s="71"/>
      <c r="AR530" s="72"/>
      <c r="AS530" s="8"/>
      <c r="AT530" s="8"/>
      <c r="AU530" s="8"/>
      <c r="AV530" s="8"/>
      <c r="AW530" s="8"/>
    </row>
    <row r="531" ht="12.75" customHeight="1">
      <c r="A531" s="40"/>
      <c r="B531" s="40"/>
      <c r="C531" s="40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3"/>
      <c r="O531" s="10"/>
      <c r="P531" s="9"/>
      <c r="Q531" s="9"/>
      <c r="R531" s="44"/>
      <c r="S531" s="69"/>
      <c r="T531" s="8"/>
      <c r="U531" s="8"/>
      <c r="V531" s="8"/>
      <c r="W531" s="8"/>
      <c r="X531" s="8"/>
      <c r="Y531" s="9"/>
      <c r="Z531" s="8"/>
      <c r="AA531" s="8"/>
      <c r="AB531" s="8"/>
      <c r="AC531" s="8"/>
      <c r="AD531" s="8"/>
      <c r="AE531" s="8"/>
      <c r="AF531" s="56"/>
      <c r="AG531" s="56"/>
      <c r="AH531" s="8"/>
      <c r="AI531" s="8"/>
      <c r="AJ531" s="8"/>
      <c r="AK531" s="51"/>
      <c r="AL531" s="51"/>
      <c r="AM531" s="8"/>
      <c r="AN531" s="8"/>
      <c r="AO531" s="8"/>
      <c r="AP531" s="46"/>
      <c r="AQ531" s="71"/>
      <c r="AR531" s="72"/>
      <c r="AS531" s="8"/>
      <c r="AT531" s="8"/>
      <c r="AU531" s="8"/>
      <c r="AV531" s="8"/>
      <c r="AW531" s="8"/>
    </row>
    <row r="532" ht="12.75" customHeight="1">
      <c r="A532" s="40"/>
      <c r="B532" s="40"/>
      <c r="C532" s="40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3"/>
      <c r="O532" s="10"/>
      <c r="P532" s="9"/>
      <c r="Q532" s="9"/>
      <c r="R532" s="44"/>
      <c r="S532" s="69"/>
      <c r="T532" s="8"/>
      <c r="U532" s="8"/>
      <c r="V532" s="8"/>
      <c r="W532" s="8"/>
      <c r="X532" s="8"/>
      <c r="Y532" s="9"/>
      <c r="Z532" s="8"/>
      <c r="AA532" s="8"/>
      <c r="AB532" s="8"/>
      <c r="AC532" s="8"/>
      <c r="AD532" s="8"/>
      <c r="AE532" s="8"/>
      <c r="AF532" s="56"/>
      <c r="AG532" s="56"/>
      <c r="AH532" s="8"/>
      <c r="AI532" s="8"/>
      <c r="AJ532" s="8"/>
      <c r="AK532" s="51"/>
      <c r="AL532" s="51"/>
      <c r="AM532" s="8"/>
      <c r="AN532" s="8"/>
      <c r="AO532" s="8"/>
      <c r="AP532" s="46"/>
      <c r="AQ532" s="71"/>
      <c r="AR532" s="72"/>
      <c r="AS532" s="8"/>
      <c r="AT532" s="8"/>
      <c r="AU532" s="8"/>
      <c r="AV532" s="8"/>
      <c r="AW532" s="8"/>
    </row>
    <row r="533" ht="12.75" customHeight="1">
      <c r="A533" s="40"/>
      <c r="B533" s="40"/>
      <c r="C533" s="40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3"/>
      <c r="O533" s="10"/>
      <c r="P533" s="9"/>
      <c r="Q533" s="9"/>
      <c r="R533" s="44"/>
      <c r="S533" s="69"/>
      <c r="T533" s="8"/>
      <c r="U533" s="8"/>
      <c r="V533" s="8"/>
      <c r="W533" s="8"/>
      <c r="X533" s="8"/>
      <c r="Y533" s="9"/>
      <c r="Z533" s="8"/>
      <c r="AA533" s="8"/>
      <c r="AB533" s="8"/>
      <c r="AC533" s="8"/>
      <c r="AD533" s="8"/>
      <c r="AE533" s="8"/>
      <c r="AF533" s="56"/>
      <c r="AG533" s="56"/>
      <c r="AH533" s="8"/>
      <c r="AI533" s="8"/>
      <c r="AJ533" s="8"/>
      <c r="AK533" s="51"/>
      <c r="AL533" s="51"/>
      <c r="AM533" s="8"/>
      <c r="AN533" s="8"/>
      <c r="AO533" s="8"/>
      <c r="AP533" s="46"/>
      <c r="AQ533" s="71"/>
      <c r="AR533" s="72"/>
      <c r="AS533" s="8"/>
      <c r="AT533" s="8"/>
      <c r="AU533" s="8"/>
      <c r="AV533" s="8"/>
      <c r="AW533" s="8"/>
    </row>
    <row r="534" ht="12.75" customHeight="1">
      <c r="A534" s="40"/>
      <c r="B534" s="40"/>
      <c r="C534" s="40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3"/>
      <c r="O534" s="10"/>
      <c r="P534" s="9"/>
      <c r="Q534" s="9"/>
      <c r="R534" s="44"/>
      <c r="S534" s="69"/>
      <c r="T534" s="8"/>
      <c r="U534" s="8"/>
      <c r="V534" s="8"/>
      <c r="W534" s="8"/>
      <c r="X534" s="8"/>
      <c r="Y534" s="9"/>
      <c r="Z534" s="8"/>
      <c r="AA534" s="8"/>
      <c r="AB534" s="8"/>
      <c r="AC534" s="8"/>
      <c r="AD534" s="8"/>
      <c r="AE534" s="8"/>
      <c r="AF534" s="56"/>
      <c r="AG534" s="56"/>
      <c r="AH534" s="8"/>
      <c r="AI534" s="8"/>
      <c r="AJ534" s="8"/>
      <c r="AK534" s="51"/>
      <c r="AL534" s="51"/>
      <c r="AM534" s="8"/>
      <c r="AN534" s="8"/>
      <c r="AO534" s="8"/>
      <c r="AP534" s="46"/>
      <c r="AQ534" s="71"/>
      <c r="AR534" s="72"/>
      <c r="AS534" s="8"/>
      <c r="AT534" s="8"/>
      <c r="AU534" s="8"/>
      <c r="AV534" s="8"/>
      <c r="AW534" s="8"/>
    </row>
    <row r="535" ht="12.75" customHeight="1">
      <c r="A535" s="40"/>
      <c r="B535" s="40"/>
      <c r="C535" s="40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3"/>
      <c r="O535" s="10"/>
      <c r="P535" s="9"/>
      <c r="Q535" s="9"/>
      <c r="R535" s="44"/>
      <c r="S535" s="69"/>
      <c r="T535" s="8"/>
      <c r="U535" s="8"/>
      <c r="V535" s="8"/>
      <c r="W535" s="8"/>
      <c r="X535" s="8"/>
      <c r="Y535" s="9"/>
      <c r="Z535" s="8"/>
      <c r="AA535" s="8"/>
      <c r="AB535" s="8"/>
      <c r="AC535" s="8"/>
      <c r="AD535" s="8"/>
      <c r="AE535" s="8"/>
      <c r="AF535" s="56"/>
      <c r="AG535" s="56"/>
      <c r="AH535" s="8"/>
      <c r="AI535" s="8"/>
      <c r="AJ535" s="8"/>
      <c r="AK535" s="51"/>
      <c r="AL535" s="51"/>
      <c r="AM535" s="8"/>
      <c r="AN535" s="8"/>
      <c r="AO535" s="8"/>
      <c r="AP535" s="46"/>
      <c r="AQ535" s="71"/>
      <c r="AR535" s="72"/>
      <c r="AS535" s="8"/>
      <c r="AT535" s="8"/>
      <c r="AU535" s="8"/>
      <c r="AV535" s="8"/>
      <c r="AW535" s="8"/>
    </row>
    <row r="536" ht="12.75" customHeight="1">
      <c r="A536" s="40"/>
      <c r="B536" s="40"/>
      <c r="C536" s="40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3"/>
      <c r="O536" s="10"/>
      <c r="P536" s="9"/>
      <c r="Q536" s="9"/>
      <c r="R536" s="44"/>
      <c r="S536" s="69"/>
      <c r="T536" s="8"/>
      <c r="U536" s="8"/>
      <c r="V536" s="8"/>
      <c r="W536" s="8"/>
      <c r="X536" s="8"/>
      <c r="Y536" s="9"/>
      <c r="Z536" s="8"/>
      <c r="AA536" s="8"/>
      <c r="AB536" s="8"/>
      <c r="AC536" s="8"/>
      <c r="AD536" s="8"/>
      <c r="AE536" s="8"/>
      <c r="AF536" s="56"/>
      <c r="AG536" s="56"/>
      <c r="AH536" s="8"/>
      <c r="AI536" s="8"/>
      <c r="AJ536" s="8"/>
      <c r="AK536" s="51"/>
      <c r="AL536" s="51"/>
      <c r="AM536" s="8"/>
      <c r="AN536" s="8"/>
      <c r="AO536" s="8"/>
      <c r="AP536" s="46"/>
      <c r="AQ536" s="71"/>
      <c r="AR536" s="72"/>
      <c r="AS536" s="8"/>
      <c r="AT536" s="8"/>
      <c r="AU536" s="8"/>
      <c r="AV536" s="8"/>
      <c r="AW536" s="8"/>
    </row>
    <row r="537" ht="12.75" customHeight="1">
      <c r="A537" s="40"/>
      <c r="B537" s="40"/>
      <c r="C537" s="40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3"/>
      <c r="O537" s="10"/>
      <c r="P537" s="9"/>
      <c r="Q537" s="9"/>
      <c r="R537" s="44"/>
      <c r="S537" s="69"/>
      <c r="T537" s="8"/>
      <c r="U537" s="8"/>
      <c r="V537" s="8"/>
      <c r="W537" s="8"/>
      <c r="X537" s="8"/>
      <c r="Y537" s="9"/>
      <c r="Z537" s="8"/>
      <c r="AA537" s="8"/>
      <c r="AB537" s="8"/>
      <c r="AC537" s="8"/>
      <c r="AD537" s="8"/>
      <c r="AE537" s="8"/>
      <c r="AF537" s="56"/>
      <c r="AG537" s="56"/>
      <c r="AH537" s="8"/>
      <c r="AI537" s="8"/>
      <c r="AJ537" s="8"/>
      <c r="AK537" s="51"/>
      <c r="AL537" s="51"/>
      <c r="AM537" s="8"/>
      <c r="AN537" s="8"/>
      <c r="AO537" s="8"/>
      <c r="AP537" s="46"/>
      <c r="AQ537" s="71"/>
      <c r="AR537" s="72"/>
      <c r="AS537" s="8"/>
      <c r="AT537" s="8"/>
      <c r="AU537" s="8"/>
      <c r="AV537" s="8"/>
      <c r="AW537" s="8"/>
    </row>
    <row r="538" ht="12.75" customHeight="1">
      <c r="A538" s="40"/>
      <c r="B538" s="40"/>
      <c r="C538" s="40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3"/>
      <c r="O538" s="10"/>
      <c r="P538" s="9"/>
      <c r="Q538" s="9"/>
      <c r="R538" s="44"/>
      <c r="S538" s="69"/>
      <c r="T538" s="8"/>
      <c r="U538" s="8"/>
      <c r="V538" s="8"/>
      <c r="W538" s="8"/>
      <c r="X538" s="8"/>
      <c r="Y538" s="9"/>
      <c r="Z538" s="8"/>
      <c r="AA538" s="8"/>
      <c r="AB538" s="8"/>
      <c r="AC538" s="8"/>
      <c r="AD538" s="8"/>
      <c r="AE538" s="8"/>
      <c r="AF538" s="56"/>
      <c r="AG538" s="56"/>
      <c r="AH538" s="8"/>
      <c r="AI538" s="8"/>
      <c r="AJ538" s="8"/>
      <c r="AK538" s="51"/>
      <c r="AL538" s="51"/>
      <c r="AM538" s="8"/>
      <c r="AN538" s="8"/>
      <c r="AO538" s="8"/>
      <c r="AP538" s="46"/>
      <c r="AQ538" s="71"/>
      <c r="AR538" s="72"/>
      <c r="AS538" s="8"/>
      <c r="AT538" s="8"/>
      <c r="AU538" s="8"/>
      <c r="AV538" s="8"/>
      <c r="AW538" s="8"/>
    </row>
    <row r="539" ht="12.75" customHeight="1">
      <c r="A539" s="40"/>
      <c r="B539" s="40"/>
      <c r="C539" s="40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3"/>
      <c r="O539" s="10"/>
      <c r="P539" s="9"/>
      <c r="Q539" s="9"/>
      <c r="R539" s="44"/>
      <c r="S539" s="69"/>
      <c r="T539" s="8"/>
      <c r="U539" s="8"/>
      <c r="V539" s="8"/>
      <c r="W539" s="8"/>
      <c r="X539" s="8"/>
      <c r="Y539" s="9"/>
      <c r="Z539" s="8"/>
      <c r="AA539" s="8"/>
      <c r="AB539" s="8"/>
      <c r="AC539" s="8"/>
      <c r="AD539" s="8"/>
      <c r="AE539" s="8"/>
      <c r="AF539" s="56"/>
      <c r="AG539" s="56"/>
      <c r="AH539" s="8"/>
      <c r="AI539" s="8"/>
      <c r="AJ539" s="8"/>
      <c r="AK539" s="51"/>
      <c r="AL539" s="51"/>
      <c r="AM539" s="8"/>
      <c r="AN539" s="8"/>
      <c r="AO539" s="8"/>
      <c r="AP539" s="46"/>
      <c r="AQ539" s="71"/>
      <c r="AR539" s="72"/>
      <c r="AS539" s="8"/>
      <c r="AT539" s="8"/>
      <c r="AU539" s="8"/>
      <c r="AV539" s="8"/>
      <c r="AW539" s="8"/>
    </row>
    <row r="540" ht="12.75" customHeight="1">
      <c r="A540" s="40"/>
      <c r="B540" s="40"/>
      <c r="C540" s="40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3"/>
      <c r="O540" s="10"/>
      <c r="P540" s="9"/>
      <c r="Q540" s="9"/>
      <c r="R540" s="44"/>
      <c r="S540" s="69"/>
      <c r="T540" s="8"/>
      <c r="U540" s="8"/>
      <c r="V540" s="8"/>
      <c r="W540" s="8"/>
      <c r="X540" s="8"/>
      <c r="Y540" s="9"/>
      <c r="Z540" s="8"/>
      <c r="AA540" s="8"/>
      <c r="AB540" s="8"/>
      <c r="AC540" s="8"/>
      <c r="AD540" s="8"/>
      <c r="AE540" s="8"/>
      <c r="AF540" s="56"/>
      <c r="AG540" s="56"/>
      <c r="AH540" s="8"/>
      <c r="AI540" s="8"/>
      <c r="AJ540" s="8"/>
      <c r="AK540" s="51"/>
      <c r="AL540" s="51"/>
      <c r="AM540" s="8"/>
      <c r="AN540" s="8"/>
      <c r="AO540" s="8"/>
      <c r="AP540" s="46"/>
      <c r="AQ540" s="71"/>
      <c r="AR540" s="72"/>
      <c r="AS540" s="8"/>
      <c r="AT540" s="8"/>
      <c r="AU540" s="8"/>
      <c r="AV540" s="8"/>
      <c r="AW540" s="8"/>
    </row>
    <row r="541" ht="12.75" customHeight="1">
      <c r="A541" s="40"/>
      <c r="B541" s="40"/>
      <c r="C541" s="40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3"/>
      <c r="O541" s="10"/>
      <c r="P541" s="9"/>
      <c r="Q541" s="9"/>
      <c r="R541" s="44"/>
      <c r="S541" s="69"/>
      <c r="T541" s="8"/>
      <c r="U541" s="8"/>
      <c r="V541" s="8"/>
      <c r="W541" s="8"/>
      <c r="X541" s="8"/>
      <c r="Y541" s="9"/>
      <c r="Z541" s="8"/>
      <c r="AA541" s="8"/>
      <c r="AB541" s="8"/>
      <c r="AC541" s="8"/>
      <c r="AD541" s="8"/>
      <c r="AE541" s="8"/>
      <c r="AF541" s="56"/>
      <c r="AG541" s="56"/>
      <c r="AH541" s="8"/>
      <c r="AI541" s="8"/>
      <c r="AJ541" s="8"/>
      <c r="AK541" s="51"/>
      <c r="AL541" s="51"/>
      <c r="AM541" s="8"/>
      <c r="AN541" s="8"/>
      <c r="AO541" s="8"/>
      <c r="AP541" s="46"/>
      <c r="AQ541" s="71"/>
      <c r="AR541" s="72"/>
      <c r="AS541" s="8"/>
      <c r="AT541" s="8"/>
      <c r="AU541" s="8"/>
      <c r="AV541" s="8"/>
      <c r="AW541" s="8"/>
    </row>
    <row r="542" ht="12.75" customHeight="1">
      <c r="A542" s="40"/>
      <c r="B542" s="40"/>
      <c r="C542" s="40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3"/>
      <c r="O542" s="10"/>
      <c r="P542" s="9"/>
      <c r="Q542" s="9"/>
      <c r="R542" s="44"/>
      <c r="S542" s="69"/>
      <c r="T542" s="8"/>
      <c r="U542" s="8"/>
      <c r="V542" s="8"/>
      <c r="W542" s="8"/>
      <c r="X542" s="8"/>
      <c r="Y542" s="9"/>
      <c r="Z542" s="8"/>
      <c r="AA542" s="8"/>
      <c r="AB542" s="8"/>
      <c r="AC542" s="8"/>
      <c r="AD542" s="8"/>
      <c r="AE542" s="8"/>
      <c r="AF542" s="56"/>
      <c r="AG542" s="56"/>
      <c r="AH542" s="8"/>
      <c r="AI542" s="8"/>
      <c r="AJ542" s="8"/>
      <c r="AK542" s="51"/>
      <c r="AL542" s="51"/>
      <c r="AM542" s="8"/>
      <c r="AN542" s="8"/>
      <c r="AO542" s="8"/>
      <c r="AP542" s="46"/>
      <c r="AQ542" s="71"/>
      <c r="AR542" s="72"/>
      <c r="AS542" s="8"/>
      <c r="AT542" s="8"/>
      <c r="AU542" s="8"/>
      <c r="AV542" s="8"/>
      <c r="AW542" s="8"/>
    </row>
    <row r="543" ht="12.75" customHeight="1">
      <c r="A543" s="40"/>
      <c r="B543" s="40"/>
      <c r="C543" s="40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3"/>
      <c r="O543" s="10"/>
      <c r="P543" s="9"/>
      <c r="Q543" s="9"/>
      <c r="R543" s="44"/>
      <c r="S543" s="69"/>
      <c r="T543" s="8"/>
      <c r="U543" s="8"/>
      <c r="V543" s="8"/>
      <c r="W543" s="8"/>
      <c r="X543" s="8"/>
      <c r="Y543" s="9"/>
      <c r="Z543" s="8"/>
      <c r="AA543" s="8"/>
      <c r="AB543" s="8"/>
      <c r="AC543" s="8"/>
      <c r="AD543" s="8"/>
      <c r="AE543" s="8"/>
      <c r="AF543" s="56"/>
      <c r="AG543" s="56"/>
      <c r="AH543" s="8"/>
      <c r="AI543" s="8"/>
      <c r="AJ543" s="8"/>
      <c r="AK543" s="51"/>
      <c r="AL543" s="51"/>
      <c r="AM543" s="8"/>
      <c r="AN543" s="8"/>
      <c r="AO543" s="8"/>
      <c r="AP543" s="46"/>
      <c r="AQ543" s="71"/>
      <c r="AR543" s="72"/>
      <c r="AS543" s="8"/>
      <c r="AT543" s="8"/>
      <c r="AU543" s="8"/>
      <c r="AV543" s="8"/>
      <c r="AW543" s="8"/>
    </row>
    <row r="544" ht="12.75" customHeight="1">
      <c r="A544" s="40"/>
      <c r="B544" s="40"/>
      <c r="C544" s="40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3"/>
      <c r="O544" s="10"/>
      <c r="P544" s="9"/>
      <c r="Q544" s="9"/>
      <c r="R544" s="44"/>
      <c r="S544" s="69"/>
      <c r="T544" s="8"/>
      <c r="U544" s="8"/>
      <c r="V544" s="8"/>
      <c r="W544" s="8"/>
      <c r="X544" s="8"/>
      <c r="Y544" s="9"/>
      <c r="Z544" s="8"/>
      <c r="AA544" s="8"/>
      <c r="AB544" s="8"/>
      <c r="AC544" s="8"/>
      <c r="AD544" s="8"/>
      <c r="AE544" s="8"/>
      <c r="AF544" s="56"/>
      <c r="AG544" s="56"/>
      <c r="AH544" s="8"/>
      <c r="AI544" s="8"/>
      <c r="AJ544" s="8"/>
      <c r="AK544" s="51"/>
      <c r="AL544" s="51"/>
      <c r="AM544" s="8"/>
      <c r="AN544" s="8"/>
      <c r="AO544" s="8"/>
      <c r="AP544" s="46"/>
      <c r="AQ544" s="71"/>
      <c r="AR544" s="72"/>
      <c r="AS544" s="8"/>
      <c r="AT544" s="8"/>
      <c r="AU544" s="8"/>
      <c r="AV544" s="8"/>
      <c r="AW544" s="8"/>
    </row>
    <row r="545" ht="12.75" customHeight="1">
      <c r="A545" s="40"/>
      <c r="B545" s="40"/>
      <c r="C545" s="40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3"/>
      <c r="O545" s="10"/>
      <c r="P545" s="9"/>
      <c r="Q545" s="9"/>
      <c r="R545" s="44"/>
      <c r="S545" s="69"/>
      <c r="T545" s="8"/>
      <c r="U545" s="8"/>
      <c r="V545" s="8"/>
      <c r="W545" s="8"/>
      <c r="X545" s="8"/>
      <c r="Y545" s="9"/>
      <c r="Z545" s="8"/>
      <c r="AA545" s="8"/>
      <c r="AB545" s="8"/>
      <c r="AC545" s="8"/>
      <c r="AD545" s="8"/>
      <c r="AE545" s="8"/>
      <c r="AF545" s="56"/>
      <c r="AG545" s="56"/>
      <c r="AH545" s="8"/>
      <c r="AI545" s="8"/>
      <c r="AJ545" s="8"/>
      <c r="AK545" s="51"/>
      <c r="AL545" s="51"/>
      <c r="AM545" s="8"/>
      <c r="AN545" s="8"/>
      <c r="AO545" s="8"/>
      <c r="AP545" s="46"/>
      <c r="AQ545" s="71"/>
      <c r="AR545" s="72"/>
      <c r="AS545" s="8"/>
      <c r="AT545" s="8"/>
      <c r="AU545" s="8"/>
      <c r="AV545" s="8"/>
      <c r="AW545" s="8"/>
    </row>
    <row r="546" ht="12.75" customHeight="1">
      <c r="A546" s="40"/>
      <c r="B546" s="40"/>
      <c r="C546" s="40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3"/>
      <c r="O546" s="10"/>
      <c r="P546" s="9"/>
      <c r="Q546" s="9"/>
      <c r="R546" s="44"/>
      <c r="S546" s="69"/>
      <c r="T546" s="8"/>
      <c r="U546" s="8"/>
      <c r="V546" s="8"/>
      <c r="W546" s="8"/>
      <c r="X546" s="8"/>
      <c r="Y546" s="9"/>
      <c r="Z546" s="8"/>
      <c r="AA546" s="8"/>
      <c r="AB546" s="8"/>
      <c r="AC546" s="8"/>
      <c r="AD546" s="8"/>
      <c r="AE546" s="8"/>
      <c r="AF546" s="56"/>
      <c r="AG546" s="56"/>
      <c r="AH546" s="8"/>
      <c r="AI546" s="8"/>
      <c r="AJ546" s="8"/>
      <c r="AK546" s="51"/>
      <c r="AL546" s="51"/>
      <c r="AM546" s="8"/>
      <c r="AN546" s="8"/>
      <c r="AO546" s="8"/>
      <c r="AP546" s="46"/>
      <c r="AQ546" s="71"/>
      <c r="AR546" s="72"/>
      <c r="AS546" s="8"/>
      <c r="AT546" s="8"/>
      <c r="AU546" s="8"/>
      <c r="AV546" s="8"/>
      <c r="AW546" s="8"/>
    </row>
    <row r="547" ht="12.75" customHeight="1">
      <c r="A547" s="40"/>
      <c r="B547" s="40"/>
      <c r="C547" s="40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3"/>
      <c r="O547" s="10"/>
      <c r="P547" s="9"/>
      <c r="Q547" s="9"/>
      <c r="R547" s="44"/>
      <c r="S547" s="69"/>
      <c r="T547" s="8"/>
      <c r="U547" s="8"/>
      <c r="V547" s="8"/>
      <c r="W547" s="8"/>
      <c r="X547" s="8"/>
      <c r="Y547" s="9"/>
      <c r="Z547" s="8"/>
      <c r="AA547" s="8"/>
      <c r="AB547" s="8"/>
      <c r="AC547" s="8"/>
      <c r="AD547" s="8"/>
      <c r="AE547" s="8"/>
      <c r="AF547" s="56"/>
      <c r="AG547" s="56"/>
      <c r="AH547" s="8"/>
      <c r="AI547" s="8"/>
      <c r="AJ547" s="8"/>
      <c r="AK547" s="51"/>
      <c r="AL547" s="51"/>
      <c r="AM547" s="8"/>
      <c r="AN547" s="8"/>
      <c r="AO547" s="8"/>
      <c r="AP547" s="46"/>
      <c r="AQ547" s="71"/>
      <c r="AR547" s="72"/>
      <c r="AS547" s="8"/>
      <c r="AT547" s="8"/>
      <c r="AU547" s="8"/>
      <c r="AV547" s="8"/>
      <c r="AW547" s="8"/>
    </row>
    <row r="548" ht="12.75" customHeight="1">
      <c r="A548" s="40"/>
      <c r="B548" s="40"/>
      <c r="C548" s="40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3"/>
      <c r="O548" s="10"/>
      <c r="P548" s="9"/>
      <c r="Q548" s="9"/>
      <c r="R548" s="44"/>
      <c r="S548" s="69"/>
      <c r="T548" s="8"/>
      <c r="U548" s="8"/>
      <c r="V548" s="8"/>
      <c r="W548" s="8"/>
      <c r="X548" s="8"/>
      <c r="Y548" s="9"/>
      <c r="Z548" s="8"/>
      <c r="AA548" s="8"/>
      <c r="AB548" s="8"/>
      <c r="AC548" s="8"/>
      <c r="AD548" s="8"/>
      <c r="AE548" s="8"/>
      <c r="AF548" s="56"/>
      <c r="AG548" s="56"/>
      <c r="AH548" s="8"/>
      <c r="AI548" s="8"/>
      <c r="AJ548" s="8"/>
      <c r="AK548" s="51"/>
      <c r="AL548" s="51"/>
      <c r="AM548" s="8"/>
      <c r="AN548" s="8"/>
      <c r="AO548" s="8"/>
      <c r="AP548" s="46"/>
      <c r="AQ548" s="71"/>
      <c r="AR548" s="72"/>
      <c r="AS548" s="8"/>
      <c r="AT548" s="8"/>
      <c r="AU548" s="8"/>
      <c r="AV548" s="8"/>
      <c r="AW548" s="8"/>
    </row>
    <row r="549" ht="12.75" customHeight="1">
      <c r="A549" s="40"/>
      <c r="B549" s="40"/>
      <c r="C549" s="40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3"/>
      <c r="O549" s="10"/>
      <c r="P549" s="9"/>
      <c r="Q549" s="9"/>
      <c r="R549" s="44"/>
      <c r="S549" s="69"/>
      <c r="T549" s="8"/>
      <c r="U549" s="8"/>
      <c r="V549" s="8"/>
      <c r="W549" s="8"/>
      <c r="X549" s="8"/>
      <c r="Y549" s="9"/>
      <c r="Z549" s="8"/>
      <c r="AA549" s="8"/>
      <c r="AB549" s="8"/>
      <c r="AC549" s="8"/>
      <c r="AD549" s="8"/>
      <c r="AE549" s="8"/>
      <c r="AF549" s="56"/>
      <c r="AG549" s="56"/>
      <c r="AH549" s="8"/>
      <c r="AI549" s="8"/>
      <c r="AJ549" s="8"/>
      <c r="AK549" s="51"/>
      <c r="AL549" s="51"/>
      <c r="AM549" s="8"/>
      <c r="AN549" s="8"/>
      <c r="AO549" s="8"/>
      <c r="AP549" s="46"/>
      <c r="AQ549" s="71"/>
      <c r="AR549" s="72"/>
      <c r="AS549" s="8"/>
      <c r="AT549" s="8"/>
      <c r="AU549" s="8"/>
      <c r="AV549" s="8"/>
      <c r="AW549" s="8"/>
    </row>
    <row r="550" ht="12.75" customHeight="1">
      <c r="A550" s="40"/>
      <c r="B550" s="40"/>
      <c r="C550" s="40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3"/>
      <c r="O550" s="10"/>
      <c r="P550" s="9"/>
      <c r="Q550" s="9"/>
      <c r="R550" s="44"/>
      <c r="S550" s="69"/>
      <c r="T550" s="8"/>
      <c r="U550" s="8"/>
      <c r="V550" s="8"/>
      <c r="W550" s="8"/>
      <c r="X550" s="8"/>
      <c r="Y550" s="9"/>
      <c r="Z550" s="8"/>
      <c r="AA550" s="8"/>
      <c r="AB550" s="8"/>
      <c r="AC550" s="8"/>
      <c r="AD550" s="8"/>
      <c r="AE550" s="8"/>
      <c r="AF550" s="56"/>
      <c r="AG550" s="56"/>
      <c r="AH550" s="8"/>
      <c r="AI550" s="8"/>
      <c r="AJ550" s="8"/>
      <c r="AK550" s="51"/>
      <c r="AL550" s="51"/>
      <c r="AM550" s="8"/>
      <c r="AN550" s="8"/>
      <c r="AO550" s="8"/>
      <c r="AP550" s="46"/>
      <c r="AQ550" s="71"/>
      <c r="AR550" s="72"/>
      <c r="AS550" s="8"/>
      <c r="AT550" s="8"/>
      <c r="AU550" s="8"/>
      <c r="AV550" s="8"/>
      <c r="AW550" s="8"/>
    </row>
    <row r="551" ht="12.75" customHeight="1">
      <c r="A551" s="40"/>
      <c r="B551" s="40"/>
      <c r="C551" s="40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3"/>
      <c r="O551" s="10"/>
      <c r="P551" s="9"/>
      <c r="Q551" s="9"/>
      <c r="R551" s="44"/>
      <c r="S551" s="69"/>
      <c r="T551" s="8"/>
      <c r="U551" s="8"/>
      <c r="V551" s="8"/>
      <c r="W551" s="8"/>
      <c r="X551" s="8"/>
      <c r="Y551" s="9"/>
      <c r="Z551" s="8"/>
      <c r="AA551" s="8"/>
      <c r="AB551" s="8"/>
      <c r="AC551" s="8"/>
      <c r="AD551" s="8"/>
      <c r="AE551" s="8"/>
      <c r="AF551" s="56"/>
      <c r="AG551" s="56"/>
      <c r="AH551" s="8"/>
      <c r="AI551" s="8"/>
      <c r="AJ551" s="8"/>
      <c r="AK551" s="51"/>
      <c r="AL551" s="51"/>
      <c r="AM551" s="8"/>
      <c r="AN551" s="8"/>
      <c r="AO551" s="8"/>
      <c r="AP551" s="46"/>
      <c r="AQ551" s="71"/>
      <c r="AR551" s="72"/>
      <c r="AS551" s="8"/>
      <c r="AT551" s="8"/>
      <c r="AU551" s="8"/>
      <c r="AV551" s="8"/>
      <c r="AW551" s="8"/>
    </row>
    <row r="552" ht="12.75" customHeight="1">
      <c r="A552" s="40"/>
      <c r="B552" s="40"/>
      <c r="C552" s="40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3"/>
      <c r="O552" s="10"/>
      <c r="P552" s="9"/>
      <c r="Q552" s="9"/>
      <c r="R552" s="44"/>
      <c r="S552" s="69"/>
      <c r="T552" s="8"/>
      <c r="U552" s="8"/>
      <c r="V552" s="8"/>
      <c r="W552" s="8"/>
      <c r="X552" s="8"/>
      <c r="Y552" s="9"/>
      <c r="Z552" s="8"/>
      <c r="AA552" s="8"/>
      <c r="AB552" s="8"/>
      <c r="AC552" s="8"/>
      <c r="AD552" s="8"/>
      <c r="AE552" s="8"/>
      <c r="AF552" s="56"/>
      <c r="AG552" s="56"/>
      <c r="AH552" s="8"/>
      <c r="AI552" s="8"/>
      <c r="AJ552" s="8"/>
      <c r="AK552" s="51"/>
      <c r="AL552" s="51"/>
      <c r="AM552" s="8"/>
      <c r="AN552" s="8"/>
      <c r="AO552" s="8"/>
      <c r="AP552" s="46"/>
      <c r="AQ552" s="71"/>
      <c r="AR552" s="72"/>
      <c r="AS552" s="8"/>
      <c r="AT552" s="8"/>
      <c r="AU552" s="8"/>
      <c r="AV552" s="8"/>
      <c r="AW552" s="8"/>
    </row>
    <row r="553" ht="12.75" customHeight="1">
      <c r="A553" s="40"/>
      <c r="B553" s="40"/>
      <c r="C553" s="40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3"/>
      <c r="O553" s="10"/>
      <c r="P553" s="9"/>
      <c r="Q553" s="9"/>
      <c r="R553" s="44"/>
      <c r="S553" s="69"/>
      <c r="T553" s="8"/>
      <c r="U553" s="8"/>
      <c r="V553" s="8"/>
      <c r="W553" s="8"/>
      <c r="X553" s="8"/>
      <c r="Y553" s="9"/>
      <c r="Z553" s="8"/>
      <c r="AA553" s="8"/>
      <c r="AB553" s="8"/>
      <c r="AC553" s="8"/>
      <c r="AD553" s="8"/>
      <c r="AE553" s="8"/>
      <c r="AF553" s="56"/>
      <c r="AG553" s="56"/>
      <c r="AH553" s="8"/>
      <c r="AI553" s="8"/>
      <c r="AJ553" s="8"/>
      <c r="AK553" s="51"/>
      <c r="AL553" s="51"/>
      <c r="AM553" s="8"/>
      <c r="AN553" s="8"/>
      <c r="AO553" s="8"/>
      <c r="AP553" s="46"/>
      <c r="AQ553" s="71"/>
      <c r="AR553" s="72"/>
      <c r="AS553" s="8"/>
      <c r="AT553" s="8"/>
      <c r="AU553" s="8"/>
      <c r="AV553" s="8"/>
      <c r="AW553" s="8"/>
    </row>
    <row r="554" ht="12.75" customHeight="1">
      <c r="A554" s="40"/>
      <c r="B554" s="40"/>
      <c r="C554" s="40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3"/>
      <c r="O554" s="10"/>
      <c r="P554" s="9"/>
      <c r="Q554" s="9"/>
      <c r="R554" s="44"/>
      <c r="S554" s="69"/>
      <c r="T554" s="8"/>
      <c r="U554" s="8"/>
      <c r="V554" s="8"/>
      <c r="W554" s="8"/>
      <c r="X554" s="8"/>
      <c r="Y554" s="9"/>
      <c r="Z554" s="8"/>
      <c r="AA554" s="8"/>
      <c r="AB554" s="8"/>
      <c r="AC554" s="8"/>
      <c r="AD554" s="8"/>
      <c r="AE554" s="8"/>
      <c r="AF554" s="56"/>
      <c r="AG554" s="56"/>
      <c r="AH554" s="8"/>
      <c r="AI554" s="8"/>
      <c r="AJ554" s="8"/>
      <c r="AK554" s="51"/>
      <c r="AL554" s="51"/>
      <c r="AM554" s="8"/>
      <c r="AN554" s="8"/>
      <c r="AO554" s="8"/>
      <c r="AP554" s="46"/>
      <c r="AQ554" s="71"/>
      <c r="AR554" s="72"/>
      <c r="AS554" s="8"/>
      <c r="AT554" s="8"/>
      <c r="AU554" s="8"/>
      <c r="AV554" s="8"/>
      <c r="AW554" s="8"/>
    </row>
    <row r="555" ht="12.75" customHeight="1">
      <c r="A555" s="40"/>
      <c r="B555" s="40"/>
      <c r="C555" s="40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3"/>
      <c r="O555" s="10"/>
      <c r="P555" s="9"/>
      <c r="Q555" s="9"/>
      <c r="R555" s="44"/>
      <c r="S555" s="69"/>
      <c r="T555" s="8"/>
      <c r="U555" s="8"/>
      <c r="V555" s="8"/>
      <c r="W555" s="8"/>
      <c r="X555" s="8"/>
      <c r="Y555" s="9"/>
      <c r="Z555" s="8"/>
      <c r="AA555" s="8"/>
      <c r="AB555" s="8"/>
      <c r="AC555" s="8"/>
      <c r="AD555" s="8"/>
      <c r="AE555" s="8"/>
      <c r="AF555" s="56"/>
      <c r="AG555" s="56"/>
      <c r="AH555" s="8"/>
      <c r="AI555" s="8"/>
      <c r="AJ555" s="8"/>
      <c r="AK555" s="51"/>
      <c r="AL555" s="51"/>
      <c r="AM555" s="8"/>
      <c r="AN555" s="8"/>
      <c r="AO555" s="8"/>
      <c r="AP555" s="46"/>
      <c r="AQ555" s="71"/>
      <c r="AR555" s="72"/>
      <c r="AS555" s="8"/>
      <c r="AT555" s="8"/>
      <c r="AU555" s="8"/>
      <c r="AV555" s="8"/>
      <c r="AW555" s="8"/>
    </row>
    <row r="556" ht="12.75" customHeight="1">
      <c r="A556" s="40"/>
      <c r="B556" s="40"/>
      <c r="C556" s="40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3"/>
      <c r="O556" s="10"/>
      <c r="P556" s="9"/>
      <c r="Q556" s="9"/>
      <c r="R556" s="44"/>
      <c r="S556" s="69"/>
      <c r="T556" s="8"/>
      <c r="U556" s="8"/>
      <c r="V556" s="8"/>
      <c r="W556" s="8"/>
      <c r="X556" s="8"/>
      <c r="Y556" s="9"/>
      <c r="Z556" s="8"/>
      <c r="AA556" s="8"/>
      <c r="AB556" s="8"/>
      <c r="AC556" s="8"/>
      <c r="AD556" s="8"/>
      <c r="AE556" s="8"/>
      <c r="AF556" s="56"/>
      <c r="AG556" s="56"/>
      <c r="AH556" s="8"/>
      <c r="AI556" s="8"/>
      <c r="AJ556" s="8"/>
      <c r="AK556" s="51"/>
      <c r="AL556" s="51"/>
      <c r="AM556" s="8"/>
      <c r="AN556" s="8"/>
      <c r="AO556" s="8"/>
      <c r="AP556" s="46"/>
      <c r="AQ556" s="71"/>
      <c r="AR556" s="72"/>
      <c r="AS556" s="8"/>
      <c r="AT556" s="8"/>
      <c r="AU556" s="8"/>
      <c r="AV556" s="8"/>
      <c r="AW556" s="8"/>
    </row>
    <row r="557" ht="12.75" customHeight="1">
      <c r="A557" s="40"/>
      <c r="B557" s="40"/>
      <c r="C557" s="40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3"/>
      <c r="O557" s="10"/>
      <c r="P557" s="9"/>
      <c r="Q557" s="9"/>
      <c r="R557" s="44"/>
      <c r="S557" s="69"/>
      <c r="T557" s="8"/>
      <c r="U557" s="8"/>
      <c r="V557" s="8"/>
      <c r="W557" s="8"/>
      <c r="X557" s="8"/>
      <c r="Y557" s="9"/>
      <c r="Z557" s="8"/>
      <c r="AA557" s="8"/>
      <c r="AB557" s="8"/>
      <c r="AC557" s="8"/>
      <c r="AD557" s="8"/>
      <c r="AE557" s="8"/>
      <c r="AF557" s="56"/>
      <c r="AG557" s="56"/>
      <c r="AH557" s="8"/>
      <c r="AI557" s="8"/>
      <c r="AJ557" s="8"/>
      <c r="AK557" s="51"/>
      <c r="AL557" s="51"/>
      <c r="AM557" s="8"/>
      <c r="AN557" s="8"/>
      <c r="AO557" s="8"/>
      <c r="AP557" s="46"/>
      <c r="AQ557" s="71"/>
      <c r="AR557" s="72"/>
      <c r="AS557" s="8"/>
      <c r="AT557" s="8"/>
      <c r="AU557" s="8"/>
      <c r="AV557" s="8"/>
      <c r="AW557" s="8"/>
    </row>
    <row r="558" ht="12.75" customHeight="1">
      <c r="A558" s="40"/>
      <c r="B558" s="40"/>
      <c r="C558" s="40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3"/>
      <c r="O558" s="10"/>
      <c r="P558" s="9"/>
      <c r="Q558" s="9"/>
      <c r="R558" s="44"/>
      <c r="S558" s="69"/>
      <c r="T558" s="8"/>
      <c r="U558" s="8"/>
      <c r="V558" s="8"/>
      <c r="W558" s="8"/>
      <c r="X558" s="8"/>
      <c r="Y558" s="9"/>
      <c r="Z558" s="8"/>
      <c r="AA558" s="8"/>
      <c r="AB558" s="8"/>
      <c r="AC558" s="8"/>
      <c r="AD558" s="8"/>
      <c r="AE558" s="8"/>
      <c r="AF558" s="56"/>
      <c r="AG558" s="56"/>
      <c r="AH558" s="8"/>
      <c r="AI558" s="8"/>
      <c r="AJ558" s="8"/>
      <c r="AK558" s="51"/>
      <c r="AL558" s="51"/>
      <c r="AM558" s="8"/>
      <c r="AN558" s="8"/>
      <c r="AO558" s="8"/>
      <c r="AP558" s="46"/>
      <c r="AQ558" s="71"/>
      <c r="AR558" s="72"/>
      <c r="AS558" s="8"/>
      <c r="AT558" s="8"/>
      <c r="AU558" s="8"/>
      <c r="AV558" s="8"/>
      <c r="AW558" s="8"/>
    </row>
    <row r="559" ht="12.75" customHeight="1">
      <c r="A559" s="40"/>
      <c r="B559" s="40"/>
      <c r="C559" s="40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3"/>
      <c r="O559" s="10"/>
      <c r="P559" s="9"/>
      <c r="Q559" s="9"/>
      <c r="R559" s="44"/>
      <c r="S559" s="69"/>
      <c r="T559" s="8"/>
      <c r="U559" s="8"/>
      <c r="V559" s="8"/>
      <c r="W559" s="8"/>
      <c r="X559" s="8"/>
      <c r="Y559" s="9"/>
      <c r="Z559" s="8"/>
      <c r="AA559" s="8"/>
      <c r="AB559" s="8"/>
      <c r="AC559" s="8"/>
      <c r="AD559" s="8"/>
      <c r="AE559" s="8"/>
      <c r="AF559" s="56"/>
      <c r="AG559" s="56"/>
      <c r="AH559" s="8"/>
      <c r="AI559" s="8"/>
      <c r="AJ559" s="8"/>
      <c r="AK559" s="51"/>
      <c r="AL559" s="51"/>
      <c r="AM559" s="8"/>
      <c r="AN559" s="8"/>
      <c r="AO559" s="8"/>
      <c r="AP559" s="46"/>
      <c r="AQ559" s="71"/>
      <c r="AR559" s="72"/>
      <c r="AS559" s="8"/>
      <c r="AT559" s="8"/>
      <c r="AU559" s="8"/>
      <c r="AV559" s="8"/>
      <c r="AW559" s="8"/>
    </row>
    <row r="560" ht="12.75" customHeight="1">
      <c r="A560" s="40"/>
      <c r="B560" s="40"/>
      <c r="C560" s="40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3"/>
      <c r="O560" s="10"/>
      <c r="P560" s="9"/>
      <c r="Q560" s="9"/>
      <c r="R560" s="44"/>
      <c r="S560" s="69"/>
      <c r="T560" s="8"/>
      <c r="U560" s="8"/>
      <c r="V560" s="8"/>
      <c r="W560" s="8"/>
      <c r="X560" s="8"/>
      <c r="Y560" s="9"/>
      <c r="Z560" s="8"/>
      <c r="AA560" s="8"/>
      <c r="AB560" s="8"/>
      <c r="AC560" s="8"/>
      <c r="AD560" s="8"/>
      <c r="AE560" s="8"/>
      <c r="AF560" s="56"/>
      <c r="AG560" s="56"/>
      <c r="AH560" s="8"/>
      <c r="AI560" s="8"/>
      <c r="AJ560" s="8"/>
      <c r="AK560" s="51"/>
      <c r="AL560" s="51"/>
      <c r="AM560" s="8"/>
      <c r="AN560" s="8"/>
      <c r="AO560" s="8"/>
      <c r="AP560" s="46"/>
      <c r="AQ560" s="71"/>
      <c r="AR560" s="72"/>
      <c r="AS560" s="8"/>
      <c r="AT560" s="8"/>
      <c r="AU560" s="8"/>
      <c r="AV560" s="8"/>
      <c r="AW560" s="8"/>
    </row>
    <row r="561" ht="12.75" customHeight="1">
      <c r="A561" s="40"/>
      <c r="B561" s="40"/>
      <c r="C561" s="40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3"/>
      <c r="O561" s="10"/>
      <c r="P561" s="9"/>
      <c r="Q561" s="9"/>
      <c r="R561" s="44"/>
      <c r="S561" s="69"/>
      <c r="T561" s="8"/>
      <c r="U561" s="8"/>
      <c r="V561" s="8"/>
      <c r="W561" s="8"/>
      <c r="X561" s="8"/>
      <c r="Y561" s="9"/>
      <c r="Z561" s="8"/>
      <c r="AA561" s="8"/>
      <c r="AB561" s="8"/>
      <c r="AC561" s="8"/>
      <c r="AD561" s="8"/>
      <c r="AE561" s="8"/>
      <c r="AF561" s="56"/>
      <c r="AG561" s="56"/>
      <c r="AH561" s="8"/>
      <c r="AI561" s="8"/>
      <c r="AJ561" s="8"/>
      <c r="AK561" s="51"/>
      <c r="AL561" s="51"/>
      <c r="AM561" s="8"/>
      <c r="AN561" s="8"/>
      <c r="AO561" s="8"/>
      <c r="AP561" s="46"/>
      <c r="AQ561" s="71"/>
      <c r="AR561" s="72"/>
      <c r="AS561" s="8"/>
      <c r="AT561" s="8"/>
      <c r="AU561" s="8"/>
      <c r="AV561" s="8"/>
      <c r="AW561" s="8"/>
    </row>
    <row r="562" ht="12.75" customHeight="1">
      <c r="A562" s="40"/>
      <c r="B562" s="40"/>
      <c r="C562" s="40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3"/>
      <c r="O562" s="10"/>
      <c r="P562" s="9"/>
      <c r="Q562" s="9"/>
      <c r="R562" s="44"/>
      <c r="S562" s="69"/>
      <c r="T562" s="8"/>
      <c r="U562" s="8"/>
      <c r="V562" s="8"/>
      <c r="W562" s="8"/>
      <c r="X562" s="8"/>
      <c r="Y562" s="9"/>
      <c r="Z562" s="8"/>
      <c r="AA562" s="8"/>
      <c r="AB562" s="8"/>
      <c r="AC562" s="8"/>
      <c r="AD562" s="8"/>
      <c r="AE562" s="8"/>
      <c r="AF562" s="56"/>
      <c r="AG562" s="56"/>
      <c r="AH562" s="8"/>
      <c r="AI562" s="8"/>
      <c r="AJ562" s="8"/>
      <c r="AK562" s="51"/>
      <c r="AL562" s="51"/>
      <c r="AM562" s="8"/>
      <c r="AN562" s="8"/>
      <c r="AO562" s="8"/>
      <c r="AP562" s="46"/>
      <c r="AQ562" s="71"/>
      <c r="AR562" s="72"/>
      <c r="AS562" s="8"/>
      <c r="AT562" s="8"/>
      <c r="AU562" s="8"/>
      <c r="AV562" s="8"/>
      <c r="AW562" s="8"/>
    </row>
    <row r="563" ht="12.75" customHeight="1">
      <c r="A563" s="40"/>
      <c r="B563" s="40"/>
      <c r="C563" s="40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3"/>
      <c r="O563" s="10"/>
      <c r="P563" s="9"/>
      <c r="Q563" s="9"/>
      <c r="R563" s="44"/>
      <c r="S563" s="69"/>
      <c r="T563" s="8"/>
      <c r="U563" s="8"/>
      <c r="V563" s="8"/>
      <c r="W563" s="8"/>
      <c r="X563" s="8"/>
      <c r="Y563" s="9"/>
      <c r="Z563" s="8"/>
      <c r="AA563" s="8"/>
      <c r="AB563" s="8"/>
      <c r="AC563" s="8"/>
      <c r="AD563" s="8"/>
      <c r="AE563" s="8"/>
      <c r="AF563" s="56"/>
      <c r="AG563" s="56"/>
      <c r="AH563" s="8"/>
      <c r="AI563" s="8"/>
      <c r="AJ563" s="8"/>
      <c r="AK563" s="51"/>
      <c r="AL563" s="51"/>
      <c r="AM563" s="8"/>
      <c r="AN563" s="8"/>
      <c r="AO563" s="8"/>
      <c r="AP563" s="46"/>
      <c r="AQ563" s="71"/>
      <c r="AR563" s="72"/>
      <c r="AS563" s="8"/>
      <c r="AT563" s="8"/>
      <c r="AU563" s="8"/>
      <c r="AV563" s="8"/>
      <c r="AW563" s="8"/>
    </row>
    <row r="564" ht="12.75" customHeight="1">
      <c r="A564" s="40"/>
      <c r="B564" s="40"/>
      <c r="C564" s="40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3"/>
      <c r="O564" s="10"/>
      <c r="P564" s="9"/>
      <c r="Q564" s="9"/>
      <c r="R564" s="44"/>
      <c r="S564" s="69"/>
      <c r="T564" s="8"/>
      <c r="U564" s="8"/>
      <c r="V564" s="8"/>
      <c r="W564" s="8"/>
      <c r="X564" s="8"/>
      <c r="Y564" s="9"/>
      <c r="Z564" s="8"/>
      <c r="AA564" s="8"/>
      <c r="AB564" s="8"/>
      <c r="AC564" s="8"/>
      <c r="AD564" s="8"/>
      <c r="AE564" s="8"/>
      <c r="AF564" s="56"/>
      <c r="AG564" s="56"/>
      <c r="AH564" s="8"/>
      <c r="AI564" s="8"/>
      <c r="AJ564" s="8"/>
      <c r="AK564" s="51"/>
      <c r="AL564" s="51"/>
      <c r="AM564" s="8"/>
      <c r="AN564" s="8"/>
      <c r="AO564" s="8"/>
      <c r="AP564" s="46"/>
      <c r="AQ564" s="71"/>
      <c r="AR564" s="72"/>
      <c r="AS564" s="8"/>
      <c r="AT564" s="8"/>
      <c r="AU564" s="8"/>
      <c r="AV564" s="8"/>
      <c r="AW564" s="8"/>
    </row>
    <row r="565" ht="12.75" customHeight="1">
      <c r="A565" s="40"/>
      <c r="B565" s="40"/>
      <c r="C565" s="40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3"/>
      <c r="O565" s="10"/>
      <c r="P565" s="9"/>
      <c r="Q565" s="9"/>
      <c r="R565" s="44"/>
      <c r="S565" s="69"/>
      <c r="T565" s="8"/>
      <c r="U565" s="8"/>
      <c r="V565" s="8"/>
      <c r="W565" s="8"/>
      <c r="X565" s="8"/>
      <c r="Y565" s="9"/>
      <c r="Z565" s="8"/>
      <c r="AA565" s="8"/>
      <c r="AB565" s="8"/>
      <c r="AC565" s="8"/>
      <c r="AD565" s="8"/>
      <c r="AE565" s="8"/>
      <c r="AF565" s="56"/>
      <c r="AG565" s="56"/>
      <c r="AH565" s="8"/>
      <c r="AI565" s="8"/>
      <c r="AJ565" s="8"/>
      <c r="AK565" s="51"/>
      <c r="AL565" s="51"/>
      <c r="AM565" s="8"/>
      <c r="AN565" s="8"/>
      <c r="AO565" s="8"/>
      <c r="AP565" s="46"/>
      <c r="AQ565" s="71"/>
      <c r="AR565" s="72"/>
      <c r="AS565" s="8"/>
      <c r="AT565" s="8"/>
      <c r="AU565" s="8"/>
      <c r="AV565" s="8"/>
      <c r="AW565" s="8"/>
    </row>
    <row r="566" ht="12.75" customHeight="1">
      <c r="A566" s="40"/>
      <c r="B566" s="40"/>
      <c r="C566" s="40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3"/>
      <c r="O566" s="10"/>
      <c r="P566" s="9"/>
      <c r="Q566" s="9"/>
      <c r="R566" s="44"/>
      <c r="S566" s="69"/>
      <c r="T566" s="8"/>
      <c r="U566" s="8"/>
      <c r="V566" s="8"/>
      <c r="W566" s="8"/>
      <c r="X566" s="8"/>
      <c r="Y566" s="9"/>
      <c r="Z566" s="8"/>
      <c r="AA566" s="8"/>
      <c r="AB566" s="8"/>
      <c r="AC566" s="8"/>
      <c r="AD566" s="8"/>
      <c r="AE566" s="8"/>
      <c r="AF566" s="56"/>
      <c r="AG566" s="56"/>
      <c r="AH566" s="8"/>
      <c r="AI566" s="8"/>
      <c r="AJ566" s="8"/>
      <c r="AK566" s="51"/>
      <c r="AL566" s="51"/>
      <c r="AM566" s="8"/>
      <c r="AN566" s="8"/>
      <c r="AO566" s="8"/>
      <c r="AP566" s="46"/>
      <c r="AQ566" s="71"/>
      <c r="AR566" s="72"/>
      <c r="AS566" s="8"/>
      <c r="AT566" s="8"/>
      <c r="AU566" s="8"/>
      <c r="AV566" s="8"/>
      <c r="AW566" s="8"/>
    </row>
    <row r="567" ht="12.75" customHeight="1">
      <c r="A567" s="40"/>
      <c r="B567" s="40"/>
      <c r="C567" s="40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3"/>
      <c r="O567" s="10"/>
      <c r="P567" s="9"/>
      <c r="Q567" s="9"/>
      <c r="R567" s="44"/>
      <c r="S567" s="69"/>
      <c r="T567" s="8"/>
      <c r="U567" s="8"/>
      <c r="V567" s="8"/>
      <c r="W567" s="8"/>
      <c r="X567" s="8"/>
      <c r="Y567" s="9"/>
      <c r="Z567" s="8"/>
      <c r="AA567" s="8"/>
      <c r="AB567" s="8"/>
      <c r="AC567" s="8"/>
      <c r="AD567" s="8"/>
      <c r="AE567" s="8"/>
      <c r="AF567" s="56"/>
      <c r="AG567" s="56"/>
      <c r="AH567" s="8"/>
      <c r="AI567" s="8"/>
      <c r="AJ567" s="8"/>
      <c r="AK567" s="51"/>
      <c r="AL567" s="51"/>
      <c r="AM567" s="8"/>
      <c r="AN567" s="8"/>
      <c r="AO567" s="8"/>
      <c r="AP567" s="46"/>
      <c r="AQ567" s="71"/>
      <c r="AR567" s="72"/>
      <c r="AS567" s="8"/>
      <c r="AT567" s="8"/>
      <c r="AU567" s="8"/>
      <c r="AV567" s="8"/>
      <c r="AW567" s="8"/>
    </row>
    <row r="568" ht="12.75" customHeight="1">
      <c r="A568" s="40"/>
      <c r="B568" s="40"/>
      <c r="C568" s="40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3"/>
      <c r="O568" s="10"/>
      <c r="P568" s="9"/>
      <c r="Q568" s="9"/>
      <c r="R568" s="44"/>
      <c r="S568" s="69"/>
      <c r="T568" s="8"/>
      <c r="U568" s="8"/>
      <c r="V568" s="8"/>
      <c r="W568" s="8"/>
      <c r="X568" s="8"/>
      <c r="Y568" s="9"/>
      <c r="Z568" s="8"/>
      <c r="AA568" s="8"/>
      <c r="AB568" s="8"/>
      <c r="AC568" s="8"/>
      <c r="AD568" s="8"/>
      <c r="AE568" s="8"/>
      <c r="AF568" s="56"/>
      <c r="AG568" s="56"/>
      <c r="AH568" s="8"/>
      <c r="AI568" s="8"/>
      <c r="AJ568" s="8"/>
      <c r="AK568" s="51"/>
      <c r="AL568" s="51"/>
      <c r="AM568" s="8"/>
      <c r="AN568" s="8"/>
      <c r="AO568" s="8"/>
      <c r="AP568" s="46"/>
      <c r="AQ568" s="71"/>
      <c r="AR568" s="72"/>
      <c r="AS568" s="8"/>
      <c r="AT568" s="8"/>
      <c r="AU568" s="8"/>
      <c r="AV568" s="8"/>
      <c r="AW568" s="8"/>
    </row>
    <row r="569" ht="12.75" customHeight="1">
      <c r="A569" s="40"/>
      <c r="B569" s="40"/>
      <c r="C569" s="40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3"/>
      <c r="O569" s="10"/>
      <c r="P569" s="9"/>
      <c r="Q569" s="9"/>
      <c r="R569" s="44"/>
      <c r="S569" s="69"/>
      <c r="T569" s="8"/>
      <c r="U569" s="8"/>
      <c r="V569" s="8"/>
      <c r="W569" s="8"/>
      <c r="X569" s="8"/>
      <c r="Y569" s="9"/>
      <c r="Z569" s="8"/>
      <c r="AA569" s="8"/>
      <c r="AB569" s="8"/>
      <c r="AC569" s="8"/>
      <c r="AD569" s="8"/>
      <c r="AE569" s="8"/>
      <c r="AF569" s="56"/>
      <c r="AG569" s="56"/>
      <c r="AH569" s="8"/>
      <c r="AI569" s="8"/>
      <c r="AJ569" s="8"/>
      <c r="AK569" s="51"/>
      <c r="AL569" s="51"/>
      <c r="AM569" s="8"/>
      <c r="AN569" s="8"/>
      <c r="AO569" s="8"/>
      <c r="AP569" s="46"/>
      <c r="AQ569" s="71"/>
      <c r="AR569" s="72"/>
      <c r="AS569" s="8"/>
      <c r="AT569" s="8"/>
      <c r="AU569" s="8"/>
      <c r="AV569" s="8"/>
      <c r="AW569" s="8"/>
    </row>
    <row r="570" ht="12.75" customHeight="1">
      <c r="A570" s="40"/>
      <c r="B570" s="40"/>
      <c r="C570" s="40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3"/>
      <c r="O570" s="10"/>
      <c r="P570" s="9"/>
      <c r="Q570" s="9"/>
      <c r="R570" s="44"/>
      <c r="S570" s="69"/>
      <c r="T570" s="8"/>
      <c r="U570" s="8"/>
      <c r="V570" s="8"/>
      <c r="W570" s="8"/>
      <c r="X570" s="8"/>
      <c r="Y570" s="9"/>
      <c r="Z570" s="8"/>
      <c r="AA570" s="8"/>
      <c r="AB570" s="8"/>
      <c r="AC570" s="8"/>
      <c r="AD570" s="8"/>
      <c r="AE570" s="8"/>
      <c r="AF570" s="56"/>
      <c r="AG570" s="56"/>
      <c r="AH570" s="8"/>
      <c r="AI570" s="8"/>
      <c r="AJ570" s="8"/>
      <c r="AK570" s="51"/>
      <c r="AL570" s="51"/>
      <c r="AM570" s="8"/>
      <c r="AN570" s="8"/>
      <c r="AO570" s="8"/>
      <c r="AP570" s="46"/>
      <c r="AQ570" s="71"/>
      <c r="AR570" s="72"/>
      <c r="AS570" s="8"/>
      <c r="AT570" s="8"/>
      <c r="AU570" s="8"/>
      <c r="AV570" s="8"/>
      <c r="AW570" s="8"/>
    </row>
    <row r="571" ht="12.75" customHeight="1">
      <c r="A571" s="40"/>
      <c r="B571" s="40"/>
      <c r="C571" s="40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3"/>
      <c r="O571" s="10"/>
      <c r="P571" s="9"/>
      <c r="Q571" s="9"/>
      <c r="R571" s="44"/>
      <c r="S571" s="69"/>
      <c r="T571" s="8"/>
      <c r="U571" s="8"/>
      <c r="V571" s="8"/>
      <c r="W571" s="8"/>
      <c r="X571" s="8"/>
      <c r="Y571" s="9"/>
      <c r="Z571" s="8"/>
      <c r="AA571" s="8"/>
      <c r="AB571" s="8"/>
      <c r="AC571" s="8"/>
      <c r="AD571" s="8"/>
      <c r="AE571" s="8"/>
      <c r="AF571" s="56"/>
      <c r="AG571" s="56"/>
      <c r="AH571" s="8"/>
      <c r="AI571" s="8"/>
      <c r="AJ571" s="8"/>
      <c r="AK571" s="51"/>
      <c r="AL571" s="51"/>
      <c r="AM571" s="8"/>
      <c r="AN571" s="8"/>
      <c r="AO571" s="8"/>
      <c r="AP571" s="46"/>
      <c r="AQ571" s="71"/>
      <c r="AR571" s="72"/>
      <c r="AS571" s="8"/>
      <c r="AT571" s="8"/>
      <c r="AU571" s="8"/>
      <c r="AV571" s="8"/>
      <c r="AW571" s="8"/>
    </row>
    <row r="572" ht="12.75" customHeight="1">
      <c r="A572" s="40"/>
      <c r="B572" s="40"/>
      <c r="C572" s="40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3"/>
      <c r="O572" s="10"/>
      <c r="P572" s="9"/>
      <c r="Q572" s="9"/>
      <c r="R572" s="44"/>
      <c r="S572" s="69"/>
      <c r="T572" s="8"/>
      <c r="U572" s="8"/>
      <c r="V572" s="8"/>
      <c r="W572" s="8"/>
      <c r="X572" s="8"/>
      <c r="Y572" s="9"/>
      <c r="Z572" s="8"/>
      <c r="AA572" s="8"/>
      <c r="AB572" s="8"/>
      <c r="AC572" s="8"/>
      <c r="AD572" s="8"/>
      <c r="AE572" s="8"/>
      <c r="AF572" s="56"/>
      <c r="AG572" s="56"/>
      <c r="AH572" s="8"/>
      <c r="AI572" s="8"/>
      <c r="AJ572" s="8"/>
      <c r="AK572" s="51"/>
      <c r="AL572" s="51"/>
      <c r="AM572" s="8"/>
      <c r="AN572" s="8"/>
      <c r="AO572" s="8"/>
      <c r="AP572" s="46"/>
      <c r="AQ572" s="71"/>
      <c r="AR572" s="72"/>
      <c r="AS572" s="8"/>
      <c r="AT572" s="8"/>
      <c r="AU572" s="8"/>
      <c r="AV572" s="8"/>
      <c r="AW572" s="8"/>
    </row>
    <row r="573" ht="12.75" customHeight="1">
      <c r="A573" s="40"/>
      <c r="B573" s="40"/>
      <c r="C573" s="40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3"/>
      <c r="O573" s="10"/>
      <c r="P573" s="9"/>
      <c r="Q573" s="9"/>
      <c r="R573" s="44"/>
      <c r="S573" s="69"/>
      <c r="T573" s="8"/>
      <c r="U573" s="8"/>
      <c r="V573" s="8"/>
      <c r="W573" s="8"/>
      <c r="X573" s="8"/>
      <c r="Y573" s="9"/>
      <c r="Z573" s="8"/>
      <c r="AA573" s="8"/>
      <c r="AB573" s="8"/>
      <c r="AC573" s="8"/>
      <c r="AD573" s="8"/>
      <c r="AE573" s="8"/>
      <c r="AF573" s="56"/>
      <c r="AG573" s="56"/>
      <c r="AH573" s="8"/>
      <c r="AI573" s="8"/>
      <c r="AJ573" s="8"/>
      <c r="AK573" s="51"/>
      <c r="AL573" s="51"/>
      <c r="AM573" s="8"/>
      <c r="AN573" s="8"/>
      <c r="AO573" s="8"/>
      <c r="AP573" s="46"/>
      <c r="AQ573" s="71"/>
      <c r="AR573" s="72"/>
      <c r="AS573" s="8"/>
      <c r="AT573" s="8"/>
      <c r="AU573" s="8"/>
      <c r="AV573" s="8"/>
      <c r="AW573" s="8"/>
    </row>
    <row r="574" ht="12.75" customHeight="1">
      <c r="A574" s="40"/>
      <c r="B574" s="40"/>
      <c r="C574" s="40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3"/>
      <c r="O574" s="10"/>
      <c r="P574" s="9"/>
      <c r="Q574" s="9"/>
      <c r="R574" s="44"/>
      <c r="S574" s="69"/>
      <c r="T574" s="8"/>
      <c r="U574" s="8"/>
      <c r="V574" s="8"/>
      <c r="W574" s="8"/>
      <c r="X574" s="8"/>
      <c r="Y574" s="9"/>
      <c r="Z574" s="8"/>
      <c r="AA574" s="8"/>
      <c r="AB574" s="8"/>
      <c r="AC574" s="8"/>
      <c r="AD574" s="8"/>
      <c r="AE574" s="8"/>
      <c r="AF574" s="56"/>
      <c r="AG574" s="56"/>
      <c r="AH574" s="8"/>
      <c r="AI574" s="8"/>
      <c r="AJ574" s="8"/>
      <c r="AK574" s="51"/>
      <c r="AL574" s="51"/>
      <c r="AM574" s="8"/>
      <c r="AN574" s="8"/>
      <c r="AO574" s="8"/>
      <c r="AP574" s="46"/>
      <c r="AQ574" s="71"/>
      <c r="AR574" s="72"/>
      <c r="AS574" s="8"/>
      <c r="AT574" s="8"/>
      <c r="AU574" s="8"/>
      <c r="AV574" s="8"/>
      <c r="AW574" s="8"/>
    </row>
    <row r="575" ht="12.75" customHeight="1">
      <c r="A575" s="40"/>
      <c r="B575" s="40"/>
      <c r="C575" s="40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3"/>
      <c r="O575" s="10"/>
      <c r="P575" s="9"/>
      <c r="Q575" s="9"/>
      <c r="R575" s="44"/>
      <c r="S575" s="69"/>
      <c r="T575" s="8"/>
      <c r="U575" s="8"/>
      <c r="V575" s="8"/>
      <c r="W575" s="8"/>
      <c r="X575" s="8"/>
      <c r="Y575" s="9"/>
      <c r="Z575" s="8"/>
      <c r="AA575" s="8"/>
      <c r="AB575" s="8"/>
      <c r="AC575" s="8"/>
      <c r="AD575" s="8"/>
      <c r="AE575" s="8"/>
      <c r="AF575" s="56"/>
      <c r="AG575" s="56"/>
      <c r="AH575" s="8"/>
      <c r="AI575" s="8"/>
      <c r="AJ575" s="8"/>
      <c r="AK575" s="51"/>
      <c r="AL575" s="51"/>
      <c r="AM575" s="8"/>
      <c r="AN575" s="8"/>
      <c r="AO575" s="8"/>
      <c r="AP575" s="46"/>
      <c r="AQ575" s="71"/>
      <c r="AR575" s="72"/>
      <c r="AS575" s="8"/>
      <c r="AT575" s="8"/>
      <c r="AU575" s="8"/>
      <c r="AV575" s="8"/>
      <c r="AW575" s="8"/>
    </row>
    <row r="576" ht="12.75" customHeight="1">
      <c r="A576" s="40"/>
      <c r="B576" s="40"/>
      <c r="C576" s="40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3"/>
      <c r="O576" s="10"/>
      <c r="P576" s="9"/>
      <c r="Q576" s="9"/>
      <c r="R576" s="44"/>
      <c r="S576" s="69"/>
      <c r="T576" s="8"/>
      <c r="U576" s="8"/>
      <c r="V576" s="8"/>
      <c r="W576" s="8"/>
      <c r="X576" s="8"/>
      <c r="Y576" s="9"/>
      <c r="Z576" s="8"/>
      <c r="AA576" s="8"/>
      <c r="AB576" s="8"/>
      <c r="AC576" s="8"/>
      <c r="AD576" s="8"/>
      <c r="AE576" s="8"/>
      <c r="AF576" s="56"/>
      <c r="AG576" s="56"/>
      <c r="AH576" s="8"/>
      <c r="AI576" s="8"/>
      <c r="AJ576" s="8"/>
      <c r="AK576" s="51"/>
      <c r="AL576" s="51"/>
      <c r="AM576" s="8"/>
      <c r="AN576" s="8"/>
      <c r="AO576" s="8"/>
      <c r="AP576" s="46"/>
      <c r="AQ576" s="71"/>
      <c r="AR576" s="72"/>
      <c r="AS576" s="8"/>
      <c r="AT576" s="8"/>
      <c r="AU576" s="8"/>
      <c r="AV576" s="8"/>
      <c r="AW576" s="8"/>
    </row>
    <row r="577" ht="12.75" customHeight="1">
      <c r="A577" s="40"/>
      <c r="B577" s="40"/>
      <c r="C577" s="40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3"/>
      <c r="O577" s="10"/>
      <c r="P577" s="9"/>
      <c r="Q577" s="9"/>
      <c r="R577" s="44"/>
      <c r="S577" s="69"/>
      <c r="T577" s="8"/>
      <c r="U577" s="8"/>
      <c r="V577" s="8"/>
      <c r="W577" s="8"/>
      <c r="X577" s="8"/>
      <c r="Y577" s="9"/>
      <c r="Z577" s="8"/>
      <c r="AA577" s="8"/>
      <c r="AB577" s="8"/>
      <c r="AC577" s="8"/>
      <c r="AD577" s="8"/>
      <c r="AE577" s="8"/>
      <c r="AF577" s="56"/>
      <c r="AG577" s="56"/>
      <c r="AH577" s="8"/>
      <c r="AI577" s="8"/>
      <c r="AJ577" s="8"/>
      <c r="AK577" s="51"/>
      <c r="AL577" s="51"/>
      <c r="AM577" s="8"/>
      <c r="AN577" s="8"/>
      <c r="AO577" s="8"/>
      <c r="AP577" s="46"/>
      <c r="AQ577" s="71"/>
      <c r="AR577" s="72"/>
      <c r="AS577" s="8"/>
      <c r="AT577" s="8"/>
      <c r="AU577" s="8"/>
      <c r="AV577" s="8"/>
      <c r="AW577" s="8"/>
    </row>
    <row r="578" ht="12.75" customHeight="1">
      <c r="A578" s="40"/>
      <c r="B578" s="40"/>
      <c r="C578" s="40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3"/>
      <c r="O578" s="10"/>
      <c r="P578" s="9"/>
      <c r="Q578" s="9"/>
      <c r="R578" s="44"/>
      <c r="S578" s="69"/>
      <c r="T578" s="8"/>
      <c r="U578" s="8"/>
      <c r="V578" s="8"/>
      <c r="W578" s="8"/>
      <c r="X578" s="8"/>
      <c r="Y578" s="9"/>
      <c r="Z578" s="8"/>
      <c r="AA578" s="8"/>
      <c r="AB578" s="8"/>
      <c r="AC578" s="8"/>
      <c r="AD578" s="8"/>
      <c r="AE578" s="8"/>
      <c r="AF578" s="56"/>
      <c r="AG578" s="56"/>
      <c r="AH578" s="8"/>
      <c r="AI578" s="8"/>
      <c r="AJ578" s="8"/>
      <c r="AK578" s="51"/>
      <c r="AL578" s="51"/>
      <c r="AM578" s="8"/>
      <c r="AN578" s="8"/>
      <c r="AO578" s="8"/>
      <c r="AP578" s="46"/>
      <c r="AQ578" s="71"/>
      <c r="AR578" s="72"/>
      <c r="AS578" s="8"/>
      <c r="AT578" s="8"/>
      <c r="AU578" s="8"/>
      <c r="AV578" s="8"/>
      <c r="AW578" s="8"/>
    </row>
    <row r="579" ht="12.75" customHeight="1">
      <c r="A579" s="40"/>
      <c r="B579" s="40"/>
      <c r="C579" s="40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3"/>
      <c r="O579" s="10"/>
      <c r="P579" s="9"/>
      <c r="Q579" s="9"/>
      <c r="R579" s="44"/>
      <c r="S579" s="69"/>
      <c r="T579" s="8"/>
      <c r="U579" s="8"/>
      <c r="V579" s="8"/>
      <c r="W579" s="8"/>
      <c r="X579" s="8"/>
      <c r="Y579" s="9"/>
      <c r="Z579" s="8"/>
      <c r="AA579" s="8"/>
      <c r="AB579" s="8"/>
      <c r="AC579" s="8"/>
      <c r="AD579" s="8"/>
      <c r="AE579" s="8"/>
      <c r="AF579" s="56"/>
      <c r="AG579" s="56"/>
      <c r="AH579" s="8"/>
      <c r="AI579" s="8"/>
      <c r="AJ579" s="8"/>
      <c r="AK579" s="51"/>
      <c r="AL579" s="51"/>
      <c r="AM579" s="8"/>
      <c r="AN579" s="8"/>
      <c r="AO579" s="8"/>
      <c r="AP579" s="46"/>
      <c r="AQ579" s="71"/>
      <c r="AR579" s="72"/>
      <c r="AS579" s="8"/>
      <c r="AT579" s="8"/>
      <c r="AU579" s="8"/>
      <c r="AV579" s="8"/>
      <c r="AW579" s="8"/>
    </row>
    <row r="580" ht="12.75" customHeight="1">
      <c r="A580" s="40"/>
      <c r="B580" s="40"/>
      <c r="C580" s="40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3"/>
      <c r="O580" s="10"/>
      <c r="P580" s="9"/>
      <c r="Q580" s="9"/>
      <c r="R580" s="44"/>
      <c r="S580" s="69"/>
      <c r="T580" s="8"/>
      <c r="U580" s="8"/>
      <c r="V580" s="8"/>
      <c r="W580" s="8"/>
      <c r="X580" s="8"/>
      <c r="Y580" s="9"/>
      <c r="Z580" s="8"/>
      <c r="AA580" s="8"/>
      <c r="AB580" s="8"/>
      <c r="AC580" s="8"/>
      <c r="AD580" s="8"/>
      <c r="AE580" s="8"/>
      <c r="AF580" s="56"/>
      <c r="AG580" s="56"/>
      <c r="AH580" s="8"/>
      <c r="AI580" s="8"/>
      <c r="AJ580" s="8"/>
      <c r="AK580" s="51"/>
      <c r="AL580" s="51"/>
      <c r="AM580" s="8"/>
      <c r="AN580" s="8"/>
      <c r="AO580" s="8"/>
      <c r="AP580" s="46"/>
      <c r="AQ580" s="71"/>
      <c r="AR580" s="72"/>
      <c r="AS580" s="8"/>
      <c r="AT580" s="8"/>
      <c r="AU580" s="8"/>
      <c r="AV580" s="8"/>
      <c r="AW580" s="8"/>
    </row>
    <row r="581" ht="12.75" customHeight="1">
      <c r="A581" s="40"/>
      <c r="B581" s="40"/>
      <c r="C581" s="40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3"/>
      <c r="O581" s="10"/>
      <c r="P581" s="9"/>
      <c r="Q581" s="9"/>
      <c r="R581" s="44"/>
      <c r="S581" s="69"/>
      <c r="T581" s="8"/>
      <c r="U581" s="8"/>
      <c r="V581" s="8"/>
      <c r="W581" s="8"/>
      <c r="X581" s="8"/>
      <c r="Y581" s="9"/>
      <c r="Z581" s="8"/>
      <c r="AA581" s="8"/>
      <c r="AB581" s="8"/>
      <c r="AC581" s="8"/>
      <c r="AD581" s="8"/>
      <c r="AE581" s="8"/>
      <c r="AF581" s="56"/>
      <c r="AG581" s="56"/>
      <c r="AH581" s="8"/>
      <c r="AI581" s="8"/>
      <c r="AJ581" s="8"/>
      <c r="AK581" s="51"/>
      <c r="AL581" s="51"/>
      <c r="AM581" s="8"/>
      <c r="AN581" s="8"/>
      <c r="AO581" s="8"/>
      <c r="AP581" s="46"/>
      <c r="AQ581" s="71"/>
      <c r="AR581" s="72"/>
      <c r="AS581" s="8"/>
      <c r="AT581" s="8"/>
      <c r="AU581" s="8"/>
      <c r="AV581" s="8"/>
      <c r="AW581" s="8"/>
    </row>
    <row r="582" ht="12.75" customHeight="1">
      <c r="A582" s="40"/>
      <c r="B582" s="40"/>
      <c r="C582" s="40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3"/>
      <c r="O582" s="10"/>
      <c r="P582" s="9"/>
      <c r="Q582" s="9"/>
      <c r="R582" s="44"/>
      <c r="S582" s="69"/>
      <c r="T582" s="8"/>
      <c r="U582" s="8"/>
      <c r="V582" s="8"/>
      <c r="W582" s="8"/>
      <c r="X582" s="8"/>
      <c r="Y582" s="9"/>
      <c r="Z582" s="8"/>
      <c r="AA582" s="8"/>
      <c r="AB582" s="8"/>
      <c r="AC582" s="8"/>
      <c r="AD582" s="8"/>
      <c r="AE582" s="8"/>
      <c r="AF582" s="56"/>
      <c r="AG582" s="56"/>
      <c r="AH582" s="8"/>
      <c r="AI582" s="8"/>
      <c r="AJ582" s="8"/>
      <c r="AK582" s="51"/>
      <c r="AL582" s="51"/>
      <c r="AM582" s="8"/>
      <c r="AN582" s="8"/>
      <c r="AO582" s="8"/>
      <c r="AP582" s="46"/>
      <c r="AQ582" s="71"/>
      <c r="AR582" s="72"/>
      <c r="AS582" s="8"/>
      <c r="AT582" s="8"/>
      <c r="AU582" s="8"/>
      <c r="AV582" s="8"/>
      <c r="AW582" s="8"/>
    </row>
    <row r="583" ht="12.75" customHeight="1">
      <c r="A583" s="40"/>
      <c r="B583" s="40"/>
      <c r="C583" s="40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3"/>
      <c r="O583" s="10"/>
      <c r="P583" s="9"/>
      <c r="Q583" s="9"/>
      <c r="R583" s="44"/>
      <c r="S583" s="69"/>
      <c r="T583" s="8"/>
      <c r="U583" s="8"/>
      <c r="V583" s="8"/>
      <c r="W583" s="8"/>
      <c r="X583" s="8"/>
      <c r="Y583" s="9"/>
      <c r="Z583" s="8"/>
      <c r="AA583" s="8"/>
      <c r="AB583" s="8"/>
      <c r="AC583" s="8"/>
      <c r="AD583" s="8"/>
      <c r="AE583" s="8"/>
      <c r="AF583" s="56"/>
      <c r="AG583" s="56"/>
      <c r="AH583" s="8"/>
      <c r="AI583" s="8"/>
      <c r="AJ583" s="8"/>
      <c r="AK583" s="51"/>
      <c r="AL583" s="51"/>
      <c r="AM583" s="8"/>
      <c r="AN583" s="8"/>
      <c r="AO583" s="8"/>
      <c r="AP583" s="46"/>
      <c r="AQ583" s="71"/>
      <c r="AR583" s="72"/>
      <c r="AS583" s="8"/>
      <c r="AT583" s="8"/>
      <c r="AU583" s="8"/>
      <c r="AV583" s="8"/>
      <c r="AW583" s="8"/>
    </row>
    <row r="584" ht="12.75" customHeight="1">
      <c r="A584" s="40"/>
      <c r="B584" s="40"/>
      <c r="C584" s="40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3"/>
      <c r="O584" s="10"/>
      <c r="P584" s="9"/>
      <c r="Q584" s="9"/>
      <c r="R584" s="44"/>
      <c r="S584" s="69"/>
      <c r="T584" s="8"/>
      <c r="U584" s="8"/>
      <c r="V584" s="8"/>
      <c r="W584" s="8"/>
      <c r="X584" s="8"/>
      <c r="Y584" s="9"/>
      <c r="Z584" s="8"/>
      <c r="AA584" s="8"/>
      <c r="AB584" s="8"/>
      <c r="AC584" s="8"/>
      <c r="AD584" s="8"/>
      <c r="AE584" s="8"/>
      <c r="AF584" s="56"/>
      <c r="AG584" s="56"/>
      <c r="AH584" s="8"/>
      <c r="AI584" s="8"/>
      <c r="AJ584" s="8"/>
      <c r="AK584" s="51"/>
      <c r="AL584" s="51"/>
      <c r="AM584" s="8"/>
      <c r="AN584" s="8"/>
      <c r="AO584" s="8"/>
      <c r="AP584" s="46"/>
      <c r="AQ584" s="71"/>
      <c r="AR584" s="72"/>
      <c r="AS584" s="8"/>
      <c r="AT584" s="8"/>
      <c r="AU584" s="8"/>
      <c r="AV584" s="8"/>
      <c r="AW584" s="8"/>
    </row>
    <row r="585" ht="12.75" customHeight="1">
      <c r="A585" s="40"/>
      <c r="B585" s="40"/>
      <c r="C585" s="40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3"/>
      <c r="O585" s="10"/>
      <c r="P585" s="9"/>
      <c r="Q585" s="9"/>
      <c r="R585" s="44"/>
      <c r="S585" s="69"/>
      <c r="T585" s="8"/>
      <c r="U585" s="8"/>
      <c r="V585" s="8"/>
      <c r="W585" s="8"/>
      <c r="X585" s="8"/>
      <c r="Y585" s="9"/>
      <c r="Z585" s="8"/>
      <c r="AA585" s="8"/>
      <c r="AB585" s="8"/>
      <c r="AC585" s="8"/>
      <c r="AD585" s="8"/>
      <c r="AE585" s="8"/>
      <c r="AF585" s="56"/>
      <c r="AG585" s="56"/>
      <c r="AH585" s="8"/>
      <c r="AI585" s="8"/>
      <c r="AJ585" s="8"/>
      <c r="AK585" s="51"/>
      <c r="AL585" s="51"/>
      <c r="AM585" s="8"/>
      <c r="AN585" s="8"/>
      <c r="AO585" s="8"/>
      <c r="AP585" s="46"/>
      <c r="AQ585" s="71"/>
      <c r="AR585" s="72"/>
      <c r="AS585" s="8"/>
      <c r="AT585" s="8"/>
      <c r="AU585" s="8"/>
      <c r="AV585" s="8"/>
      <c r="AW585" s="8"/>
    </row>
    <row r="586" ht="12.75" customHeight="1">
      <c r="A586" s="40"/>
      <c r="B586" s="40"/>
      <c r="C586" s="40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3"/>
      <c r="O586" s="10"/>
      <c r="P586" s="9"/>
      <c r="Q586" s="9"/>
      <c r="R586" s="44"/>
      <c r="S586" s="69"/>
      <c r="T586" s="8"/>
      <c r="U586" s="8"/>
      <c r="V586" s="8"/>
      <c r="W586" s="8"/>
      <c r="X586" s="8"/>
      <c r="Y586" s="9"/>
      <c r="Z586" s="8"/>
      <c r="AA586" s="8"/>
      <c r="AB586" s="8"/>
      <c r="AC586" s="8"/>
      <c r="AD586" s="8"/>
      <c r="AE586" s="8"/>
      <c r="AF586" s="56"/>
      <c r="AG586" s="56"/>
      <c r="AH586" s="8"/>
      <c r="AI586" s="8"/>
      <c r="AJ586" s="8"/>
      <c r="AK586" s="51"/>
      <c r="AL586" s="51"/>
      <c r="AM586" s="8"/>
      <c r="AN586" s="8"/>
      <c r="AO586" s="8"/>
      <c r="AP586" s="46"/>
      <c r="AQ586" s="71"/>
      <c r="AR586" s="72"/>
      <c r="AS586" s="8"/>
      <c r="AT586" s="8"/>
      <c r="AU586" s="8"/>
      <c r="AV586" s="8"/>
      <c r="AW586" s="8"/>
    </row>
    <row r="587" ht="12.75" customHeight="1">
      <c r="A587" s="40"/>
      <c r="B587" s="40"/>
      <c r="C587" s="40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3"/>
      <c r="O587" s="10"/>
      <c r="P587" s="9"/>
      <c r="Q587" s="9"/>
      <c r="R587" s="44"/>
      <c r="S587" s="69"/>
      <c r="T587" s="8"/>
      <c r="U587" s="8"/>
      <c r="V587" s="8"/>
      <c r="W587" s="8"/>
      <c r="X587" s="8"/>
      <c r="Y587" s="9"/>
      <c r="Z587" s="8"/>
      <c r="AA587" s="8"/>
      <c r="AB587" s="8"/>
      <c r="AC587" s="8"/>
      <c r="AD587" s="8"/>
      <c r="AE587" s="8"/>
      <c r="AF587" s="56"/>
      <c r="AG587" s="56"/>
      <c r="AH587" s="8"/>
      <c r="AI587" s="8"/>
      <c r="AJ587" s="8"/>
      <c r="AK587" s="51"/>
      <c r="AL587" s="51"/>
      <c r="AM587" s="8"/>
      <c r="AN587" s="8"/>
      <c r="AO587" s="8"/>
      <c r="AP587" s="46"/>
      <c r="AQ587" s="71"/>
      <c r="AR587" s="72"/>
      <c r="AS587" s="8"/>
      <c r="AT587" s="8"/>
      <c r="AU587" s="8"/>
      <c r="AV587" s="8"/>
      <c r="AW587" s="8"/>
    </row>
    <row r="588" ht="12.75" customHeight="1">
      <c r="A588" s="40"/>
      <c r="B588" s="40"/>
      <c r="C588" s="40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3"/>
      <c r="O588" s="10"/>
      <c r="P588" s="9"/>
      <c r="Q588" s="9"/>
      <c r="R588" s="44"/>
      <c r="S588" s="69"/>
      <c r="T588" s="8"/>
      <c r="U588" s="8"/>
      <c r="V588" s="8"/>
      <c r="W588" s="8"/>
      <c r="X588" s="8"/>
      <c r="Y588" s="9"/>
      <c r="Z588" s="8"/>
      <c r="AA588" s="8"/>
      <c r="AB588" s="8"/>
      <c r="AC588" s="8"/>
      <c r="AD588" s="8"/>
      <c r="AE588" s="8"/>
      <c r="AF588" s="56"/>
      <c r="AG588" s="56"/>
      <c r="AH588" s="8"/>
      <c r="AI588" s="8"/>
      <c r="AJ588" s="8"/>
      <c r="AK588" s="51"/>
      <c r="AL588" s="51"/>
      <c r="AM588" s="8"/>
      <c r="AN588" s="8"/>
      <c r="AO588" s="8"/>
      <c r="AP588" s="46"/>
      <c r="AQ588" s="71"/>
      <c r="AR588" s="72"/>
      <c r="AS588" s="8"/>
      <c r="AT588" s="8"/>
      <c r="AU588" s="8"/>
      <c r="AV588" s="8"/>
      <c r="AW588" s="8"/>
    </row>
    <row r="589" ht="12.75" customHeight="1">
      <c r="A589" s="40"/>
      <c r="B589" s="40"/>
      <c r="C589" s="40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3"/>
      <c r="O589" s="10"/>
      <c r="P589" s="9"/>
      <c r="Q589" s="9"/>
      <c r="R589" s="44"/>
      <c r="S589" s="69"/>
      <c r="T589" s="8"/>
      <c r="U589" s="8"/>
      <c r="V589" s="8"/>
      <c r="W589" s="8"/>
      <c r="X589" s="8"/>
      <c r="Y589" s="9"/>
      <c r="Z589" s="8"/>
      <c r="AA589" s="8"/>
      <c r="AB589" s="8"/>
      <c r="AC589" s="8"/>
      <c r="AD589" s="8"/>
      <c r="AE589" s="8"/>
      <c r="AF589" s="56"/>
      <c r="AG589" s="56"/>
      <c r="AH589" s="8"/>
      <c r="AI589" s="8"/>
      <c r="AJ589" s="8"/>
      <c r="AK589" s="51"/>
      <c r="AL589" s="51"/>
      <c r="AM589" s="8"/>
      <c r="AN589" s="8"/>
      <c r="AO589" s="8"/>
      <c r="AP589" s="46"/>
      <c r="AQ589" s="71"/>
      <c r="AR589" s="72"/>
      <c r="AS589" s="8"/>
      <c r="AT589" s="8"/>
      <c r="AU589" s="8"/>
      <c r="AV589" s="8"/>
      <c r="AW589" s="8"/>
    </row>
    <row r="590" ht="12.75" customHeight="1">
      <c r="A590" s="40"/>
      <c r="B590" s="40"/>
      <c r="C590" s="40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3"/>
      <c r="O590" s="10"/>
      <c r="P590" s="9"/>
      <c r="Q590" s="9"/>
      <c r="R590" s="44"/>
      <c r="S590" s="69"/>
      <c r="T590" s="8"/>
      <c r="U590" s="8"/>
      <c r="V590" s="8"/>
      <c r="W590" s="8"/>
      <c r="X590" s="8"/>
      <c r="Y590" s="9"/>
      <c r="Z590" s="8"/>
      <c r="AA590" s="8"/>
      <c r="AB590" s="8"/>
      <c r="AC590" s="8"/>
      <c r="AD590" s="8"/>
      <c r="AE590" s="8"/>
      <c r="AF590" s="56"/>
      <c r="AG590" s="56"/>
      <c r="AH590" s="8"/>
      <c r="AI590" s="8"/>
      <c r="AJ590" s="8"/>
      <c r="AK590" s="51"/>
      <c r="AL590" s="51"/>
      <c r="AM590" s="8"/>
      <c r="AN590" s="8"/>
      <c r="AO590" s="8"/>
      <c r="AP590" s="46"/>
      <c r="AQ590" s="71"/>
      <c r="AR590" s="72"/>
      <c r="AS590" s="8"/>
      <c r="AT590" s="8"/>
      <c r="AU590" s="8"/>
      <c r="AV590" s="8"/>
      <c r="AW590" s="8"/>
    </row>
    <row r="591" ht="12.75" customHeight="1">
      <c r="A591" s="40"/>
      <c r="B591" s="40"/>
      <c r="C591" s="40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3"/>
      <c r="O591" s="10"/>
      <c r="P591" s="9"/>
      <c r="Q591" s="9"/>
      <c r="R591" s="44"/>
      <c r="S591" s="69"/>
      <c r="T591" s="8"/>
      <c r="U591" s="8"/>
      <c r="V591" s="8"/>
      <c r="W591" s="8"/>
      <c r="X591" s="8"/>
      <c r="Y591" s="9"/>
      <c r="Z591" s="8"/>
      <c r="AA591" s="8"/>
      <c r="AB591" s="8"/>
      <c r="AC591" s="8"/>
      <c r="AD591" s="8"/>
      <c r="AE591" s="8"/>
      <c r="AF591" s="56"/>
      <c r="AG591" s="56"/>
      <c r="AH591" s="8"/>
      <c r="AI591" s="8"/>
      <c r="AJ591" s="8"/>
      <c r="AK591" s="51"/>
      <c r="AL591" s="51"/>
      <c r="AM591" s="8"/>
      <c r="AN591" s="8"/>
      <c r="AO591" s="8"/>
      <c r="AP591" s="46"/>
      <c r="AQ591" s="71"/>
      <c r="AR591" s="72"/>
      <c r="AS591" s="8"/>
      <c r="AT591" s="8"/>
      <c r="AU591" s="8"/>
      <c r="AV591" s="8"/>
      <c r="AW591" s="8"/>
    </row>
    <row r="592" ht="12.75" customHeight="1">
      <c r="A592" s="40"/>
      <c r="B592" s="40"/>
      <c r="C592" s="40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3"/>
      <c r="O592" s="10"/>
      <c r="P592" s="9"/>
      <c r="Q592" s="9"/>
      <c r="R592" s="44"/>
      <c r="S592" s="69"/>
      <c r="T592" s="8"/>
      <c r="U592" s="8"/>
      <c r="V592" s="8"/>
      <c r="W592" s="8"/>
      <c r="X592" s="8"/>
      <c r="Y592" s="9"/>
      <c r="Z592" s="8"/>
      <c r="AA592" s="8"/>
      <c r="AB592" s="8"/>
      <c r="AC592" s="8"/>
      <c r="AD592" s="8"/>
      <c r="AE592" s="8"/>
      <c r="AF592" s="56"/>
      <c r="AG592" s="56"/>
      <c r="AH592" s="8"/>
      <c r="AI592" s="8"/>
      <c r="AJ592" s="8"/>
      <c r="AK592" s="51"/>
      <c r="AL592" s="51"/>
      <c r="AM592" s="8"/>
      <c r="AN592" s="8"/>
      <c r="AO592" s="8"/>
      <c r="AP592" s="46"/>
      <c r="AQ592" s="71"/>
      <c r="AR592" s="72"/>
      <c r="AS592" s="8"/>
      <c r="AT592" s="8"/>
      <c r="AU592" s="8"/>
      <c r="AV592" s="8"/>
      <c r="AW592" s="8"/>
    </row>
    <row r="593" ht="12.75" customHeight="1">
      <c r="A593" s="40"/>
      <c r="B593" s="40"/>
      <c r="C593" s="40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3"/>
      <c r="O593" s="10"/>
      <c r="P593" s="9"/>
      <c r="Q593" s="9"/>
      <c r="R593" s="44"/>
      <c r="S593" s="69"/>
      <c r="T593" s="8"/>
      <c r="U593" s="8"/>
      <c r="V593" s="8"/>
      <c r="W593" s="8"/>
      <c r="X593" s="8"/>
      <c r="Y593" s="9"/>
      <c r="Z593" s="8"/>
      <c r="AA593" s="8"/>
      <c r="AB593" s="8"/>
      <c r="AC593" s="8"/>
      <c r="AD593" s="8"/>
      <c r="AE593" s="8"/>
      <c r="AF593" s="56"/>
      <c r="AG593" s="56"/>
      <c r="AH593" s="8"/>
      <c r="AI593" s="8"/>
      <c r="AJ593" s="8"/>
      <c r="AK593" s="51"/>
      <c r="AL593" s="51"/>
      <c r="AM593" s="8"/>
      <c r="AN593" s="8"/>
      <c r="AO593" s="8"/>
      <c r="AP593" s="46"/>
      <c r="AQ593" s="71"/>
      <c r="AR593" s="72"/>
      <c r="AS593" s="8"/>
      <c r="AT593" s="8"/>
      <c r="AU593" s="8"/>
      <c r="AV593" s="8"/>
      <c r="AW593" s="8"/>
    </row>
    <row r="594" ht="12.75" customHeight="1">
      <c r="A594" s="40"/>
      <c r="B594" s="40"/>
      <c r="C594" s="40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3"/>
      <c r="O594" s="10"/>
      <c r="P594" s="9"/>
      <c r="Q594" s="9"/>
      <c r="R594" s="44"/>
      <c r="S594" s="69"/>
      <c r="T594" s="8"/>
      <c r="U594" s="8"/>
      <c r="V594" s="8"/>
      <c r="W594" s="8"/>
      <c r="X594" s="8"/>
      <c r="Y594" s="9"/>
      <c r="Z594" s="8"/>
      <c r="AA594" s="8"/>
      <c r="AB594" s="8"/>
      <c r="AC594" s="8"/>
      <c r="AD594" s="8"/>
      <c r="AE594" s="8"/>
      <c r="AF594" s="56"/>
      <c r="AG594" s="56"/>
      <c r="AH594" s="8"/>
      <c r="AI594" s="8"/>
      <c r="AJ594" s="8"/>
      <c r="AK594" s="51"/>
      <c r="AL594" s="51"/>
      <c r="AM594" s="8"/>
      <c r="AN594" s="8"/>
      <c r="AO594" s="8"/>
      <c r="AP594" s="46"/>
      <c r="AQ594" s="71"/>
      <c r="AR594" s="72"/>
      <c r="AS594" s="8"/>
      <c r="AT594" s="8"/>
      <c r="AU594" s="8"/>
      <c r="AV594" s="8"/>
      <c r="AW594" s="8"/>
    </row>
    <row r="595" ht="12.75" customHeight="1">
      <c r="A595" s="40"/>
      <c r="B595" s="40"/>
      <c r="C595" s="40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3"/>
      <c r="O595" s="10"/>
      <c r="P595" s="9"/>
      <c r="Q595" s="9"/>
      <c r="R595" s="44"/>
      <c r="S595" s="69"/>
      <c r="T595" s="8"/>
      <c r="U595" s="8"/>
      <c r="V595" s="8"/>
      <c r="W595" s="8"/>
      <c r="X595" s="8"/>
      <c r="Y595" s="9"/>
      <c r="Z595" s="8"/>
      <c r="AA595" s="8"/>
      <c r="AB595" s="8"/>
      <c r="AC595" s="8"/>
      <c r="AD595" s="8"/>
      <c r="AE595" s="8"/>
      <c r="AF595" s="56"/>
      <c r="AG595" s="56"/>
      <c r="AH595" s="8"/>
      <c r="AI595" s="8"/>
      <c r="AJ595" s="8"/>
      <c r="AK595" s="51"/>
      <c r="AL595" s="51"/>
      <c r="AM595" s="8"/>
      <c r="AN595" s="8"/>
      <c r="AO595" s="8"/>
      <c r="AP595" s="46"/>
      <c r="AQ595" s="71"/>
      <c r="AR595" s="72"/>
      <c r="AS595" s="8"/>
      <c r="AT595" s="8"/>
      <c r="AU595" s="8"/>
      <c r="AV595" s="8"/>
      <c r="AW595" s="8"/>
    </row>
    <row r="596" ht="12.75" customHeight="1">
      <c r="A596" s="40"/>
      <c r="B596" s="40"/>
      <c r="C596" s="40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3"/>
      <c r="O596" s="10"/>
      <c r="P596" s="9"/>
      <c r="Q596" s="9"/>
      <c r="R596" s="44"/>
      <c r="S596" s="69"/>
      <c r="T596" s="8"/>
      <c r="U596" s="8"/>
      <c r="V596" s="8"/>
      <c r="W596" s="8"/>
      <c r="X596" s="8"/>
      <c r="Y596" s="9"/>
      <c r="Z596" s="8"/>
      <c r="AA596" s="8"/>
      <c r="AB596" s="8"/>
      <c r="AC596" s="8"/>
      <c r="AD596" s="8"/>
      <c r="AE596" s="8"/>
      <c r="AF596" s="56"/>
      <c r="AG596" s="56"/>
      <c r="AH596" s="8"/>
      <c r="AI596" s="8"/>
      <c r="AJ596" s="8"/>
      <c r="AK596" s="51"/>
      <c r="AL596" s="51"/>
      <c r="AM596" s="8"/>
      <c r="AN596" s="8"/>
      <c r="AO596" s="8"/>
      <c r="AP596" s="46"/>
      <c r="AQ596" s="71"/>
      <c r="AR596" s="72"/>
      <c r="AS596" s="8"/>
      <c r="AT596" s="8"/>
      <c r="AU596" s="8"/>
      <c r="AV596" s="8"/>
      <c r="AW596" s="8"/>
    </row>
    <row r="597" ht="12.75" customHeight="1">
      <c r="A597" s="40"/>
      <c r="B597" s="40"/>
      <c r="C597" s="40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3"/>
      <c r="O597" s="10"/>
      <c r="P597" s="9"/>
      <c r="Q597" s="9"/>
      <c r="R597" s="44"/>
      <c r="S597" s="69"/>
      <c r="T597" s="8"/>
      <c r="U597" s="8"/>
      <c r="V597" s="8"/>
      <c r="W597" s="8"/>
      <c r="X597" s="8"/>
      <c r="Y597" s="9"/>
      <c r="Z597" s="8"/>
      <c r="AA597" s="8"/>
      <c r="AB597" s="8"/>
      <c r="AC597" s="8"/>
      <c r="AD597" s="8"/>
      <c r="AE597" s="8"/>
      <c r="AF597" s="56"/>
      <c r="AG597" s="56"/>
      <c r="AH597" s="8"/>
      <c r="AI597" s="8"/>
      <c r="AJ597" s="8"/>
      <c r="AK597" s="51"/>
      <c r="AL597" s="51"/>
      <c r="AM597" s="8"/>
      <c r="AN597" s="8"/>
      <c r="AO597" s="8"/>
      <c r="AP597" s="46"/>
      <c r="AQ597" s="71"/>
      <c r="AR597" s="72"/>
      <c r="AS597" s="8"/>
      <c r="AT597" s="8"/>
      <c r="AU597" s="8"/>
      <c r="AV597" s="8"/>
      <c r="AW597" s="8"/>
    </row>
    <row r="598" ht="12.75" customHeight="1">
      <c r="A598" s="40"/>
      <c r="B598" s="40"/>
      <c r="C598" s="40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3"/>
      <c r="O598" s="10"/>
      <c r="P598" s="9"/>
      <c r="Q598" s="9"/>
      <c r="R598" s="44"/>
      <c r="S598" s="69"/>
      <c r="T598" s="8"/>
      <c r="U598" s="8"/>
      <c r="V598" s="8"/>
      <c r="W598" s="8"/>
      <c r="X598" s="8"/>
      <c r="Y598" s="9"/>
      <c r="Z598" s="8"/>
      <c r="AA598" s="8"/>
      <c r="AB598" s="8"/>
      <c r="AC598" s="8"/>
      <c r="AD598" s="8"/>
      <c r="AE598" s="8"/>
      <c r="AF598" s="56"/>
      <c r="AG598" s="56"/>
      <c r="AH598" s="8"/>
      <c r="AI598" s="8"/>
      <c r="AJ598" s="8"/>
      <c r="AK598" s="51"/>
      <c r="AL598" s="51"/>
      <c r="AM598" s="8"/>
      <c r="AN598" s="8"/>
      <c r="AO598" s="8"/>
      <c r="AP598" s="46"/>
      <c r="AQ598" s="71"/>
      <c r="AR598" s="72"/>
      <c r="AS598" s="8"/>
      <c r="AT598" s="8"/>
      <c r="AU598" s="8"/>
      <c r="AV598" s="8"/>
      <c r="AW598" s="8"/>
    </row>
    <row r="599" ht="12.75" customHeight="1">
      <c r="A599" s="40"/>
      <c r="B599" s="40"/>
      <c r="C599" s="40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3"/>
      <c r="O599" s="10"/>
      <c r="P599" s="9"/>
      <c r="Q599" s="9"/>
      <c r="R599" s="44"/>
      <c r="S599" s="69"/>
      <c r="T599" s="8"/>
      <c r="U599" s="8"/>
      <c r="V599" s="8"/>
      <c r="W599" s="8"/>
      <c r="X599" s="8"/>
      <c r="Y599" s="9"/>
      <c r="Z599" s="8"/>
      <c r="AA599" s="8"/>
      <c r="AB599" s="8"/>
      <c r="AC599" s="8"/>
      <c r="AD599" s="8"/>
      <c r="AE599" s="8"/>
      <c r="AF599" s="56"/>
      <c r="AG599" s="56"/>
      <c r="AH599" s="8"/>
      <c r="AI599" s="8"/>
      <c r="AJ599" s="8"/>
      <c r="AK599" s="51"/>
      <c r="AL599" s="51"/>
      <c r="AM599" s="8"/>
      <c r="AN599" s="8"/>
      <c r="AO599" s="8"/>
      <c r="AP599" s="46"/>
      <c r="AQ599" s="71"/>
      <c r="AR599" s="72"/>
      <c r="AS599" s="8"/>
      <c r="AT599" s="8"/>
      <c r="AU599" s="8"/>
      <c r="AV599" s="8"/>
      <c r="AW599" s="8"/>
    </row>
    <row r="600" ht="12.75" customHeight="1">
      <c r="A600" s="40"/>
      <c r="B600" s="40"/>
      <c r="C600" s="40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3"/>
      <c r="O600" s="10"/>
      <c r="P600" s="9"/>
      <c r="Q600" s="9"/>
      <c r="R600" s="44"/>
      <c r="S600" s="69"/>
      <c r="T600" s="8"/>
      <c r="U600" s="8"/>
      <c r="V600" s="8"/>
      <c r="W600" s="8"/>
      <c r="X600" s="8"/>
      <c r="Y600" s="9"/>
      <c r="Z600" s="8"/>
      <c r="AA600" s="8"/>
      <c r="AB600" s="8"/>
      <c r="AC600" s="8"/>
      <c r="AD600" s="8"/>
      <c r="AE600" s="8"/>
      <c r="AF600" s="56"/>
      <c r="AG600" s="56"/>
      <c r="AH600" s="8"/>
      <c r="AI600" s="8"/>
      <c r="AJ600" s="8"/>
      <c r="AK600" s="51"/>
      <c r="AL600" s="51"/>
      <c r="AM600" s="8"/>
      <c r="AN600" s="8"/>
      <c r="AO600" s="8"/>
      <c r="AP600" s="46"/>
      <c r="AQ600" s="71"/>
      <c r="AR600" s="72"/>
      <c r="AS600" s="8"/>
      <c r="AT600" s="8"/>
      <c r="AU600" s="8"/>
      <c r="AV600" s="8"/>
      <c r="AW600" s="8"/>
    </row>
    <row r="601" ht="12.75" customHeight="1">
      <c r="A601" s="40"/>
      <c r="B601" s="40"/>
      <c r="C601" s="40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3"/>
      <c r="O601" s="10"/>
      <c r="P601" s="9"/>
      <c r="Q601" s="9"/>
      <c r="R601" s="44"/>
      <c r="S601" s="69"/>
      <c r="T601" s="8"/>
      <c r="U601" s="8"/>
      <c r="V601" s="8"/>
      <c r="W601" s="8"/>
      <c r="X601" s="8"/>
      <c r="Y601" s="9"/>
      <c r="Z601" s="8"/>
      <c r="AA601" s="8"/>
      <c r="AB601" s="8"/>
      <c r="AC601" s="8"/>
      <c r="AD601" s="8"/>
      <c r="AE601" s="8"/>
      <c r="AF601" s="56"/>
      <c r="AG601" s="56"/>
      <c r="AH601" s="8"/>
      <c r="AI601" s="8"/>
      <c r="AJ601" s="8"/>
      <c r="AK601" s="51"/>
      <c r="AL601" s="51"/>
      <c r="AM601" s="8"/>
      <c r="AN601" s="8"/>
      <c r="AO601" s="8"/>
      <c r="AP601" s="46"/>
      <c r="AQ601" s="71"/>
      <c r="AR601" s="72"/>
      <c r="AS601" s="8"/>
      <c r="AT601" s="8"/>
      <c r="AU601" s="8"/>
      <c r="AV601" s="8"/>
      <c r="AW601" s="8"/>
    </row>
    <row r="602" ht="12.75" customHeight="1">
      <c r="A602" s="40"/>
      <c r="B602" s="40"/>
      <c r="C602" s="40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3"/>
      <c r="O602" s="10"/>
      <c r="P602" s="9"/>
      <c r="Q602" s="9"/>
      <c r="R602" s="44"/>
      <c r="S602" s="69"/>
      <c r="T602" s="8"/>
      <c r="U602" s="8"/>
      <c r="V602" s="8"/>
      <c r="W602" s="8"/>
      <c r="X602" s="8"/>
      <c r="Y602" s="9"/>
      <c r="Z602" s="8"/>
      <c r="AA602" s="8"/>
      <c r="AB602" s="8"/>
      <c r="AC602" s="8"/>
      <c r="AD602" s="8"/>
      <c r="AE602" s="8"/>
      <c r="AF602" s="56"/>
      <c r="AG602" s="56"/>
      <c r="AH602" s="8"/>
      <c r="AI602" s="8"/>
      <c r="AJ602" s="8"/>
      <c r="AK602" s="51"/>
      <c r="AL602" s="51"/>
      <c r="AM602" s="8"/>
      <c r="AN602" s="8"/>
      <c r="AO602" s="8"/>
      <c r="AP602" s="46"/>
      <c r="AQ602" s="71"/>
      <c r="AR602" s="72"/>
      <c r="AS602" s="8"/>
      <c r="AT602" s="8"/>
      <c r="AU602" s="8"/>
      <c r="AV602" s="8"/>
      <c r="AW602" s="8"/>
    </row>
    <row r="603" ht="12.75" customHeight="1">
      <c r="A603" s="40"/>
      <c r="B603" s="40"/>
      <c r="C603" s="40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3"/>
      <c r="O603" s="10"/>
      <c r="P603" s="9"/>
      <c r="Q603" s="9"/>
      <c r="R603" s="44"/>
      <c r="S603" s="69"/>
      <c r="T603" s="8"/>
      <c r="U603" s="8"/>
      <c r="V603" s="8"/>
      <c r="W603" s="8"/>
      <c r="X603" s="8"/>
      <c r="Y603" s="9"/>
      <c r="Z603" s="8"/>
      <c r="AA603" s="8"/>
      <c r="AB603" s="8"/>
      <c r="AC603" s="8"/>
      <c r="AD603" s="8"/>
      <c r="AE603" s="8"/>
      <c r="AF603" s="56"/>
      <c r="AG603" s="56"/>
      <c r="AH603" s="8"/>
      <c r="AI603" s="8"/>
      <c r="AJ603" s="8"/>
      <c r="AK603" s="51"/>
      <c r="AL603" s="51"/>
      <c r="AM603" s="8"/>
      <c r="AN603" s="8"/>
      <c r="AO603" s="8"/>
      <c r="AP603" s="46"/>
      <c r="AQ603" s="71"/>
      <c r="AR603" s="72"/>
      <c r="AS603" s="8"/>
      <c r="AT603" s="8"/>
      <c r="AU603" s="8"/>
      <c r="AV603" s="8"/>
      <c r="AW603" s="8"/>
    </row>
    <row r="604" ht="12.75" customHeight="1">
      <c r="A604" s="40"/>
      <c r="B604" s="40"/>
      <c r="C604" s="40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3"/>
      <c r="O604" s="10"/>
      <c r="P604" s="9"/>
      <c r="Q604" s="9"/>
      <c r="R604" s="44"/>
      <c r="S604" s="69"/>
      <c r="T604" s="8"/>
      <c r="U604" s="8"/>
      <c r="V604" s="8"/>
      <c r="W604" s="8"/>
      <c r="X604" s="8"/>
      <c r="Y604" s="9"/>
      <c r="Z604" s="8"/>
      <c r="AA604" s="8"/>
      <c r="AB604" s="8"/>
      <c r="AC604" s="8"/>
      <c r="AD604" s="8"/>
      <c r="AE604" s="8"/>
      <c r="AF604" s="56"/>
      <c r="AG604" s="56"/>
      <c r="AH604" s="8"/>
      <c r="AI604" s="8"/>
      <c r="AJ604" s="8"/>
      <c r="AK604" s="51"/>
      <c r="AL604" s="51"/>
      <c r="AM604" s="8"/>
      <c r="AN604" s="8"/>
      <c r="AO604" s="8"/>
      <c r="AP604" s="46"/>
      <c r="AQ604" s="71"/>
      <c r="AR604" s="72"/>
      <c r="AS604" s="8"/>
      <c r="AT604" s="8"/>
      <c r="AU604" s="8"/>
      <c r="AV604" s="8"/>
      <c r="AW604" s="8"/>
    </row>
    <row r="605" ht="12.75" customHeight="1">
      <c r="A605" s="40"/>
      <c r="B605" s="40"/>
      <c r="C605" s="40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3"/>
      <c r="O605" s="10"/>
      <c r="P605" s="9"/>
      <c r="Q605" s="9"/>
      <c r="R605" s="44"/>
      <c r="S605" s="69"/>
      <c r="T605" s="8"/>
      <c r="U605" s="8"/>
      <c r="V605" s="8"/>
      <c r="W605" s="8"/>
      <c r="X605" s="8"/>
      <c r="Y605" s="9"/>
      <c r="Z605" s="8"/>
      <c r="AA605" s="8"/>
      <c r="AB605" s="8"/>
      <c r="AC605" s="8"/>
      <c r="AD605" s="8"/>
      <c r="AE605" s="8"/>
      <c r="AF605" s="56"/>
      <c r="AG605" s="56"/>
      <c r="AH605" s="8"/>
      <c r="AI605" s="8"/>
      <c r="AJ605" s="8"/>
      <c r="AK605" s="51"/>
      <c r="AL605" s="51"/>
      <c r="AM605" s="8"/>
      <c r="AN605" s="8"/>
      <c r="AO605" s="8"/>
      <c r="AP605" s="46"/>
      <c r="AQ605" s="71"/>
      <c r="AR605" s="72"/>
      <c r="AS605" s="8"/>
      <c r="AT605" s="8"/>
      <c r="AU605" s="8"/>
      <c r="AV605" s="8"/>
      <c r="AW605" s="8"/>
    </row>
    <row r="606" ht="12.75" customHeight="1">
      <c r="A606" s="40"/>
      <c r="B606" s="40"/>
      <c r="C606" s="40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3"/>
      <c r="O606" s="10"/>
      <c r="P606" s="9"/>
      <c r="Q606" s="9"/>
      <c r="R606" s="44"/>
      <c r="S606" s="69"/>
      <c r="T606" s="8"/>
      <c r="U606" s="8"/>
      <c r="V606" s="8"/>
      <c r="W606" s="8"/>
      <c r="X606" s="8"/>
      <c r="Y606" s="9"/>
      <c r="Z606" s="8"/>
      <c r="AA606" s="8"/>
      <c r="AB606" s="8"/>
      <c r="AC606" s="8"/>
      <c r="AD606" s="8"/>
      <c r="AE606" s="8"/>
      <c r="AF606" s="56"/>
      <c r="AG606" s="56"/>
      <c r="AH606" s="8"/>
      <c r="AI606" s="8"/>
      <c r="AJ606" s="8"/>
      <c r="AK606" s="51"/>
      <c r="AL606" s="51"/>
      <c r="AM606" s="8"/>
      <c r="AN606" s="8"/>
      <c r="AO606" s="8"/>
      <c r="AP606" s="46"/>
      <c r="AQ606" s="71"/>
      <c r="AR606" s="72"/>
      <c r="AS606" s="8"/>
      <c r="AT606" s="8"/>
      <c r="AU606" s="8"/>
      <c r="AV606" s="8"/>
      <c r="AW606" s="8"/>
    </row>
    <row r="607" ht="12.75" customHeight="1">
      <c r="A607" s="40"/>
      <c r="B607" s="40"/>
      <c r="C607" s="40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3"/>
      <c r="O607" s="10"/>
      <c r="P607" s="9"/>
      <c r="Q607" s="9"/>
      <c r="R607" s="44"/>
      <c r="S607" s="69"/>
      <c r="T607" s="8"/>
      <c r="U607" s="8"/>
      <c r="V607" s="8"/>
      <c r="W607" s="8"/>
      <c r="X607" s="8"/>
      <c r="Y607" s="9"/>
      <c r="Z607" s="8"/>
      <c r="AA607" s="8"/>
      <c r="AB607" s="8"/>
      <c r="AC607" s="8"/>
      <c r="AD607" s="8"/>
      <c r="AE607" s="8"/>
      <c r="AF607" s="56"/>
      <c r="AG607" s="56"/>
      <c r="AH607" s="8"/>
      <c r="AI607" s="8"/>
      <c r="AJ607" s="8"/>
      <c r="AK607" s="51"/>
      <c r="AL607" s="51"/>
      <c r="AM607" s="8"/>
      <c r="AN607" s="8"/>
      <c r="AO607" s="8"/>
      <c r="AP607" s="46"/>
      <c r="AQ607" s="71"/>
      <c r="AR607" s="72"/>
      <c r="AS607" s="8"/>
      <c r="AT607" s="8"/>
      <c r="AU607" s="8"/>
      <c r="AV607" s="8"/>
      <c r="AW607" s="8"/>
    </row>
    <row r="608" ht="12.75" customHeight="1">
      <c r="A608" s="40"/>
      <c r="B608" s="40"/>
      <c r="C608" s="40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3"/>
      <c r="O608" s="10"/>
      <c r="P608" s="9"/>
      <c r="Q608" s="9"/>
      <c r="R608" s="44"/>
      <c r="S608" s="69"/>
      <c r="T608" s="8"/>
      <c r="U608" s="8"/>
      <c r="V608" s="8"/>
      <c r="W608" s="8"/>
      <c r="X608" s="8"/>
      <c r="Y608" s="9"/>
      <c r="Z608" s="8"/>
      <c r="AA608" s="8"/>
      <c r="AB608" s="8"/>
      <c r="AC608" s="8"/>
      <c r="AD608" s="8"/>
      <c r="AE608" s="8"/>
      <c r="AF608" s="56"/>
      <c r="AG608" s="56"/>
      <c r="AH608" s="8"/>
      <c r="AI608" s="8"/>
      <c r="AJ608" s="8"/>
      <c r="AK608" s="51"/>
      <c r="AL608" s="51"/>
      <c r="AM608" s="8"/>
      <c r="AN608" s="8"/>
      <c r="AO608" s="8"/>
      <c r="AP608" s="46"/>
      <c r="AQ608" s="71"/>
      <c r="AR608" s="72"/>
      <c r="AS608" s="8"/>
      <c r="AT608" s="8"/>
      <c r="AU608" s="8"/>
      <c r="AV608" s="8"/>
      <c r="AW608" s="8"/>
    </row>
    <row r="609" ht="12.75" customHeight="1">
      <c r="A609" s="40"/>
      <c r="B609" s="40"/>
      <c r="C609" s="40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3"/>
      <c r="O609" s="10"/>
      <c r="P609" s="9"/>
      <c r="Q609" s="9"/>
      <c r="R609" s="44"/>
      <c r="S609" s="69"/>
      <c r="T609" s="8"/>
      <c r="U609" s="8"/>
      <c r="V609" s="8"/>
      <c r="W609" s="8"/>
      <c r="X609" s="8"/>
      <c r="Y609" s="9"/>
      <c r="Z609" s="8"/>
      <c r="AA609" s="8"/>
      <c r="AB609" s="8"/>
      <c r="AC609" s="8"/>
      <c r="AD609" s="8"/>
      <c r="AE609" s="8"/>
      <c r="AF609" s="56"/>
      <c r="AG609" s="56"/>
      <c r="AH609" s="8"/>
      <c r="AI609" s="8"/>
      <c r="AJ609" s="8"/>
      <c r="AK609" s="51"/>
      <c r="AL609" s="51"/>
      <c r="AM609" s="8"/>
      <c r="AN609" s="8"/>
      <c r="AO609" s="8"/>
      <c r="AP609" s="46"/>
      <c r="AQ609" s="71"/>
      <c r="AR609" s="72"/>
      <c r="AS609" s="8"/>
      <c r="AT609" s="8"/>
      <c r="AU609" s="8"/>
      <c r="AV609" s="8"/>
      <c r="AW609" s="8"/>
    </row>
    <row r="610" ht="12.75" customHeight="1">
      <c r="A610" s="40"/>
      <c r="B610" s="40"/>
      <c r="C610" s="40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3"/>
      <c r="O610" s="10"/>
      <c r="P610" s="9"/>
      <c r="Q610" s="9"/>
      <c r="R610" s="44"/>
      <c r="S610" s="69"/>
      <c r="T610" s="8"/>
      <c r="U610" s="8"/>
      <c r="V610" s="8"/>
      <c r="W610" s="8"/>
      <c r="X610" s="8"/>
      <c r="Y610" s="9"/>
      <c r="Z610" s="8"/>
      <c r="AA610" s="8"/>
      <c r="AB610" s="8"/>
      <c r="AC610" s="8"/>
      <c r="AD610" s="8"/>
      <c r="AE610" s="8"/>
      <c r="AF610" s="56"/>
      <c r="AG610" s="56"/>
      <c r="AH610" s="8"/>
      <c r="AI610" s="8"/>
      <c r="AJ610" s="8"/>
      <c r="AK610" s="51"/>
      <c r="AL610" s="51"/>
      <c r="AM610" s="8"/>
      <c r="AN610" s="8"/>
      <c r="AO610" s="8"/>
      <c r="AP610" s="46"/>
      <c r="AQ610" s="71"/>
      <c r="AR610" s="72"/>
      <c r="AS610" s="8"/>
      <c r="AT610" s="8"/>
      <c r="AU610" s="8"/>
      <c r="AV610" s="8"/>
      <c r="AW610" s="8"/>
    </row>
    <row r="611" ht="12.75" customHeight="1">
      <c r="A611" s="40"/>
      <c r="B611" s="40"/>
      <c r="C611" s="40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3"/>
      <c r="O611" s="10"/>
      <c r="P611" s="9"/>
      <c r="Q611" s="9"/>
      <c r="R611" s="44"/>
      <c r="S611" s="69"/>
      <c r="T611" s="8"/>
      <c r="U611" s="8"/>
      <c r="V611" s="8"/>
      <c r="W611" s="8"/>
      <c r="X611" s="8"/>
      <c r="Y611" s="9"/>
      <c r="Z611" s="8"/>
      <c r="AA611" s="8"/>
      <c r="AB611" s="8"/>
      <c r="AC611" s="8"/>
      <c r="AD611" s="8"/>
      <c r="AE611" s="8"/>
      <c r="AF611" s="56"/>
      <c r="AG611" s="56"/>
      <c r="AH611" s="8"/>
      <c r="AI611" s="8"/>
      <c r="AJ611" s="8"/>
      <c r="AK611" s="51"/>
      <c r="AL611" s="51"/>
      <c r="AM611" s="8"/>
      <c r="AN611" s="8"/>
      <c r="AO611" s="8"/>
      <c r="AP611" s="46"/>
      <c r="AQ611" s="71"/>
      <c r="AR611" s="72"/>
      <c r="AS611" s="8"/>
      <c r="AT611" s="8"/>
      <c r="AU611" s="8"/>
      <c r="AV611" s="8"/>
      <c r="AW611" s="8"/>
    </row>
    <row r="612" ht="12.75" customHeight="1">
      <c r="A612" s="40"/>
      <c r="B612" s="40"/>
      <c r="C612" s="40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3"/>
      <c r="O612" s="10"/>
      <c r="P612" s="9"/>
      <c r="Q612" s="9"/>
      <c r="R612" s="44"/>
      <c r="S612" s="69"/>
      <c r="T612" s="8"/>
      <c r="U612" s="8"/>
      <c r="V612" s="8"/>
      <c r="W612" s="8"/>
      <c r="X612" s="8"/>
      <c r="Y612" s="9"/>
      <c r="Z612" s="8"/>
      <c r="AA612" s="8"/>
      <c r="AB612" s="8"/>
      <c r="AC612" s="8"/>
      <c r="AD612" s="8"/>
      <c r="AE612" s="8"/>
      <c r="AF612" s="56"/>
      <c r="AG612" s="56"/>
      <c r="AH612" s="8"/>
      <c r="AI612" s="8"/>
      <c r="AJ612" s="8"/>
      <c r="AK612" s="51"/>
      <c r="AL612" s="51"/>
      <c r="AM612" s="8"/>
      <c r="AN612" s="8"/>
      <c r="AO612" s="8"/>
      <c r="AP612" s="46"/>
      <c r="AQ612" s="71"/>
      <c r="AR612" s="72"/>
      <c r="AS612" s="8"/>
      <c r="AT612" s="8"/>
      <c r="AU612" s="8"/>
      <c r="AV612" s="8"/>
      <c r="AW612" s="8"/>
    </row>
    <row r="613" ht="12.75" customHeight="1">
      <c r="A613" s="40"/>
      <c r="B613" s="40"/>
      <c r="C613" s="40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3"/>
      <c r="O613" s="10"/>
      <c r="P613" s="9"/>
      <c r="Q613" s="9"/>
      <c r="R613" s="44"/>
      <c r="S613" s="69"/>
      <c r="T613" s="8"/>
      <c r="U613" s="8"/>
      <c r="V613" s="8"/>
      <c r="W613" s="8"/>
      <c r="X613" s="8"/>
      <c r="Y613" s="9"/>
      <c r="Z613" s="8"/>
      <c r="AA613" s="8"/>
      <c r="AB613" s="8"/>
      <c r="AC613" s="8"/>
      <c r="AD613" s="8"/>
      <c r="AE613" s="8"/>
      <c r="AF613" s="56"/>
      <c r="AG613" s="56"/>
      <c r="AH613" s="8"/>
      <c r="AI613" s="8"/>
      <c r="AJ613" s="8"/>
      <c r="AK613" s="51"/>
      <c r="AL613" s="51"/>
      <c r="AM613" s="8"/>
      <c r="AN613" s="8"/>
      <c r="AO613" s="8"/>
      <c r="AP613" s="46"/>
      <c r="AQ613" s="71"/>
      <c r="AR613" s="72"/>
      <c r="AS613" s="8"/>
      <c r="AT613" s="8"/>
      <c r="AU613" s="8"/>
      <c r="AV613" s="8"/>
      <c r="AW613" s="8"/>
    </row>
    <row r="614" ht="12.75" customHeight="1">
      <c r="A614" s="40"/>
      <c r="B614" s="40"/>
      <c r="C614" s="40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3"/>
      <c r="O614" s="10"/>
      <c r="P614" s="9"/>
      <c r="Q614" s="9"/>
      <c r="R614" s="44"/>
      <c r="S614" s="69"/>
      <c r="T614" s="8"/>
      <c r="U614" s="8"/>
      <c r="V614" s="8"/>
      <c r="W614" s="8"/>
      <c r="X614" s="8"/>
      <c r="Y614" s="9"/>
      <c r="Z614" s="8"/>
      <c r="AA614" s="8"/>
      <c r="AB614" s="8"/>
      <c r="AC614" s="8"/>
      <c r="AD614" s="8"/>
      <c r="AE614" s="8"/>
      <c r="AF614" s="56"/>
      <c r="AG614" s="56"/>
      <c r="AH614" s="8"/>
      <c r="AI614" s="8"/>
      <c r="AJ614" s="8"/>
      <c r="AK614" s="51"/>
      <c r="AL614" s="51"/>
      <c r="AM614" s="8"/>
      <c r="AN614" s="8"/>
      <c r="AO614" s="8"/>
      <c r="AP614" s="46"/>
      <c r="AQ614" s="71"/>
      <c r="AR614" s="72"/>
      <c r="AS614" s="8"/>
      <c r="AT614" s="8"/>
      <c r="AU614" s="8"/>
      <c r="AV614" s="8"/>
      <c r="AW614" s="8"/>
    </row>
    <row r="615" ht="12.75" customHeight="1">
      <c r="A615" s="40"/>
      <c r="B615" s="40"/>
      <c r="C615" s="40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3"/>
      <c r="O615" s="10"/>
      <c r="P615" s="9"/>
      <c r="Q615" s="9"/>
      <c r="R615" s="44"/>
      <c r="S615" s="69"/>
      <c r="T615" s="8"/>
      <c r="U615" s="8"/>
      <c r="V615" s="8"/>
      <c r="W615" s="8"/>
      <c r="X615" s="8"/>
      <c r="Y615" s="9"/>
      <c r="Z615" s="8"/>
      <c r="AA615" s="8"/>
      <c r="AB615" s="8"/>
      <c r="AC615" s="8"/>
      <c r="AD615" s="8"/>
      <c r="AE615" s="8"/>
      <c r="AF615" s="56"/>
      <c r="AG615" s="56"/>
      <c r="AH615" s="8"/>
      <c r="AI615" s="8"/>
      <c r="AJ615" s="8"/>
      <c r="AK615" s="51"/>
      <c r="AL615" s="51"/>
      <c r="AM615" s="8"/>
      <c r="AN615" s="8"/>
      <c r="AO615" s="8"/>
      <c r="AP615" s="46"/>
      <c r="AQ615" s="71"/>
      <c r="AR615" s="72"/>
      <c r="AS615" s="8"/>
      <c r="AT615" s="8"/>
      <c r="AU615" s="8"/>
      <c r="AV615" s="8"/>
      <c r="AW615" s="8"/>
    </row>
    <row r="616" ht="12.75" customHeight="1">
      <c r="A616" s="40"/>
      <c r="B616" s="40"/>
      <c r="C616" s="40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3"/>
      <c r="O616" s="10"/>
      <c r="P616" s="9"/>
      <c r="Q616" s="9"/>
      <c r="R616" s="44"/>
      <c r="S616" s="69"/>
      <c r="T616" s="8"/>
      <c r="U616" s="8"/>
      <c r="V616" s="8"/>
      <c r="W616" s="8"/>
      <c r="X616" s="8"/>
      <c r="Y616" s="9"/>
      <c r="Z616" s="8"/>
      <c r="AA616" s="8"/>
      <c r="AB616" s="8"/>
      <c r="AC616" s="8"/>
      <c r="AD616" s="8"/>
      <c r="AE616" s="8"/>
      <c r="AF616" s="56"/>
      <c r="AG616" s="56"/>
      <c r="AH616" s="8"/>
      <c r="AI616" s="8"/>
      <c r="AJ616" s="8"/>
      <c r="AK616" s="51"/>
      <c r="AL616" s="51"/>
      <c r="AM616" s="8"/>
      <c r="AN616" s="8"/>
      <c r="AO616" s="8"/>
      <c r="AP616" s="46"/>
      <c r="AQ616" s="71"/>
      <c r="AR616" s="72"/>
      <c r="AS616" s="8"/>
      <c r="AT616" s="8"/>
      <c r="AU616" s="8"/>
      <c r="AV616" s="8"/>
      <c r="AW616" s="8"/>
    </row>
    <row r="617" ht="12.75" customHeight="1">
      <c r="A617" s="40"/>
      <c r="B617" s="40"/>
      <c r="C617" s="40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3"/>
      <c r="O617" s="10"/>
      <c r="P617" s="9"/>
      <c r="Q617" s="9"/>
      <c r="R617" s="44"/>
      <c r="S617" s="69"/>
      <c r="T617" s="8"/>
      <c r="U617" s="8"/>
      <c r="V617" s="8"/>
      <c r="W617" s="8"/>
      <c r="X617" s="8"/>
      <c r="Y617" s="9"/>
      <c r="Z617" s="8"/>
      <c r="AA617" s="8"/>
      <c r="AB617" s="8"/>
      <c r="AC617" s="8"/>
      <c r="AD617" s="8"/>
      <c r="AE617" s="8"/>
      <c r="AF617" s="56"/>
      <c r="AG617" s="56"/>
      <c r="AH617" s="8"/>
      <c r="AI617" s="8"/>
      <c r="AJ617" s="8"/>
      <c r="AK617" s="51"/>
      <c r="AL617" s="51"/>
      <c r="AM617" s="8"/>
      <c r="AN617" s="8"/>
      <c r="AO617" s="8"/>
      <c r="AP617" s="46"/>
      <c r="AQ617" s="71"/>
      <c r="AR617" s="72"/>
      <c r="AS617" s="8"/>
      <c r="AT617" s="8"/>
      <c r="AU617" s="8"/>
      <c r="AV617" s="8"/>
      <c r="AW617" s="8"/>
    </row>
    <row r="618" ht="12.75" customHeight="1">
      <c r="A618" s="40"/>
      <c r="B618" s="40"/>
      <c r="C618" s="40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3"/>
      <c r="O618" s="10"/>
      <c r="P618" s="9"/>
      <c r="Q618" s="9"/>
      <c r="R618" s="44"/>
      <c r="S618" s="69"/>
      <c r="T618" s="8"/>
      <c r="U618" s="8"/>
      <c r="V618" s="8"/>
      <c r="W618" s="8"/>
      <c r="X618" s="8"/>
      <c r="Y618" s="9"/>
      <c r="Z618" s="8"/>
      <c r="AA618" s="8"/>
      <c r="AB618" s="8"/>
      <c r="AC618" s="8"/>
      <c r="AD618" s="8"/>
      <c r="AE618" s="8"/>
      <c r="AF618" s="56"/>
      <c r="AG618" s="56"/>
      <c r="AH618" s="8"/>
      <c r="AI618" s="8"/>
      <c r="AJ618" s="8"/>
      <c r="AK618" s="51"/>
      <c r="AL618" s="51"/>
      <c r="AM618" s="8"/>
      <c r="AN618" s="8"/>
      <c r="AO618" s="8"/>
      <c r="AP618" s="46"/>
      <c r="AQ618" s="71"/>
      <c r="AR618" s="72"/>
      <c r="AS618" s="8"/>
      <c r="AT618" s="8"/>
      <c r="AU618" s="8"/>
      <c r="AV618" s="8"/>
      <c r="AW618" s="8"/>
    </row>
    <row r="619" ht="12.75" customHeight="1">
      <c r="A619" s="40"/>
      <c r="B619" s="40"/>
      <c r="C619" s="40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3"/>
      <c r="O619" s="10"/>
      <c r="P619" s="9"/>
      <c r="Q619" s="9"/>
      <c r="R619" s="44"/>
      <c r="S619" s="69"/>
      <c r="T619" s="8"/>
      <c r="U619" s="8"/>
      <c r="V619" s="8"/>
      <c r="W619" s="8"/>
      <c r="X619" s="8"/>
      <c r="Y619" s="9"/>
      <c r="Z619" s="8"/>
      <c r="AA619" s="8"/>
      <c r="AB619" s="8"/>
      <c r="AC619" s="8"/>
      <c r="AD619" s="8"/>
      <c r="AE619" s="8"/>
      <c r="AF619" s="56"/>
      <c r="AG619" s="56"/>
      <c r="AH619" s="8"/>
      <c r="AI619" s="8"/>
      <c r="AJ619" s="8"/>
      <c r="AK619" s="51"/>
      <c r="AL619" s="51"/>
      <c r="AM619" s="8"/>
      <c r="AN619" s="8"/>
      <c r="AO619" s="8"/>
      <c r="AP619" s="46"/>
      <c r="AQ619" s="71"/>
      <c r="AR619" s="72"/>
      <c r="AS619" s="8"/>
      <c r="AT619" s="8"/>
      <c r="AU619" s="8"/>
      <c r="AV619" s="8"/>
      <c r="AW619" s="8"/>
    </row>
    <row r="620" ht="12.75" customHeight="1">
      <c r="A620" s="40"/>
      <c r="B620" s="40"/>
      <c r="C620" s="40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3"/>
      <c r="O620" s="10"/>
      <c r="P620" s="9"/>
      <c r="Q620" s="9"/>
      <c r="R620" s="44"/>
      <c r="S620" s="69"/>
      <c r="T620" s="8"/>
      <c r="U620" s="8"/>
      <c r="V620" s="8"/>
      <c r="W620" s="8"/>
      <c r="X620" s="8"/>
      <c r="Y620" s="9"/>
      <c r="Z620" s="8"/>
      <c r="AA620" s="8"/>
      <c r="AB620" s="8"/>
      <c r="AC620" s="8"/>
      <c r="AD620" s="8"/>
      <c r="AE620" s="8"/>
      <c r="AF620" s="56"/>
      <c r="AG620" s="56"/>
      <c r="AH620" s="8"/>
      <c r="AI620" s="8"/>
      <c r="AJ620" s="8"/>
      <c r="AK620" s="51"/>
      <c r="AL620" s="51"/>
      <c r="AM620" s="8"/>
      <c r="AN620" s="8"/>
      <c r="AO620" s="8"/>
      <c r="AP620" s="46"/>
      <c r="AQ620" s="71"/>
      <c r="AR620" s="72"/>
      <c r="AS620" s="8"/>
      <c r="AT620" s="8"/>
      <c r="AU620" s="8"/>
      <c r="AV620" s="8"/>
      <c r="AW620" s="8"/>
    </row>
    <row r="621" ht="12.75" customHeight="1">
      <c r="A621" s="40"/>
      <c r="B621" s="40"/>
      <c r="C621" s="40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3"/>
      <c r="O621" s="10"/>
      <c r="P621" s="9"/>
      <c r="Q621" s="9"/>
      <c r="R621" s="44"/>
      <c r="S621" s="69"/>
      <c r="T621" s="8"/>
      <c r="U621" s="8"/>
      <c r="V621" s="8"/>
      <c r="W621" s="8"/>
      <c r="X621" s="8"/>
      <c r="Y621" s="9"/>
      <c r="Z621" s="8"/>
      <c r="AA621" s="8"/>
      <c r="AB621" s="8"/>
      <c r="AC621" s="8"/>
      <c r="AD621" s="8"/>
      <c r="AE621" s="8"/>
      <c r="AF621" s="56"/>
      <c r="AG621" s="56"/>
      <c r="AH621" s="8"/>
      <c r="AI621" s="8"/>
      <c r="AJ621" s="8"/>
      <c r="AK621" s="51"/>
      <c r="AL621" s="51"/>
      <c r="AM621" s="8"/>
      <c r="AN621" s="8"/>
      <c r="AO621" s="8"/>
      <c r="AP621" s="46"/>
      <c r="AQ621" s="71"/>
      <c r="AR621" s="72"/>
      <c r="AS621" s="8"/>
      <c r="AT621" s="8"/>
      <c r="AU621" s="8"/>
      <c r="AV621" s="8"/>
      <c r="AW621" s="8"/>
    </row>
    <row r="622" ht="12.75" customHeight="1">
      <c r="A622" s="40"/>
      <c r="B622" s="40"/>
      <c r="C622" s="40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3"/>
      <c r="O622" s="10"/>
      <c r="P622" s="9"/>
      <c r="Q622" s="9"/>
      <c r="R622" s="44"/>
      <c r="S622" s="69"/>
      <c r="T622" s="8"/>
      <c r="U622" s="8"/>
      <c r="V622" s="8"/>
      <c r="W622" s="8"/>
      <c r="X622" s="8"/>
      <c r="Y622" s="9"/>
      <c r="Z622" s="8"/>
      <c r="AA622" s="8"/>
      <c r="AB622" s="8"/>
      <c r="AC622" s="8"/>
      <c r="AD622" s="8"/>
      <c r="AE622" s="8"/>
      <c r="AF622" s="56"/>
      <c r="AG622" s="56"/>
      <c r="AH622" s="8"/>
      <c r="AI622" s="8"/>
      <c r="AJ622" s="8"/>
      <c r="AK622" s="51"/>
      <c r="AL622" s="51"/>
      <c r="AM622" s="8"/>
      <c r="AN622" s="8"/>
      <c r="AO622" s="8"/>
      <c r="AP622" s="46"/>
      <c r="AQ622" s="71"/>
      <c r="AR622" s="72"/>
      <c r="AS622" s="8"/>
      <c r="AT622" s="8"/>
      <c r="AU622" s="8"/>
      <c r="AV622" s="8"/>
      <c r="AW622" s="8"/>
    </row>
    <row r="623" ht="12.75" customHeight="1">
      <c r="A623" s="40"/>
      <c r="B623" s="40"/>
      <c r="C623" s="40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3"/>
      <c r="O623" s="10"/>
      <c r="P623" s="9"/>
      <c r="Q623" s="9"/>
      <c r="R623" s="44"/>
      <c r="S623" s="69"/>
      <c r="T623" s="8"/>
      <c r="U623" s="8"/>
      <c r="V623" s="8"/>
      <c r="W623" s="8"/>
      <c r="X623" s="8"/>
      <c r="Y623" s="9"/>
      <c r="Z623" s="8"/>
      <c r="AA623" s="8"/>
      <c r="AB623" s="8"/>
      <c r="AC623" s="8"/>
      <c r="AD623" s="8"/>
      <c r="AE623" s="8"/>
      <c r="AF623" s="56"/>
      <c r="AG623" s="56"/>
      <c r="AH623" s="8"/>
      <c r="AI623" s="8"/>
      <c r="AJ623" s="8"/>
      <c r="AK623" s="51"/>
      <c r="AL623" s="51"/>
      <c r="AM623" s="8"/>
      <c r="AN623" s="8"/>
      <c r="AO623" s="8"/>
      <c r="AP623" s="46"/>
      <c r="AQ623" s="71"/>
      <c r="AR623" s="72"/>
      <c r="AS623" s="8"/>
      <c r="AT623" s="8"/>
      <c r="AU623" s="8"/>
      <c r="AV623" s="8"/>
      <c r="AW623" s="8"/>
    </row>
    <row r="624" ht="12.75" customHeight="1">
      <c r="A624" s="40"/>
      <c r="B624" s="40"/>
      <c r="C624" s="40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3"/>
      <c r="O624" s="10"/>
      <c r="P624" s="9"/>
      <c r="Q624" s="9"/>
      <c r="R624" s="44"/>
      <c r="S624" s="69"/>
      <c r="T624" s="8"/>
      <c r="U624" s="8"/>
      <c r="V624" s="8"/>
      <c r="W624" s="8"/>
      <c r="X624" s="8"/>
      <c r="Y624" s="9"/>
      <c r="Z624" s="8"/>
      <c r="AA624" s="8"/>
      <c r="AB624" s="8"/>
      <c r="AC624" s="8"/>
      <c r="AD624" s="8"/>
      <c r="AE624" s="8"/>
      <c r="AF624" s="56"/>
      <c r="AG624" s="56"/>
      <c r="AH624" s="8"/>
      <c r="AI624" s="8"/>
      <c r="AJ624" s="8"/>
      <c r="AK624" s="51"/>
      <c r="AL624" s="51"/>
      <c r="AM624" s="8"/>
      <c r="AN624" s="8"/>
      <c r="AO624" s="8"/>
      <c r="AP624" s="46"/>
      <c r="AQ624" s="71"/>
      <c r="AR624" s="72"/>
      <c r="AS624" s="8"/>
      <c r="AT624" s="8"/>
      <c r="AU624" s="8"/>
      <c r="AV624" s="8"/>
      <c r="AW624" s="8"/>
    </row>
    <row r="625" ht="12.75" customHeight="1">
      <c r="A625" s="40"/>
      <c r="B625" s="40"/>
      <c r="C625" s="40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3"/>
      <c r="O625" s="10"/>
      <c r="P625" s="9"/>
      <c r="Q625" s="9"/>
      <c r="R625" s="44"/>
      <c r="S625" s="69"/>
      <c r="T625" s="8"/>
      <c r="U625" s="8"/>
      <c r="V625" s="8"/>
      <c r="W625" s="8"/>
      <c r="X625" s="8"/>
      <c r="Y625" s="9"/>
      <c r="Z625" s="8"/>
      <c r="AA625" s="8"/>
      <c r="AB625" s="8"/>
      <c r="AC625" s="8"/>
      <c r="AD625" s="8"/>
      <c r="AE625" s="8"/>
      <c r="AF625" s="56"/>
      <c r="AG625" s="56"/>
      <c r="AH625" s="8"/>
      <c r="AI625" s="8"/>
      <c r="AJ625" s="8"/>
      <c r="AK625" s="51"/>
      <c r="AL625" s="51"/>
      <c r="AM625" s="8"/>
      <c r="AN625" s="8"/>
      <c r="AO625" s="8"/>
      <c r="AP625" s="46"/>
      <c r="AQ625" s="71"/>
      <c r="AR625" s="72"/>
      <c r="AS625" s="8"/>
      <c r="AT625" s="8"/>
      <c r="AU625" s="8"/>
      <c r="AV625" s="8"/>
      <c r="AW625" s="8"/>
    </row>
    <row r="626" ht="12.75" customHeight="1">
      <c r="A626" s="40"/>
      <c r="B626" s="40"/>
      <c r="C626" s="40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3"/>
      <c r="O626" s="10"/>
      <c r="P626" s="9"/>
      <c r="Q626" s="9"/>
      <c r="R626" s="44"/>
      <c r="S626" s="69"/>
      <c r="T626" s="8"/>
      <c r="U626" s="8"/>
      <c r="V626" s="8"/>
      <c r="W626" s="8"/>
      <c r="X626" s="8"/>
      <c r="Y626" s="9"/>
      <c r="Z626" s="8"/>
      <c r="AA626" s="8"/>
      <c r="AB626" s="8"/>
      <c r="AC626" s="8"/>
      <c r="AD626" s="8"/>
      <c r="AE626" s="8"/>
      <c r="AF626" s="56"/>
      <c r="AG626" s="56"/>
      <c r="AH626" s="8"/>
      <c r="AI626" s="8"/>
      <c r="AJ626" s="8"/>
      <c r="AK626" s="51"/>
      <c r="AL626" s="51"/>
      <c r="AM626" s="8"/>
      <c r="AN626" s="8"/>
      <c r="AO626" s="8"/>
      <c r="AP626" s="46"/>
      <c r="AQ626" s="71"/>
      <c r="AR626" s="72"/>
      <c r="AS626" s="8"/>
      <c r="AT626" s="8"/>
      <c r="AU626" s="8"/>
      <c r="AV626" s="8"/>
      <c r="AW626" s="8"/>
    </row>
    <row r="627" ht="12.75" customHeight="1">
      <c r="A627" s="40"/>
      <c r="B627" s="40"/>
      <c r="C627" s="40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3"/>
      <c r="O627" s="10"/>
      <c r="P627" s="9"/>
      <c r="Q627" s="9"/>
      <c r="R627" s="44"/>
      <c r="S627" s="69"/>
      <c r="T627" s="8"/>
      <c r="U627" s="8"/>
      <c r="V627" s="8"/>
      <c r="W627" s="8"/>
      <c r="X627" s="8"/>
      <c r="Y627" s="9"/>
      <c r="Z627" s="8"/>
      <c r="AA627" s="8"/>
      <c r="AB627" s="8"/>
      <c r="AC627" s="8"/>
      <c r="AD627" s="8"/>
      <c r="AE627" s="8"/>
      <c r="AF627" s="56"/>
      <c r="AG627" s="56"/>
      <c r="AH627" s="8"/>
      <c r="AI627" s="8"/>
      <c r="AJ627" s="8"/>
      <c r="AK627" s="51"/>
      <c r="AL627" s="51"/>
      <c r="AM627" s="8"/>
      <c r="AN627" s="8"/>
      <c r="AO627" s="8"/>
      <c r="AP627" s="46"/>
      <c r="AQ627" s="71"/>
      <c r="AR627" s="72"/>
      <c r="AS627" s="8"/>
      <c r="AT627" s="8"/>
      <c r="AU627" s="8"/>
      <c r="AV627" s="8"/>
      <c r="AW627" s="8"/>
    </row>
    <row r="628" ht="12.75" customHeight="1">
      <c r="A628" s="40"/>
      <c r="B628" s="40"/>
      <c r="C628" s="40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3"/>
      <c r="O628" s="10"/>
      <c r="P628" s="9"/>
      <c r="Q628" s="9"/>
      <c r="R628" s="44"/>
      <c r="S628" s="69"/>
      <c r="T628" s="8"/>
      <c r="U628" s="8"/>
      <c r="V628" s="8"/>
      <c r="W628" s="8"/>
      <c r="X628" s="8"/>
      <c r="Y628" s="9"/>
      <c r="Z628" s="8"/>
      <c r="AA628" s="8"/>
      <c r="AB628" s="8"/>
      <c r="AC628" s="8"/>
      <c r="AD628" s="8"/>
      <c r="AE628" s="8"/>
      <c r="AF628" s="56"/>
      <c r="AG628" s="56"/>
      <c r="AH628" s="8"/>
      <c r="AI628" s="8"/>
      <c r="AJ628" s="8"/>
      <c r="AK628" s="51"/>
      <c r="AL628" s="51"/>
      <c r="AM628" s="8"/>
      <c r="AN628" s="8"/>
      <c r="AO628" s="8"/>
      <c r="AP628" s="46"/>
      <c r="AQ628" s="71"/>
      <c r="AR628" s="72"/>
      <c r="AS628" s="8"/>
      <c r="AT628" s="8"/>
      <c r="AU628" s="8"/>
      <c r="AV628" s="8"/>
      <c r="AW628" s="8"/>
    </row>
    <row r="629" ht="12.75" customHeight="1">
      <c r="A629" s="40"/>
      <c r="B629" s="40"/>
      <c r="C629" s="40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3"/>
      <c r="O629" s="10"/>
      <c r="P629" s="9"/>
      <c r="Q629" s="9"/>
      <c r="R629" s="44"/>
      <c r="S629" s="69"/>
      <c r="T629" s="8"/>
      <c r="U629" s="8"/>
      <c r="V629" s="8"/>
      <c r="W629" s="8"/>
      <c r="X629" s="8"/>
      <c r="Y629" s="9"/>
      <c r="Z629" s="8"/>
      <c r="AA629" s="8"/>
      <c r="AB629" s="8"/>
      <c r="AC629" s="8"/>
      <c r="AD629" s="8"/>
      <c r="AE629" s="8"/>
      <c r="AF629" s="56"/>
      <c r="AG629" s="56"/>
      <c r="AH629" s="8"/>
      <c r="AI629" s="8"/>
      <c r="AJ629" s="8"/>
      <c r="AK629" s="51"/>
      <c r="AL629" s="51"/>
      <c r="AM629" s="8"/>
      <c r="AN629" s="8"/>
      <c r="AO629" s="8"/>
      <c r="AP629" s="46"/>
      <c r="AQ629" s="71"/>
      <c r="AR629" s="72"/>
      <c r="AS629" s="8"/>
      <c r="AT629" s="8"/>
      <c r="AU629" s="8"/>
      <c r="AV629" s="8"/>
      <c r="AW629" s="8"/>
    </row>
    <row r="630" ht="12.75" customHeight="1">
      <c r="A630" s="40"/>
      <c r="B630" s="40"/>
      <c r="C630" s="40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3"/>
      <c r="O630" s="10"/>
      <c r="P630" s="9"/>
      <c r="Q630" s="9"/>
      <c r="R630" s="44"/>
      <c r="S630" s="69"/>
      <c r="T630" s="8"/>
      <c r="U630" s="8"/>
      <c r="V630" s="8"/>
      <c r="W630" s="8"/>
      <c r="X630" s="8"/>
      <c r="Y630" s="9"/>
      <c r="Z630" s="8"/>
      <c r="AA630" s="8"/>
      <c r="AB630" s="8"/>
      <c r="AC630" s="8"/>
      <c r="AD630" s="8"/>
      <c r="AE630" s="8"/>
      <c r="AF630" s="56"/>
      <c r="AG630" s="56"/>
      <c r="AH630" s="8"/>
      <c r="AI630" s="8"/>
      <c r="AJ630" s="8"/>
      <c r="AK630" s="51"/>
      <c r="AL630" s="51"/>
      <c r="AM630" s="8"/>
      <c r="AN630" s="8"/>
      <c r="AO630" s="8"/>
      <c r="AP630" s="46"/>
      <c r="AQ630" s="71"/>
      <c r="AR630" s="72"/>
      <c r="AS630" s="8"/>
      <c r="AT630" s="8"/>
      <c r="AU630" s="8"/>
      <c r="AV630" s="8"/>
      <c r="AW630" s="8"/>
    </row>
    <row r="631" ht="12.75" customHeight="1">
      <c r="A631" s="40"/>
      <c r="B631" s="40"/>
      <c r="C631" s="40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3"/>
      <c r="O631" s="10"/>
      <c r="P631" s="9"/>
      <c r="Q631" s="9"/>
      <c r="R631" s="44"/>
      <c r="S631" s="69"/>
      <c r="T631" s="8"/>
      <c r="U631" s="8"/>
      <c r="V631" s="8"/>
      <c r="W631" s="8"/>
      <c r="X631" s="8"/>
      <c r="Y631" s="9"/>
      <c r="Z631" s="8"/>
      <c r="AA631" s="8"/>
      <c r="AB631" s="8"/>
      <c r="AC631" s="8"/>
      <c r="AD631" s="8"/>
      <c r="AE631" s="8"/>
      <c r="AF631" s="56"/>
      <c r="AG631" s="56"/>
      <c r="AH631" s="8"/>
      <c r="AI631" s="8"/>
      <c r="AJ631" s="8"/>
      <c r="AK631" s="51"/>
      <c r="AL631" s="51"/>
      <c r="AM631" s="8"/>
      <c r="AN631" s="8"/>
      <c r="AO631" s="8"/>
      <c r="AP631" s="46"/>
      <c r="AQ631" s="71"/>
      <c r="AR631" s="72"/>
      <c r="AS631" s="8"/>
      <c r="AT631" s="8"/>
      <c r="AU631" s="8"/>
      <c r="AV631" s="8"/>
      <c r="AW631" s="8"/>
    </row>
    <row r="632" ht="12.75" customHeight="1">
      <c r="A632" s="40"/>
      <c r="B632" s="40"/>
      <c r="C632" s="40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3"/>
      <c r="O632" s="10"/>
      <c r="P632" s="9"/>
      <c r="Q632" s="9"/>
      <c r="R632" s="44"/>
      <c r="S632" s="69"/>
      <c r="T632" s="8"/>
      <c r="U632" s="8"/>
      <c r="V632" s="8"/>
      <c r="W632" s="8"/>
      <c r="X632" s="8"/>
      <c r="Y632" s="9"/>
      <c r="Z632" s="8"/>
      <c r="AA632" s="8"/>
      <c r="AB632" s="8"/>
      <c r="AC632" s="8"/>
      <c r="AD632" s="8"/>
      <c r="AE632" s="8"/>
      <c r="AF632" s="56"/>
      <c r="AG632" s="56"/>
      <c r="AH632" s="8"/>
      <c r="AI632" s="8"/>
      <c r="AJ632" s="8"/>
      <c r="AK632" s="51"/>
      <c r="AL632" s="51"/>
      <c r="AM632" s="8"/>
      <c r="AN632" s="8"/>
      <c r="AO632" s="8"/>
      <c r="AP632" s="46"/>
      <c r="AQ632" s="71"/>
      <c r="AR632" s="72"/>
      <c r="AS632" s="8"/>
      <c r="AT632" s="8"/>
      <c r="AU632" s="8"/>
      <c r="AV632" s="8"/>
      <c r="AW632" s="8"/>
    </row>
    <row r="633" ht="12.75" customHeight="1">
      <c r="A633" s="40"/>
      <c r="B633" s="40"/>
      <c r="C633" s="40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3"/>
      <c r="O633" s="10"/>
      <c r="P633" s="9"/>
      <c r="Q633" s="9"/>
      <c r="R633" s="44"/>
      <c r="S633" s="69"/>
      <c r="T633" s="8"/>
      <c r="U633" s="8"/>
      <c r="V633" s="8"/>
      <c r="W633" s="8"/>
      <c r="X633" s="8"/>
      <c r="Y633" s="9"/>
      <c r="Z633" s="8"/>
      <c r="AA633" s="8"/>
      <c r="AB633" s="8"/>
      <c r="AC633" s="8"/>
      <c r="AD633" s="8"/>
      <c r="AE633" s="8"/>
      <c r="AF633" s="56"/>
      <c r="AG633" s="56"/>
      <c r="AH633" s="8"/>
      <c r="AI633" s="8"/>
      <c r="AJ633" s="8"/>
      <c r="AK633" s="51"/>
      <c r="AL633" s="51"/>
      <c r="AM633" s="8"/>
      <c r="AN633" s="8"/>
      <c r="AO633" s="8"/>
      <c r="AP633" s="46"/>
      <c r="AQ633" s="71"/>
      <c r="AR633" s="72"/>
      <c r="AS633" s="8"/>
      <c r="AT633" s="8"/>
      <c r="AU633" s="8"/>
      <c r="AV633" s="8"/>
      <c r="AW633" s="8"/>
    </row>
    <row r="634" ht="12.75" customHeight="1">
      <c r="A634" s="40"/>
      <c r="B634" s="40"/>
      <c r="C634" s="40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3"/>
      <c r="O634" s="10"/>
      <c r="P634" s="9"/>
      <c r="Q634" s="9"/>
      <c r="R634" s="44"/>
      <c r="S634" s="69"/>
      <c r="T634" s="8"/>
      <c r="U634" s="8"/>
      <c r="V634" s="8"/>
      <c r="W634" s="8"/>
      <c r="X634" s="8"/>
      <c r="Y634" s="9"/>
      <c r="Z634" s="8"/>
      <c r="AA634" s="8"/>
      <c r="AB634" s="8"/>
      <c r="AC634" s="8"/>
      <c r="AD634" s="8"/>
      <c r="AE634" s="8"/>
      <c r="AF634" s="56"/>
      <c r="AG634" s="56"/>
      <c r="AH634" s="8"/>
      <c r="AI634" s="8"/>
      <c r="AJ634" s="8"/>
      <c r="AK634" s="51"/>
      <c r="AL634" s="51"/>
      <c r="AM634" s="8"/>
      <c r="AN634" s="8"/>
      <c r="AO634" s="8"/>
      <c r="AP634" s="46"/>
      <c r="AQ634" s="71"/>
      <c r="AR634" s="72"/>
      <c r="AS634" s="8"/>
      <c r="AT634" s="8"/>
      <c r="AU634" s="8"/>
      <c r="AV634" s="8"/>
      <c r="AW634" s="8"/>
    </row>
    <row r="635" ht="12.75" customHeight="1">
      <c r="A635" s="40"/>
      <c r="B635" s="40"/>
      <c r="C635" s="40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3"/>
      <c r="O635" s="10"/>
      <c r="P635" s="9"/>
      <c r="Q635" s="9"/>
      <c r="R635" s="44"/>
      <c r="S635" s="69"/>
      <c r="T635" s="8"/>
      <c r="U635" s="8"/>
      <c r="V635" s="8"/>
      <c r="W635" s="8"/>
      <c r="X635" s="8"/>
      <c r="Y635" s="9"/>
      <c r="Z635" s="8"/>
      <c r="AA635" s="8"/>
      <c r="AB635" s="8"/>
      <c r="AC635" s="8"/>
      <c r="AD635" s="8"/>
      <c r="AE635" s="8"/>
      <c r="AF635" s="56"/>
      <c r="AG635" s="56"/>
      <c r="AH635" s="8"/>
      <c r="AI635" s="8"/>
      <c r="AJ635" s="8"/>
      <c r="AK635" s="51"/>
      <c r="AL635" s="51"/>
      <c r="AM635" s="8"/>
      <c r="AN635" s="8"/>
      <c r="AO635" s="8"/>
      <c r="AP635" s="46"/>
      <c r="AQ635" s="71"/>
      <c r="AR635" s="72"/>
      <c r="AS635" s="8"/>
      <c r="AT635" s="8"/>
      <c r="AU635" s="8"/>
      <c r="AV635" s="8"/>
      <c r="AW635" s="8"/>
    </row>
    <row r="636" ht="12.75" customHeight="1">
      <c r="A636" s="40"/>
      <c r="B636" s="40"/>
      <c r="C636" s="40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3"/>
      <c r="O636" s="10"/>
      <c r="P636" s="9"/>
      <c r="Q636" s="9"/>
      <c r="R636" s="44"/>
      <c r="S636" s="69"/>
      <c r="T636" s="8"/>
      <c r="U636" s="8"/>
      <c r="V636" s="8"/>
      <c r="W636" s="8"/>
      <c r="X636" s="8"/>
      <c r="Y636" s="9"/>
      <c r="Z636" s="8"/>
      <c r="AA636" s="8"/>
      <c r="AB636" s="8"/>
      <c r="AC636" s="8"/>
      <c r="AD636" s="8"/>
      <c r="AE636" s="8"/>
      <c r="AF636" s="56"/>
      <c r="AG636" s="56"/>
      <c r="AH636" s="8"/>
      <c r="AI636" s="8"/>
      <c r="AJ636" s="8"/>
      <c r="AK636" s="51"/>
      <c r="AL636" s="51"/>
      <c r="AM636" s="8"/>
      <c r="AN636" s="8"/>
      <c r="AO636" s="8"/>
      <c r="AP636" s="46"/>
      <c r="AQ636" s="71"/>
      <c r="AR636" s="72"/>
      <c r="AS636" s="8"/>
      <c r="AT636" s="8"/>
      <c r="AU636" s="8"/>
      <c r="AV636" s="8"/>
      <c r="AW636" s="8"/>
    </row>
    <row r="637" ht="12.75" customHeight="1">
      <c r="A637" s="40"/>
      <c r="B637" s="40"/>
      <c r="C637" s="40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3"/>
      <c r="O637" s="10"/>
      <c r="P637" s="9"/>
      <c r="Q637" s="9"/>
      <c r="R637" s="44"/>
      <c r="S637" s="69"/>
      <c r="T637" s="8"/>
      <c r="U637" s="8"/>
      <c r="V637" s="8"/>
      <c r="W637" s="8"/>
      <c r="X637" s="8"/>
      <c r="Y637" s="9"/>
      <c r="Z637" s="8"/>
      <c r="AA637" s="8"/>
      <c r="AB637" s="8"/>
      <c r="AC637" s="8"/>
      <c r="AD637" s="8"/>
      <c r="AE637" s="8"/>
      <c r="AF637" s="56"/>
      <c r="AG637" s="56"/>
      <c r="AH637" s="8"/>
      <c r="AI637" s="8"/>
      <c r="AJ637" s="8"/>
      <c r="AK637" s="51"/>
      <c r="AL637" s="51"/>
      <c r="AM637" s="8"/>
      <c r="AN637" s="8"/>
      <c r="AO637" s="8"/>
      <c r="AP637" s="46"/>
      <c r="AQ637" s="71"/>
      <c r="AR637" s="72"/>
      <c r="AS637" s="8"/>
      <c r="AT637" s="8"/>
      <c r="AU637" s="8"/>
      <c r="AV637" s="8"/>
      <c r="AW637" s="8"/>
    </row>
    <row r="638" ht="12.75" customHeight="1">
      <c r="A638" s="40"/>
      <c r="B638" s="40"/>
      <c r="C638" s="40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3"/>
      <c r="O638" s="10"/>
      <c r="P638" s="9"/>
      <c r="Q638" s="9"/>
      <c r="R638" s="44"/>
      <c r="S638" s="69"/>
      <c r="T638" s="8"/>
      <c r="U638" s="8"/>
      <c r="V638" s="8"/>
      <c r="W638" s="8"/>
      <c r="X638" s="8"/>
      <c r="Y638" s="9"/>
      <c r="Z638" s="8"/>
      <c r="AA638" s="8"/>
      <c r="AB638" s="8"/>
      <c r="AC638" s="8"/>
      <c r="AD638" s="8"/>
      <c r="AE638" s="8"/>
      <c r="AF638" s="56"/>
      <c r="AG638" s="56"/>
      <c r="AH638" s="8"/>
      <c r="AI638" s="8"/>
      <c r="AJ638" s="8"/>
      <c r="AK638" s="51"/>
      <c r="AL638" s="51"/>
      <c r="AM638" s="8"/>
      <c r="AN638" s="8"/>
      <c r="AO638" s="8"/>
      <c r="AP638" s="46"/>
      <c r="AQ638" s="71"/>
      <c r="AR638" s="72"/>
      <c r="AS638" s="8"/>
      <c r="AT638" s="8"/>
      <c r="AU638" s="8"/>
      <c r="AV638" s="8"/>
      <c r="AW638" s="8"/>
    </row>
    <row r="639" ht="12.75" customHeight="1">
      <c r="A639" s="40"/>
      <c r="B639" s="40"/>
      <c r="C639" s="40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3"/>
      <c r="O639" s="10"/>
      <c r="P639" s="9"/>
      <c r="Q639" s="9"/>
      <c r="R639" s="44"/>
      <c r="S639" s="69"/>
      <c r="T639" s="8"/>
      <c r="U639" s="8"/>
      <c r="V639" s="8"/>
      <c r="W639" s="8"/>
      <c r="X639" s="8"/>
      <c r="Y639" s="9"/>
      <c r="Z639" s="8"/>
      <c r="AA639" s="8"/>
      <c r="AB639" s="8"/>
      <c r="AC639" s="8"/>
      <c r="AD639" s="8"/>
      <c r="AE639" s="8"/>
      <c r="AF639" s="56"/>
      <c r="AG639" s="56"/>
      <c r="AH639" s="8"/>
      <c r="AI639" s="8"/>
      <c r="AJ639" s="8"/>
      <c r="AK639" s="51"/>
      <c r="AL639" s="51"/>
      <c r="AM639" s="8"/>
      <c r="AN639" s="8"/>
      <c r="AO639" s="8"/>
      <c r="AP639" s="46"/>
      <c r="AQ639" s="71"/>
      <c r="AR639" s="72"/>
      <c r="AS639" s="8"/>
      <c r="AT639" s="8"/>
      <c r="AU639" s="8"/>
      <c r="AV639" s="8"/>
      <c r="AW639" s="8"/>
    </row>
    <row r="640" ht="12.75" customHeight="1">
      <c r="A640" s="40"/>
      <c r="B640" s="40"/>
      <c r="C640" s="40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3"/>
      <c r="O640" s="10"/>
      <c r="P640" s="9"/>
      <c r="Q640" s="9"/>
      <c r="R640" s="44"/>
      <c r="S640" s="69"/>
      <c r="T640" s="8"/>
      <c r="U640" s="8"/>
      <c r="V640" s="8"/>
      <c r="W640" s="8"/>
      <c r="X640" s="8"/>
      <c r="Y640" s="9"/>
      <c r="Z640" s="8"/>
      <c r="AA640" s="8"/>
      <c r="AB640" s="8"/>
      <c r="AC640" s="8"/>
      <c r="AD640" s="8"/>
      <c r="AE640" s="8"/>
      <c r="AF640" s="56"/>
      <c r="AG640" s="56"/>
      <c r="AH640" s="8"/>
      <c r="AI640" s="8"/>
      <c r="AJ640" s="8"/>
      <c r="AK640" s="51"/>
      <c r="AL640" s="51"/>
      <c r="AM640" s="8"/>
      <c r="AN640" s="8"/>
      <c r="AO640" s="8"/>
      <c r="AP640" s="46"/>
      <c r="AQ640" s="71"/>
      <c r="AR640" s="72"/>
      <c r="AS640" s="8"/>
      <c r="AT640" s="8"/>
      <c r="AU640" s="8"/>
      <c r="AV640" s="8"/>
      <c r="AW640" s="8"/>
    </row>
    <row r="641" ht="12.75" customHeight="1">
      <c r="A641" s="40"/>
      <c r="B641" s="40"/>
      <c r="C641" s="40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3"/>
      <c r="O641" s="10"/>
      <c r="P641" s="9"/>
      <c r="Q641" s="9"/>
      <c r="R641" s="44"/>
      <c r="S641" s="69"/>
      <c r="T641" s="8"/>
      <c r="U641" s="8"/>
      <c r="V641" s="8"/>
      <c r="W641" s="8"/>
      <c r="X641" s="8"/>
      <c r="Y641" s="9"/>
      <c r="Z641" s="8"/>
      <c r="AA641" s="8"/>
      <c r="AB641" s="8"/>
      <c r="AC641" s="8"/>
      <c r="AD641" s="8"/>
      <c r="AE641" s="8"/>
      <c r="AF641" s="56"/>
      <c r="AG641" s="56"/>
      <c r="AH641" s="8"/>
      <c r="AI641" s="8"/>
      <c r="AJ641" s="8"/>
      <c r="AK641" s="51"/>
      <c r="AL641" s="51"/>
      <c r="AM641" s="8"/>
      <c r="AN641" s="8"/>
      <c r="AO641" s="8"/>
      <c r="AP641" s="46"/>
      <c r="AQ641" s="71"/>
      <c r="AR641" s="72"/>
      <c r="AS641" s="8"/>
      <c r="AT641" s="8"/>
      <c r="AU641" s="8"/>
      <c r="AV641" s="8"/>
      <c r="AW641" s="8"/>
    </row>
    <row r="642" ht="12.75" customHeight="1">
      <c r="A642" s="40"/>
      <c r="B642" s="40"/>
      <c r="C642" s="40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3"/>
      <c r="O642" s="10"/>
      <c r="P642" s="9"/>
      <c r="Q642" s="9"/>
      <c r="R642" s="44"/>
      <c r="S642" s="69"/>
      <c r="T642" s="8"/>
      <c r="U642" s="8"/>
      <c r="V642" s="8"/>
      <c r="W642" s="8"/>
      <c r="X642" s="8"/>
      <c r="Y642" s="9"/>
      <c r="Z642" s="8"/>
      <c r="AA642" s="8"/>
      <c r="AB642" s="8"/>
      <c r="AC642" s="8"/>
      <c r="AD642" s="8"/>
      <c r="AE642" s="8"/>
      <c r="AF642" s="56"/>
      <c r="AG642" s="56"/>
      <c r="AH642" s="8"/>
      <c r="AI642" s="8"/>
      <c r="AJ642" s="8"/>
      <c r="AK642" s="51"/>
      <c r="AL642" s="51"/>
      <c r="AM642" s="8"/>
      <c r="AN642" s="8"/>
      <c r="AO642" s="8"/>
      <c r="AP642" s="46"/>
      <c r="AQ642" s="71"/>
      <c r="AR642" s="72"/>
      <c r="AS642" s="8"/>
      <c r="AT642" s="8"/>
      <c r="AU642" s="8"/>
      <c r="AV642" s="8"/>
      <c r="AW642" s="8"/>
    </row>
    <row r="643" ht="12.75" customHeight="1">
      <c r="A643" s="40"/>
      <c r="B643" s="40"/>
      <c r="C643" s="40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3"/>
      <c r="O643" s="10"/>
      <c r="P643" s="9"/>
      <c r="Q643" s="9"/>
      <c r="R643" s="44"/>
      <c r="S643" s="69"/>
      <c r="T643" s="8"/>
      <c r="U643" s="8"/>
      <c r="V643" s="8"/>
      <c r="W643" s="8"/>
      <c r="X643" s="8"/>
      <c r="Y643" s="9"/>
      <c r="Z643" s="8"/>
      <c r="AA643" s="8"/>
      <c r="AB643" s="8"/>
      <c r="AC643" s="8"/>
      <c r="AD643" s="8"/>
      <c r="AE643" s="8"/>
      <c r="AF643" s="56"/>
      <c r="AG643" s="56"/>
      <c r="AH643" s="8"/>
      <c r="AI643" s="8"/>
      <c r="AJ643" s="8"/>
      <c r="AK643" s="51"/>
      <c r="AL643" s="51"/>
      <c r="AM643" s="8"/>
      <c r="AN643" s="8"/>
      <c r="AO643" s="8"/>
      <c r="AP643" s="46"/>
      <c r="AQ643" s="71"/>
      <c r="AR643" s="72"/>
      <c r="AS643" s="8"/>
      <c r="AT643" s="8"/>
      <c r="AU643" s="8"/>
      <c r="AV643" s="8"/>
      <c r="AW643" s="8"/>
    </row>
    <row r="644" ht="12.75" customHeight="1">
      <c r="A644" s="40"/>
      <c r="B644" s="40"/>
      <c r="C644" s="40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3"/>
      <c r="O644" s="10"/>
      <c r="P644" s="9"/>
      <c r="Q644" s="9"/>
      <c r="R644" s="44"/>
      <c r="S644" s="69"/>
      <c r="T644" s="8"/>
      <c r="U644" s="8"/>
      <c r="V644" s="8"/>
      <c r="W644" s="8"/>
      <c r="X644" s="8"/>
      <c r="Y644" s="9"/>
      <c r="Z644" s="8"/>
      <c r="AA644" s="8"/>
      <c r="AB644" s="8"/>
      <c r="AC644" s="8"/>
      <c r="AD644" s="8"/>
      <c r="AE644" s="8"/>
      <c r="AF644" s="56"/>
      <c r="AG644" s="56"/>
      <c r="AH644" s="8"/>
      <c r="AI644" s="8"/>
      <c r="AJ644" s="8"/>
      <c r="AK644" s="51"/>
      <c r="AL644" s="51"/>
      <c r="AM644" s="8"/>
      <c r="AN644" s="8"/>
      <c r="AO644" s="8"/>
      <c r="AP644" s="46"/>
      <c r="AQ644" s="71"/>
      <c r="AR644" s="72"/>
      <c r="AS644" s="8"/>
      <c r="AT644" s="8"/>
      <c r="AU644" s="8"/>
      <c r="AV644" s="8"/>
      <c r="AW644" s="8"/>
    </row>
    <row r="645" ht="12.75" customHeight="1">
      <c r="A645" s="40"/>
      <c r="B645" s="40"/>
      <c r="C645" s="40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3"/>
      <c r="O645" s="10"/>
      <c r="P645" s="9"/>
      <c r="Q645" s="9"/>
      <c r="R645" s="44"/>
      <c r="S645" s="69"/>
      <c r="T645" s="8"/>
      <c r="U645" s="8"/>
      <c r="V645" s="8"/>
      <c r="W645" s="8"/>
      <c r="X645" s="8"/>
      <c r="Y645" s="9"/>
      <c r="Z645" s="8"/>
      <c r="AA645" s="8"/>
      <c r="AB645" s="8"/>
      <c r="AC645" s="8"/>
      <c r="AD645" s="8"/>
      <c r="AE645" s="8"/>
      <c r="AF645" s="56"/>
      <c r="AG645" s="56"/>
      <c r="AH645" s="8"/>
      <c r="AI645" s="8"/>
      <c r="AJ645" s="8"/>
      <c r="AK645" s="51"/>
      <c r="AL645" s="51"/>
      <c r="AM645" s="8"/>
      <c r="AN645" s="8"/>
      <c r="AO645" s="8"/>
      <c r="AP645" s="46"/>
      <c r="AQ645" s="71"/>
      <c r="AR645" s="72"/>
      <c r="AS645" s="8"/>
      <c r="AT645" s="8"/>
      <c r="AU645" s="8"/>
      <c r="AV645" s="8"/>
      <c r="AW645" s="8"/>
    </row>
    <row r="646" ht="12.75" customHeight="1">
      <c r="A646" s="40"/>
      <c r="B646" s="40"/>
      <c r="C646" s="40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3"/>
      <c r="O646" s="10"/>
      <c r="P646" s="9"/>
      <c r="Q646" s="9"/>
      <c r="R646" s="44"/>
      <c r="S646" s="69"/>
      <c r="T646" s="8"/>
      <c r="U646" s="8"/>
      <c r="V646" s="8"/>
      <c r="W646" s="8"/>
      <c r="X646" s="8"/>
      <c r="Y646" s="9"/>
      <c r="Z646" s="8"/>
      <c r="AA646" s="8"/>
      <c r="AB646" s="8"/>
      <c r="AC646" s="8"/>
      <c r="AD646" s="8"/>
      <c r="AE646" s="8"/>
      <c r="AF646" s="56"/>
      <c r="AG646" s="56"/>
      <c r="AH646" s="8"/>
      <c r="AI646" s="8"/>
      <c r="AJ646" s="8"/>
      <c r="AK646" s="51"/>
      <c r="AL646" s="51"/>
      <c r="AM646" s="8"/>
      <c r="AN646" s="8"/>
      <c r="AO646" s="8"/>
      <c r="AP646" s="46"/>
      <c r="AQ646" s="71"/>
      <c r="AR646" s="72"/>
      <c r="AS646" s="8"/>
      <c r="AT646" s="8"/>
      <c r="AU646" s="8"/>
      <c r="AV646" s="8"/>
      <c r="AW646" s="8"/>
    </row>
    <row r="647" ht="12.75" customHeight="1">
      <c r="A647" s="40"/>
      <c r="B647" s="40"/>
      <c r="C647" s="40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3"/>
      <c r="O647" s="10"/>
      <c r="P647" s="9"/>
      <c r="Q647" s="9"/>
      <c r="R647" s="44"/>
      <c r="S647" s="69"/>
      <c r="T647" s="8"/>
      <c r="U647" s="8"/>
      <c r="V647" s="8"/>
      <c r="W647" s="8"/>
      <c r="X647" s="8"/>
      <c r="Y647" s="9"/>
      <c r="Z647" s="8"/>
      <c r="AA647" s="8"/>
      <c r="AB647" s="8"/>
      <c r="AC647" s="8"/>
      <c r="AD647" s="8"/>
      <c r="AE647" s="8"/>
      <c r="AF647" s="56"/>
      <c r="AG647" s="56"/>
      <c r="AH647" s="8"/>
      <c r="AI647" s="8"/>
      <c r="AJ647" s="8"/>
      <c r="AK647" s="51"/>
      <c r="AL647" s="51"/>
      <c r="AM647" s="8"/>
      <c r="AN647" s="8"/>
      <c r="AO647" s="8"/>
      <c r="AP647" s="46"/>
      <c r="AQ647" s="71"/>
      <c r="AR647" s="72"/>
      <c r="AS647" s="8"/>
      <c r="AT647" s="8"/>
      <c r="AU647" s="8"/>
      <c r="AV647" s="8"/>
      <c r="AW647" s="8"/>
    </row>
    <row r="648" ht="12.75" customHeight="1">
      <c r="A648" s="40"/>
      <c r="B648" s="40"/>
      <c r="C648" s="40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3"/>
      <c r="O648" s="10"/>
      <c r="P648" s="9"/>
      <c r="Q648" s="9"/>
      <c r="R648" s="44"/>
      <c r="S648" s="69"/>
      <c r="T648" s="8"/>
      <c r="U648" s="8"/>
      <c r="V648" s="8"/>
      <c r="W648" s="8"/>
      <c r="X648" s="8"/>
      <c r="Y648" s="9"/>
      <c r="Z648" s="8"/>
      <c r="AA648" s="8"/>
      <c r="AB648" s="8"/>
      <c r="AC648" s="8"/>
      <c r="AD648" s="8"/>
      <c r="AE648" s="8"/>
      <c r="AF648" s="56"/>
      <c r="AG648" s="56"/>
      <c r="AH648" s="8"/>
      <c r="AI648" s="8"/>
      <c r="AJ648" s="8"/>
      <c r="AK648" s="51"/>
      <c r="AL648" s="51"/>
      <c r="AM648" s="8"/>
      <c r="AN648" s="8"/>
      <c r="AO648" s="8"/>
      <c r="AP648" s="46"/>
      <c r="AQ648" s="71"/>
      <c r="AR648" s="72"/>
      <c r="AS648" s="8"/>
      <c r="AT648" s="8"/>
      <c r="AU648" s="8"/>
      <c r="AV648" s="8"/>
      <c r="AW648" s="8"/>
    </row>
    <row r="649" ht="12.75" customHeight="1">
      <c r="A649" s="40"/>
      <c r="B649" s="40"/>
      <c r="C649" s="40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3"/>
      <c r="O649" s="10"/>
      <c r="P649" s="9"/>
      <c r="Q649" s="9"/>
      <c r="R649" s="44"/>
      <c r="S649" s="69"/>
      <c r="T649" s="8"/>
      <c r="U649" s="8"/>
      <c r="V649" s="8"/>
      <c r="W649" s="8"/>
      <c r="X649" s="8"/>
      <c r="Y649" s="9"/>
      <c r="Z649" s="8"/>
      <c r="AA649" s="8"/>
      <c r="AB649" s="8"/>
      <c r="AC649" s="8"/>
      <c r="AD649" s="8"/>
      <c r="AE649" s="8"/>
      <c r="AF649" s="56"/>
      <c r="AG649" s="56"/>
      <c r="AH649" s="8"/>
      <c r="AI649" s="8"/>
      <c r="AJ649" s="8"/>
      <c r="AK649" s="51"/>
      <c r="AL649" s="51"/>
      <c r="AM649" s="8"/>
      <c r="AN649" s="8"/>
      <c r="AO649" s="8"/>
      <c r="AP649" s="46"/>
      <c r="AQ649" s="71"/>
      <c r="AR649" s="72"/>
      <c r="AS649" s="8"/>
      <c r="AT649" s="8"/>
      <c r="AU649" s="8"/>
      <c r="AV649" s="8"/>
      <c r="AW649" s="8"/>
    </row>
    <row r="650" ht="12.75" customHeight="1">
      <c r="A650" s="40"/>
      <c r="B650" s="40"/>
      <c r="C650" s="40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3"/>
      <c r="O650" s="10"/>
      <c r="P650" s="9"/>
      <c r="Q650" s="9"/>
      <c r="R650" s="44"/>
      <c r="S650" s="69"/>
      <c r="T650" s="8"/>
      <c r="U650" s="8"/>
      <c r="V650" s="8"/>
      <c r="W650" s="8"/>
      <c r="X650" s="8"/>
      <c r="Y650" s="9"/>
      <c r="Z650" s="8"/>
      <c r="AA650" s="8"/>
      <c r="AB650" s="8"/>
      <c r="AC650" s="8"/>
      <c r="AD650" s="8"/>
      <c r="AE650" s="8"/>
      <c r="AF650" s="56"/>
      <c r="AG650" s="56"/>
      <c r="AH650" s="8"/>
      <c r="AI650" s="8"/>
      <c r="AJ650" s="8"/>
      <c r="AK650" s="51"/>
      <c r="AL650" s="51"/>
      <c r="AM650" s="8"/>
      <c r="AN650" s="8"/>
      <c r="AO650" s="8"/>
      <c r="AP650" s="46"/>
      <c r="AQ650" s="71"/>
      <c r="AR650" s="72"/>
      <c r="AS650" s="8"/>
      <c r="AT650" s="8"/>
      <c r="AU650" s="8"/>
      <c r="AV650" s="8"/>
      <c r="AW650" s="8"/>
    </row>
    <row r="651" ht="12.75" customHeight="1">
      <c r="A651" s="40"/>
      <c r="B651" s="40"/>
      <c r="C651" s="40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3"/>
      <c r="O651" s="10"/>
      <c r="P651" s="9"/>
      <c r="Q651" s="9"/>
      <c r="R651" s="44"/>
      <c r="S651" s="69"/>
      <c r="T651" s="8"/>
      <c r="U651" s="8"/>
      <c r="V651" s="8"/>
      <c r="W651" s="8"/>
      <c r="X651" s="8"/>
      <c r="Y651" s="9"/>
      <c r="Z651" s="8"/>
      <c r="AA651" s="8"/>
      <c r="AB651" s="8"/>
      <c r="AC651" s="8"/>
      <c r="AD651" s="8"/>
      <c r="AE651" s="8"/>
      <c r="AF651" s="56"/>
      <c r="AG651" s="56"/>
      <c r="AH651" s="8"/>
      <c r="AI651" s="8"/>
      <c r="AJ651" s="8"/>
      <c r="AK651" s="51"/>
      <c r="AL651" s="51"/>
      <c r="AM651" s="8"/>
      <c r="AN651" s="8"/>
      <c r="AO651" s="8"/>
      <c r="AP651" s="46"/>
      <c r="AQ651" s="71"/>
      <c r="AR651" s="72"/>
      <c r="AS651" s="8"/>
      <c r="AT651" s="8"/>
      <c r="AU651" s="8"/>
      <c r="AV651" s="8"/>
      <c r="AW651" s="8"/>
    </row>
    <row r="652" ht="12.75" customHeight="1">
      <c r="A652" s="40"/>
      <c r="B652" s="40"/>
      <c r="C652" s="40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3"/>
      <c r="O652" s="10"/>
      <c r="P652" s="9"/>
      <c r="Q652" s="9"/>
      <c r="R652" s="44"/>
      <c r="S652" s="69"/>
      <c r="T652" s="8"/>
      <c r="U652" s="8"/>
      <c r="V652" s="8"/>
      <c r="W652" s="8"/>
      <c r="X652" s="8"/>
      <c r="Y652" s="9"/>
      <c r="Z652" s="8"/>
      <c r="AA652" s="8"/>
      <c r="AB652" s="8"/>
      <c r="AC652" s="8"/>
      <c r="AD652" s="8"/>
      <c r="AE652" s="8"/>
      <c r="AF652" s="56"/>
      <c r="AG652" s="56"/>
      <c r="AH652" s="8"/>
      <c r="AI652" s="8"/>
      <c r="AJ652" s="8"/>
      <c r="AK652" s="51"/>
      <c r="AL652" s="51"/>
      <c r="AM652" s="8"/>
      <c r="AN652" s="8"/>
      <c r="AO652" s="8"/>
      <c r="AP652" s="46"/>
      <c r="AQ652" s="71"/>
      <c r="AR652" s="72"/>
      <c r="AS652" s="8"/>
      <c r="AT652" s="8"/>
      <c r="AU652" s="8"/>
      <c r="AV652" s="8"/>
      <c r="AW652" s="8"/>
    </row>
    <row r="653" ht="12.75" customHeight="1">
      <c r="A653" s="40"/>
      <c r="B653" s="40"/>
      <c r="C653" s="40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3"/>
      <c r="O653" s="10"/>
      <c r="P653" s="9"/>
      <c r="Q653" s="9"/>
      <c r="R653" s="44"/>
      <c r="S653" s="69"/>
      <c r="T653" s="8"/>
      <c r="U653" s="8"/>
      <c r="V653" s="8"/>
      <c r="W653" s="8"/>
      <c r="X653" s="8"/>
      <c r="Y653" s="9"/>
      <c r="Z653" s="8"/>
      <c r="AA653" s="8"/>
      <c r="AB653" s="8"/>
      <c r="AC653" s="8"/>
      <c r="AD653" s="8"/>
      <c r="AE653" s="8"/>
      <c r="AF653" s="56"/>
      <c r="AG653" s="56"/>
      <c r="AH653" s="8"/>
      <c r="AI653" s="8"/>
      <c r="AJ653" s="8"/>
      <c r="AK653" s="51"/>
      <c r="AL653" s="51"/>
      <c r="AM653" s="8"/>
      <c r="AN653" s="8"/>
      <c r="AO653" s="8"/>
      <c r="AP653" s="46"/>
      <c r="AQ653" s="71"/>
      <c r="AR653" s="72"/>
      <c r="AS653" s="8"/>
      <c r="AT653" s="8"/>
      <c r="AU653" s="8"/>
      <c r="AV653" s="8"/>
      <c r="AW653" s="8"/>
    </row>
    <row r="654" ht="12.75" customHeight="1">
      <c r="A654" s="40"/>
      <c r="B654" s="40"/>
      <c r="C654" s="40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3"/>
      <c r="O654" s="10"/>
      <c r="P654" s="9"/>
      <c r="Q654" s="9"/>
      <c r="R654" s="44"/>
      <c r="S654" s="69"/>
      <c r="T654" s="8"/>
      <c r="U654" s="8"/>
      <c r="V654" s="8"/>
      <c r="W654" s="8"/>
      <c r="X654" s="8"/>
      <c r="Y654" s="9"/>
      <c r="Z654" s="8"/>
      <c r="AA654" s="8"/>
      <c r="AB654" s="8"/>
      <c r="AC654" s="8"/>
      <c r="AD654" s="8"/>
      <c r="AE654" s="8"/>
      <c r="AF654" s="56"/>
      <c r="AG654" s="56"/>
      <c r="AH654" s="8"/>
      <c r="AI654" s="8"/>
      <c r="AJ654" s="8"/>
      <c r="AK654" s="51"/>
      <c r="AL654" s="51"/>
      <c r="AM654" s="8"/>
      <c r="AN654" s="8"/>
      <c r="AO654" s="8"/>
      <c r="AP654" s="46"/>
      <c r="AQ654" s="71"/>
      <c r="AR654" s="72"/>
      <c r="AS654" s="8"/>
      <c r="AT654" s="8"/>
      <c r="AU654" s="8"/>
      <c r="AV654" s="8"/>
      <c r="AW654" s="8"/>
    </row>
    <row r="655" ht="12.75" customHeight="1">
      <c r="A655" s="40"/>
      <c r="B655" s="40"/>
      <c r="C655" s="40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3"/>
      <c r="O655" s="10"/>
      <c r="P655" s="9"/>
      <c r="Q655" s="9"/>
      <c r="R655" s="44"/>
      <c r="S655" s="69"/>
      <c r="T655" s="8"/>
      <c r="U655" s="8"/>
      <c r="V655" s="8"/>
      <c r="W655" s="8"/>
      <c r="X655" s="8"/>
      <c r="Y655" s="9"/>
      <c r="Z655" s="8"/>
      <c r="AA655" s="8"/>
      <c r="AB655" s="8"/>
      <c r="AC655" s="8"/>
      <c r="AD655" s="8"/>
      <c r="AE655" s="8"/>
      <c r="AF655" s="56"/>
      <c r="AG655" s="56"/>
      <c r="AH655" s="8"/>
      <c r="AI655" s="8"/>
      <c r="AJ655" s="8"/>
      <c r="AK655" s="51"/>
      <c r="AL655" s="51"/>
      <c r="AM655" s="8"/>
      <c r="AN655" s="8"/>
      <c r="AO655" s="8"/>
      <c r="AP655" s="46"/>
      <c r="AQ655" s="71"/>
      <c r="AR655" s="72"/>
      <c r="AS655" s="8"/>
      <c r="AT655" s="8"/>
      <c r="AU655" s="8"/>
      <c r="AV655" s="8"/>
      <c r="AW655" s="8"/>
    </row>
    <row r="656" ht="12.75" customHeight="1">
      <c r="A656" s="40"/>
      <c r="B656" s="40"/>
      <c r="C656" s="40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3"/>
      <c r="O656" s="10"/>
      <c r="P656" s="9"/>
      <c r="Q656" s="9"/>
      <c r="R656" s="44"/>
      <c r="S656" s="69"/>
      <c r="T656" s="8"/>
      <c r="U656" s="8"/>
      <c r="V656" s="8"/>
      <c r="W656" s="8"/>
      <c r="X656" s="8"/>
      <c r="Y656" s="9"/>
      <c r="Z656" s="8"/>
      <c r="AA656" s="8"/>
      <c r="AB656" s="8"/>
      <c r="AC656" s="8"/>
      <c r="AD656" s="8"/>
      <c r="AE656" s="8"/>
      <c r="AF656" s="56"/>
      <c r="AG656" s="56"/>
      <c r="AH656" s="8"/>
      <c r="AI656" s="8"/>
      <c r="AJ656" s="8"/>
      <c r="AK656" s="51"/>
      <c r="AL656" s="51"/>
      <c r="AM656" s="8"/>
      <c r="AN656" s="8"/>
      <c r="AO656" s="8"/>
      <c r="AP656" s="46"/>
      <c r="AQ656" s="71"/>
      <c r="AR656" s="72"/>
      <c r="AS656" s="8"/>
      <c r="AT656" s="8"/>
      <c r="AU656" s="8"/>
      <c r="AV656" s="8"/>
      <c r="AW656" s="8"/>
    </row>
    <row r="657" ht="12.75" customHeight="1">
      <c r="A657" s="40"/>
      <c r="B657" s="40"/>
      <c r="C657" s="40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3"/>
      <c r="O657" s="10"/>
      <c r="P657" s="9"/>
      <c r="Q657" s="9"/>
      <c r="R657" s="44"/>
      <c r="S657" s="69"/>
      <c r="T657" s="8"/>
      <c r="U657" s="8"/>
      <c r="V657" s="8"/>
      <c r="W657" s="8"/>
      <c r="X657" s="8"/>
      <c r="Y657" s="9"/>
      <c r="Z657" s="8"/>
      <c r="AA657" s="8"/>
      <c r="AB657" s="8"/>
      <c r="AC657" s="8"/>
      <c r="AD657" s="8"/>
      <c r="AE657" s="8"/>
      <c r="AF657" s="56"/>
      <c r="AG657" s="56"/>
      <c r="AH657" s="8"/>
      <c r="AI657" s="8"/>
      <c r="AJ657" s="8"/>
      <c r="AK657" s="51"/>
      <c r="AL657" s="51"/>
      <c r="AM657" s="8"/>
      <c r="AN657" s="8"/>
      <c r="AO657" s="8"/>
      <c r="AP657" s="46"/>
      <c r="AQ657" s="71"/>
      <c r="AR657" s="72"/>
      <c r="AS657" s="8"/>
      <c r="AT657" s="8"/>
      <c r="AU657" s="8"/>
      <c r="AV657" s="8"/>
      <c r="AW657" s="8"/>
    </row>
    <row r="658" ht="12.75" customHeight="1">
      <c r="A658" s="40"/>
      <c r="B658" s="40"/>
      <c r="C658" s="40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3"/>
      <c r="O658" s="10"/>
      <c r="P658" s="9"/>
      <c r="Q658" s="9"/>
      <c r="R658" s="44"/>
      <c r="S658" s="69"/>
      <c r="T658" s="8"/>
      <c r="U658" s="8"/>
      <c r="V658" s="8"/>
      <c r="W658" s="8"/>
      <c r="X658" s="8"/>
      <c r="Y658" s="9"/>
      <c r="Z658" s="8"/>
      <c r="AA658" s="8"/>
      <c r="AB658" s="8"/>
      <c r="AC658" s="8"/>
      <c r="AD658" s="8"/>
      <c r="AE658" s="8"/>
      <c r="AF658" s="56"/>
      <c r="AG658" s="56"/>
      <c r="AH658" s="8"/>
      <c r="AI658" s="8"/>
      <c r="AJ658" s="8"/>
      <c r="AK658" s="51"/>
      <c r="AL658" s="51"/>
      <c r="AM658" s="8"/>
      <c r="AN658" s="8"/>
      <c r="AO658" s="8"/>
      <c r="AP658" s="46"/>
      <c r="AQ658" s="71"/>
      <c r="AR658" s="72"/>
      <c r="AS658" s="8"/>
      <c r="AT658" s="8"/>
      <c r="AU658" s="8"/>
      <c r="AV658" s="8"/>
      <c r="AW658" s="8"/>
    </row>
    <row r="659" ht="12.75" customHeight="1">
      <c r="A659" s="40"/>
      <c r="B659" s="40"/>
      <c r="C659" s="40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3"/>
      <c r="O659" s="10"/>
      <c r="P659" s="9"/>
      <c r="Q659" s="9"/>
      <c r="R659" s="44"/>
      <c r="S659" s="69"/>
      <c r="T659" s="8"/>
      <c r="U659" s="8"/>
      <c r="V659" s="8"/>
      <c r="W659" s="8"/>
      <c r="X659" s="8"/>
      <c r="Y659" s="9"/>
      <c r="Z659" s="8"/>
      <c r="AA659" s="8"/>
      <c r="AB659" s="8"/>
      <c r="AC659" s="8"/>
      <c r="AD659" s="8"/>
      <c r="AE659" s="8"/>
      <c r="AF659" s="56"/>
      <c r="AG659" s="56"/>
      <c r="AH659" s="8"/>
      <c r="AI659" s="8"/>
      <c r="AJ659" s="8"/>
      <c r="AK659" s="51"/>
      <c r="AL659" s="51"/>
      <c r="AM659" s="8"/>
      <c r="AN659" s="8"/>
      <c r="AO659" s="8"/>
      <c r="AP659" s="46"/>
      <c r="AQ659" s="71"/>
      <c r="AR659" s="72"/>
      <c r="AS659" s="8"/>
      <c r="AT659" s="8"/>
      <c r="AU659" s="8"/>
      <c r="AV659" s="8"/>
      <c r="AW659" s="8"/>
    </row>
    <row r="660" ht="12.75" customHeight="1">
      <c r="A660" s="40"/>
      <c r="B660" s="40"/>
      <c r="C660" s="40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3"/>
      <c r="O660" s="10"/>
      <c r="P660" s="9"/>
      <c r="Q660" s="9"/>
      <c r="R660" s="44"/>
      <c r="S660" s="69"/>
      <c r="T660" s="8"/>
      <c r="U660" s="8"/>
      <c r="V660" s="8"/>
      <c r="W660" s="8"/>
      <c r="X660" s="8"/>
      <c r="Y660" s="9"/>
      <c r="Z660" s="8"/>
      <c r="AA660" s="8"/>
      <c r="AB660" s="8"/>
      <c r="AC660" s="8"/>
      <c r="AD660" s="8"/>
      <c r="AE660" s="8"/>
      <c r="AF660" s="56"/>
      <c r="AG660" s="56"/>
      <c r="AH660" s="8"/>
      <c r="AI660" s="8"/>
      <c r="AJ660" s="8"/>
      <c r="AK660" s="51"/>
      <c r="AL660" s="51"/>
      <c r="AM660" s="8"/>
      <c r="AN660" s="8"/>
      <c r="AO660" s="8"/>
      <c r="AP660" s="46"/>
      <c r="AQ660" s="71"/>
      <c r="AR660" s="72"/>
      <c r="AS660" s="8"/>
      <c r="AT660" s="8"/>
      <c r="AU660" s="8"/>
      <c r="AV660" s="8"/>
      <c r="AW660" s="8"/>
    </row>
    <row r="661" ht="12.75" customHeight="1">
      <c r="A661" s="40"/>
      <c r="B661" s="40"/>
      <c r="C661" s="40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3"/>
      <c r="O661" s="10"/>
      <c r="P661" s="9"/>
      <c r="Q661" s="9"/>
      <c r="R661" s="44"/>
      <c r="S661" s="69"/>
      <c r="T661" s="8"/>
      <c r="U661" s="8"/>
      <c r="V661" s="8"/>
      <c r="W661" s="8"/>
      <c r="X661" s="8"/>
      <c r="Y661" s="9"/>
      <c r="Z661" s="8"/>
      <c r="AA661" s="8"/>
      <c r="AB661" s="8"/>
      <c r="AC661" s="8"/>
      <c r="AD661" s="8"/>
      <c r="AE661" s="8"/>
      <c r="AF661" s="56"/>
      <c r="AG661" s="56"/>
      <c r="AH661" s="8"/>
      <c r="AI661" s="8"/>
      <c r="AJ661" s="8"/>
      <c r="AK661" s="51"/>
      <c r="AL661" s="51"/>
      <c r="AM661" s="8"/>
      <c r="AN661" s="8"/>
      <c r="AO661" s="8"/>
      <c r="AP661" s="46"/>
      <c r="AQ661" s="71"/>
      <c r="AR661" s="72"/>
      <c r="AS661" s="8"/>
      <c r="AT661" s="8"/>
      <c r="AU661" s="8"/>
      <c r="AV661" s="8"/>
      <c r="AW661" s="8"/>
    </row>
    <row r="662" ht="12.75" customHeight="1">
      <c r="A662" s="40"/>
      <c r="B662" s="40"/>
      <c r="C662" s="40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3"/>
      <c r="O662" s="10"/>
      <c r="P662" s="9"/>
      <c r="Q662" s="9"/>
      <c r="R662" s="44"/>
      <c r="S662" s="69"/>
      <c r="T662" s="8"/>
      <c r="U662" s="8"/>
      <c r="V662" s="8"/>
      <c r="W662" s="8"/>
      <c r="X662" s="8"/>
      <c r="Y662" s="9"/>
      <c r="Z662" s="8"/>
      <c r="AA662" s="8"/>
      <c r="AB662" s="8"/>
      <c r="AC662" s="8"/>
      <c r="AD662" s="8"/>
      <c r="AE662" s="8"/>
      <c r="AF662" s="56"/>
      <c r="AG662" s="56"/>
      <c r="AH662" s="8"/>
      <c r="AI662" s="8"/>
      <c r="AJ662" s="8"/>
      <c r="AK662" s="51"/>
      <c r="AL662" s="51"/>
      <c r="AM662" s="8"/>
      <c r="AN662" s="8"/>
      <c r="AO662" s="8"/>
      <c r="AP662" s="46"/>
      <c r="AQ662" s="71"/>
      <c r="AR662" s="72"/>
      <c r="AS662" s="8"/>
      <c r="AT662" s="8"/>
      <c r="AU662" s="8"/>
      <c r="AV662" s="8"/>
      <c r="AW662" s="8"/>
    </row>
    <row r="663" ht="12.75" customHeight="1">
      <c r="A663" s="40"/>
      <c r="B663" s="40"/>
      <c r="C663" s="40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3"/>
      <c r="O663" s="10"/>
      <c r="P663" s="9"/>
      <c r="Q663" s="9"/>
      <c r="R663" s="44"/>
      <c r="S663" s="69"/>
      <c r="T663" s="8"/>
      <c r="U663" s="8"/>
      <c r="V663" s="8"/>
      <c r="W663" s="8"/>
      <c r="X663" s="8"/>
      <c r="Y663" s="9"/>
      <c r="Z663" s="8"/>
      <c r="AA663" s="8"/>
      <c r="AB663" s="8"/>
      <c r="AC663" s="8"/>
      <c r="AD663" s="8"/>
      <c r="AE663" s="8"/>
      <c r="AF663" s="56"/>
      <c r="AG663" s="56"/>
      <c r="AH663" s="8"/>
      <c r="AI663" s="8"/>
      <c r="AJ663" s="8"/>
      <c r="AK663" s="51"/>
      <c r="AL663" s="51"/>
      <c r="AM663" s="8"/>
      <c r="AN663" s="8"/>
      <c r="AO663" s="8"/>
      <c r="AP663" s="46"/>
      <c r="AQ663" s="71"/>
      <c r="AR663" s="72"/>
      <c r="AS663" s="8"/>
      <c r="AT663" s="8"/>
      <c r="AU663" s="8"/>
      <c r="AV663" s="8"/>
      <c r="AW663" s="8"/>
    </row>
    <row r="664" ht="12.75" customHeight="1">
      <c r="A664" s="40"/>
      <c r="B664" s="40"/>
      <c r="C664" s="40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3"/>
      <c r="O664" s="10"/>
      <c r="P664" s="9"/>
      <c r="Q664" s="9"/>
      <c r="R664" s="44"/>
      <c r="S664" s="69"/>
      <c r="T664" s="8"/>
      <c r="U664" s="8"/>
      <c r="V664" s="8"/>
      <c r="W664" s="8"/>
      <c r="X664" s="8"/>
      <c r="Y664" s="9"/>
      <c r="Z664" s="8"/>
      <c r="AA664" s="8"/>
      <c r="AB664" s="8"/>
      <c r="AC664" s="8"/>
      <c r="AD664" s="8"/>
      <c r="AE664" s="8"/>
      <c r="AF664" s="56"/>
      <c r="AG664" s="56"/>
      <c r="AH664" s="8"/>
      <c r="AI664" s="8"/>
      <c r="AJ664" s="8"/>
      <c r="AK664" s="51"/>
      <c r="AL664" s="51"/>
      <c r="AM664" s="8"/>
      <c r="AN664" s="8"/>
      <c r="AO664" s="8"/>
      <c r="AP664" s="46"/>
      <c r="AQ664" s="71"/>
      <c r="AR664" s="72"/>
      <c r="AS664" s="8"/>
      <c r="AT664" s="8"/>
      <c r="AU664" s="8"/>
      <c r="AV664" s="8"/>
      <c r="AW664" s="8"/>
    </row>
    <row r="665" ht="12.75" customHeight="1">
      <c r="A665" s="40"/>
      <c r="B665" s="40"/>
      <c r="C665" s="40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3"/>
      <c r="O665" s="10"/>
      <c r="P665" s="9"/>
      <c r="Q665" s="9"/>
      <c r="R665" s="44"/>
      <c r="S665" s="69"/>
      <c r="T665" s="8"/>
      <c r="U665" s="8"/>
      <c r="V665" s="8"/>
      <c r="W665" s="8"/>
      <c r="X665" s="8"/>
      <c r="Y665" s="9"/>
      <c r="Z665" s="8"/>
      <c r="AA665" s="8"/>
      <c r="AB665" s="8"/>
      <c r="AC665" s="8"/>
      <c r="AD665" s="8"/>
      <c r="AE665" s="8"/>
      <c r="AF665" s="56"/>
      <c r="AG665" s="56"/>
      <c r="AH665" s="8"/>
      <c r="AI665" s="8"/>
      <c r="AJ665" s="8"/>
      <c r="AK665" s="51"/>
      <c r="AL665" s="51"/>
      <c r="AM665" s="8"/>
      <c r="AN665" s="8"/>
      <c r="AO665" s="8"/>
      <c r="AP665" s="46"/>
      <c r="AQ665" s="71"/>
      <c r="AR665" s="72"/>
      <c r="AS665" s="8"/>
      <c r="AT665" s="8"/>
      <c r="AU665" s="8"/>
      <c r="AV665" s="8"/>
      <c r="AW665" s="8"/>
    </row>
    <row r="666" ht="12.75" customHeight="1">
      <c r="A666" s="40"/>
      <c r="B666" s="40"/>
      <c r="C666" s="40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3"/>
      <c r="O666" s="10"/>
      <c r="P666" s="9"/>
      <c r="Q666" s="9"/>
      <c r="R666" s="44"/>
      <c r="S666" s="69"/>
      <c r="T666" s="8"/>
      <c r="U666" s="8"/>
      <c r="V666" s="8"/>
      <c r="W666" s="8"/>
      <c r="X666" s="8"/>
      <c r="Y666" s="9"/>
      <c r="Z666" s="8"/>
      <c r="AA666" s="8"/>
      <c r="AB666" s="8"/>
      <c r="AC666" s="8"/>
      <c r="AD666" s="8"/>
      <c r="AE666" s="8"/>
      <c r="AF666" s="56"/>
      <c r="AG666" s="56"/>
      <c r="AH666" s="8"/>
      <c r="AI666" s="8"/>
      <c r="AJ666" s="8"/>
      <c r="AK666" s="51"/>
      <c r="AL666" s="51"/>
      <c r="AM666" s="8"/>
      <c r="AN666" s="8"/>
      <c r="AO666" s="8"/>
      <c r="AP666" s="46"/>
      <c r="AQ666" s="71"/>
      <c r="AR666" s="72"/>
      <c r="AS666" s="8"/>
      <c r="AT666" s="8"/>
      <c r="AU666" s="8"/>
      <c r="AV666" s="8"/>
      <c r="AW666" s="8"/>
    </row>
    <row r="667" ht="12.75" customHeight="1">
      <c r="A667" s="40"/>
      <c r="B667" s="40"/>
      <c r="C667" s="40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3"/>
      <c r="O667" s="10"/>
      <c r="P667" s="9"/>
      <c r="Q667" s="9"/>
      <c r="R667" s="44"/>
      <c r="S667" s="69"/>
      <c r="T667" s="8"/>
      <c r="U667" s="8"/>
      <c r="V667" s="8"/>
      <c r="W667" s="8"/>
      <c r="X667" s="8"/>
      <c r="Y667" s="9"/>
      <c r="Z667" s="8"/>
      <c r="AA667" s="8"/>
      <c r="AB667" s="8"/>
      <c r="AC667" s="8"/>
      <c r="AD667" s="8"/>
      <c r="AE667" s="8"/>
      <c r="AF667" s="56"/>
      <c r="AG667" s="56"/>
      <c r="AH667" s="8"/>
      <c r="AI667" s="8"/>
      <c r="AJ667" s="8"/>
      <c r="AK667" s="51"/>
      <c r="AL667" s="51"/>
      <c r="AM667" s="8"/>
      <c r="AN667" s="8"/>
      <c r="AO667" s="8"/>
      <c r="AP667" s="46"/>
      <c r="AQ667" s="71"/>
      <c r="AR667" s="72"/>
      <c r="AS667" s="8"/>
      <c r="AT667" s="8"/>
      <c r="AU667" s="8"/>
      <c r="AV667" s="8"/>
      <c r="AW667" s="8"/>
    </row>
    <row r="668" ht="12.75" customHeight="1">
      <c r="A668" s="40"/>
      <c r="B668" s="40"/>
      <c r="C668" s="40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3"/>
      <c r="O668" s="10"/>
      <c r="P668" s="9"/>
      <c r="Q668" s="9"/>
      <c r="R668" s="44"/>
      <c r="S668" s="69"/>
      <c r="T668" s="8"/>
      <c r="U668" s="8"/>
      <c r="V668" s="8"/>
      <c r="W668" s="8"/>
      <c r="X668" s="8"/>
      <c r="Y668" s="9"/>
      <c r="Z668" s="8"/>
      <c r="AA668" s="8"/>
      <c r="AB668" s="8"/>
      <c r="AC668" s="8"/>
      <c r="AD668" s="8"/>
      <c r="AE668" s="8"/>
      <c r="AF668" s="56"/>
      <c r="AG668" s="56"/>
      <c r="AH668" s="8"/>
      <c r="AI668" s="8"/>
      <c r="AJ668" s="8"/>
      <c r="AK668" s="51"/>
      <c r="AL668" s="51"/>
      <c r="AM668" s="8"/>
      <c r="AN668" s="8"/>
      <c r="AO668" s="8"/>
      <c r="AP668" s="46"/>
      <c r="AQ668" s="71"/>
      <c r="AR668" s="72"/>
      <c r="AS668" s="8"/>
      <c r="AT668" s="8"/>
      <c r="AU668" s="8"/>
      <c r="AV668" s="8"/>
      <c r="AW668" s="8"/>
    </row>
    <row r="669" ht="12.75" customHeight="1">
      <c r="A669" s="40"/>
      <c r="B669" s="40"/>
      <c r="C669" s="40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3"/>
      <c r="O669" s="10"/>
      <c r="P669" s="9"/>
      <c r="Q669" s="9"/>
      <c r="R669" s="44"/>
      <c r="S669" s="69"/>
      <c r="T669" s="8"/>
      <c r="U669" s="8"/>
      <c r="V669" s="8"/>
      <c r="W669" s="8"/>
      <c r="X669" s="8"/>
      <c r="Y669" s="9"/>
      <c r="Z669" s="8"/>
      <c r="AA669" s="8"/>
      <c r="AB669" s="8"/>
      <c r="AC669" s="8"/>
      <c r="AD669" s="8"/>
      <c r="AE669" s="8"/>
      <c r="AF669" s="56"/>
      <c r="AG669" s="56"/>
      <c r="AH669" s="8"/>
      <c r="AI669" s="8"/>
      <c r="AJ669" s="8"/>
      <c r="AK669" s="51"/>
      <c r="AL669" s="51"/>
      <c r="AM669" s="8"/>
      <c r="AN669" s="8"/>
      <c r="AO669" s="8"/>
      <c r="AP669" s="46"/>
      <c r="AQ669" s="71"/>
      <c r="AR669" s="72"/>
      <c r="AS669" s="8"/>
      <c r="AT669" s="8"/>
      <c r="AU669" s="8"/>
      <c r="AV669" s="8"/>
      <c r="AW669" s="8"/>
    </row>
    <row r="670" ht="12.75" customHeight="1">
      <c r="A670" s="40"/>
      <c r="B670" s="40"/>
      <c r="C670" s="40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3"/>
      <c r="O670" s="10"/>
      <c r="P670" s="9"/>
      <c r="Q670" s="9"/>
      <c r="R670" s="44"/>
      <c r="S670" s="69"/>
      <c r="T670" s="8"/>
      <c r="U670" s="8"/>
      <c r="V670" s="8"/>
      <c r="W670" s="8"/>
      <c r="X670" s="8"/>
      <c r="Y670" s="9"/>
      <c r="Z670" s="8"/>
      <c r="AA670" s="8"/>
      <c r="AB670" s="8"/>
      <c r="AC670" s="8"/>
      <c r="AD670" s="8"/>
      <c r="AE670" s="8"/>
      <c r="AF670" s="56"/>
      <c r="AG670" s="56"/>
      <c r="AH670" s="8"/>
      <c r="AI670" s="8"/>
      <c r="AJ670" s="8"/>
      <c r="AK670" s="51"/>
      <c r="AL670" s="51"/>
      <c r="AM670" s="8"/>
      <c r="AN670" s="8"/>
      <c r="AO670" s="8"/>
      <c r="AP670" s="46"/>
      <c r="AQ670" s="71"/>
      <c r="AR670" s="72"/>
      <c r="AS670" s="8"/>
      <c r="AT670" s="8"/>
      <c r="AU670" s="8"/>
      <c r="AV670" s="8"/>
      <c r="AW670" s="8"/>
    </row>
    <row r="671" ht="12.75" customHeight="1">
      <c r="A671" s="40"/>
      <c r="B671" s="40"/>
      <c r="C671" s="40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3"/>
      <c r="O671" s="10"/>
      <c r="P671" s="9"/>
      <c r="Q671" s="9"/>
      <c r="R671" s="44"/>
      <c r="S671" s="69"/>
      <c r="T671" s="8"/>
      <c r="U671" s="8"/>
      <c r="V671" s="8"/>
      <c r="W671" s="8"/>
      <c r="X671" s="8"/>
      <c r="Y671" s="9"/>
      <c r="Z671" s="8"/>
      <c r="AA671" s="8"/>
      <c r="AB671" s="8"/>
      <c r="AC671" s="8"/>
      <c r="AD671" s="8"/>
      <c r="AE671" s="8"/>
      <c r="AF671" s="56"/>
      <c r="AG671" s="56"/>
      <c r="AH671" s="8"/>
      <c r="AI671" s="8"/>
      <c r="AJ671" s="8"/>
      <c r="AK671" s="51"/>
      <c r="AL671" s="51"/>
      <c r="AM671" s="8"/>
      <c r="AN671" s="8"/>
      <c r="AO671" s="8"/>
      <c r="AP671" s="46"/>
      <c r="AQ671" s="71"/>
      <c r="AR671" s="72"/>
      <c r="AS671" s="8"/>
      <c r="AT671" s="8"/>
      <c r="AU671" s="8"/>
      <c r="AV671" s="8"/>
      <c r="AW671" s="8"/>
    </row>
    <row r="672" ht="12.75" customHeight="1">
      <c r="A672" s="40"/>
      <c r="B672" s="40"/>
      <c r="C672" s="40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3"/>
      <c r="O672" s="10"/>
      <c r="P672" s="9"/>
      <c r="Q672" s="9"/>
      <c r="R672" s="44"/>
      <c r="S672" s="69"/>
      <c r="T672" s="8"/>
      <c r="U672" s="8"/>
      <c r="V672" s="8"/>
      <c r="W672" s="8"/>
      <c r="X672" s="8"/>
      <c r="Y672" s="9"/>
      <c r="Z672" s="8"/>
      <c r="AA672" s="8"/>
      <c r="AB672" s="8"/>
      <c r="AC672" s="8"/>
      <c r="AD672" s="8"/>
      <c r="AE672" s="8"/>
      <c r="AF672" s="56"/>
      <c r="AG672" s="56"/>
      <c r="AH672" s="8"/>
      <c r="AI672" s="8"/>
      <c r="AJ672" s="8"/>
      <c r="AK672" s="51"/>
      <c r="AL672" s="51"/>
      <c r="AM672" s="8"/>
      <c r="AN672" s="8"/>
      <c r="AO672" s="8"/>
      <c r="AP672" s="46"/>
      <c r="AQ672" s="71"/>
      <c r="AR672" s="72"/>
      <c r="AS672" s="8"/>
      <c r="AT672" s="8"/>
      <c r="AU672" s="8"/>
      <c r="AV672" s="8"/>
      <c r="AW672" s="8"/>
    </row>
    <row r="673" ht="12.75" customHeight="1">
      <c r="A673" s="40"/>
      <c r="B673" s="40"/>
      <c r="C673" s="40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3"/>
      <c r="O673" s="10"/>
      <c r="P673" s="9"/>
      <c r="Q673" s="9"/>
      <c r="R673" s="44"/>
      <c r="S673" s="69"/>
      <c r="T673" s="8"/>
      <c r="U673" s="8"/>
      <c r="V673" s="8"/>
      <c r="W673" s="8"/>
      <c r="X673" s="8"/>
      <c r="Y673" s="9"/>
      <c r="Z673" s="8"/>
      <c r="AA673" s="8"/>
      <c r="AB673" s="8"/>
      <c r="AC673" s="8"/>
      <c r="AD673" s="8"/>
      <c r="AE673" s="8"/>
      <c r="AF673" s="56"/>
      <c r="AG673" s="56"/>
      <c r="AH673" s="8"/>
      <c r="AI673" s="8"/>
      <c r="AJ673" s="8"/>
      <c r="AK673" s="51"/>
      <c r="AL673" s="51"/>
      <c r="AM673" s="8"/>
      <c r="AN673" s="8"/>
      <c r="AO673" s="8"/>
      <c r="AP673" s="46"/>
      <c r="AQ673" s="71"/>
      <c r="AR673" s="72"/>
      <c r="AS673" s="8"/>
      <c r="AT673" s="8"/>
      <c r="AU673" s="8"/>
      <c r="AV673" s="8"/>
      <c r="AW673" s="8"/>
    </row>
    <row r="674" ht="12.75" customHeight="1">
      <c r="A674" s="40"/>
      <c r="B674" s="40"/>
      <c r="C674" s="40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3"/>
      <c r="O674" s="10"/>
      <c r="P674" s="9"/>
      <c r="Q674" s="9"/>
      <c r="R674" s="44"/>
      <c r="S674" s="69"/>
      <c r="T674" s="8"/>
      <c r="U674" s="8"/>
      <c r="V674" s="8"/>
      <c r="W674" s="8"/>
      <c r="X674" s="8"/>
      <c r="Y674" s="9"/>
      <c r="Z674" s="8"/>
      <c r="AA674" s="8"/>
      <c r="AB674" s="8"/>
      <c r="AC674" s="8"/>
      <c r="AD674" s="8"/>
      <c r="AE674" s="8"/>
      <c r="AF674" s="56"/>
      <c r="AG674" s="56"/>
      <c r="AH674" s="8"/>
      <c r="AI674" s="8"/>
      <c r="AJ674" s="8"/>
      <c r="AK674" s="51"/>
      <c r="AL674" s="51"/>
      <c r="AM674" s="8"/>
      <c r="AN674" s="8"/>
      <c r="AO674" s="8"/>
      <c r="AP674" s="46"/>
      <c r="AQ674" s="71"/>
      <c r="AR674" s="72"/>
      <c r="AS674" s="8"/>
      <c r="AT674" s="8"/>
      <c r="AU674" s="8"/>
      <c r="AV674" s="8"/>
      <c r="AW674" s="8"/>
    </row>
    <row r="675" ht="12.75" customHeight="1">
      <c r="A675" s="40"/>
      <c r="B675" s="40"/>
      <c r="C675" s="40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3"/>
      <c r="O675" s="10"/>
      <c r="P675" s="9"/>
      <c r="Q675" s="9"/>
      <c r="R675" s="44"/>
      <c r="S675" s="69"/>
      <c r="T675" s="8"/>
      <c r="U675" s="8"/>
      <c r="V675" s="8"/>
      <c r="W675" s="8"/>
      <c r="X675" s="8"/>
      <c r="Y675" s="9"/>
      <c r="Z675" s="8"/>
      <c r="AA675" s="8"/>
      <c r="AB675" s="8"/>
      <c r="AC675" s="8"/>
      <c r="AD675" s="8"/>
      <c r="AE675" s="8"/>
      <c r="AF675" s="56"/>
      <c r="AG675" s="56"/>
      <c r="AH675" s="8"/>
      <c r="AI675" s="8"/>
      <c r="AJ675" s="8"/>
      <c r="AK675" s="51"/>
      <c r="AL675" s="51"/>
      <c r="AM675" s="8"/>
      <c r="AN675" s="8"/>
      <c r="AO675" s="8"/>
      <c r="AP675" s="46"/>
      <c r="AQ675" s="71"/>
      <c r="AR675" s="72"/>
      <c r="AS675" s="8"/>
      <c r="AT675" s="8"/>
      <c r="AU675" s="8"/>
      <c r="AV675" s="8"/>
      <c r="AW675" s="8"/>
    </row>
    <row r="676" ht="12.75" customHeight="1">
      <c r="A676" s="40"/>
      <c r="B676" s="40"/>
      <c r="C676" s="40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3"/>
      <c r="O676" s="10"/>
      <c r="P676" s="9"/>
      <c r="Q676" s="9"/>
      <c r="R676" s="44"/>
      <c r="S676" s="69"/>
      <c r="T676" s="8"/>
      <c r="U676" s="8"/>
      <c r="V676" s="8"/>
      <c r="W676" s="8"/>
      <c r="X676" s="8"/>
      <c r="Y676" s="9"/>
      <c r="Z676" s="8"/>
      <c r="AA676" s="8"/>
      <c r="AB676" s="8"/>
      <c r="AC676" s="8"/>
      <c r="AD676" s="8"/>
      <c r="AE676" s="8"/>
      <c r="AF676" s="56"/>
      <c r="AG676" s="56"/>
      <c r="AH676" s="8"/>
      <c r="AI676" s="8"/>
      <c r="AJ676" s="8"/>
      <c r="AK676" s="51"/>
      <c r="AL676" s="51"/>
      <c r="AM676" s="8"/>
      <c r="AN676" s="8"/>
      <c r="AO676" s="8"/>
      <c r="AP676" s="46"/>
      <c r="AQ676" s="71"/>
      <c r="AR676" s="72"/>
      <c r="AS676" s="8"/>
      <c r="AT676" s="8"/>
      <c r="AU676" s="8"/>
      <c r="AV676" s="8"/>
      <c r="AW676" s="8"/>
    </row>
    <row r="677" ht="12.75" customHeight="1">
      <c r="A677" s="40"/>
      <c r="B677" s="40"/>
      <c r="C677" s="40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3"/>
      <c r="O677" s="10"/>
      <c r="P677" s="9"/>
      <c r="Q677" s="9"/>
      <c r="R677" s="44"/>
      <c r="S677" s="69"/>
      <c r="T677" s="8"/>
      <c r="U677" s="8"/>
      <c r="V677" s="8"/>
      <c r="W677" s="8"/>
      <c r="X677" s="8"/>
      <c r="Y677" s="9"/>
      <c r="Z677" s="8"/>
      <c r="AA677" s="8"/>
      <c r="AB677" s="8"/>
      <c r="AC677" s="8"/>
      <c r="AD677" s="8"/>
      <c r="AE677" s="8"/>
      <c r="AF677" s="56"/>
      <c r="AG677" s="56"/>
      <c r="AH677" s="8"/>
      <c r="AI677" s="8"/>
      <c r="AJ677" s="8"/>
      <c r="AK677" s="51"/>
      <c r="AL677" s="51"/>
      <c r="AM677" s="8"/>
      <c r="AN677" s="8"/>
      <c r="AO677" s="8"/>
      <c r="AP677" s="46"/>
      <c r="AQ677" s="71"/>
      <c r="AR677" s="72"/>
      <c r="AS677" s="8"/>
      <c r="AT677" s="8"/>
      <c r="AU677" s="8"/>
      <c r="AV677" s="8"/>
      <c r="AW677" s="8"/>
    </row>
    <row r="678" ht="12.75" customHeight="1">
      <c r="A678" s="40"/>
      <c r="B678" s="40"/>
      <c r="C678" s="40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3"/>
      <c r="O678" s="10"/>
      <c r="P678" s="9"/>
      <c r="Q678" s="9"/>
      <c r="R678" s="44"/>
      <c r="S678" s="69"/>
      <c r="T678" s="8"/>
      <c r="U678" s="8"/>
      <c r="V678" s="8"/>
      <c r="W678" s="8"/>
      <c r="X678" s="8"/>
      <c r="Y678" s="9"/>
      <c r="Z678" s="8"/>
      <c r="AA678" s="8"/>
      <c r="AB678" s="8"/>
      <c r="AC678" s="8"/>
      <c r="AD678" s="8"/>
      <c r="AE678" s="8"/>
      <c r="AF678" s="56"/>
      <c r="AG678" s="56"/>
      <c r="AH678" s="8"/>
      <c r="AI678" s="8"/>
      <c r="AJ678" s="8"/>
      <c r="AK678" s="51"/>
      <c r="AL678" s="51"/>
      <c r="AM678" s="8"/>
      <c r="AN678" s="8"/>
      <c r="AO678" s="8"/>
      <c r="AP678" s="46"/>
      <c r="AQ678" s="71"/>
      <c r="AR678" s="72"/>
      <c r="AS678" s="8"/>
      <c r="AT678" s="8"/>
      <c r="AU678" s="8"/>
      <c r="AV678" s="8"/>
      <c r="AW678" s="8"/>
    </row>
    <row r="679" ht="12.75" customHeight="1">
      <c r="A679" s="40"/>
      <c r="B679" s="40"/>
      <c r="C679" s="40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3"/>
      <c r="O679" s="10"/>
      <c r="P679" s="9"/>
      <c r="Q679" s="9"/>
      <c r="R679" s="44"/>
      <c r="S679" s="69"/>
      <c r="T679" s="8"/>
      <c r="U679" s="8"/>
      <c r="V679" s="8"/>
      <c r="W679" s="8"/>
      <c r="X679" s="8"/>
      <c r="Y679" s="9"/>
      <c r="Z679" s="8"/>
      <c r="AA679" s="8"/>
      <c r="AB679" s="8"/>
      <c r="AC679" s="8"/>
      <c r="AD679" s="8"/>
      <c r="AE679" s="8"/>
      <c r="AF679" s="56"/>
      <c r="AG679" s="56"/>
      <c r="AH679" s="8"/>
      <c r="AI679" s="8"/>
      <c r="AJ679" s="8"/>
      <c r="AK679" s="51"/>
      <c r="AL679" s="51"/>
      <c r="AM679" s="8"/>
      <c r="AN679" s="8"/>
      <c r="AO679" s="8"/>
      <c r="AP679" s="46"/>
      <c r="AQ679" s="71"/>
      <c r="AR679" s="72"/>
      <c r="AS679" s="8"/>
      <c r="AT679" s="8"/>
      <c r="AU679" s="8"/>
      <c r="AV679" s="8"/>
      <c r="AW679" s="8"/>
    </row>
    <row r="680" ht="12.75" customHeight="1">
      <c r="A680" s="40"/>
      <c r="B680" s="40"/>
      <c r="C680" s="40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3"/>
      <c r="O680" s="10"/>
      <c r="P680" s="9"/>
      <c r="Q680" s="9"/>
      <c r="R680" s="44"/>
      <c r="S680" s="69"/>
      <c r="T680" s="8"/>
      <c r="U680" s="8"/>
      <c r="V680" s="8"/>
      <c r="W680" s="8"/>
      <c r="X680" s="8"/>
      <c r="Y680" s="9"/>
      <c r="Z680" s="8"/>
      <c r="AA680" s="8"/>
      <c r="AB680" s="8"/>
      <c r="AC680" s="8"/>
      <c r="AD680" s="8"/>
      <c r="AE680" s="8"/>
      <c r="AF680" s="56"/>
      <c r="AG680" s="56"/>
      <c r="AH680" s="8"/>
      <c r="AI680" s="8"/>
      <c r="AJ680" s="8"/>
      <c r="AK680" s="51"/>
      <c r="AL680" s="51"/>
      <c r="AM680" s="8"/>
      <c r="AN680" s="8"/>
      <c r="AO680" s="8"/>
      <c r="AP680" s="46"/>
      <c r="AQ680" s="71"/>
      <c r="AR680" s="72"/>
      <c r="AS680" s="8"/>
      <c r="AT680" s="8"/>
      <c r="AU680" s="8"/>
      <c r="AV680" s="8"/>
      <c r="AW680" s="8"/>
    </row>
    <row r="681" ht="12.75" customHeight="1">
      <c r="A681" s="40"/>
      <c r="B681" s="40"/>
      <c r="C681" s="40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3"/>
      <c r="O681" s="10"/>
      <c r="P681" s="9"/>
      <c r="Q681" s="9"/>
      <c r="R681" s="44"/>
      <c r="S681" s="69"/>
      <c r="T681" s="8"/>
      <c r="U681" s="8"/>
      <c r="V681" s="8"/>
      <c r="W681" s="8"/>
      <c r="X681" s="8"/>
      <c r="Y681" s="9"/>
      <c r="Z681" s="8"/>
      <c r="AA681" s="8"/>
      <c r="AB681" s="8"/>
      <c r="AC681" s="8"/>
      <c r="AD681" s="8"/>
      <c r="AE681" s="8"/>
      <c r="AF681" s="56"/>
      <c r="AG681" s="56"/>
      <c r="AH681" s="8"/>
      <c r="AI681" s="8"/>
      <c r="AJ681" s="8"/>
      <c r="AK681" s="51"/>
      <c r="AL681" s="51"/>
      <c r="AM681" s="8"/>
      <c r="AN681" s="8"/>
      <c r="AO681" s="8"/>
      <c r="AP681" s="46"/>
      <c r="AQ681" s="71"/>
      <c r="AR681" s="72"/>
      <c r="AS681" s="8"/>
      <c r="AT681" s="8"/>
      <c r="AU681" s="8"/>
      <c r="AV681" s="8"/>
      <c r="AW681" s="8"/>
    </row>
    <row r="682" ht="12.75" customHeight="1">
      <c r="A682" s="40"/>
      <c r="B682" s="40"/>
      <c r="C682" s="40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3"/>
      <c r="O682" s="10"/>
      <c r="P682" s="9"/>
      <c r="Q682" s="9"/>
      <c r="R682" s="44"/>
      <c r="S682" s="69"/>
      <c r="T682" s="8"/>
      <c r="U682" s="8"/>
      <c r="V682" s="8"/>
      <c r="W682" s="8"/>
      <c r="X682" s="8"/>
      <c r="Y682" s="9"/>
      <c r="Z682" s="8"/>
      <c r="AA682" s="8"/>
      <c r="AB682" s="8"/>
      <c r="AC682" s="8"/>
      <c r="AD682" s="8"/>
      <c r="AE682" s="8"/>
      <c r="AF682" s="56"/>
      <c r="AG682" s="56"/>
      <c r="AH682" s="8"/>
      <c r="AI682" s="8"/>
      <c r="AJ682" s="8"/>
      <c r="AK682" s="51"/>
      <c r="AL682" s="51"/>
      <c r="AM682" s="8"/>
      <c r="AN682" s="8"/>
      <c r="AO682" s="8"/>
      <c r="AP682" s="46"/>
      <c r="AQ682" s="71"/>
      <c r="AR682" s="72"/>
      <c r="AS682" s="8"/>
      <c r="AT682" s="8"/>
      <c r="AU682" s="8"/>
      <c r="AV682" s="8"/>
      <c r="AW682" s="8"/>
    </row>
    <row r="683" ht="12.75" customHeight="1">
      <c r="A683" s="40"/>
      <c r="B683" s="40"/>
      <c r="C683" s="40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3"/>
      <c r="O683" s="10"/>
      <c r="P683" s="9"/>
      <c r="Q683" s="9"/>
      <c r="R683" s="44"/>
      <c r="S683" s="69"/>
      <c r="T683" s="8"/>
      <c r="U683" s="8"/>
      <c r="V683" s="8"/>
      <c r="W683" s="8"/>
      <c r="X683" s="8"/>
      <c r="Y683" s="9"/>
      <c r="Z683" s="8"/>
      <c r="AA683" s="8"/>
      <c r="AB683" s="8"/>
      <c r="AC683" s="8"/>
      <c r="AD683" s="8"/>
      <c r="AE683" s="8"/>
      <c r="AF683" s="56"/>
      <c r="AG683" s="56"/>
      <c r="AH683" s="8"/>
      <c r="AI683" s="8"/>
      <c r="AJ683" s="8"/>
      <c r="AK683" s="51"/>
      <c r="AL683" s="51"/>
      <c r="AM683" s="8"/>
      <c r="AN683" s="8"/>
      <c r="AO683" s="8"/>
      <c r="AP683" s="46"/>
      <c r="AQ683" s="71"/>
      <c r="AR683" s="72"/>
      <c r="AS683" s="8"/>
      <c r="AT683" s="8"/>
      <c r="AU683" s="8"/>
      <c r="AV683" s="8"/>
      <c r="AW683" s="8"/>
    </row>
    <row r="684" ht="12.75" customHeight="1">
      <c r="A684" s="40"/>
      <c r="B684" s="40"/>
      <c r="C684" s="40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3"/>
      <c r="O684" s="10"/>
      <c r="P684" s="9"/>
      <c r="Q684" s="9"/>
      <c r="R684" s="44"/>
      <c r="S684" s="69"/>
      <c r="T684" s="8"/>
      <c r="U684" s="8"/>
      <c r="V684" s="8"/>
      <c r="W684" s="8"/>
      <c r="X684" s="8"/>
      <c r="Y684" s="9"/>
      <c r="Z684" s="8"/>
      <c r="AA684" s="8"/>
      <c r="AB684" s="8"/>
      <c r="AC684" s="8"/>
      <c r="AD684" s="8"/>
      <c r="AE684" s="8"/>
      <c r="AF684" s="56"/>
      <c r="AG684" s="56"/>
      <c r="AH684" s="8"/>
      <c r="AI684" s="8"/>
      <c r="AJ684" s="8"/>
      <c r="AK684" s="51"/>
      <c r="AL684" s="51"/>
      <c r="AM684" s="8"/>
      <c r="AN684" s="8"/>
      <c r="AO684" s="8"/>
      <c r="AP684" s="46"/>
      <c r="AQ684" s="71"/>
      <c r="AR684" s="72"/>
      <c r="AS684" s="8"/>
      <c r="AT684" s="8"/>
      <c r="AU684" s="8"/>
      <c r="AV684" s="8"/>
      <c r="AW684" s="8"/>
    </row>
    <row r="685" ht="12.75" customHeight="1">
      <c r="A685" s="40"/>
      <c r="B685" s="40"/>
      <c r="C685" s="40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3"/>
      <c r="O685" s="10"/>
      <c r="P685" s="9"/>
      <c r="Q685" s="9"/>
      <c r="R685" s="44"/>
      <c r="S685" s="69"/>
      <c r="T685" s="8"/>
      <c r="U685" s="8"/>
      <c r="V685" s="8"/>
      <c r="W685" s="8"/>
      <c r="X685" s="8"/>
      <c r="Y685" s="9"/>
      <c r="Z685" s="8"/>
      <c r="AA685" s="8"/>
      <c r="AB685" s="8"/>
      <c r="AC685" s="8"/>
      <c r="AD685" s="8"/>
      <c r="AE685" s="8"/>
      <c r="AF685" s="56"/>
      <c r="AG685" s="56"/>
      <c r="AH685" s="8"/>
      <c r="AI685" s="8"/>
      <c r="AJ685" s="8"/>
      <c r="AK685" s="51"/>
      <c r="AL685" s="51"/>
      <c r="AM685" s="8"/>
      <c r="AN685" s="8"/>
      <c r="AO685" s="8"/>
      <c r="AP685" s="46"/>
      <c r="AQ685" s="71"/>
      <c r="AR685" s="72"/>
      <c r="AS685" s="8"/>
      <c r="AT685" s="8"/>
      <c r="AU685" s="8"/>
      <c r="AV685" s="8"/>
      <c r="AW685" s="8"/>
    </row>
    <row r="686" ht="12.75" customHeight="1">
      <c r="A686" s="40"/>
      <c r="B686" s="40"/>
      <c r="C686" s="40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3"/>
      <c r="O686" s="10"/>
      <c r="P686" s="9"/>
      <c r="Q686" s="9"/>
      <c r="R686" s="44"/>
      <c r="S686" s="69"/>
      <c r="T686" s="8"/>
      <c r="U686" s="8"/>
      <c r="V686" s="8"/>
      <c r="W686" s="8"/>
      <c r="X686" s="8"/>
      <c r="Y686" s="9"/>
      <c r="Z686" s="8"/>
      <c r="AA686" s="8"/>
      <c r="AB686" s="8"/>
      <c r="AC686" s="8"/>
      <c r="AD686" s="8"/>
      <c r="AE686" s="8"/>
      <c r="AF686" s="56"/>
      <c r="AG686" s="56"/>
      <c r="AH686" s="8"/>
      <c r="AI686" s="8"/>
      <c r="AJ686" s="8"/>
      <c r="AK686" s="51"/>
      <c r="AL686" s="51"/>
      <c r="AM686" s="8"/>
      <c r="AN686" s="8"/>
      <c r="AO686" s="8"/>
      <c r="AP686" s="46"/>
      <c r="AQ686" s="71"/>
      <c r="AR686" s="72"/>
      <c r="AS686" s="8"/>
      <c r="AT686" s="8"/>
      <c r="AU686" s="8"/>
      <c r="AV686" s="8"/>
      <c r="AW686" s="8"/>
    </row>
    <row r="687" ht="12.75" customHeight="1">
      <c r="A687" s="40"/>
      <c r="B687" s="40"/>
      <c r="C687" s="40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3"/>
      <c r="O687" s="10"/>
      <c r="P687" s="9"/>
      <c r="Q687" s="9"/>
      <c r="R687" s="44"/>
      <c r="S687" s="69"/>
      <c r="T687" s="8"/>
      <c r="U687" s="8"/>
      <c r="V687" s="8"/>
      <c r="W687" s="8"/>
      <c r="X687" s="8"/>
      <c r="Y687" s="9"/>
      <c r="Z687" s="8"/>
      <c r="AA687" s="8"/>
      <c r="AB687" s="8"/>
      <c r="AC687" s="8"/>
      <c r="AD687" s="8"/>
      <c r="AE687" s="8"/>
      <c r="AF687" s="56"/>
      <c r="AG687" s="56"/>
      <c r="AH687" s="8"/>
      <c r="AI687" s="8"/>
      <c r="AJ687" s="8"/>
      <c r="AK687" s="51"/>
      <c r="AL687" s="51"/>
      <c r="AM687" s="8"/>
      <c r="AN687" s="8"/>
      <c r="AO687" s="8"/>
      <c r="AP687" s="46"/>
      <c r="AQ687" s="71"/>
      <c r="AR687" s="72"/>
      <c r="AS687" s="8"/>
      <c r="AT687" s="8"/>
      <c r="AU687" s="8"/>
      <c r="AV687" s="8"/>
      <c r="AW687" s="8"/>
    </row>
    <row r="688" ht="12.75" customHeight="1">
      <c r="A688" s="40"/>
      <c r="B688" s="40"/>
      <c r="C688" s="40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3"/>
      <c r="O688" s="10"/>
      <c r="P688" s="9"/>
      <c r="Q688" s="9"/>
      <c r="R688" s="44"/>
      <c r="S688" s="69"/>
      <c r="T688" s="8"/>
      <c r="U688" s="8"/>
      <c r="V688" s="8"/>
      <c r="W688" s="8"/>
      <c r="X688" s="8"/>
      <c r="Y688" s="9"/>
      <c r="Z688" s="8"/>
      <c r="AA688" s="8"/>
      <c r="AB688" s="8"/>
      <c r="AC688" s="8"/>
      <c r="AD688" s="8"/>
      <c r="AE688" s="8"/>
      <c r="AF688" s="56"/>
      <c r="AG688" s="56"/>
      <c r="AH688" s="8"/>
      <c r="AI688" s="8"/>
      <c r="AJ688" s="8"/>
      <c r="AK688" s="51"/>
      <c r="AL688" s="51"/>
      <c r="AM688" s="8"/>
      <c r="AN688" s="8"/>
      <c r="AO688" s="8"/>
      <c r="AP688" s="46"/>
      <c r="AQ688" s="71"/>
      <c r="AR688" s="72"/>
      <c r="AS688" s="8"/>
      <c r="AT688" s="8"/>
      <c r="AU688" s="8"/>
      <c r="AV688" s="8"/>
      <c r="AW688" s="8"/>
    </row>
    <row r="689" ht="12.75" customHeight="1">
      <c r="A689" s="40"/>
      <c r="B689" s="40"/>
      <c r="C689" s="40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3"/>
      <c r="O689" s="10"/>
      <c r="P689" s="9"/>
      <c r="Q689" s="9"/>
      <c r="R689" s="44"/>
      <c r="S689" s="69"/>
      <c r="T689" s="8"/>
      <c r="U689" s="8"/>
      <c r="V689" s="8"/>
      <c r="W689" s="8"/>
      <c r="X689" s="8"/>
      <c r="Y689" s="9"/>
      <c r="Z689" s="8"/>
      <c r="AA689" s="8"/>
      <c r="AB689" s="8"/>
      <c r="AC689" s="8"/>
      <c r="AD689" s="8"/>
      <c r="AE689" s="8"/>
      <c r="AF689" s="56"/>
      <c r="AG689" s="56"/>
      <c r="AH689" s="8"/>
      <c r="AI689" s="8"/>
      <c r="AJ689" s="8"/>
      <c r="AK689" s="51"/>
      <c r="AL689" s="51"/>
      <c r="AM689" s="8"/>
      <c r="AN689" s="8"/>
      <c r="AO689" s="8"/>
      <c r="AP689" s="46"/>
      <c r="AQ689" s="71"/>
      <c r="AR689" s="72"/>
      <c r="AS689" s="8"/>
      <c r="AT689" s="8"/>
      <c r="AU689" s="8"/>
      <c r="AV689" s="8"/>
      <c r="AW689" s="8"/>
    </row>
    <row r="690" ht="12.75" customHeight="1">
      <c r="A690" s="40"/>
      <c r="B690" s="40"/>
      <c r="C690" s="40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3"/>
      <c r="O690" s="10"/>
      <c r="P690" s="9"/>
      <c r="Q690" s="9"/>
      <c r="R690" s="44"/>
      <c r="S690" s="69"/>
      <c r="T690" s="8"/>
      <c r="U690" s="8"/>
      <c r="V690" s="8"/>
      <c r="W690" s="8"/>
      <c r="X690" s="8"/>
      <c r="Y690" s="9"/>
      <c r="Z690" s="8"/>
      <c r="AA690" s="8"/>
      <c r="AB690" s="8"/>
      <c r="AC690" s="8"/>
      <c r="AD690" s="8"/>
      <c r="AE690" s="8"/>
      <c r="AF690" s="56"/>
      <c r="AG690" s="56"/>
      <c r="AH690" s="8"/>
      <c r="AI690" s="8"/>
      <c r="AJ690" s="8"/>
      <c r="AK690" s="51"/>
      <c r="AL690" s="51"/>
      <c r="AM690" s="8"/>
      <c r="AN690" s="8"/>
      <c r="AO690" s="8"/>
      <c r="AP690" s="46"/>
      <c r="AQ690" s="71"/>
      <c r="AR690" s="72"/>
      <c r="AS690" s="8"/>
      <c r="AT690" s="8"/>
      <c r="AU690" s="8"/>
      <c r="AV690" s="8"/>
      <c r="AW690" s="8"/>
    </row>
    <row r="691" ht="12.75" customHeight="1">
      <c r="A691" s="40"/>
      <c r="B691" s="40"/>
      <c r="C691" s="40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3"/>
      <c r="O691" s="10"/>
      <c r="P691" s="9"/>
      <c r="Q691" s="9"/>
      <c r="R691" s="44"/>
      <c r="S691" s="69"/>
      <c r="T691" s="8"/>
      <c r="U691" s="8"/>
      <c r="V691" s="8"/>
      <c r="W691" s="8"/>
      <c r="X691" s="8"/>
      <c r="Y691" s="9"/>
      <c r="Z691" s="8"/>
      <c r="AA691" s="8"/>
      <c r="AB691" s="8"/>
      <c r="AC691" s="8"/>
      <c r="AD691" s="8"/>
      <c r="AE691" s="8"/>
      <c r="AF691" s="56"/>
      <c r="AG691" s="56"/>
      <c r="AH691" s="8"/>
      <c r="AI691" s="8"/>
      <c r="AJ691" s="8"/>
      <c r="AK691" s="51"/>
      <c r="AL691" s="51"/>
      <c r="AM691" s="8"/>
      <c r="AN691" s="8"/>
      <c r="AO691" s="8"/>
      <c r="AP691" s="46"/>
      <c r="AQ691" s="71"/>
      <c r="AR691" s="72"/>
      <c r="AS691" s="8"/>
      <c r="AT691" s="8"/>
      <c r="AU691" s="8"/>
      <c r="AV691" s="8"/>
      <c r="AW691" s="8"/>
    </row>
    <row r="692" ht="12.75" customHeight="1">
      <c r="A692" s="40"/>
      <c r="B692" s="40"/>
      <c r="C692" s="40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3"/>
      <c r="O692" s="10"/>
      <c r="P692" s="9"/>
      <c r="Q692" s="9"/>
      <c r="R692" s="44"/>
      <c r="S692" s="69"/>
      <c r="T692" s="8"/>
      <c r="U692" s="8"/>
      <c r="V692" s="8"/>
      <c r="W692" s="8"/>
      <c r="X692" s="8"/>
      <c r="Y692" s="9"/>
      <c r="Z692" s="8"/>
      <c r="AA692" s="8"/>
      <c r="AB692" s="8"/>
      <c r="AC692" s="8"/>
      <c r="AD692" s="8"/>
      <c r="AE692" s="8"/>
      <c r="AF692" s="56"/>
      <c r="AG692" s="56"/>
      <c r="AH692" s="8"/>
      <c r="AI692" s="8"/>
      <c r="AJ692" s="8"/>
      <c r="AK692" s="51"/>
      <c r="AL692" s="51"/>
      <c r="AM692" s="8"/>
      <c r="AN692" s="8"/>
      <c r="AO692" s="8"/>
      <c r="AP692" s="46"/>
      <c r="AQ692" s="71"/>
      <c r="AR692" s="72"/>
      <c r="AS692" s="8"/>
      <c r="AT692" s="8"/>
      <c r="AU692" s="8"/>
      <c r="AV692" s="8"/>
      <c r="AW692" s="8"/>
    </row>
    <row r="693" ht="12.75" customHeight="1">
      <c r="A693" s="40"/>
      <c r="B693" s="40"/>
      <c r="C693" s="40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3"/>
      <c r="O693" s="10"/>
      <c r="P693" s="9"/>
      <c r="Q693" s="9"/>
      <c r="R693" s="44"/>
      <c r="S693" s="69"/>
      <c r="T693" s="8"/>
      <c r="U693" s="8"/>
      <c r="V693" s="8"/>
      <c r="W693" s="8"/>
      <c r="X693" s="8"/>
      <c r="Y693" s="9"/>
      <c r="Z693" s="8"/>
      <c r="AA693" s="8"/>
      <c r="AB693" s="8"/>
      <c r="AC693" s="8"/>
      <c r="AD693" s="8"/>
      <c r="AE693" s="8"/>
      <c r="AF693" s="56"/>
      <c r="AG693" s="56"/>
      <c r="AH693" s="8"/>
      <c r="AI693" s="8"/>
      <c r="AJ693" s="8"/>
      <c r="AK693" s="51"/>
      <c r="AL693" s="51"/>
      <c r="AM693" s="8"/>
      <c r="AN693" s="8"/>
      <c r="AO693" s="8"/>
      <c r="AP693" s="46"/>
      <c r="AQ693" s="71"/>
      <c r="AR693" s="72"/>
      <c r="AS693" s="8"/>
      <c r="AT693" s="8"/>
      <c r="AU693" s="8"/>
      <c r="AV693" s="8"/>
      <c r="AW693" s="8"/>
    </row>
    <row r="694" ht="12.75" customHeight="1">
      <c r="A694" s="40"/>
      <c r="B694" s="40"/>
      <c r="C694" s="40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3"/>
      <c r="O694" s="10"/>
      <c r="P694" s="9"/>
      <c r="Q694" s="9"/>
      <c r="R694" s="44"/>
      <c r="S694" s="69"/>
      <c r="T694" s="8"/>
      <c r="U694" s="8"/>
      <c r="V694" s="8"/>
      <c r="W694" s="8"/>
      <c r="X694" s="8"/>
      <c r="Y694" s="9"/>
      <c r="Z694" s="8"/>
      <c r="AA694" s="8"/>
      <c r="AB694" s="8"/>
      <c r="AC694" s="8"/>
      <c r="AD694" s="8"/>
      <c r="AE694" s="8"/>
      <c r="AF694" s="56"/>
      <c r="AG694" s="56"/>
      <c r="AH694" s="8"/>
      <c r="AI694" s="8"/>
      <c r="AJ694" s="8"/>
      <c r="AK694" s="51"/>
      <c r="AL694" s="51"/>
      <c r="AM694" s="8"/>
      <c r="AN694" s="8"/>
      <c r="AO694" s="8"/>
      <c r="AP694" s="46"/>
      <c r="AQ694" s="71"/>
      <c r="AR694" s="72"/>
      <c r="AS694" s="8"/>
      <c r="AT694" s="8"/>
      <c r="AU694" s="8"/>
      <c r="AV694" s="8"/>
      <c r="AW694" s="8"/>
    </row>
    <row r="695" ht="12.75" customHeight="1">
      <c r="A695" s="40"/>
      <c r="B695" s="40"/>
      <c r="C695" s="40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3"/>
      <c r="O695" s="10"/>
      <c r="P695" s="9"/>
      <c r="Q695" s="9"/>
      <c r="R695" s="44"/>
      <c r="S695" s="69"/>
      <c r="T695" s="8"/>
      <c r="U695" s="8"/>
      <c r="V695" s="8"/>
      <c r="W695" s="8"/>
      <c r="X695" s="8"/>
      <c r="Y695" s="9"/>
      <c r="Z695" s="8"/>
      <c r="AA695" s="8"/>
      <c r="AB695" s="8"/>
      <c r="AC695" s="8"/>
      <c r="AD695" s="8"/>
      <c r="AE695" s="8"/>
      <c r="AF695" s="56"/>
      <c r="AG695" s="56"/>
      <c r="AH695" s="8"/>
      <c r="AI695" s="8"/>
      <c r="AJ695" s="8"/>
      <c r="AK695" s="51"/>
      <c r="AL695" s="51"/>
      <c r="AM695" s="8"/>
      <c r="AN695" s="8"/>
      <c r="AO695" s="8"/>
      <c r="AP695" s="46"/>
      <c r="AQ695" s="71"/>
      <c r="AR695" s="72"/>
      <c r="AS695" s="8"/>
      <c r="AT695" s="8"/>
      <c r="AU695" s="8"/>
      <c r="AV695" s="8"/>
      <c r="AW695" s="8"/>
    </row>
    <row r="696" ht="12.75" customHeight="1">
      <c r="A696" s="40"/>
      <c r="B696" s="40"/>
      <c r="C696" s="40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3"/>
      <c r="O696" s="10"/>
      <c r="P696" s="9"/>
      <c r="Q696" s="9"/>
      <c r="R696" s="44"/>
      <c r="S696" s="69"/>
      <c r="T696" s="8"/>
      <c r="U696" s="8"/>
      <c r="V696" s="8"/>
      <c r="W696" s="8"/>
      <c r="X696" s="8"/>
      <c r="Y696" s="9"/>
      <c r="Z696" s="8"/>
      <c r="AA696" s="8"/>
      <c r="AB696" s="8"/>
      <c r="AC696" s="8"/>
      <c r="AD696" s="8"/>
      <c r="AE696" s="8"/>
      <c r="AF696" s="56"/>
      <c r="AG696" s="56"/>
      <c r="AH696" s="8"/>
      <c r="AI696" s="8"/>
      <c r="AJ696" s="8"/>
      <c r="AK696" s="51"/>
      <c r="AL696" s="51"/>
      <c r="AM696" s="8"/>
      <c r="AN696" s="8"/>
      <c r="AO696" s="8"/>
      <c r="AP696" s="46"/>
      <c r="AQ696" s="71"/>
      <c r="AR696" s="72"/>
      <c r="AS696" s="8"/>
      <c r="AT696" s="8"/>
      <c r="AU696" s="8"/>
      <c r="AV696" s="8"/>
      <c r="AW696" s="8"/>
    </row>
    <row r="697" ht="12.75" customHeight="1">
      <c r="A697" s="40"/>
      <c r="B697" s="40"/>
      <c r="C697" s="40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3"/>
      <c r="O697" s="10"/>
      <c r="P697" s="9"/>
      <c r="Q697" s="9"/>
      <c r="R697" s="44"/>
      <c r="S697" s="69"/>
      <c r="T697" s="8"/>
      <c r="U697" s="8"/>
      <c r="V697" s="8"/>
      <c r="W697" s="8"/>
      <c r="X697" s="8"/>
      <c r="Y697" s="9"/>
      <c r="Z697" s="8"/>
      <c r="AA697" s="8"/>
      <c r="AB697" s="8"/>
      <c r="AC697" s="8"/>
      <c r="AD697" s="8"/>
      <c r="AE697" s="8"/>
      <c r="AF697" s="56"/>
      <c r="AG697" s="56"/>
      <c r="AH697" s="8"/>
      <c r="AI697" s="8"/>
      <c r="AJ697" s="8"/>
      <c r="AK697" s="51"/>
      <c r="AL697" s="51"/>
      <c r="AM697" s="8"/>
      <c r="AN697" s="8"/>
      <c r="AO697" s="8"/>
      <c r="AP697" s="46"/>
      <c r="AQ697" s="71"/>
      <c r="AR697" s="72"/>
      <c r="AS697" s="8"/>
      <c r="AT697" s="8"/>
      <c r="AU697" s="8"/>
      <c r="AV697" s="8"/>
      <c r="AW697" s="8"/>
    </row>
    <row r="698" ht="12.75" customHeight="1">
      <c r="A698" s="40"/>
      <c r="B698" s="40"/>
      <c r="C698" s="40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3"/>
      <c r="O698" s="10"/>
      <c r="P698" s="9"/>
      <c r="Q698" s="9"/>
      <c r="R698" s="44"/>
      <c r="S698" s="69"/>
      <c r="T698" s="8"/>
      <c r="U698" s="8"/>
      <c r="V698" s="8"/>
      <c r="W698" s="8"/>
      <c r="X698" s="8"/>
      <c r="Y698" s="9"/>
      <c r="Z698" s="8"/>
      <c r="AA698" s="8"/>
      <c r="AB698" s="8"/>
      <c r="AC698" s="8"/>
      <c r="AD698" s="8"/>
      <c r="AE698" s="8"/>
      <c r="AF698" s="56"/>
      <c r="AG698" s="56"/>
      <c r="AH698" s="8"/>
      <c r="AI698" s="8"/>
      <c r="AJ698" s="8"/>
      <c r="AK698" s="51"/>
      <c r="AL698" s="51"/>
      <c r="AM698" s="8"/>
      <c r="AN698" s="8"/>
      <c r="AO698" s="8"/>
      <c r="AP698" s="46"/>
      <c r="AQ698" s="71"/>
      <c r="AR698" s="72"/>
      <c r="AS698" s="8"/>
      <c r="AT698" s="8"/>
      <c r="AU698" s="8"/>
      <c r="AV698" s="8"/>
      <c r="AW698" s="8"/>
    </row>
    <row r="699" ht="12.75" customHeight="1">
      <c r="A699" s="40"/>
      <c r="B699" s="40"/>
      <c r="C699" s="40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3"/>
      <c r="O699" s="10"/>
      <c r="P699" s="9"/>
      <c r="Q699" s="9"/>
      <c r="R699" s="44"/>
      <c r="S699" s="69"/>
      <c r="T699" s="8"/>
      <c r="U699" s="8"/>
      <c r="V699" s="8"/>
      <c r="W699" s="8"/>
      <c r="X699" s="8"/>
      <c r="Y699" s="9"/>
      <c r="Z699" s="8"/>
      <c r="AA699" s="8"/>
      <c r="AB699" s="8"/>
      <c r="AC699" s="8"/>
      <c r="AD699" s="8"/>
      <c r="AE699" s="8"/>
      <c r="AF699" s="56"/>
      <c r="AG699" s="56"/>
      <c r="AH699" s="8"/>
      <c r="AI699" s="8"/>
      <c r="AJ699" s="8"/>
      <c r="AK699" s="51"/>
      <c r="AL699" s="51"/>
      <c r="AM699" s="8"/>
      <c r="AN699" s="8"/>
      <c r="AO699" s="8"/>
      <c r="AP699" s="46"/>
      <c r="AQ699" s="71"/>
      <c r="AR699" s="72"/>
      <c r="AS699" s="8"/>
      <c r="AT699" s="8"/>
      <c r="AU699" s="8"/>
      <c r="AV699" s="8"/>
      <c r="AW699" s="8"/>
    </row>
    <row r="700" ht="12.75" customHeight="1">
      <c r="A700" s="40"/>
      <c r="B700" s="40"/>
      <c r="C700" s="40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3"/>
      <c r="O700" s="10"/>
      <c r="P700" s="9"/>
      <c r="Q700" s="9"/>
      <c r="R700" s="44"/>
      <c r="S700" s="69"/>
      <c r="T700" s="8"/>
      <c r="U700" s="8"/>
      <c r="V700" s="8"/>
      <c r="W700" s="8"/>
      <c r="X700" s="8"/>
      <c r="Y700" s="9"/>
      <c r="Z700" s="8"/>
      <c r="AA700" s="8"/>
      <c r="AB700" s="8"/>
      <c r="AC700" s="8"/>
      <c r="AD700" s="8"/>
      <c r="AE700" s="8"/>
      <c r="AF700" s="56"/>
      <c r="AG700" s="56"/>
      <c r="AH700" s="8"/>
      <c r="AI700" s="8"/>
      <c r="AJ700" s="8"/>
      <c r="AK700" s="51"/>
      <c r="AL700" s="51"/>
      <c r="AM700" s="8"/>
      <c r="AN700" s="8"/>
      <c r="AO700" s="8"/>
      <c r="AP700" s="46"/>
      <c r="AQ700" s="71"/>
      <c r="AR700" s="72"/>
      <c r="AS700" s="8"/>
      <c r="AT700" s="8"/>
      <c r="AU700" s="8"/>
      <c r="AV700" s="8"/>
      <c r="AW700" s="8"/>
    </row>
    <row r="701" ht="12.75" customHeight="1">
      <c r="A701" s="40"/>
      <c r="B701" s="40"/>
      <c r="C701" s="40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3"/>
      <c r="O701" s="10"/>
      <c r="P701" s="9"/>
      <c r="Q701" s="9"/>
      <c r="R701" s="44"/>
      <c r="S701" s="69"/>
      <c r="T701" s="8"/>
      <c r="U701" s="8"/>
      <c r="V701" s="8"/>
      <c r="W701" s="8"/>
      <c r="X701" s="8"/>
      <c r="Y701" s="9"/>
      <c r="Z701" s="8"/>
      <c r="AA701" s="8"/>
      <c r="AB701" s="8"/>
      <c r="AC701" s="8"/>
      <c r="AD701" s="8"/>
      <c r="AE701" s="8"/>
      <c r="AF701" s="56"/>
      <c r="AG701" s="56"/>
      <c r="AH701" s="8"/>
      <c r="AI701" s="8"/>
      <c r="AJ701" s="8"/>
      <c r="AK701" s="51"/>
      <c r="AL701" s="51"/>
      <c r="AM701" s="8"/>
      <c r="AN701" s="8"/>
      <c r="AO701" s="8"/>
      <c r="AP701" s="46"/>
      <c r="AQ701" s="71"/>
      <c r="AR701" s="72"/>
      <c r="AS701" s="8"/>
      <c r="AT701" s="8"/>
      <c r="AU701" s="8"/>
      <c r="AV701" s="8"/>
      <c r="AW701" s="8"/>
    </row>
    <row r="702" ht="12.75" customHeight="1">
      <c r="A702" s="40"/>
      <c r="B702" s="40"/>
      <c r="C702" s="40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3"/>
      <c r="O702" s="10"/>
      <c r="P702" s="9"/>
      <c r="Q702" s="9"/>
      <c r="R702" s="44"/>
      <c r="S702" s="69"/>
      <c r="T702" s="8"/>
      <c r="U702" s="8"/>
      <c r="V702" s="8"/>
      <c r="W702" s="8"/>
      <c r="X702" s="8"/>
      <c r="Y702" s="9"/>
      <c r="Z702" s="8"/>
      <c r="AA702" s="8"/>
      <c r="AB702" s="8"/>
      <c r="AC702" s="8"/>
      <c r="AD702" s="8"/>
      <c r="AE702" s="8"/>
      <c r="AF702" s="56"/>
      <c r="AG702" s="56"/>
      <c r="AH702" s="8"/>
      <c r="AI702" s="8"/>
      <c r="AJ702" s="8"/>
      <c r="AK702" s="51"/>
      <c r="AL702" s="51"/>
      <c r="AM702" s="8"/>
      <c r="AN702" s="8"/>
      <c r="AO702" s="8"/>
      <c r="AP702" s="46"/>
      <c r="AQ702" s="71"/>
      <c r="AR702" s="72"/>
      <c r="AS702" s="8"/>
      <c r="AT702" s="8"/>
      <c r="AU702" s="8"/>
      <c r="AV702" s="8"/>
      <c r="AW702" s="8"/>
    </row>
    <row r="703" ht="12.75" customHeight="1">
      <c r="A703" s="40"/>
      <c r="B703" s="40"/>
      <c r="C703" s="40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3"/>
      <c r="O703" s="10"/>
      <c r="P703" s="9"/>
      <c r="Q703" s="9"/>
      <c r="R703" s="44"/>
      <c r="S703" s="69"/>
      <c r="T703" s="8"/>
      <c r="U703" s="8"/>
      <c r="V703" s="8"/>
      <c r="W703" s="8"/>
      <c r="X703" s="8"/>
      <c r="Y703" s="9"/>
      <c r="Z703" s="8"/>
      <c r="AA703" s="8"/>
      <c r="AB703" s="8"/>
      <c r="AC703" s="8"/>
      <c r="AD703" s="8"/>
      <c r="AE703" s="8"/>
      <c r="AF703" s="56"/>
      <c r="AG703" s="56"/>
      <c r="AH703" s="8"/>
      <c r="AI703" s="8"/>
      <c r="AJ703" s="8"/>
      <c r="AK703" s="51"/>
      <c r="AL703" s="51"/>
      <c r="AM703" s="8"/>
      <c r="AN703" s="8"/>
      <c r="AO703" s="8"/>
      <c r="AP703" s="46"/>
      <c r="AQ703" s="71"/>
      <c r="AR703" s="72"/>
      <c r="AS703" s="8"/>
      <c r="AT703" s="8"/>
      <c r="AU703" s="8"/>
      <c r="AV703" s="8"/>
      <c r="AW703" s="8"/>
    </row>
    <row r="704" ht="12.75" customHeight="1">
      <c r="A704" s="40"/>
      <c r="B704" s="40"/>
      <c r="C704" s="40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3"/>
      <c r="O704" s="10"/>
      <c r="P704" s="9"/>
      <c r="Q704" s="9"/>
      <c r="R704" s="44"/>
      <c r="S704" s="69"/>
      <c r="T704" s="8"/>
      <c r="U704" s="8"/>
      <c r="V704" s="8"/>
      <c r="W704" s="8"/>
      <c r="X704" s="8"/>
      <c r="Y704" s="9"/>
      <c r="Z704" s="8"/>
      <c r="AA704" s="8"/>
      <c r="AB704" s="8"/>
      <c r="AC704" s="8"/>
      <c r="AD704" s="8"/>
      <c r="AE704" s="8"/>
      <c r="AF704" s="56"/>
      <c r="AG704" s="56"/>
      <c r="AH704" s="8"/>
      <c r="AI704" s="8"/>
      <c r="AJ704" s="8"/>
      <c r="AK704" s="51"/>
      <c r="AL704" s="51"/>
      <c r="AM704" s="8"/>
      <c r="AN704" s="8"/>
      <c r="AO704" s="8"/>
      <c r="AP704" s="46"/>
      <c r="AQ704" s="71"/>
      <c r="AR704" s="72"/>
      <c r="AS704" s="8"/>
      <c r="AT704" s="8"/>
      <c r="AU704" s="8"/>
      <c r="AV704" s="8"/>
      <c r="AW704" s="8"/>
    </row>
    <row r="705" ht="12.75" customHeight="1">
      <c r="A705" s="40"/>
      <c r="B705" s="40"/>
      <c r="C705" s="40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3"/>
      <c r="O705" s="10"/>
      <c r="P705" s="9"/>
      <c r="Q705" s="9"/>
      <c r="R705" s="44"/>
      <c r="S705" s="69"/>
      <c r="T705" s="8"/>
      <c r="U705" s="8"/>
      <c r="V705" s="8"/>
      <c r="W705" s="8"/>
      <c r="X705" s="8"/>
      <c r="Y705" s="9"/>
      <c r="Z705" s="8"/>
      <c r="AA705" s="8"/>
      <c r="AB705" s="8"/>
      <c r="AC705" s="8"/>
      <c r="AD705" s="8"/>
      <c r="AE705" s="8"/>
      <c r="AF705" s="56"/>
      <c r="AG705" s="56"/>
      <c r="AH705" s="8"/>
      <c r="AI705" s="8"/>
      <c r="AJ705" s="8"/>
      <c r="AK705" s="51"/>
      <c r="AL705" s="51"/>
      <c r="AM705" s="8"/>
      <c r="AN705" s="8"/>
      <c r="AO705" s="8"/>
      <c r="AP705" s="46"/>
      <c r="AQ705" s="71"/>
      <c r="AR705" s="72"/>
      <c r="AS705" s="8"/>
      <c r="AT705" s="8"/>
      <c r="AU705" s="8"/>
      <c r="AV705" s="8"/>
      <c r="AW705" s="8"/>
    </row>
    <row r="706" ht="12.75" customHeight="1">
      <c r="A706" s="40"/>
      <c r="B706" s="40"/>
      <c r="C706" s="40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3"/>
      <c r="O706" s="10"/>
      <c r="P706" s="9"/>
      <c r="Q706" s="9"/>
      <c r="R706" s="44"/>
      <c r="S706" s="69"/>
      <c r="T706" s="8"/>
      <c r="U706" s="8"/>
      <c r="V706" s="8"/>
      <c r="W706" s="8"/>
      <c r="X706" s="8"/>
      <c r="Y706" s="9"/>
      <c r="Z706" s="8"/>
      <c r="AA706" s="8"/>
      <c r="AB706" s="8"/>
      <c r="AC706" s="8"/>
      <c r="AD706" s="8"/>
      <c r="AE706" s="8"/>
      <c r="AF706" s="56"/>
      <c r="AG706" s="56"/>
      <c r="AH706" s="8"/>
      <c r="AI706" s="8"/>
      <c r="AJ706" s="8"/>
      <c r="AK706" s="51"/>
      <c r="AL706" s="51"/>
      <c r="AM706" s="8"/>
      <c r="AN706" s="8"/>
      <c r="AO706" s="8"/>
      <c r="AP706" s="46"/>
      <c r="AQ706" s="71"/>
      <c r="AR706" s="72"/>
      <c r="AS706" s="8"/>
      <c r="AT706" s="8"/>
      <c r="AU706" s="8"/>
      <c r="AV706" s="8"/>
      <c r="AW706" s="8"/>
    </row>
    <row r="707" ht="12.75" customHeight="1">
      <c r="A707" s="40"/>
      <c r="B707" s="40"/>
      <c r="C707" s="40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3"/>
      <c r="O707" s="10"/>
      <c r="P707" s="9"/>
      <c r="Q707" s="9"/>
      <c r="R707" s="44"/>
      <c r="S707" s="69"/>
      <c r="T707" s="8"/>
      <c r="U707" s="8"/>
      <c r="V707" s="8"/>
      <c r="W707" s="8"/>
      <c r="X707" s="8"/>
      <c r="Y707" s="9"/>
      <c r="Z707" s="8"/>
      <c r="AA707" s="8"/>
      <c r="AB707" s="8"/>
      <c r="AC707" s="8"/>
      <c r="AD707" s="8"/>
      <c r="AE707" s="8"/>
      <c r="AF707" s="56"/>
      <c r="AG707" s="56"/>
      <c r="AH707" s="8"/>
      <c r="AI707" s="8"/>
      <c r="AJ707" s="8"/>
      <c r="AK707" s="51"/>
      <c r="AL707" s="51"/>
      <c r="AM707" s="8"/>
      <c r="AN707" s="8"/>
      <c r="AO707" s="8"/>
      <c r="AP707" s="46"/>
      <c r="AQ707" s="71"/>
      <c r="AR707" s="72"/>
      <c r="AS707" s="8"/>
      <c r="AT707" s="8"/>
      <c r="AU707" s="8"/>
      <c r="AV707" s="8"/>
      <c r="AW707" s="8"/>
    </row>
    <row r="708" ht="12.75" customHeight="1">
      <c r="A708" s="40"/>
      <c r="B708" s="40"/>
      <c r="C708" s="40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3"/>
      <c r="O708" s="10"/>
      <c r="P708" s="9"/>
      <c r="Q708" s="9"/>
      <c r="R708" s="44"/>
      <c r="S708" s="69"/>
      <c r="T708" s="8"/>
      <c r="U708" s="8"/>
      <c r="V708" s="8"/>
      <c r="W708" s="8"/>
      <c r="X708" s="8"/>
      <c r="Y708" s="9"/>
      <c r="Z708" s="8"/>
      <c r="AA708" s="8"/>
      <c r="AB708" s="8"/>
      <c r="AC708" s="8"/>
      <c r="AD708" s="8"/>
      <c r="AE708" s="8"/>
      <c r="AF708" s="56"/>
      <c r="AG708" s="56"/>
      <c r="AH708" s="8"/>
      <c r="AI708" s="8"/>
      <c r="AJ708" s="8"/>
      <c r="AK708" s="51"/>
      <c r="AL708" s="51"/>
      <c r="AM708" s="8"/>
      <c r="AN708" s="8"/>
      <c r="AO708" s="8"/>
      <c r="AP708" s="46"/>
      <c r="AQ708" s="71"/>
      <c r="AR708" s="72"/>
      <c r="AS708" s="8"/>
      <c r="AT708" s="8"/>
      <c r="AU708" s="8"/>
      <c r="AV708" s="8"/>
      <c r="AW708" s="8"/>
    </row>
    <row r="709" ht="12.75" customHeight="1">
      <c r="A709" s="40"/>
      <c r="B709" s="40"/>
      <c r="C709" s="40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3"/>
      <c r="O709" s="10"/>
      <c r="P709" s="9"/>
      <c r="Q709" s="9"/>
      <c r="R709" s="44"/>
      <c r="S709" s="69"/>
      <c r="T709" s="8"/>
      <c r="U709" s="8"/>
      <c r="V709" s="8"/>
      <c r="W709" s="8"/>
      <c r="X709" s="8"/>
      <c r="Y709" s="9"/>
      <c r="Z709" s="8"/>
      <c r="AA709" s="8"/>
      <c r="AB709" s="8"/>
      <c r="AC709" s="8"/>
      <c r="AD709" s="8"/>
      <c r="AE709" s="8"/>
      <c r="AF709" s="56"/>
      <c r="AG709" s="56"/>
      <c r="AH709" s="8"/>
      <c r="AI709" s="8"/>
      <c r="AJ709" s="8"/>
      <c r="AK709" s="51"/>
      <c r="AL709" s="51"/>
      <c r="AM709" s="8"/>
      <c r="AN709" s="8"/>
      <c r="AO709" s="8"/>
      <c r="AP709" s="46"/>
      <c r="AQ709" s="71"/>
      <c r="AR709" s="72"/>
      <c r="AS709" s="8"/>
      <c r="AT709" s="8"/>
      <c r="AU709" s="8"/>
      <c r="AV709" s="8"/>
      <c r="AW709" s="8"/>
    </row>
    <row r="710" ht="12.75" customHeight="1">
      <c r="A710" s="40"/>
      <c r="B710" s="40"/>
      <c r="C710" s="40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3"/>
      <c r="O710" s="10"/>
      <c r="P710" s="9"/>
      <c r="Q710" s="9"/>
      <c r="R710" s="44"/>
      <c r="S710" s="69"/>
      <c r="T710" s="8"/>
      <c r="U710" s="8"/>
      <c r="V710" s="8"/>
      <c r="W710" s="8"/>
      <c r="X710" s="8"/>
      <c r="Y710" s="9"/>
      <c r="Z710" s="8"/>
      <c r="AA710" s="8"/>
      <c r="AB710" s="8"/>
      <c r="AC710" s="8"/>
      <c r="AD710" s="8"/>
      <c r="AE710" s="8"/>
      <c r="AF710" s="56"/>
      <c r="AG710" s="56"/>
      <c r="AH710" s="8"/>
      <c r="AI710" s="8"/>
      <c r="AJ710" s="8"/>
      <c r="AK710" s="51"/>
      <c r="AL710" s="51"/>
      <c r="AM710" s="8"/>
      <c r="AN710" s="8"/>
      <c r="AO710" s="8"/>
      <c r="AP710" s="46"/>
      <c r="AQ710" s="71"/>
      <c r="AR710" s="72"/>
      <c r="AS710" s="8"/>
      <c r="AT710" s="8"/>
      <c r="AU710" s="8"/>
      <c r="AV710" s="8"/>
      <c r="AW710" s="8"/>
    </row>
    <row r="711" ht="12.75" customHeight="1">
      <c r="A711" s="40"/>
      <c r="B711" s="40"/>
      <c r="C711" s="40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3"/>
      <c r="O711" s="10"/>
      <c r="P711" s="9"/>
      <c r="Q711" s="9"/>
      <c r="R711" s="44"/>
      <c r="S711" s="69"/>
      <c r="T711" s="8"/>
      <c r="U711" s="8"/>
      <c r="V711" s="8"/>
      <c r="W711" s="8"/>
      <c r="X711" s="8"/>
      <c r="Y711" s="9"/>
      <c r="Z711" s="8"/>
      <c r="AA711" s="8"/>
      <c r="AB711" s="8"/>
      <c r="AC711" s="8"/>
      <c r="AD711" s="8"/>
      <c r="AE711" s="8"/>
      <c r="AF711" s="56"/>
      <c r="AG711" s="56"/>
      <c r="AH711" s="8"/>
      <c r="AI711" s="8"/>
      <c r="AJ711" s="8"/>
      <c r="AK711" s="51"/>
      <c r="AL711" s="51"/>
      <c r="AM711" s="8"/>
      <c r="AN711" s="8"/>
      <c r="AO711" s="8"/>
      <c r="AP711" s="46"/>
      <c r="AQ711" s="71"/>
      <c r="AR711" s="72"/>
      <c r="AS711" s="8"/>
      <c r="AT711" s="8"/>
      <c r="AU711" s="8"/>
      <c r="AV711" s="8"/>
      <c r="AW711" s="8"/>
    </row>
    <row r="712" ht="12.75" customHeight="1">
      <c r="A712" s="40"/>
      <c r="B712" s="40"/>
      <c r="C712" s="40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3"/>
      <c r="O712" s="10"/>
      <c r="P712" s="9"/>
      <c r="Q712" s="9"/>
      <c r="R712" s="44"/>
      <c r="S712" s="69"/>
      <c r="T712" s="8"/>
      <c r="U712" s="8"/>
      <c r="V712" s="8"/>
      <c r="W712" s="8"/>
      <c r="X712" s="8"/>
      <c r="Y712" s="9"/>
      <c r="Z712" s="8"/>
      <c r="AA712" s="8"/>
      <c r="AB712" s="8"/>
      <c r="AC712" s="8"/>
      <c r="AD712" s="8"/>
      <c r="AE712" s="8"/>
      <c r="AF712" s="56"/>
      <c r="AG712" s="56"/>
      <c r="AH712" s="8"/>
      <c r="AI712" s="8"/>
      <c r="AJ712" s="8"/>
      <c r="AK712" s="51"/>
      <c r="AL712" s="51"/>
      <c r="AM712" s="8"/>
      <c r="AN712" s="8"/>
      <c r="AO712" s="8"/>
      <c r="AP712" s="46"/>
      <c r="AQ712" s="71"/>
      <c r="AR712" s="72"/>
      <c r="AS712" s="8"/>
      <c r="AT712" s="8"/>
      <c r="AU712" s="8"/>
      <c r="AV712" s="8"/>
      <c r="AW712" s="8"/>
    </row>
    <row r="713" ht="12.75" customHeight="1">
      <c r="A713" s="40"/>
      <c r="B713" s="40"/>
      <c r="C713" s="40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3"/>
      <c r="O713" s="10"/>
      <c r="P713" s="9"/>
      <c r="Q713" s="9"/>
      <c r="R713" s="44"/>
      <c r="S713" s="69"/>
      <c r="T713" s="8"/>
      <c r="U713" s="8"/>
      <c r="V713" s="8"/>
      <c r="W713" s="8"/>
      <c r="X713" s="8"/>
      <c r="Y713" s="9"/>
      <c r="Z713" s="8"/>
      <c r="AA713" s="8"/>
      <c r="AB713" s="8"/>
      <c r="AC713" s="8"/>
      <c r="AD713" s="8"/>
      <c r="AE713" s="8"/>
      <c r="AF713" s="56"/>
      <c r="AG713" s="56"/>
      <c r="AH713" s="8"/>
      <c r="AI713" s="8"/>
      <c r="AJ713" s="8"/>
      <c r="AK713" s="51"/>
      <c r="AL713" s="51"/>
      <c r="AM713" s="8"/>
      <c r="AN713" s="8"/>
      <c r="AO713" s="8"/>
      <c r="AP713" s="46"/>
      <c r="AQ713" s="71"/>
      <c r="AR713" s="72"/>
      <c r="AS713" s="8"/>
      <c r="AT713" s="8"/>
      <c r="AU713" s="8"/>
      <c r="AV713" s="8"/>
      <c r="AW713" s="8"/>
    </row>
    <row r="714" ht="12.75" customHeight="1">
      <c r="A714" s="40"/>
      <c r="B714" s="40"/>
      <c r="C714" s="40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3"/>
      <c r="O714" s="10"/>
      <c r="P714" s="9"/>
      <c r="Q714" s="9"/>
      <c r="R714" s="44"/>
      <c r="S714" s="69"/>
      <c r="T714" s="8"/>
      <c r="U714" s="8"/>
      <c r="V714" s="8"/>
      <c r="W714" s="8"/>
      <c r="X714" s="8"/>
      <c r="Y714" s="9"/>
      <c r="Z714" s="8"/>
      <c r="AA714" s="8"/>
      <c r="AB714" s="8"/>
      <c r="AC714" s="8"/>
      <c r="AD714" s="8"/>
      <c r="AE714" s="8"/>
      <c r="AF714" s="56"/>
      <c r="AG714" s="56"/>
      <c r="AH714" s="8"/>
      <c r="AI714" s="8"/>
      <c r="AJ714" s="8"/>
      <c r="AK714" s="51"/>
      <c r="AL714" s="51"/>
      <c r="AM714" s="8"/>
      <c r="AN714" s="8"/>
      <c r="AO714" s="8"/>
      <c r="AP714" s="46"/>
      <c r="AQ714" s="71"/>
      <c r="AR714" s="72"/>
      <c r="AS714" s="8"/>
      <c r="AT714" s="8"/>
      <c r="AU714" s="8"/>
      <c r="AV714" s="8"/>
      <c r="AW714" s="8"/>
    </row>
    <row r="715" ht="12.75" customHeight="1">
      <c r="A715" s="40"/>
      <c r="B715" s="40"/>
      <c r="C715" s="40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3"/>
      <c r="O715" s="10"/>
      <c r="P715" s="9"/>
      <c r="Q715" s="9"/>
      <c r="R715" s="44"/>
      <c r="S715" s="69"/>
      <c r="T715" s="8"/>
      <c r="U715" s="8"/>
      <c r="V715" s="8"/>
      <c r="W715" s="8"/>
      <c r="X715" s="8"/>
      <c r="Y715" s="9"/>
      <c r="Z715" s="8"/>
      <c r="AA715" s="8"/>
      <c r="AB715" s="8"/>
      <c r="AC715" s="8"/>
      <c r="AD715" s="8"/>
      <c r="AE715" s="8"/>
      <c r="AF715" s="56"/>
      <c r="AG715" s="56"/>
      <c r="AH715" s="8"/>
      <c r="AI715" s="8"/>
      <c r="AJ715" s="8"/>
      <c r="AK715" s="51"/>
      <c r="AL715" s="51"/>
      <c r="AM715" s="8"/>
      <c r="AN715" s="8"/>
      <c r="AO715" s="8"/>
      <c r="AP715" s="46"/>
      <c r="AQ715" s="71"/>
      <c r="AR715" s="72"/>
      <c r="AS715" s="8"/>
      <c r="AT715" s="8"/>
      <c r="AU715" s="8"/>
      <c r="AV715" s="8"/>
      <c r="AW715" s="8"/>
    </row>
    <row r="716" ht="12.75" customHeight="1">
      <c r="A716" s="40"/>
      <c r="B716" s="40"/>
      <c r="C716" s="40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3"/>
      <c r="O716" s="10"/>
      <c r="P716" s="9"/>
      <c r="Q716" s="9"/>
      <c r="R716" s="44"/>
      <c r="S716" s="69"/>
      <c r="T716" s="8"/>
      <c r="U716" s="8"/>
      <c r="V716" s="8"/>
      <c r="W716" s="8"/>
      <c r="X716" s="8"/>
      <c r="Y716" s="9"/>
      <c r="Z716" s="8"/>
      <c r="AA716" s="8"/>
      <c r="AB716" s="8"/>
      <c r="AC716" s="8"/>
      <c r="AD716" s="8"/>
      <c r="AE716" s="8"/>
      <c r="AF716" s="56"/>
      <c r="AG716" s="56"/>
      <c r="AH716" s="8"/>
      <c r="AI716" s="8"/>
      <c r="AJ716" s="8"/>
      <c r="AK716" s="51"/>
      <c r="AL716" s="51"/>
      <c r="AM716" s="8"/>
      <c r="AN716" s="8"/>
      <c r="AO716" s="8"/>
      <c r="AP716" s="46"/>
      <c r="AQ716" s="71"/>
      <c r="AR716" s="72"/>
      <c r="AS716" s="8"/>
      <c r="AT716" s="8"/>
      <c r="AU716" s="8"/>
      <c r="AV716" s="8"/>
      <c r="AW716" s="8"/>
    </row>
    <row r="717" ht="12.75" customHeight="1">
      <c r="A717" s="40"/>
      <c r="B717" s="40"/>
      <c r="C717" s="40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3"/>
      <c r="O717" s="10"/>
      <c r="P717" s="9"/>
      <c r="Q717" s="9"/>
      <c r="R717" s="44"/>
      <c r="S717" s="69"/>
      <c r="T717" s="8"/>
      <c r="U717" s="8"/>
      <c r="V717" s="8"/>
      <c r="W717" s="8"/>
      <c r="X717" s="8"/>
      <c r="Y717" s="9"/>
      <c r="Z717" s="8"/>
      <c r="AA717" s="8"/>
      <c r="AB717" s="8"/>
      <c r="AC717" s="8"/>
      <c r="AD717" s="8"/>
      <c r="AE717" s="8"/>
      <c r="AF717" s="56"/>
      <c r="AG717" s="56"/>
      <c r="AH717" s="8"/>
      <c r="AI717" s="8"/>
      <c r="AJ717" s="8"/>
      <c r="AK717" s="51"/>
      <c r="AL717" s="51"/>
      <c r="AM717" s="8"/>
      <c r="AN717" s="8"/>
      <c r="AO717" s="8"/>
      <c r="AP717" s="46"/>
      <c r="AQ717" s="71"/>
      <c r="AR717" s="72"/>
      <c r="AS717" s="8"/>
      <c r="AT717" s="8"/>
      <c r="AU717" s="8"/>
      <c r="AV717" s="8"/>
      <c r="AW717" s="8"/>
    </row>
    <row r="718" ht="12.75" customHeight="1">
      <c r="A718" s="40"/>
      <c r="B718" s="40"/>
      <c r="C718" s="40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3"/>
      <c r="O718" s="10"/>
      <c r="P718" s="9"/>
      <c r="Q718" s="9"/>
      <c r="R718" s="44"/>
      <c r="S718" s="69"/>
      <c r="T718" s="8"/>
      <c r="U718" s="8"/>
      <c r="V718" s="8"/>
      <c r="W718" s="8"/>
      <c r="X718" s="8"/>
      <c r="Y718" s="9"/>
      <c r="Z718" s="8"/>
      <c r="AA718" s="8"/>
      <c r="AB718" s="8"/>
      <c r="AC718" s="8"/>
      <c r="AD718" s="8"/>
      <c r="AE718" s="8"/>
      <c r="AF718" s="56"/>
      <c r="AG718" s="56"/>
      <c r="AH718" s="8"/>
      <c r="AI718" s="8"/>
      <c r="AJ718" s="8"/>
      <c r="AK718" s="51"/>
      <c r="AL718" s="51"/>
      <c r="AM718" s="8"/>
      <c r="AN718" s="8"/>
      <c r="AO718" s="8"/>
      <c r="AP718" s="46"/>
      <c r="AQ718" s="71"/>
      <c r="AR718" s="72"/>
      <c r="AS718" s="8"/>
      <c r="AT718" s="8"/>
      <c r="AU718" s="8"/>
      <c r="AV718" s="8"/>
      <c r="AW718" s="8"/>
    </row>
    <row r="719" ht="12.75" customHeight="1">
      <c r="A719" s="40"/>
      <c r="B719" s="40"/>
      <c r="C719" s="40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3"/>
      <c r="O719" s="10"/>
      <c r="P719" s="9"/>
      <c r="Q719" s="9"/>
      <c r="R719" s="44"/>
      <c r="S719" s="69"/>
      <c r="T719" s="8"/>
      <c r="U719" s="8"/>
      <c r="V719" s="8"/>
      <c r="W719" s="8"/>
      <c r="X719" s="8"/>
      <c r="Y719" s="9"/>
      <c r="Z719" s="8"/>
      <c r="AA719" s="8"/>
      <c r="AB719" s="8"/>
      <c r="AC719" s="8"/>
      <c r="AD719" s="8"/>
      <c r="AE719" s="8"/>
      <c r="AF719" s="56"/>
      <c r="AG719" s="56"/>
      <c r="AH719" s="8"/>
      <c r="AI719" s="8"/>
      <c r="AJ719" s="8"/>
      <c r="AK719" s="51"/>
      <c r="AL719" s="51"/>
      <c r="AM719" s="8"/>
      <c r="AN719" s="8"/>
      <c r="AO719" s="8"/>
      <c r="AP719" s="46"/>
      <c r="AQ719" s="71"/>
      <c r="AR719" s="72"/>
      <c r="AS719" s="8"/>
      <c r="AT719" s="8"/>
      <c r="AU719" s="8"/>
      <c r="AV719" s="8"/>
      <c r="AW719" s="8"/>
    </row>
    <row r="720" ht="12.75" customHeight="1">
      <c r="A720" s="40"/>
      <c r="B720" s="40"/>
      <c r="C720" s="40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3"/>
      <c r="O720" s="10"/>
      <c r="P720" s="9"/>
      <c r="Q720" s="9"/>
      <c r="R720" s="44"/>
      <c r="S720" s="69"/>
      <c r="T720" s="8"/>
      <c r="U720" s="8"/>
      <c r="V720" s="8"/>
      <c r="W720" s="8"/>
      <c r="X720" s="8"/>
      <c r="Y720" s="9"/>
      <c r="Z720" s="8"/>
      <c r="AA720" s="8"/>
      <c r="AB720" s="8"/>
      <c r="AC720" s="8"/>
      <c r="AD720" s="8"/>
      <c r="AE720" s="8"/>
      <c r="AF720" s="56"/>
      <c r="AG720" s="56"/>
      <c r="AH720" s="8"/>
      <c r="AI720" s="8"/>
      <c r="AJ720" s="8"/>
      <c r="AK720" s="51"/>
      <c r="AL720" s="51"/>
      <c r="AM720" s="8"/>
      <c r="AN720" s="8"/>
      <c r="AO720" s="8"/>
      <c r="AP720" s="46"/>
      <c r="AQ720" s="71"/>
      <c r="AR720" s="72"/>
      <c r="AS720" s="8"/>
      <c r="AT720" s="8"/>
      <c r="AU720" s="8"/>
      <c r="AV720" s="8"/>
      <c r="AW720" s="8"/>
    </row>
    <row r="721" ht="12.75" customHeight="1">
      <c r="A721" s="40"/>
      <c r="B721" s="40"/>
      <c r="C721" s="40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3"/>
      <c r="O721" s="10"/>
      <c r="P721" s="9"/>
      <c r="Q721" s="9"/>
      <c r="R721" s="44"/>
      <c r="S721" s="69"/>
      <c r="T721" s="8"/>
      <c r="U721" s="8"/>
      <c r="V721" s="8"/>
      <c r="W721" s="8"/>
      <c r="X721" s="8"/>
      <c r="Y721" s="9"/>
      <c r="Z721" s="8"/>
      <c r="AA721" s="8"/>
      <c r="AB721" s="8"/>
      <c r="AC721" s="8"/>
      <c r="AD721" s="8"/>
      <c r="AE721" s="8"/>
      <c r="AF721" s="56"/>
      <c r="AG721" s="56"/>
      <c r="AH721" s="8"/>
      <c r="AI721" s="8"/>
      <c r="AJ721" s="8"/>
      <c r="AK721" s="51"/>
      <c r="AL721" s="51"/>
      <c r="AM721" s="8"/>
      <c r="AN721" s="8"/>
      <c r="AO721" s="8"/>
      <c r="AP721" s="46"/>
      <c r="AQ721" s="71"/>
      <c r="AR721" s="72"/>
      <c r="AS721" s="8"/>
      <c r="AT721" s="8"/>
      <c r="AU721" s="8"/>
      <c r="AV721" s="8"/>
      <c r="AW721" s="8"/>
    </row>
    <row r="722" ht="12.75" customHeight="1">
      <c r="A722" s="40"/>
      <c r="B722" s="40"/>
      <c r="C722" s="40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3"/>
      <c r="O722" s="10"/>
      <c r="P722" s="9"/>
      <c r="Q722" s="9"/>
      <c r="R722" s="44"/>
      <c r="S722" s="69"/>
      <c r="T722" s="8"/>
      <c r="U722" s="8"/>
      <c r="V722" s="8"/>
      <c r="W722" s="8"/>
      <c r="X722" s="8"/>
      <c r="Y722" s="9"/>
      <c r="Z722" s="8"/>
      <c r="AA722" s="8"/>
      <c r="AB722" s="8"/>
      <c r="AC722" s="8"/>
      <c r="AD722" s="8"/>
      <c r="AE722" s="8"/>
      <c r="AF722" s="56"/>
      <c r="AG722" s="56"/>
      <c r="AH722" s="8"/>
      <c r="AI722" s="8"/>
      <c r="AJ722" s="8"/>
      <c r="AK722" s="51"/>
      <c r="AL722" s="51"/>
      <c r="AM722" s="8"/>
      <c r="AN722" s="8"/>
      <c r="AO722" s="8"/>
      <c r="AP722" s="46"/>
      <c r="AQ722" s="71"/>
      <c r="AR722" s="72"/>
      <c r="AS722" s="8"/>
      <c r="AT722" s="8"/>
      <c r="AU722" s="8"/>
      <c r="AV722" s="8"/>
      <c r="AW722" s="8"/>
    </row>
    <row r="723" ht="12.75" customHeight="1">
      <c r="A723" s="40"/>
      <c r="B723" s="40"/>
      <c r="C723" s="40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3"/>
      <c r="O723" s="10"/>
      <c r="P723" s="9"/>
      <c r="Q723" s="9"/>
      <c r="R723" s="44"/>
      <c r="S723" s="69"/>
      <c r="T723" s="8"/>
      <c r="U723" s="8"/>
      <c r="V723" s="8"/>
      <c r="W723" s="8"/>
      <c r="X723" s="8"/>
      <c r="Y723" s="9"/>
      <c r="Z723" s="8"/>
      <c r="AA723" s="8"/>
      <c r="AB723" s="8"/>
      <c r="AC723" s="8"/>
      <c r="AD723" s="8"/>
      <c r="AE723" s="8"/>
      <c r="AF723" s="56"/>
      <c r="AG723" s="56"/>
      <c r="AH723" s="8"/>
      <c r="AI723" s="8"/>
      <c r="AJ723" s="8"/>
      <c r="AK723" s="51"/>
      <c r="AL723" s="51"/>
      <c r="AM723" s="8"/>
      <c r="AN723" s="8"/>
      <c r="AO723" s="8"/>
      <c r="AP723" s="46"/>
      <c r="AQ723" s="71"/>
      <c r="AR723" s="72"/>
      <c r="AS723" s="8"/>
      <c r="AT723" s="8"/>
      <c r="AU723" s="8"/>
      <c r="AV723" s="8"/>
      <c r="AW723" s="8"/>
    </row>
    <row r="724" ht="12.75" customHeight="1">
      <c r="A724" s="40"/>
      <c r="B724" s="40"/>
      <c r="C724" s="40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3"/>
      <c r="O724" s="10"/>
      <c r="P724" s="9"/>
      <c r="Q724" s="9"/>
      <c r="R724" s="44"/>
      <c r="S724" s="69"/>
      <c r="T724" s="8"/>
      <c r="U724" s="8"/>
      <c r="V724" s="8"/>
      <c r="W724" s="8"/>
      <c r="X724" s="8"/>
      <c r="Y724" s="9"/>
      <c r="Z724" s="8"/>
      <c r="AA724" s="8"/>
      <c r="AB724" s="8"/>
      <c r="AC724" s="8"/>
      <c r="AD724" s="8"/>
      <c r="AE724" s="8"/>
      <c r="AF724" s="56"/>
      <c r="AG724" s="56"/>
      <c r="AH724" s="8"/>
      <c r="AI724" s="8"/>
      <c r="AJ724" s="8"/>
      <c r="AK724" s="51"/>
      <c r="AL724" s="51"/>
      <c r="AM724" s="8"/>
      <c r="AN724" s="8"/>
      <c r="AO724" s="8"/>
      <c r="AP724" s="46"/>
      <c r="AQ724" s="71"/>
      <c r="AR724" s="72"/>
      <c r="AS724" s="8"/>
      <c r="AT724" s="8"/>
      <c r="AU724" s="8"/>
      <c r="AV724" s="8"/>
      <c r="AW724" s="8"/>
    </row>
    <row r="725" ht="12.75" customHeight="1">
      <c r="A725" s="40"/>
      <c r="B725" s="40"/>
      <c r="C725" s="40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3"/>
      <c r="O725" s="10"/>
      <c r="P725" s="9"/>
      <c r="Q725" s="9"/>
      <c r="R725" s="44"/>
      <c r="S725" s="69"/>
      <c r="T725" s="8"/>
      <c r="U725" s="8"/>
      <c r="V725" s="8"/>
      <c r="W725" s="8"/>
      <c r="X725" s="8"/>
      <c r="Y725" s="9"/>
      <c r="Z725" s="8"/>
      <c r="AA725" s="8"/>
      <c r="AB725" s="8"/>
      <c r="AC725" s="8"/>
      <c r="AD725" s="8"/>
      <c r="AE725" s="8"/>
      <c r="AF725" s="56"/>
      <c r="AG725" s="56"/>
      <c r="AH725" s="8"/>
      <c r="AI725" s="8"/>
      <c r="AJ725" s="8"/>
      <c r="AK725" s="51"/>
      <c r="AL725" s="51"/>
      <c r="AM725" s="8"/>
      <c r="AN725" s="8"/>
      <c r="AO725" s="8"/>
      <c r="AP725" s="46"/>
      <c r="AQ725" s="71"/>
      <c r="AR725" s="72"/>
      <c r="AS725" s="8"/>
      <c r="AT725" s="8"/>
      <c r="AU725" s="8"/>
      <c r="AV725" s="8"/>
      <c r="AW725" s="8"/>
    </row>
    <row r="726" ht="12.75" customHeight="1">
      <c r="A726" s="40"/>
      <c r="B726" s="40"/>
      <c r="C726" s="40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3"/>
      <c r="O726" s="10"/>
      <c r="P726" s="9"/>
      <c r="Q726" s="9"/>
      <c r="R726" s="44"/>
      <c r="S726" s="69"/>
      <c r="T726" s="8"/>
      <c r="U726" s="8"/>
      <c r="V726" s="8"/>
      <c r="W726" s="8"/>
      <c r="X726" s="8"/>
      <c r="Y726" s="9"/>
      <c r="Z726" s="8"/>
      <c r="AA726" s="8"/>
      <c r="AB726" s="8"/>
      <c r="AC726" s="8"/>
      <c r="AD726" s="8"/>
      <c r="AE726" s="8"/>
      <c r="AF726" s="56"/>
      <c r="AG726" s="56"/>
      <c r="AH726" s="8"/>
      <c r="AI726" s="8"/>
      <c r="AJ726" s="8"/>
      <c r="AK726" s="51"/>
      <c r="AL726" s="51"/>
      <c r="AM726" s="8"/>
      <c r="AN726" s="8"/>
      <c r="AO726" s="8"/>
      <c r="AP726" s="46"/>
      <c r="AQ726" s="71"/>
      <c r="AR726" s="72"/>
      <c r="AS726" s="8"/>
      <c r="AT726" s="8"/>
      <c r="AU726" s="8"/>
      <c r="AV726" s="8"/>
      <c r="AW726" s="8"/>
    </row>
    <row r="727" ht="12.75" customHeight="1">
      <c r="A727" s="40"/>
      <c r="B727" s="40"/>
      <c r="C727" s="40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3"/>
      <c r="O727" s="10"/>
      <c r="P727" s="9"/>
      <c r="Q727" s="9"/>
      <c r="R727" s="44"/>
      <c r="S727" s="69"/>
      <c r="T727" s="8"/>
      <c r="U727" s="8"/>
      <c r="V727" s="8"/>
      <c r="W727" s="8"/>
      <c r="X727" s="8"/>
      <c r="Y727" s="9"/>
      <c r="Z727" s="8"/>
      <c r="AA727" s="8"/>
      <c r="AB727" s="8"/>
      <c r="AC727" s="8"/>
      <c r="AD727" s="8"/>
      <c r="AE727" s="8"/>
      <c r="AF727" s="56"/>
      <c r="AG727" s="56"/>
      <c r="AH727" s="8"/>
      <c r="AI727" s="8"/>
      <c r="AJ727" s="8"/>
      <c r="AK727" s="51"/>
      <c r="AL727" s="51"/>
      <c r="AM727" s="8"/>
      <c r="AN727" s="8"/>
      <c r="AO727" s="8"/>
      <c r="AP727" s="46"/>
      <c r="AQ727" s="71"/>
      <c r="AR727" s="72"/>
      <c r="AS727" s="8"/>
      <c r="AT727" s="8"/>
      <c r="AU727" s="8"/>
      <c r="AV727" s="8"/>
      <c r="AW727" s="8"/>
    </row>
    <row r="728" ht="12.75" customHeight="1">
      <c r="A728" s="40"/>
      <c r="B728" s="40"/>
      <c r="C728" s="40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3"/>
      <c r="O728" s="10"/>
      <c r="P728" s="9"/>
      <c r="Q728" s="9"/>
      <c r="R728" s="44"/>
      <c r="S728" s="69"/>
      <c r="T728" s="8"/>
      <c r="U728" s="8"/>
      <c r="V728" s="8"/>
      <c r="W728" s="8"/>
      <c r="X728" s="8"/>
      <c r="Y728" s="9"/>
      <c r="Z728" s="8"/>
      <c r="AA728" s="8"/>
      <c r="AB728" s="8"/>
      <c r="AC728" s="8"/>
      <c r="AD728" s="8"/>
      <c r="AE728" s="8"/>
      <c r="AF728" s="56"/>
      <c r="AG728" s="56"/>
      <c r="AH728" s="8"/>
      <c r="AI728" s="8"/>
      <c r="AJ728" s="8"/>
      <c r="AK728" s="51"/>
      <c r="AL728" s="51"/>
      <c r="AM728" s="8"/>
      <c r="AN728" s="8"/>
      <c r="AO728" s="8"/>
      <c r="AP728" s="46"/>
      <c r="AQ728" s="71"/>
      <c r="AR728" s="72"/>
      <c r="AS728" s="8"/>
      <c r="AT728" s="8"/>
      <c r="AU728" s="8"/>
      <c r="AV728" s="8"/>
      <c r="AW728" s="8"/>
    </row>
    <row r="729" ht="12.75" customHeight="1">
      <c r="A729" s="40"/>
      <c r="B729" s="40"/>
      <c r="C729" s="40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3"/>
      <c r="O729" s="10"/>
      <c r="P729" s="9"/>
      <c r="Q729" s="9"/>
      <c r="R729" s="44"/>
      <c r="S729" s="69"/>
      <c r="T729" s="8"/>
      <c r="U729" s="8"/>
      <c r="V729" s="8"/>
      <c r="W729" s="8"/>
      <c r="X729" s="8"/>
      <c r="Y729" s="9"/>
      <c r="Z729" s="8"/>
      <c r="AA729" s="8"/>
      <c r="AB729" s="8"/>
      <c r="AC729" s="8"/>
      <c r="AD729" s="8"/>
      <c r="AE729" s="8"/>
      <c r="AF729" s="56"/>
      <c r="AG729" s="56"/>
      <c r="AH729" s="8"/>
      <c r="AI729" s="8"/>
      <c r="AJ729" s="8"/>
      <c r="AK729" s="51"/>
      <c r="AL729" s="51"/>
      <c r="AM729" s="8"/>
      <c r="AN729" s="8"/>
      <c r="AO729" s="8"/>
      <c r="AP729" s="46"/>
      <c r="AQ729" s="71"/>
      <c r="AR729" s="72"/>
      <c r="AS729" s="8"/>
      <c r="AT729" s="8"/>
      <c r="AU729" s="8"/>
      <c r="AV729" s="8"/>
      <c r="AW729" s="8"/>
    </row>
    <row r="730" ht="12.75" customHeight="1">
      <c r="A730" s="40"/>
      <c r="B730" s="40"/>
      <c r="C730" s="40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3"/>
      <c r="O730" s="10"/>
      <c r="P730" s="9"/>
      <c r="Q730" s="9"/>
      <c r="R730" s="44"/>
      <c r="S730" s="69"/>
      <c r="T730" s="8"/>
      <c r="U730" s="8"/>
      <c r="V730" s="8"/>
      <c r="W730" s="8"/>
      <c r="X730" s="8"/>
      <c r="Y730" s="9"/>
      <c r="Z730" s="8"/>
      <c r="AA730" s="8"/>
      <c r="AB730" s="8"/>
      <c r="AC730" s="8"/>
      <c r="AD730" s="8"/>
      <c r="AE730" s="8"/>
      <c r="AF730" s="56"/>
      <c r="AG730" s="56"/>
      <c r="AH730" s="8"/>
      <c r="AI730" s="8"/>
      <c r="AJ730" s="8"/>
      <c r="AK730" s="51"/>
      <c r="AL730" s="51"/>
      <c r="AM730" s="8"/>
      <c r="AN730" s="8"/>
      <c r="AO730" s="8"/>
      <c r="AP730" s="46"/>
      <c r="AQ730" s="71"/>
      <c r="AR730" s="72"/>
      <c r="AS730" s="8"/>
      <c r="AT730" s="8"/>
      <c r="AU730" s="8"/>
      <c r="AV730" s="8"/>
      <c r="AW730" s="8"/>
    </row>
    <row r="731" ht="12.75" customHeight="1">
      <c r="A731" s="40"/>
      <c r="B731" s="40"/>
      <c r="C731" s="40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3"/>
      <c r="O731" s="10"/>
      <c r="P731" s="9"/>
      <c r="Q731" s="9"/>
      <c r="R731" s="44"/>
      <c r="S731" s="69"/>
      <c r="T731" s="8"/>
      <c r="U731" s="8"/>
      <c r="V731" s="8"/>
      <c r="W731" s="8"/>
      <c r="X731" s="8"/>
      <c r="Y731" s="9"/>
      <c r="Z731" s="8"/>
      <c r="AA731" s="8"/>
      <c r="AB731" s="8"/>
      <c r="AC731" s="8"/>
      <c r="AD731" s="8"/>
      <c r="AE731" s="8"/>
      <c r="AF731" s="56"/>
      <c r="AG731" s="56"/>
      <c r="AH731" s="8"/>
      <c r="AI731" s="8"/>
      <c r="AJ731" s="8"/>
      <c r="AK731" s="51"/>
      <c r="AL731" s="51"/>
      <c r="AM731" s="8"/>
      <c r="AN731" s="8"/>
      <c r="AO731" s="8"/>
      <c r="AP731" s="46"/>
      <c r="AQ731" s="71"/>
      <c r="AR731" s="72"/>
      <c r="AS731" s="8"/>
      <c r="AT731" s="8"/>
      <c r="AU731" s="8"/>
      <c r="AV731" s="8"/>
      <c r="AW731" s="8"/>
    </row>
    <row r="732" ht="12.75" customHeight="1">
      <c r="A732" s="40"/>
      <c r="B732" s="40"/>
      <c r="C732" s="40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3"/>
      <c r="O732" s="10"/>
      <c r="P732" s="9"/>
      <c r="Q732" s="9"/>
      <c r="R732" s="44"/>
      <c r="S732" s="69"/>
      <c r="T732" s="8"/>
      <c r="U732" s="8"/>
      <c r="V732" s="8"/>
      <c r="W732" s="8"/>
      <c r="X732" s="8"/>
      <c r="Y732" s="9"/>
      <c r="Z732" s="8"/>
      <c r="AA732" s="8"/>
      <c r="AB732" s="8"/>
      <c r="AC732" s="8"/>
      <c r="AD732" s="8"/>
      <c r="AE732" s="8"/>
      <c r="AF732" s="56"/>
      <c r="AG732" s="56"/>
      <c r="AH732" s="8"/>
      <c r="AI732" s="8"/>
      <c r="AJ732" s="8"/>
      <c r="AK732" s="51"/>
      <c r="AL732" s="51"/>
      <c r="AM732" s="8"/>
      <c r="AN732" s="8"/>
      <c r="AO732" s="8"/>
      <c r="AP732" s="46"/>
      <c r="AQ732" s="71"/>
      <c r="AR732" s="72"/>
      <c r="AS732" s="8"/>
      <c r="AT732" s="8"/>
      <c r="AU732" s="8"/>
      <c r="AV732" s="8"/>
      <c r="AW732" s="8"/>
    </row>
    <row r="733" ht="12.75" customHeight="1">
      <c r="A733" s="40"/>
      <c r="B733" s="40"/>
      <c r="C733" s="40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3"/>
      <c r="O733" s="10"/>
      <c r="P733" s="9"/>
      <c r="Q733" s="9"/>
      <c r="R733" s="44"/>
      <c r="S733" s="69"/>
      <c r="T733" s="8"/>
      <c r="U733" s="8"/>
      <c r="V733" s="8"/>
      <c r="W733" s="8"/>
      <c r="X733" s="8"/>
      <c r="Y733" s="9"/>
      <c r="Z733" s="8"/>
      <c r="AA733" s="8"/>
      <c r="AB733" s="8"/>
      <c r="AC733" s="8"/>
      <c r="AD733" s="8"/>
      <c r="AE733" s="8"/>
      <c r="AF733" s="56"/>
      <c r="AG733" s="56"/>
      <c r="AH733" s="8"/>
      <c r="AI733" s="8"/>
      <c r="AJ733" s="8"/>
      <c r="AK733" s="51"/>
      <c r="AL733" s="51"/>
      <c r="AM733" s="8"/>
      <c r="AN733" s="8"/>
      <c r="AO733" s="8"/>
      <c r="AP733" s="46"/>
      <c r="AQ733" s="71"/>
      <c r="AR733" s="72"/>
      <c r="AS733" s="8"/>
      <c r="AT733" s="8"/>
      <c r="AU733" s="8"/>
      <c r="AV733" s="8"/>
      <c r="AW733" s="8"/>
    </row>
    <row r="734" ht="12.75" customHeight="1">
      <c r="A734" s="40"/>
      <c r="B734" s="40"/>
      <c r="C734" s="40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3"/>
      <c r="O734" s="10"/>
      <c r="P734" s="9"/>
      <c r="Q734" s="9"/>
      <c r="R734" s="44"/>
      <c r="S734" s="69"/>
      <c r="T734" s="8"/>
      <c r="U734" s="8"/>
      <c r="V734" s="8"/>
      <c r="W734" s="8"/>
      <c r="X734" s="8"/>
      <c r="Y734" s="9"/>
      <c r="Z734" s="8"/>
      <c r="AA734" s="8"/>
      <c r="AB734" s="8"/>
      <c r="AC734" s="8"/>
      <c r="AD734" s="8"/>
      <c r="AE734" s="8"/>
      <c r="AF734" s="56"/>
      <c r="AG734" s="56"/>
      <c r="AH734" s="8"/>
      <c r="AI734" s="8"/>
      <c r="AJ734" s="8"/>
      <c r="AK734" s="51"/>
      <c r="AL734" s="51"/>
      <c r="AM734" s="8"/>
      <c r="AN734" s="8"/>
      <c r="AO734" s="8"/>
      <c r="AP734" s="46"/>
      <c r="AQ734" s="71"/>
      <c r="AR734" s="72"/>
      <c r="AS734" s="8"/>
      <c r="AT734" s="8"/>
      <c r="AU734" s="8"/>
      <c r="AV734" s="8"/>
      <c r="AW734" s="8"/>
    </row>
    <row r="735" ht="12.75" customHeight="1">
      <c r="A735" s="40"/>
      <c r="B735" s="40"/>
      <c r="C735" s="40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3"/>
      <c r="O735" s="10"/>
      <c r="P735" s="9"/>
      <c r="Q735" s="9"/>
      <c r="R735" s="44"/>
      <c r="S735" s="69"/>
      <c r="T735" s="8"/>
      <c r="U735" s="8"/>
      <c r="V735" s="8"/>
      <c r="W735" s="8"/>
      <c r="X735" s="8"/>
      <c r="Y735" s="9"/>
      <c r="Z735" s="8"/>
      <c r="AA735" s="8"/>
      <c r="AB735" s="8"/>
      <c r="AC735" s="8"/>
      <c r="AD735" s="8"/>
      <c r="AE735" s="8"/>
      <c r="AF735" s="56"/>
      <c r="AG735" s="56"/>
      <c r="AH735" s="8"/>
      <c r="AI735" s="8"/>
      <c r="AJ735" s="8"/>
      <c r="AK735" s="51"/>
      <c r="AL735" s="51"/>
      <c r="AM735" s="8"/>
      <c r="AN735" s="8"/>
      <c r="AO735" s="8"/>
      <c r="AP735" s="46"/>
      <c r="AQ735" s="71"/>
      <c r="AR735" s="72"/>
      <c r="AS735" s="8"/>
      <c r="AT735" s="8"/>
      <c r="AU735" s="8"/>
      <c r="AV735" s="8"/>
      <c r="AW735" s="8"/>
    </row>
    <row r="736" ht="12.75" customHeight="1">
      <c r="A736" s="40"/>
      <c r="B736" s="40"/>
      <c r="C736" s="40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3"/>
      <c r="O736" s="10"/>
      <c r="P736" s="9"/>
      <c r="Q736" s="9"/>
      <c r="R736" s="44"/>
      <c r="S736" s="69"/>
      <c r="T736" s="8"/>
      <c r="U736" s="8"/>
      <c r="V736" s="8"/>
      <c r="W736" s="8"/>
      <c r="X736" s="8"/>
      <c r="Y736" s="9"/>
      <c r="Z736" s="8"/>
      <c r="AA736" s="8"/>
      <c r="AB736" s="8"/>
      <c r="AC736" s="8"/>
      <c r="AD736" s="8"/>
      <c r="AE736" s="8"/>
      <c r="AF736" s="56"/>
      <c r="AG736" s="56"/>
      <c r="AH736" s="8"/>
      <c r="AI736" s="8"/>
      <c r="AJ736" s="8"/>
      <c r="AK736" s="51"/>
      <c r="AL736" s="51"/>
      <c r="AM736" s="8"/>
      <c r="AN736" s="8"/>
      <c r="AO736" s="8"/>
      <c r="AP736" s="46"/>
      <c r="AQ736" s="71"/>
      <c r="AR736" s="72"/>
      <c r="AS736" s="8"/>
      <c r="AT736" s="8"/>
      <c r="AU736" s="8"/>
      <c r="AV736" s="8"/>
      <c r="AW736" s="8"/>
    </row>
    <row r="737" ht="12.75" customHeight="1">
      <c r="A737" s="40"/>
      <c r="B737" s="40"/>
      <c r="C737" s="40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3"/>
      <c r="O737" s="10"/>
      <c r="P737" s="9"/>
      <c r="Q737" s="9"/>
      <c r="R737" s="44"/>
      <c r="S737" s="69"/>
      <c r="T737" s="8"/>
      <c r="U737" s="8"/>
      <c r="V737" s="8"/>
      <c r="W737" s="8"/>
      <c r="X737" s="8"/>
      <c r="Y737" s="9"/>
      <c r="Z737" s="8"/>
      <c r="AA737" s="8"/>
      <c r="AB737" s="8"/>
      <c r="AC737" s="8"/>
      <c r="AD737" s="8"/>
      <c r="AE737" s="8"/>
      <c r="AF737" s="56"/>
      <c r="AG737" s="56"/>
      <c r="AH737" s="8"/>
      <c r="AI737" s="8"/>
      <c r="AJ737" s="8"/>
      <c r="AK737" s="51"/>
      <c r="AL737" s="51"/>
      <c r="AM737" s="8"/>
      <c r="AN737" s="8"/>
      <c r="AO737" s="8"/>
      <c r="AP737" s="46"/>
      <c r="AQ737" s="71"/>
      <c r="AR737" s="72"/>
      <c r="AS737" s="8"/>
      <c r="AT737" s="8"/>
      <c r="AU737" s="8"/>
      <c r="AV737" s="8"/>
      <c r="AW737" s="8"/>
    </row>
    <row r="738" ht="12.75" customHeight="1">
      <c r="A738" s="40"/>
      <c r="B738" s="40"/>
      <c r="C738" s="40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3"/>
      <c r="O738" s="10"/>
      <c r="P738" s="9"/>
      <c r="Q738" s="9"/>
      <c r="R738" s="44"/>
      <c r="S738" s="69"/>
      <c r="T738" s="8"/>
      <c r="U738" s="8"/>
      <c r="V738" s="8"/>
      <c r="W738" s="8"/>
      <c r="X738" s="8"/>
      <c r="Y738" s="9"/>
      <c r="Z738" s="8"/>
      <c r="AA738" s="8"/>
      <c r="AB738" s="8"/>
      <c r="AC738" s="8"/>
      <c r="AD738" s="8"/>
      <c r="AE738" s="8"/>
      <c r="AF738" s="56"/>
      <c r="AG738" s="56"/>
      <c r="AH738" s="8"/>
      <c r="AI738" s="8"/>
      <c r="AJ738" s="8"/>
      <c r="AK738" s="51"/>
      <c r="AL738" s="51"/>
      <c r="AM738" s="8"/>
      <c r="AN738" s="8"/>
      <c r="AO738" s="8"/>
      <c r="AP738" s="46"/>
      <c r="AQ738" s="71"/>
      <c r="AR738" s="72"/>
      <c r="AS738" s="8"/>
      <c r="AT738" s="8"/>
      <c r="AU738" s="8"/>
      <c r="AV738" s="8"/>
      <c r="AW738" s="8"/>
    </row>
    <row r="739" ht="12.75" customHeight="1">
      <c r="A739" s="40"/>
      <c r="B739" s="40"/>
      <c r="C739" s="40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3"/>
      <c r="O739" s="10"/>
      <c r="P739" s="9"/>
      <c r="Q739" s="9"/>
      <c r="R739" s="44"/>
      <c r="S739" s="69"/>
      <c r="T739" s="8"/>
      <c r="U739" s="8"/>
      <c r="V739" s="8"/>
      <c r="W739" s="8"/>
      <c r="X739" s="8"/>
      <c r="Y739" s="9"/>
      <c r="Z739" s="8"/>
      <c r="AA739" s="8"/>
      <c r="AB739" s="8"/>
      <c r="AC739" s="8"/>
      <c r="AD739" s="8"/>
      <c r="AE739" s="8"/>
      <c r="AF739" s="56"/>
      <c r="AG739" s="56"/>
      <c r="AH739" s="8"/>
      <c r="AI739" s="8"/>
      <c r="AJ739" s="8"/>
      <c r="AK739" s="51"/>
      <c r="AL739" s="51"/>
      <c r="AM739" s="8"/>
      <c r="AN739" s="8"/>
      <c r="AO739" s="8"/>
      <c r="AP739" s="46"/>
      <c r="AQ739" s="71"/>
      <c r="AR739" s="72"/>
      <c r="AS739" s="8"/>
      <c r="AT739" s="8"/>
      <c r="AU739" s="8"/>
      <c r="AV739" s="8"/>
      <c r="AW739" s="8"/>
    </row>
    <row r="740" ht="12.75" customHeight="1">
      <c r="A740" s="40"/>
      <c r="B740" s="40"/>
      <c r="C740" s="40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3"/>
      <c r="O740" s="10"/>
      <c r="P740" s="9"/>
      <c r="Q740" s="9"/>
      <c r="R740" s="44"/>
      <c r="S740" s="69"/>
      <c r="T740" s="8"/>
      <c r="U740" s="8"/>
      <c r="V740" s="8"/>
      <c r="W740" s="8"/>
      <c r="X740" s="8"/>
      <c r="Y740" s="9"/>
      <c r="Z740" s="8"/>
      <c r="AA740" s="8"/>
      <c r="AB740" s="8"/>
      <c r="AC740" s="8"/>
      <c r="AD740" s="8"/>
      <c r="AE740" s="8"/>
      <c r="AF740" s="56"/>
      <c r="AG740" s="56"/>
      <c r="AH740" s="8"/>
      <c r="AI740" s="8"/>
      <c r="AJ740" s="8"/>
      <c r="AK740" s="51"/>
      <c r="AL740" s="51"/>
      <c r="AM740" s="8"/>
      <c r="AN740" s="8"/>
      <c r="AO740" s="8"/>
      <c r="AP740" s="46"/>
      <c r="AQ740" s="71"/>
      <c r="AR740" s="72"/>
      <c r="AS740" s="8"/>
      <c r="AT740" s="8"/>
      <c r="AU740" s="8"/>
      <c r="AV740" s="8"/>
      <c r="AW740" s="8"/>
    </row>
    <row r="741" ht="12.75" customHeight="1">
      <c r="A741" s="40"/>
      <c r="B741" s="40"/>
      <c r="C741" s="40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3"/>
      <c r="O741" s="10"/>
      <c r="P741" s="9"/>
      <c r="Q741" s="9"/>
      <c r="R741" s="44"/>
      <c r="S741" s="69"/>
      <c r="T741" s="8"/>
      <c r="U741" s="8"/>
      <c r="V741" s="8"/>
      <c r="W741" s="8"/>
      <c r="X741" s="8"/>
      <c r="Y741" s="9"/>
      <c r="Z741" s="8"/>
      <c r="AA741" s="8"/>
      <c r="AB741" s="8"/>
      <c r="AC741" s="8"/>
      <c r="AD741" s="8"/>
      <c r="AE741" s="8"/>
      <c r="AF741" s="56"/>
      <c r="AG741" s="56"/>
      <c r="AH741" s="8"/>
      <c r="AI741" s="8"/>
      <c r="AJ741" s="8"/>
      <c r="AK741" s="51"/>
      <c r="AL741" s="51"/>
      <c r="AM741" s="8"/>
      <c r="AN741" s="8"/>
      <c r="AO741" s="8"/>
      <c r="AP741" s="46"/>
      <c r="AQ741" s="71"/>
      <c r="AR741" s="72"/>
      <c r="AS741" s="8"/>
      <c r="AT741" s="8"/>
      <c r="AU741" s="8"/>
      <c r="AV741" s="8"/>
      <c r="AW741" s="8"/>
    </row>
    <row r="742" ht="12.75" customHeight="1">
      <c r="A742" s="40"/>
      <c r="B742" s="40"/>
      <c r="C742" s="40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3"/>
      <c r="O742" s="10"/>
      <c r="P742" s="9"/>
      <c r="Q742" s="9"/>
      <c r="R742" s="44"/>
      <c r="S742" s="69"/>
      <c r="T742" s="8"/>
      <c r="U742" s="8"/>
      <c r="V742" s="8"/>
      <c r="W742" s="8"/>
      <c r="X742" s="8"/>
      <c r="Y742" s="9"/>
      <c r="Z742" s="8"/>
      <c r="AA742" s="8"/>
      <c r="AB742" s="8"/>
      <c r="AC742" s="8"/>
      <c r="AD742" s="8"/>
      <c r="AE742" s="8"/>
      <c r="AF742" s="56"/>
      <c r="AG742" s="56"/>
      <c r="AH742" s="8"/>
      <c r="AI742" s="8"/>
      <c r="AJ742" s="8"/>
      <c r="AK742" s="51"/>
      <c r="AL742" s="51"/>
      <c r="AM742" s="8"/>
      <c r="AN742" s="8"/>
      <c r="AO742" s="8"/>
      <c r="AP742" s="46"/>
      <c r="AQ742" s="71"/>
      <c r="AR742" s="72"/>
      <c r="AS742" s="8"/>
      <c r="AT742" s="8"/>
      <c r="AU742" s="8"/>
      <c r="AV742" s="8"/>
      <c r="AW742" s="8"/>
    </row>
    <row r="743" ht="12.75" customHeight="1">
      <c r="A743" s="40"/>
      <c r="B743" s="40"/>
      <c r="C743" s="40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3"/>
      <c r="O743" s="10"/>
      <c r="P743" s="9"/>
      <c r="Q743" s="9"/>
      <c r="R743" s="44"/>
      <c r="S743" s="69"/>
      <c r="T743" s="8"/>
      <c r="U743" s="8"/>
      <c r="V743" s="8"/>
      <c r="W743" s="8"/>
      <c r="X743" s="8"/>
      <c r="Y743" s="9"/>
      <c r="Z743" s="8"/>
      <c r="AA743" s="8"/>
      <c r="AB743" s="8"/>
      <c r="AC743" s="8"/>
      <c r="AD743" s="8"/>
      <c r="AE743" s="8"/>
      <c r="AF743" s="56"/>
      <c r="AG743" s="56"/>
      <c r="AH743" s="8"/>
      <c r="AI743" s="8"/>
      <c r="AJ743" s="8"/>
      <c r="AK743" s="51"/>
      <c r="AL743" s="51"/>
      <c r="AM743" s="8"/>
      <c r="AN743" s="8"/>
      <c r="AO743" s="8"/>
      <c r="AP743" s="46"/>
      <c r="AQ743" s="71"/>
      <c r="AR743" s="72"/>
      <c r="AS743" s="8"/>
      <c r="AT743" s="8"/>
      <c r="AU743" s="8"/>
      <c r="AV743" s="8"/>
      <c r="AW743" s="8"/>
    </row>
    <row r="744" ht="12.75" customHeight="1">
      <c r="A744" s="40"/>
      <c r="B744" s="40"/>
      <c r="C744" s="40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3"/>
      <c r="O744" s="10"/>
      <c r="P744" s="9"/>
      <c r="Q744" s="9"/>
      <c r="R744" s="44"/>
      <c r="S744" s="69"/>
      <c r="T744" s="8"/>
      <c r="U744" s="8"/>
      <c r="V744" s="8"/>
      <c r="W744" s="8"/>
      <c r="X744" s="8"/>
      <c r="Y744" s="9"/>
      <c r="Z744" s="8"/>
      <c r="AA744" s="8"/>
      <c r="AB744" s="8"/>
      <c r="AC744" s="8"/>
      <c r="AD744" s="8"/>
      <c r="AE744" s="8"/>
      <c r="AF744" s="56"/>
      <c r="AG744" s="56"/>
      <c r="AH744" s="8"/>
      <c r="AI744" s="8"/>
      <c r="AJ744" s="8"/>
      <c r="AK744" s="51"/>
      <c r="AL744" s="51"/>
      <c r="AM744" s="8"/>
      <c r="AN744" s="8"/>
      <c r="AO744" s="8"/>
      <c r="AP744" s="46"/>
      <c r="AQ744" s="71"/>
      <c r="AR744" s="72"/>
      <c r="AS744" s="8"/>
      <c r="AT744" s="8"/>
      <c r="AU744" s="8"/>
      <c r="AV744" s="8"/>
      <c r="AW744" s="8"/>
    </row>
    <row r="745" ht="12.75" customHeight="1">
      <c r="A745" s="40"/>
      <c r="B745" s="40"/>
      <c r="C745" s="40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3"/>
      <c r="O745" s="10"/>
      <c r="P745" s="9"/>
      <c r="Q745" s="9"/>
      <c r="R745" s="44"/>
      <c r="S745" s="69"/>
      <c r="T745" s="8"/>
      <c r="U745" s="8"/>
      <c r="V745" s="8"/>
      <c r="W745" s="8"/>
      <c r="X745" s="8"/>
      <c r="Y745" s="9"/>
      <c r="Z745" s="8"/>
      <c r="AA745" s="8"/>
      <c r="AB745" s="8"/>
      <c r="AC745" s="8"/>
      <c r="AD745" s="8"/>
      <c r="AE745" s="8"/>
      <c r="AF745" s="56"/>
      <c r="AG745" s="56"/>
      <c r="AH745" s="8"/>
      <c r="AI745" s="8"/>
      <c r="AJ745" s="8"/>
      <c r="AK745" s="51"/>
      <c r="AL745" s="51"/>
      <c r="AM745" s="8"/>
      <c r="AN745" s="8"/>
      <c r="AO745" s="8"/>
      <c r="AP745" s="46"/>
      <c r="AQ745" s="71"/>
      <c r="AR745" s="72"/>
      <c r="AS745" s="8"/>
      <c r="AT745" s="8"/>
      <c r="AU745" s="8"/>
      <c r="AV745" s="8"/>
      <c r="AW745" s="8"/>
    </row>
    <row r="746" ht="12.75" customHeight="1">
      <c r="A746" s="40"/>
      <c r="B746" s="40"/>
      <c r="C746" s="40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3"/>
      <c r="O746" s="10"/>
      <c r="P746" s="9"/>
      <c r="Q746" s="9"/>
      <c r="R746" s="44"/>
      <c r="S746" s="69"/>
      <c r="T746" s="8"/>
      <c r="U746" s="8"/>
      <c r="V746" s="8"/>
      <c r="W746" s="8"/>
      <c r="X746" s="8"/>
      <c r="Y746" s="9"/>
      <c r="Z746" s="8"/>
      <c r="AA746" s="8"/>
      <c r="AB746" s="8"/>
      <c r="AC746" s="8"/>
      <c r="AD746" s="8"/>
      <c r="AE746" s="8"/>
      <c r="AF746" s="56"/>
      <c r="AG746" s="56"/>
      <c r="AH746" s="8"/>
      <c r="AI746" s="8"/>
      <c r="AJ746" s="8"/>
      <c r="AK746" s="51"/>
      <c r="AL746" s="51"/>
      <c r="AM746" s="8"/>
      <c r="AN746" s="8"/>
      <c r="AO746" s="8"/>
      <c r="AP746" s="46"/>
      <c r="AQ746" s="71"/>
      <c r="AR746" s="72"/>
      <c r="AS746" s="8"/>
      <c r="AT746" s="8"/>
      <c r="AU746" s="8"/>
      <c r="AV746" s="8"/>
      <c r="AW746" s="8"/>
    </row>
    <row r="747" ht="12.75" customHeight="1">
      <c r="A747" s="40"/>
      <c r="B747" s="40"/>
      <c r="C747" s="40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3"/>
      <c r="O747" s="10"/>
      <c r="P747" s="9"/>
      <c r="Q747" s="9"/>
      <c r="R747" s="44"/>
      <c r="S747" s="69"/>
      <c r="T747" s="8"/>
      <c r="U747" s="8"/>
      <c r="V747" s="8"/>
      <c r="W747" s="8"/>
      <c r="X747" s="8"/>
      <c r="Y747" s="9"/>
      <c r="Z747" s="8"/>
      <c r="AA747" s="8"/>
      <c r="AB747" s="8"/>
      <c r="AC747" s="8"/>
      <c r="AD747" s="8"/>
      <c r="AE747" s="8"/>
      <c r="AF747" s="56"/>
      <c r="AG747" s="56"/>
      <c r="AH747" s="8"/>
      <c r="AI747" s="8"/>
      <c r="AJ747" s="8"/>
      <c r="AK747" s="51"/>
      <c r="AL747" s="51"/>
      <c r="AM747" s="8"/>
      <c r="AN747" s="8"/>
      <c r="AO747" s="8"/>
      <c r="AP747" s="46"/>
      <c r="AQ747" s="71"/>
      <c r="AR747" s="72"/>
      <c r="AS747" s="8"/>
      <c r="AT747" s="8"/>
      <c r="AU747" s="8"/>
      <c r="AV747" s="8"/>
      <c r="AW747" s="8"/>
    </row>
    <row r="748" ht="12.75" customHeight="1">
      <c r="A748" s="40"/>
      <c r="B748" s="40"/>
      <c r="C748" s="40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3"/>
      <c r="O748" s="10"/>
      <c r="P748" s="9"/>
      <c r="Q748" s="9"/>
      <c r="R748" s="44"/>
      <c r="S748" s="69"/>
      <c r="T748" s="8"/>
      <c r="U748" s="8"/>
      <c r="V748" s="8"/>
      <c r="W748" s="8"/>
      <c r="X748" s="8"/>
      <c r="Y748" s="9"/>
      <c r="Z748" s="8"/>
      <c r="AA748" s="8"/>
      <c r="AB748" s="8"/>
      <c r="AC748" s="8"/>
      <c r="AD748" s="8"/>
      <c r="AE748" s="8"/>
      <c r="AF748" s="56"/>
      <c r="AG748" s="56"/>
      <c r="AH748" s="8"/>
      <c r="AI748" s="8"/>
      <c r="AJ748" s="8"/>
      <c r="AK748" s="51"/>
      <c r="AL748" s="51"/>
      <c r="AM748" s="8"/>
      <c r="AN748" s="8"/>
      <c r="AO748" s="8"/>
      <c r="AP748" s="46"/>
      <c r="AQ748" s="71"/>
      <c r="AR748" s="72"/>
      <c r="AS748" s="8"/>
      <c r="AT748" s="8"/>
      <c r="AU748" s="8"/>
      <c r="AV748" s="8"/>
      <c r="AW748" s="8"/>
    </row>
    <row r="749" ht="12.75" customHeight="1">
      <c r="A749" s="40"/>
      <c r="B749" s="40"/>
      <c r="C749" s="40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3"/>
      <c r="O749" s="10"/>
      <c r="P749" s="9"/>
      <c r="Q749" s="9"/>
      <c r="R749" s="44"/>
      <c r="S749" s="69"/>
      <c r="T749" s="8"/>
      <c r="U749" s="8"/>
      <c r="V749" s="8"/>
      <c r="W749" s="8"/>
      <c r="X749" s="8"/>
      <c r="Y749" s="9"/>
      <c r="Z749" s="8"/>
      <c r="AA749" s="8"/>
      <c r="AB749" s="8"/>
      <c r="AC749" s="8"/>
      <c r="AD749" s="8"/>
      <c r="AE749" s="8"/>
      <c r="AF749" s="56"/>
      <c r="AG749" s="56"/>
      <c r="AH749" s="8"/>
      <c r="AI749" s="8"/>
      <c r="AJ749" s="8"/>
      <c r="AK749" s="51"/>
      <c r="AL749" s="51"/>
      <c r="AM749" s="8"/>
      <c r="AN749" s="8"/>
      <c r="AO749" s="8"/>
      <c r="AP749" s="46"/>
      <c r="AQ749" s="71"/>
      <c r="AR749" s="72"/>
      <c r="AS749" s="8"/>
      <c r="AT749" s="8"/>
      <c r="AU749" s="8"/>
      <c r="AV749" s="8"/>
      <c r="AW749" s="8"/>
    </row>
    <row r="750" ht="12.75" customHeight="1">
      <c r="A750" s="40"/>
      <c r="B750" s="40"/>
      <c r="C750" s="40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3"/>
      <c r="O750" s="10"/>
      <c r="P750" s="9"/>
      <c r="Q750" s="9"/>
      <c r="R750" s="44"/>
      <c r="S750" s="69"/>
      <c r="T750" s="8"/>
      <c r="U750" s="8"/>
      <c r="V750" s="8"/>
      <c r="W750" s="8"/>
      <c r="X750" s="8"/>
      <c r="Y750" s="9"/>
      <c r="Z750" s="8"/>
      <c r="AA750" s="8"/>
      <c r="AB750" s="8"/>
      <c r="AC750" s="8"/>
      <c r="AD750" s="8"/>
      <c r="AE750" s="8"/>
      <c r="AF750" s="56"/>
      <c r="AG750" s="56"/>
      <c r="AH750" s="8"/>
      <c r="AI750" s="8"/>
      <c r="AJ750" s="8"/>
      <c r="AK750" s="51"/>
      <c r="AL750" s="51"/>
      <c r="AM750" s="8"/>
      <c r="AN750" s="8"/>
      <c r="AO750" s="8"/>
      <c r="AP750" s="46"/>
      <c r="AQ750" s="71"/>
      <c r="AR750" s="72"/>
      <c r="AS750" s="8"/>
      <c r="AT750" s="8"/>
      <c r="AU750" s="8"/>
      <c r="AV750" s="8"/>
      <c r="AW750" s="8"/>
    </row>
    <row r="751" ht="12.75" customHeight="1">
      <c r="A751" s="40"/>
      <c r="B751" s="40"/>
      <c r="C751" s="40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3"/>
      <c r="O751" s="10"/>
      <c r="P751" s="9"/>
      <c r="Q751" s="9"/>
      <c r="R751" s="44"/>
      <c r="S751" s="69"/>
      <c r="T751" s="8"/>
      <c r="U751" s="8"/>
      <c r="V751" s="8"/>
      <c r="W751" s="8"/>
      <c r="X751" s="8"/>
      <c r="Y751" s="9"/>
      <c r="Z751" s="8"/>
      <c r="AA751" s="8"/>
      <c r="AB751" s="8"/>
      <c r="AC751" s="8"/>
      <c r="AD751" s="8"/>
      <c r="AE751" s="8"/>
      <c r="AF751" s="56"/>
      <c r="AG751" s="56"/>
      <c r="AH751" s="8"/>
      <c r="AI751" s="8"/>
      <c r="AJ751" s="8"/>
      <c r="AK751" s="51"/>
      <c r="AL751" s="51"/>
      <c r="AM751" s="8"/>
      <c r="AN751" s="8"/>
      <c r="AO751" s="8"/>
      <c r="AP751" s="46"/>
      <c r="AQ751" s="71"/>
      <c r="AR751" s="72"/>
      <c r="AS751" s="8"/>
      <c r="AT751" s="8"/>
      <c r="AU751" s="8"/>
      <c r="AV751" s="8"/>
      <c r="AW751" s="8"/>
    </row>
    <row r="752" ht="12.75" customHeight="1">
      <c r="A752" s="40"/>
      <c r="B752" s="40"/>
      <c r="C752" s="40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3"/>
      <c r="O752" s="10"/>
      <c r="P752" s="9"/>
      <c r="Q752" s="9"/>
      <c r="R752" s="44"/>
      <c r="S752" s="69"/>
      <c r="T752" s="8"/>
      <c r="U752" s="8"/>
      <c r="V752" s="8"/>
      <c r="W752" s="8"/>
      <c r="X752" s="8"/>
      <c r="Y752" s="9"/>
      <c r="Z752" s="8"/>
      <c r="AA752" s="8"/>
      <c r="AB752" s="8"/>
      <c r="AC752" s="8"/>
      <c r="AD752" s="8"/>
      <c r="AE752" s="8"/>
      <c r="AF752" s="56"/>
      <c r="AG752" s="56"/>
      <c r="AH752" s="8"/>
      <c r="AI752" s="8"/>
      <c r="AJ752" s="8"/>
      <c r="AK752" s="51"/>
      <c r="AL752" s="51"/>
      <c r="AM752" s="8"/>
      <c r="AN752" s="8"/>
      <c r="AO752" s="8"/>
      <c r="AP752" s="46"/>
      <c r="AQ752" s="71"/>
      <c r="AR752" s="72"/>
      <c r="AS752" s="8"/>
      <c r="AT752" s="8"/>
      <c r="AU752" s="8"/>
      <c r="AV752" s="8"/>
      <c r="AW752" s="8"/>
    </row>
    <row r="753" ht="12.75" customHeight="1">
      <c r="A753" s="40"/>
      <c r="B753" s="40"/>
      <c r="C753" s="40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3"/>
      <c r="O753" s="10"/>
      <c r="P753" s="9"/>
      <c r="Q753" s="9"/>
      <c r="R753" s="44"/>
      <c r="S753" s="69"/>
      <c r="T753" s="8"/>
      <c r="U753" s="8"/>
      <c r="V753" s="8"/>
      <c r="W753" s="8"/>
      <c r="X753" s="8"/>
      <c r="Y753" s="9"/>
      <c r="Z753" s="8"/>
      <c r="AA753" s="8"/>
      <c r="AB753" s="8"/>
      <c r="AC753" s="8"/>
      <c r="AD753" s="8"/>
      <c r="AE753" s="8"/>
      <c r="AF753" s="56"/>
      <c r="AG753" s="56"/>
      <c r="AH753" s="8"/>
      <c r="AI753" s="8"/>
      <c r="AJ753" s="8"/>
      <c r="AK753" s="51"/>
      <c r="AL753" s="51"/>
      <c r="AM753" s="8"/>
      <c r="AN753" s="8"/>
      <c r="AO753" s="8"/>
      <c r="AP753" s="46"/>
      <c r="AQ753" s="71"/>
      <c r="AR753" s="72"/>
      <c r="AS753" s="8"/>
      <c r="AT753" s="8"/>
      <c r="AU753" s="8"/>
      <c r="AV753" s="8"/>
      <c r="AW753" s="8"/>
    </row>
    <row r="754" ht="12.75" customHeight="1">
      <c r="A754" s="40"/>
      <c r="B754" s="40"/>
      <c r="C754" s="40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3"/>
      <c r="O754" s="10"/>
      <c r="P754" s="9"/>
      <c r="Q754" s="9"/>
      <c r="R754" s="44"/>
      <c r="S754" s="69"/>
      <c r="T754" s="8"/>
      <c r="U754" s="8"/>
      <c r="V754" s="8"/>
      <c r="W754" s="8"/>
      <c r="X754" s="8"/>
      <c r="Y754" s="9"/>
      <c r="Z754" s="8"/>
      <c r="AA754" s="8"/>
      <c r="AB754" s="8"/>
      <c r="AC754" s="8"/>
      <c r="AD754" s="8"/>
      <c r="AE754" s="8"/>
      <c r="AF754" s="56"/>
      <c r="AG754" s="56"/>
      <c r="AH754" s="8"/>
      <c r="AI754" s="8"/>
      <c r="AJ754" s="8"/>
      <c r="AK754" s="51"/>
      <c r="AL754" s="51"/>
      <c r="AM754" s="8"/>
      <c r="AN754" s="8"/>
      <c r="AO754" s="8"/>
      <c r="AP754" s="46"/>
      <c r="AQ754" s="71"/>
      <c r="AR754" s="72"/>
      <c r="AS754" s="8"/>
      <c r="AT754" s="8"/>
      <c r="AU754" s="8"/>
      <c r="AV754" s="8"/>
      <c r="AW754" s="8"/>
    </row>
    <row r="755" ht="12.75" customHeight="1">
      <c r="A755" s="40"/>
      <c r="B755" s="40"/>
      <c r="C755" s="40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3"/>
      <c r="O755" s="10"/>
      <c r="P755" s="9"/>
      <c r="Q755" s="9"/>
      <c r="R755" s="44"/>
      <c r="S755" s="69"/>
      <c r="T755" s="8"/>
      <c r="U755" s="8"/>
      <c r="V755" s="8"/>
      <c r="W755" s="8"/>
      <c r="X755" s="8"/>
      <c r="Y755" s="9"/>
      <c r="Z755" s="8"/>
      <c r="AA755" s="8"/>
      <c r="AB755" s="8"/>
      <c r="AC755" s="8"/>
      <c r="AD755" s="8"/>
      <c r="AE755" s="8"/>
      <c r="AF755" s="56"/>
      <c r="AG755" s="56"/>
      <c r="AH755" s="8"/>
      <c r="AI755" s="8"/>
      <c r="AJ755" s="8"/>
      <c r="AK755" s="51"/>
      <c r="AL755" s="51"/>
      <c r="AM755" s="8"/>
      <c r="AN755" s="8"/>
      <c r="AO755" s="8"/>
      <c r="AP755" s="46"/>
      <c r="AQ755" s="71"/>
      <c r="AR755" s="72"/>
      <c r="AS755" s="8"/>
      <c r="AT755" s="8"/>
      <c r="AU755" s="8"/>
      <c r="AV755" s="8"/>
      <c r="AW755" s="8"/>
    </row>
    <row r="756" ht="12.75" customHeight="1">
      <c r="A756" s="40"/>
      <c r="B756" s="40"/>
      <c r="C756" s="40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3"/>
      <c r="O756" s="10"/>
      <c r="P756" s="9"/>
      <c r="Q756" s="9"/>
      <c r="R756" s="44"/>
      <c r="S756" s="69"/>
      <c r="T756" s="8"/>
      <c r="U756" s="8"/>
      <c r="V756" s="8"/>
      <c r="W756" s="8"/>
      <c r="X756" s="8"/>
      <c r="Y756" s="9"/>
      <c r="Z756" s="8"/>
      <c r="AA756" s="8"/>
      <c r="AB756" s="8"/>
      <c r="AC756" s="8"/>
      <c r="AD756" s="8"/>
      <c r="AE756" s="8"/>
      <c r="AF756" s="56"/>
      <c r="AG756" s="56"/>
      <c r="AH756" s="8"/>
      <c r="AI756" s="8"/>
      <c r="AJ756" s="8"/>
      <c r="AK756" s="51"/>
      <c r="AL756" s="51"/>
      <c r="AM756" s="8"/>
      <c r="AN756" s="8"/>
      <c r="AO756" s="8"/>
      <c r="AP756" s="46"/>
      <c r="AQ756" s="71"/>
      <c r="AR756" s="72"/>
      <c r="AS756" s="8"/>
      <c r="AT756" s="8"/>
      <c r="AU756" s="8"/>
      <c r="AV756" s="8"/>
      <c r="AW756" s="8"/>
    </row>
    <row r="757" ht="12.75" customHeight="1">
      <c r="A757" s="40"/>
      <c r="B757" s="40"/>
      <c r="C757" s="40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3"/>
      <c r="O757" s="10"/>
      <c r="P757" s="9"/>
      <c r="Q757" s="9"/>
      <c r="R757" s="44"/>
      <c r="S757" s="69"/>
      <c r="T757" s="8"/>
      <c r="U757" s="8"/>
      <c r="V757" s="8"/>
      <c r="W757" s="8"/>
      <c r="X757" s="8"/>
      <c r="Y757" s="9"/>
      <c r="Z757" s="8"/>
      <c r="AA757" s="8"/>
      <c r="AB757" s="8"/>
      <c r="AC757" s="8"/>
      <c r="AD757" s="8"/>
      <c r="AE757" s="8"/>
      <c r="AF757" s="56"/>
      <c r="AG757" s="56"/>
      <c r="AH757" s="8"/>
      <c r="AI757" s="8"/>
      <c r="AJ757" s="8"/>
      <c r="AK757" s="51"/>
      <c r="AL757" s="51"/>
      <c r="AM757" s="8"/>
      <c r="AN757" s="8"/>
      <c r="AO757" s="8"/>
      <c r="AP757" s="46"/>
      <c r="AQ757" s="71"/>
      <c r="AR757" s="72"/>
      <c r="AS757" s="8"/>
      <c r="AT757" s="8"/>
      <c r="AU757" s="8"/>
      <c r="AV757" s="8"/>
      <c r="AW757" s="8"/>
    </row>
    <row r="758" ht="12.75" customHeight="1">
      <c r="A758" s="40"/>
      <c r="B758" s="40"/>
      <c r="C758" s="40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3"/>
      <c r="O758" s="10"/>
      <c r="P758" s="9"/>
      <c r="Q758" s="9"/>
      <c r="R758" s="44"/>
      <c r="S758" s="69"/>
      <c r="T758" s="8"/>
      <c r="U758" s="8"/>
      <c r="V758" s="8"/>
      <c r="W758" s="8"/>
      <c r="X758" s="8"/>
      <c r="Y758" s="9"/>
      <c r="Z758" s="8"/>
      <c r="AA758" s="8"/>
      <c r="AB758" s="8"/>
      <c r="AC758" s="8"/>
      <c r="AD758" s="8"/>
      <c r="AE758" s="8"/>
      <c r="AF758" s="56"/>
      <c r="AG758" s="56"/>
      <c r="AH758" s="8"/>
      <c r="AI758" s="8"/>
      <c r="AJ758" s="8"/>
      <c r="AK758" s="51"/>
      <c r="AL758" s="51"/>
      <c r="AM758" s="8"/>
      <c r="AN758" s="8"/>
      <c r="AO758" s="8"/>
      <c r="AP758" s="46"/>
      <c r="AQ758" s="71"/>
      <c r="AR758" s="72"/>
      <c r="AS758" s="8"/>
      <c r="AT758" s="8"/>
      <c r="AU758" s="8"/>
      <c r="AV758" s="8"/>
      <c r="AW758" s="8"/>
    </row>
    <row r="759" ht="12.75" customHeight="1">
      <c r="A759" s="40"/>
      <c r="B759" s="40"/>
      <c r="C759" s="40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3"/>
      <c r="O759" s="10"/>
      <c r="P759" s="9"/>
      <c r="Q759" s="9"/>
      <c r="R759" s="44"/>
      <c r="S759" s="69"/>
      <c r="T759" s="8"/>
      <c r="U759" s="8"/>
      <c r="V759" s="8"/>
      <c r="W759" s="8"/>
      <c r="X759" s="8"/>
      <c r="Y759" s="9"/>
      <c r="Z759" s="8"/>
      <c r="AA759" s="8"/>
      <c r="AB759" s="8"/>
      <c r="AC759" s="8"/>
      <c r="AD759" s="8"/>
      <c r="AE759" s="8"/>
      <c r="AF759" s="56"/>
      <c r="AG759" s="56"/>
      <c r="AH759" s="8"/>
      <c r="AI759" s="8"/>
      <c r="AJ759" s="8"/>
      <c r="AK759" s="51"/>
      <c r="AL759" s="51"/>
      <c r="AM759" s="8"/>
      <c r="AN759" s="8"/>
      <c r="AO759" s="8"/>
      <c r="AP759" s="46"/>
      <c r="AQ759" s="71"/>
      <c r="AR759" s="72"/>
      <c r="AS759" s="8"/>
      <c r="AT759" s="8"/>
      <c r="AU759" s="8"/>
      <c r="AV759" s="8"/>
      <c r="AW759" s="8"/>
    </row>
    <row r="760" ht="12.75" customHeight="1">
      <c r="A760" s="40"/>
      <c r="B760" s="40"/>
      <c r="C760" s="40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3"/>
      <c r="O760" s="10"/>
      <c r="P760" s="9"/>
      <c r="Q760" s="9"/>
      <c r="R760" s="44"/>
      <c r="S760" s="69"/>
      <c r="T760" s="8"/>
      <c r="U760" s="8"/>
      <c r="V760" s="8"/>
      <c r="W760" s="8"/>
      <c r="X760" s="8"/>
      <c r="Y760" s="9"/>
      <c r="Z760" s="8"/>
      <c r="AA760" s="8"/>
      <c r="AB760" s="8"/>
      <c r="AC760" s="8"/>
      <c r="AD760" s="8"/>
      <c r="AE760" s="8"/>
      <c r="AF760" s="56"/>
      <c r="AG760" s="56"/>
      <c r="AH760" s="8"/>
      <c r="AI760" s="8"/>
      <c r="AJ760" s="8"/>
      <c r="AK760" s="51"/>
      <c r="AL760" s="51"/>
      <c r="AM760" s="8"/>
      <c r="AN760" s="8"/>
      <c r="AO760" s="8"/>
      <c r="AP760" s="46"/>
      <c r="AQ760" s="71"/>
      <c r="AR760" s="72"/>
      <c r="AS760" s="8"/>
      <c r="AT760" s="8"/>
      <c r="AU760" s="8"/>
      <c r="AV760" s="8"/>
      <c r="AW760" s="8"/>
    </row>
    <row r="761" ht="12.75" customHeight="1">
      <c r="A761" s="40"/>
      <c r="B761" s="40"/>
      <c r="C761" s="40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3"/>
      <c r="O761" s="10"/>
      <c r="P761" s="9"/>
      <c r="Q761" s="9"/>
      <c r="R761" s="44"/>
      <c r="S761" s="69"/>
      <c r="T761" s="8"/>
      <c r="U761" s="8"/>
      <c r="V761" s="8"/>
      <c r="W761" s="8"/>
      <c r="X761" s="8"/>
      <c r="Y761" s="9"/>
      <c r="Z761" s="8"/>
      <c r="AA761" s="8"/>
      <c r="AB761" s="8"/>
      <c r="AC761" s="8"/>
      <c r="AD761" s="8"/>
      <c r="AE761" s="8"/>
      <c r="AF761" s="56"/>
      <c r="AG761" s="56"/>
      <c r="AH761" s="8"/>
      <c r="AI761" s="8"/>
      <c r="AJ761" s="8"/>
      <c r="AK761" s="51"/>
      <c r="AL761" s="51"/>
      <c r="AM761" s="8"/>
      <c r="AN761" s="8"/>
      <c r="AO761" s="8"/>
      <c r="AP761" s="46"/>
      <c r="AQ761" s="71"/>
      <c r="AR761" s="72"/>
      <c r="AS761" s="8"/>
      <c r="AT761" s="8"/>
      <c r="AU761" s="8"/>
      <c r="AV761" s="8"/>
      <c r="AW761" s="8"/>
    </row>
    <row r="762" ht="12.75" customHeight="1">
      <c r="A762" s="40"/>
      <c r="B762" s="40"/>
      <c r="C762" s="40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3"/>
      <c r="O762" s="10"/>
      <c r="P762" s="9"/>
      <c r="Q762" s="9"/>
      <c r="R762" s="44"/>
      <c r="S762" s="69"/>
      <c r="T762" s="8"/>
      <c r="U762" s="8"/>
      <c r="V762" s="8"/>
      <c r="W762" s="8"/>
      <c r="X762" s="8"/>
      <c r="Y762" s="9"/>
      <c r="Z762" s="8"/>
      <c r="AA762" s="8"/>
      <c r="AB762" s="8"/>
      <c r="AC762" s="8"/>
      <c r="AD762" s="8"/>
      <c r="AE762" s="8"/>
      <c r="AF762" s="56"/>
      <c r="AG762" s="56"/>
      <c r="AH762" s="8"/>
      <c r="AI762" s="8"/>
      <c r="AJ762" s="8"/>
      <c r="AK762" s="51"/>
      <c r="AL762" s="51"/>
      <c r="AM762" s="8"/>
      <c r="AN762" s="8"/>
      <c r="AO762" s="8"/>
      <c r="AP762" s="46"/>
      <c r="AQ762" s="71"/>
      <c r="AR762" s="72"/>
      <c r="AS762" s="8"/>
      <c r="AT762" s="8"/>
      <c r="AU762" s="8"/>
      <c r="AV762" s="8"/>
      <c r="AW762" s="8"/>
    </row>
    <row r="763" ht="12.75" customHeight="1">
      <c r="A763" s="40"/>
      <c r="B763" s="40"/>
      <c r="C763" s="40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3"/>
      <c r="O763" s="10"/>
      <c r="P763" s="9"/>
      <c r="Q763" s="9"/>
      <c r="R763" s="44"/>
      <c r="S763" s="69"/>
      <c r="T763" s="8"/>
      <c r="U763" s="8"/>
      <c r="V763" s="8"/>
      <c r="W763" s="8"/>
      <c r="X763" s="8"/>
      <c r="Y763" s="9"/>
      <c r="Z763" s="8"/>
      <c r="AA763" s="8"/>
      <c r="AB763" s="8"/>
      <c r="AC763" s="8"/>
      <c r="AD763" s="8"/>
      <c r="AE763" s="8"/>
      <c r="AF763" s="56"/>
      <c r="AG763" s="56"/>
      <c r="AH763" s="8"/>
      <c r="AI763" s="8"/>
      <c r="AJ763" s="8"/>
      <c r="AK763" s="51"/>
      <c r="AL763" s="51"/>
      <c r="AM763" s="8"/>
      <c r="AN763" s="8"/>
      <c r="AO763" s="8"/>
      <c r="AP763" s="46"/>
      <c r="AQ763" s="71"/>
      <c r="AR763" s="72"/>
      <c r="AS763" s="8"/>
      <c r="AT763" s="8"/>
      <c r="AU763" s="8"/>
      <c r="AV763" s="8"/>
      <c r="AW763" s="8"/>
    </row>
    <row r="764" ht="12.75" customHeight="1">
      <c r="A764" s="40"/>
      <c r="B764" s="40"/>
      <c r="C764" s="40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3"/>
      <c r="O764" s="10"/>
      <c r="P764" s="9"/>
      <c r="Q764" s="9"/>
      <c r="R764" s="44"/>
      <c r="S764" s="69"/>
      <c r="T764" s="8"/>
      <c r="U764" s="8"/>
      <c r="V764" s="8"/>
      <c r="W764" s="8"/>
      <c r="X764" s="8"/>
      <c r="Y764" s="9"/>
      <c r="Z764" s="8"/>
      <c r="AA764" s="8"/>
      <c r="AB764" s="8"/>
      <c r="AC764" s="8"/>
      <c r="AD764" s="8"/>
      <c r="AE764" s="8"/>
      <c r="AF764" s="56"/>
      <c r="AG764" s="56"/>
      <c r="AH764" s="8"/>
      <c r="AI764" s="8"/>
      <c r="AJ764" s="8"/>
      <c r="AK764" s="51"/>
      <c r="AL764" s="51"/>
      <c r="AM764" s="8"/>
      <c r="AN764" s="8"/>
      <c r="AO764" s="8"/>
      <c r="AP764" s="46"/>
      <c r="AQ764" s="71"/>
      <c r="AR764" s="72"/>
      <c r="AS764" s="8"/>
      <c r="AT764" s="8"/>
      <c r="AU764" s="8"/>
      <c r="AV764" s="8"/>
      <c r="AW764" s="8"/>
    </row>
    <row r="765" ht="12.75" customHeight="1">
      <c r="A765" s="40"/>
      <c r="B765" s="40"/>
      <c r="C765" s="40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3"/>
      <c r="O765" s="10"/>
      <c r="P765" s="9"/>
      <c r="Q765" s="9"/>
      <c r="R765" s="44"/>
      <c r="S765" s="69"/>
      <c r="T765" s="8"/>
      <c r="U765" s="8"/>
      <c r="V765" s="8"/>
      <c r="W765" s="8"/>
      <c r="X765" s="8"/>
      <c r="Y765" s="9"/>
      <c r="Z765" s="8"/>
      <c r="AA765" s="8"/>
      <c r="AB765" s="8"/>
      <c r="AC765" s="8"/>
      <c r="AD765" s="8"/>
      <c r="AE765" s="8"/>
      <c r="AF765" s="56"/>
      <c r="AG765" s="56"/>
      <c r="AH765" s="8"/>
      <c r="AI765" s="8"/>
      <c r="AJ765" s="8"/>
      <c r="AK765" s="51"/>
      <c r="AL765" s="51"/>
      <c r="AM765" s="8"/>
      <c r="AN765" s="8"/>
      <c r="AO765" s="8"/>
      <c r="AP765" s="46"/>
      <c r="AQ765" s="71"/>
      <c r="AR765" s="72"/>
      <c r="AS765" s="8"/>
      <c r="AT765" s="8"/>
      <c r="AU765" s="8"/>
      <c r="AV765" s="8"/>
      <c r="AW765" s="8"/>
    </row>
    <row r="766" ht="12.75" customHeight="1">
      <c r="A766" s="40"/>
      <c r="B766" s="40"/>
      <c r="C766" s="40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3"/>
      <c r="O766" s="10"/>
      <c r="P766" s="9"/>
      <c r="Q766" s="9"/>
      <c r="R766" s="44"/>
      <c r="S766" s="69"/>
      <c r="T766" s="8"/>
      <c r="U766" s="8"/>
      <c r="V766" s="8"/>
      <c r="W766" s="8"/>
      <c r="X766" s="8"/>
      <c r="Y766" s="9"/>
      <c r="Z766" s="8"/>
      <c r="AA766" s="8"/>
      <c r="AB766" s="8"/>
      <c r="AC766" s="8"/>
      <c r="AD766" s="8"/>
      <c r="AE766" s="8"/>
      <c r="AF766" s="56"/>
      <c r="AG766" s="56"/>
      <c r="AH766" s="8"/>
      <c r="AI766" s="8"/>
      <c r="AJ766" s="8"/>
      <c r="AK766" s="51"/>
      <c r="AL766" s="51"/>
      <c r="AM766" s="8"/>
      <c r="AN766" s="8"/>
      <c r="AO766" s="8"/>
      <c r="AP766" s="46"/>
      <c r="AQ766" s="71"/>
      <c r="AR766" s="72"/>
      <c r="AS766" s="8"/>
      <c r="AT766" s="8"/>
      <c r="AU766" s="8"/>
      <c r="AV766" s="8"/>
      <c r="AW766" s="8"/>
    </row>
    <row r="767" ht="12.75" customHeight="1">
      <c r="A767" s="40"/>
      <c r="B767" s="40"/>
      <c r="C767" s="40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3"/>
      <c r="O767" s="10"/>
      <c r="P767" s="9"/>
      <c r="Q767" s="9"/>
      <c r="R767" s="44"/>
      <c r="S767" s="69"/>
      <c r="T767" s="8"/>
      <c r="U767" s="8"/>
      <c r="V767" s="8"/>
      <c r="W767" s="8"/>
      <c r="X767" s="8"/>
      <c r="Y767" s="9"/>
      <c r="Z767" s="8"/>
      <c r="AA767" s="8"/>
      <c r="AB767" s="8"/>
      <c r="AC767" s="8"/>
      <c r="AD767" s="8"/>
      <c r="AE767" s="8"/>
      <c r="AF767" s="56"/>
      <c r="AG767" s="56"/>
      <c r="AH767" s="8"/>
      <c r="AI767" s="8"/>
      <c r="AJ767" s="8"/>
      <c r="AK767" s="51"/>
      <c r="AL767" s="51"/>
      <c r="AM767" s="8"/>
      <c r="AN767" s="8"/>
      <c r="AO767" s="8"/>
      <c r="AP767" s="46"/>
      <c r="AQ767" s="71"/>
      <c r="AR767" s="72"/>
      <c r="AS767" s="8"/>
      <c r="AT767" s="8"/>
      <c r="AU767" s="8"/>
      <c r="AV767" s="8"/>
      <c r="AW767" s="8"/>
    </row>
    <row r="768" ht="12.75" customHeight="1">
      <c r="A768" s="40"/>
      <c r="B768" s="40"/>
      <c r="C768" s="40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3"/>
      <c r="O768" s="10"/>
      <c r="P768" s="9"/>
      <c r="Q768" s="9"/>
      <c r="R768" s="44"/>
      <c r="S768" s="69"/>
      <c r="T768" s="8"/>
      <c r="U768" s="8"/>
      <c r="V768" s="8"/>
      <c r="W768" s="8"/>
      <c r="X768" s="8"/>
      <c r="Y768" s="9"/>
      <c r="Z768" s="8"/>
      <c r="AA768" s="8"/>
      <c r="AB768" s="8"/>
      <c r="AC768" s="8"/>
      <c r="AD768" s="8"/>
      <c r="AE768" s="8"/>
      <c r="AF768" s="56"/>
      <c r="AG768" s="56"/>
      <c r="AH768" s="8"/>
      <c r="AI768" s="8"/>
      <c r="AJ768" s="8"/>
      <c r="AK768" s="51"/>
      <c r="AL768" s="51"/>
      <c r="AM768" s="8"/>
      <c r="AN768" s="8"/>
      <c r="AO768" s="8"/>
      <c r="AP768" s="46"/>
      <c r="AQ768" s="71"/>
      <c r="AR768" s="72"/>
      <c r="AS768" s="8"/>
      <c r="AT768" s="8"/>
      <c r="AU768" s="8"/>
      <c r="AV768" s="8"/>
      <c r="AW768" s="8"/>
    </row>
    <row r="769" ht="12.75" customHeight="1">
      <c r="A769" s="40"/>
      <c r="B769" s="40"/>
      <c r="C769" s="40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3"/>
      <c r="O769" s="10"/>
      <c r="P769" s="9"/>
      <c r="Q769" s="9"/>
      <c r="R769" s="44"/>
      <c r="S769" s="69"/>
      <c r="T769" s="8"/>
      <c r="U769" s="8"/>
      <c r="V769" s="8"/>
      <c r="W769" s="8"/>
      <c r="X769" s="8"/>
      <c r="Y769" s="9"/>
      <c r="Z769" s="8"/>
      <c r="AA769" s="8"/>
      <c r="AB769" s="8"/>
      <c r="AC769" s="8"/>
      <c r="AD769" s="8"/>
      <c r="AE769" s="8"/>
      <c r="AF769" s="56"/>
      <c r="AG769" s="56"/>
      <c r="AH769" s="8"/>
      <c r="AI769" s="8"/>
      <c r="AJ769" s="8"/>
      <c r="AK769" s="51"/>
      <c r="AL769" s="51"/>
      <c r="AM769" s="8"/>
      <c r="AN769" s="8"/>
      <c r="AO769" s="8"/>
      <c r="AP769" s="46"/>
      <c r="AQ769" s="71"/>
      <c r="AR769" s="72"/>
      <c r="AS769" s="8"/>
      <c r="AT769" s="8"/>
      <c r="AU769" s="8"/>
      <c r="AV769" s="8"/>
      <c r="AW769" s="8"/>
    </row>
    <row r="770" ht="12.75" customHeight="1">
      <c r="A770" s="40"/>
      <c r="B770" s="40"/>
      <c r="C770" s="40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3"/>
      <c r="O770" s="10"/>
      <c r="P770" s="9"/>
      <c r="Q770" s="9"/>
      <c r="R770" s="44"/>
      <c r="S770" s="69"/>
      <c r="T770" s="8"/>
      <c r="U770" s="8"/>
      <c r="V770" s="8"/>
      <c r="W770" s="8"/>
      <c r="X770" s="8"/>
      <c r="Y770" s="9"/>
      <c r="Z770" s="8"/>
      <c r="AA770" s="8"/>
      <c r="AB770" s="8"/>
      <c r="AC770" s="8"/>
      <c r="AD770" s="8"/>
      <c r="AE770" s="8"/>
      <c r="AF770" s="56"/>
      <c r="AG770" s="56"/>
      <c r="AH770" s="8"/>
      <c r="AI770" s="8"/>
      <c r="AJ770" s="8"/>
      <c r="AK770" s="51"/>
      <c r="AL770" s="51"/>
      <c r="AM770" s="8"/>
      <c r="AN770" s="8"/>
      <c r="AO770" s="8"/>
      <c r="AP770" s="46"/>
      <c r="AQ770" s="71"/>
      <c r="AR770" s="72"/>
      <c r="AS770" s="8"/>
      <c r="AT770" s="8"/>
      <c r="AU770" s="8"/>
      <c r="AV770" s="8"/>
      <c r="AW770" s="8"/>
    </row>
    <row r="771" ht="12.75" customHeight="1">
      <c r="A771" s="40"/>
      <c r="B771" s="40"/>
      <c r="C771" s="40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3"/>
      <c r="O771" s="10"/>
      <c r="P771" s="9"/>
      <c r="Q771" s="9"/>
      <c r="R771" s="44"/>
      <c r="S771" s="69"/>
      <c r="T771" s="8"/>
      <c r="U771" s="8"/>
      <c r="V771" s="8"/>
      <c r="W771" s="8"/>
      <c r="X771" s="8"/>
      <c r="Y771" s="9"/>
      <c r="Z771" s="8"/>
      <c r="AA771" s="8"/>
      <c r="AB771" s="8"/>
      <c r="AC771" s="8"/>
      <c r="AD771" s="8"/>
      <c r="AE771" s="8"/>
      <c r="AF771" s="56"/>
      <c r="AG771" s="56"/>
      <c r="AH771" s="8"/>
      <c r="AI771" s="8"/>
      <c r="AJ771" s="8"/>
      <c r="AK771" s="51"/>
      <c r="AL771" s="51"/>
      <c r="AM771" s="8"/>
      <c r="AN771" s="8"/>
      <c r="AO771" s="8"/>
      <c r="AP771" s="46"/>
      <c r="AQ771" s="71"/>
      <c r="AR771" s="72"/>
      <c r="AS771" s="8"/>
      <c r="AT771" s="8"/>
      <c r="AU771" s="8"/>
      <c r="AV771" s="8"/>
      <c r="AW771" s="8"/>
    </row>
    <row r="772" ht="12.75" customHeight="1">
      <c r="A772" s="40"/>
      <c r="B772" s="40"/>
      <c r="C772" s="40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3"/>
      <c r="O772" s="10"/>
      <c r="P772" s="9"/>
      <c r="Q772" s="9"/>
      <c r="R772" s="44"/>
      <c r="S772" s="69"/>
      <c r="T772" s="8"/>
      <c r="U772" s="8"/>
      <c r="V772" s="8"/>
      <c r="W772" s="8"/>
      <c r="X772" s="8"/>
      <c r="Y772" s="9"/>
      <c r="Z772" s="8"/>
      <c r="AA772" s="8"/>
      <c r="AB772" s="8"/>
      <c r="AC772" s="8"/>
      <c r="AD772" s="8"/>
      <c r="AE772" s="8"/>
      <c r="AF772" s="56"/>
      <c r="AG772" s="56"/>
      <c r="AH772" s="8"/>
      <c r="AI772" s="8"/>
      <c r="AJ772" s="8"/>
      <c r="AK772" s="51"/>
      <c r="AL772" s="51"/>
      <c r="AM772" s="8"/>
      <c r="AN772" s="8"/>
      <c r="AO772" s="8"/>
      <c r="AP772" s="46"/>
      <c r="AQ772" s="71"/>
      <c r="AR772" s="72"/>
      <c r="AS772" s="8"/>
      <c r="AT772" s="8"/>
      <c r="AU772" s="8"/>
      <c r="AV772" s="8"/>
      <c r="AW772" s="8"/>
    </row>
    <row r="773" ht="12.75" customHeight="1">
      <c r="A773" s="40"/>
      <c r="B773" s="40"/>
      <c r="C773" s="40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3"/>
      <c r="O773" s="10"/>
      <c r="P773" s="9"/>
      <c r="Q773" s="9"/>
      <c r="R773" s="44"/>
      <c r="S773" s="69"/>
      <c r="T773" s="8"/>
      <c r="U773" s="8"/>
      <c r="V773" s="8"/>
      <c r="W773" s="8"/>
      <c r="X773" s="8"/>
      <c r="Y773" s="9"/>
      <c r="Z773" s="8"/>
      <c r="AA773" s="8"/>
      <c r="AB773" s="8"/>
      <c r="AC773" s="8"/>
      <c r="AD773" s="8"/>
      <c r="AE773" s="8"/>
      <c r="AF773" s="56"/>
      <c r="AG773" s="56"/>
      <c r="AH773" s="8"/>
      <c r="AI773" s="8"/>
      <c r="AJ773" s="8"/>
      <c r="AK773" s="51"/>
      <c r="AL773" s="51"/>
      <c r="AM773" s="8"/>
      <c r="AN773" s="8"/>
      <c r="AO773" s="8"/>
      <c r="AP773" s="46"/>
      <c r="AQ773" s="71"/>
      <c r="AR773" s="72"/>
      <c r="AS773" s="8"/>
      <c r="AT773" s="8"/>
      <c r="AU773" s="8"/>
      <c r="AV773" s="8"/>
      <c r="AW773" s="8"/>
    </row>
    <row r="774" ht="12.75" customHeight="1">
      <c r="A774" s="40"/>
      <c r="B774" s="40"/>
      <c r="C774" s="40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3"/>
      <c r="O774" s="10"/>
      <c r="P774" s="9"/>
      <c r="Q774" s="9"/>
      <c r="R774" s="44"/>
      <c r="S774" s="69"/>
      <c r="T774" s="8"/>
      <c r="U774" s="8"/>
      <c r="V774" s="8"/>
      <c r="W774" s="8"/>
      <c r="X774" s="8"/>
      <c r="Y774" s="9"/>
      <c r="Z774" s="8"/>
      <c r="AA774" s="8"/>
      <c r="AB774" s="8"/>
      <c r="AC774" s="8"/>
      <c r="AD774" s="8"/>
      <c r="AE774" s="8"/>
      <c r="AF774" s="56"/>
      <c r="AG774" s="56"/>
      <c r="AH774" s="8"/>
      <c r="AI774" s="8"/>
      <c r="AJ774" s="8"/>
      <c r="AK774" s="51"/>
      <c r="AL774" s="51"/>
      <c r="AM774" s="8"/>
      <c r="AN774" s="8"/>
      <c r="AO774" s="8"/>
      <c r="AP774" s="46"/>
      <c r="AQ774" s="71"/>
      <c r="AR774" s="72"/>
      <c r="AS774" s="8"/>
      <c r="AT774" s="8"/>
      <c r="AU774" s="8"/>
      <c r="AV774" s="8"/>
      <c r="AW774" s="8"/>
    </row>
    <row r="775" ht="12.75" customHeight="1">
      <c r="A775" s="40"/>
      <c r="B775" s="40"/>
      <c r="C775" s="40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3"/>
      <c r="O775" s="10"/>
      <c r="P775" s="9"/>
      <c r="Q775" s="9"/>
      <c r="R775" s="44"/>
      <c r="S775" s="69"/>
      <c r="T775" s="8"/>
      <c r="U775" s="8"/>
      <c r="V775" s="8"/>
      <c r="W775" s="8"/>
      <c r="X775" s="8"/>
      <c r="Y775" s="9"/>
      <c r="Z775" s="8"/>
      <c r="AA775" s="8"/>
      <c r="AB775" s="8"/>
      <c r="AC775" s="8"/>
      <c r="AD775" s="8"/>
      <c r="AE775" s="8"/>
      <c r="AF775" s="56"/>
      <c r="AG775" s="56"/>
      <c r="AH775" s="8"/>
      <c r="AI775" s="8"/>
      <c r="AJ775" s="8"/>
      <c r="AK775" s="51"/>
      <c r="AL775" s="51"/>
      <c r="AM775" s="8"/>
      <c r="AN775" s="8"/>
      <c r="AO775" s="8"/>
      <c r="AP775" s="46"/>
      <c r="AQ775" s="71"/>
      <c r="AR775" s="72"/>
      <c r="AS775" s="8"/>
      <c r="AT775" s="8"/>
      <c r="AU775" s="8"/>
      <c r="AV775" s="8"/>
      <c r="AW775" s="8"/>
    </row>
    <row r="776" ht="12.75" customHeight="1">
      <c r="A776" s="40"/>
      <c r="B776" s="40"/>
      <c r="C776" s="40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3"/>
      <c r="O776" s="10"/>
      <c r="P776" s="9"/>
      <c r="Q776" s="9"/>
      <c r="R776" s="44"/>
      <c r="S776" s="69"/>
      <c r="T776" s="8"/>
      <c r="U776" s="8"/>
      <c r="V776" s="8"/>
      <c r="W776" s="8"/>
      <c r="X776" s="8"/>
      <c r="Y776" s="9"/>
      <c r="Z776" s="8"/>
      <c r="AA776" s="8"/>
      <c r="AB776" s="8"/>
      <c r="AC776" s="8"/>
      <c r="AD776" s="8"/>
      <c r="AE776" s="8"/>
      <c r="AF776" s="56"/>
      <c r="AG776" s="56"/>
      <c r="AH776" s="8"/>
      <c r="AI776" s="8"/>
      <c r="AJ776" s="8"/>
      <c r="AK776" s="51"/>
      <c r="AL776" s="51"/>
      <c r="AM776" s="8"/>
      <c r="AN776" s="8"/>
      <c r="AO776" s="8"/>
      <c r="AP776" s="46"/>
      <c r="AQ776" s="71"/>
      <c r="AR776" s="72"/>
      <c r="AS776" s="8"/>
      <c r="AT776" s="8"/>
      <c r="AU776" s="8"/>
      <c r="AV776" s="8"/>
      <c r="AW776" s="8"/>
    </row>
    <row r="777" ht="12.75" customHeight="1">
      <c r="A777" s="40"/>
      <c r="B777" s="40"/>
      <c r="C777" s="40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3"/>
      <c r="O777" s="10"/>
      <c r="P777" s="9"/>
      <c r="Q777" s="9"/>
      <c r="R777" s="44"/>
      <c r="S777" s="69"/>
      <c r="T777" s="8"/>
      <c r="U777" s="8"/>
      <c r="V777" s="8"/>
      <c r="W777" s="8"/>
      <c r="X777" s="8"/>
      <c r="Y777" s="9"/>
      <c r="Z777" s="8"/>
      <c r="AA777" s="8"/>
      <c r="AB777" s="8"/>
      <c r="AC777" s="8"/>
      <c r="AD777" s="8"/>
      <c r="AE777" s="8"/>
      <c r="AF777" s="56"/>
      <c r="AG777" s="56"/>
      <c r="AH777" s="8"/>
      <c r="AI777" s="8"/>
      <c r="AJ777" s="8"/>
      <c r="AK777" s="51"/>
      <c r="AL777" s="51"/>
      <c r="AM777" s="8"/>
      <c r="AN777" s="8"/>
      <c r="AO777" s="8"/>
      <c r="AP777" s="46"/>
      <c r="AQ777" s="71"/>
      <c r="AR777" s="72"/>
      <c r="AS777" s="8"/>
      <c r="AT777" s="8"/>
      <c r="AU777" s="8"/>
      <c r="AV777" s="8"/>
      <c r="AW777" s="8"/>
    </row>
    <row r="778" ht="12.75" customHeight="1">
      <c r="A778" s="40"/>
      <c r="B778" s="40"/>
      <c r="C778" s="40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3"/>
      <c r="O778" s="10"/>
      <c r="P778" s="9"/>
      <c r="Q778" s="9"/>
      <c r="R778" s="44"/>
      <c r="S778" s="69"/>
      <c r="T778" s="8"/>
      <c r="U778" s="8"/>
      <c r="V778" s="8"/>
      <c r="W778" s="8"/>
      <c r="X778" s="8"/>
      <c r="Y778" s="9"/>
      <c r="Z778" s="8"/>
      <c r="AA778" s="8"/>
      <c r="AB778" s="8"/>
      <c r="AC778" s="8"/>
      <c r="AD778" s="8"/>
      <c r="AE778" s="8"/>
      <c r="AF778" s="56"/>
      <c r="AG778" s="56"/>
      <c r="AH778" s="8"/>
      <c r="AI778" s="8"/>
      <c r="AJ778" s="8"/>
      <c r="AK778" s="51"/>
      <c r="AL778" s="51"/>
      <c r="AM778" s="8"/>
      <c r="AN778" s="8"/>
      <c r="AO778" s="8"/>
      <c r="AP778" s="46"/>
      <c r="AQ778" s="71"/>
      <c r="AR778" s="72"/>
      <c r="AS778" s="8"/>
      <c r="AT778" s="8"/>
      <c r="AU778" s="8"/>
      <c r="AV778" s="8"/>
      <c r="AW778" s="8"/>
    </row>
    <row r="779" ht="12.75" customHeight="1">
      <c r="A779" s="40"/>
      <c r="B779" s="40"/>
      <c r="C779" s="40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3"/>
      <c r="O779" s="10"/>
      <c r="P779" s="9"/>
      <c r="Q779" s="9"/>
      <c r="R779" s="44"/>
      <c r="S779" s="69"/>
      <c r="T779" s="8"/>
      <c r="U779" s="8"/>
      <c r="V779" s="8"/>
      <c r="W779" s="8"/>
      <c r="X779" s="8"/>
      <c r="Y779" s="9"/>
      <c r="Z779" s="8"/>
      <c r="AA779" s="8"/>
      <c r="AB779" s="8"/>
      <c r="AC779" s="8"/>
      <c r="AD779" s="8"/>
      <c r="AE779" s="8"/>
      <c r="AF779" s="56"/>
      <c r="AG779" s="56"/>
      <c r="AH779" s="8"/>
      <c r="AI779" s="8"/>
      <c r="AJ779" s="8"/>
      <c r="AK779" s="51"/>
      <c r="AL779" s="51"/>
      <c r="AM779" s="8"/>
      <c r="AN779" s="8"/>
      <c r="AO779" s="8"/>
      <c r="AP779" s="46"/>
      <c r="AQ779" s="71"/>
      <c r="AR779" s="72"/>
      <c r="AS779" s="8"/>
      <c r="AT779" s="8"/>
      <c r="AU779" s="8"/>
      <c r="AV779" s="8"/>
      <c r="AW779" s="8"/>
    </row>
    <row r="780" ht="12.75" customHeight="1">
      <c r="A780" s="40"/>
      <c r="B780" s="40"/>
      <c r="C780" s="40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3"/>
      <c r="O780" s="10"/>
      <c r="P780" s="9"/>
      <c r="Q780" s="9"/>
      <c r="R780" s="44"/>
      <c r="S780" s="69"/>
      <c r="T780" s="8"/>
      <c r="U780" s="8"/>
      <c r="V780" s="8"/>
      <c r="W780" s="8"/>
      <c r="X780" s="8"/>
      <c r="Y780" s="9"/>
      <c r="Z780" s="8"/>
      <c r="AA780" s="8"/>
      <c r="AB780" s="8"/>
      <c r="AC780" s="8"/>
      <c r="AD780" s="8"/>
      <c r="AE780" s="8"/>
      <c r="AF780" s="56"/>
      <c r="AG780" s="56"/>
      <c r="AH780" s="8"/>
      <c r="AI780" s="8"/>
      <c r="AJ780" s="8"/>
      <c r="AK780" s="51"/>
      <c r="AL780" s="51"/>
      <c r="AM780" s="8"/>
      <c r="AN780" s="8"/>
      <c r="AO780" s="8"/>
      <c r="AP780" s="46"/>
      <c r="AQ780" s="71"/>
      <c r="AR780" s="72"/>
      <c r="AS780" s="8"/>
      <c r="AT780" s="8"/>
      <c r="AU780" s="8"/>
      <c r="AV780" s="8"/>
      <c r="AW780" s="8"/>
    </row>
    <row r="781" ht="12.75" customHeight="1">
      <c r="A781" s="40"/>
      <c r="B781" s="40"/>
      <c r="C781" s="40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3"/>
      <c r="O781" s="10"/>
      <c r="P781" s="9"/>
      <c r="Q781" s="9"/>
      <c r="R781" s="44"/>
      <c r="S781" s="69"/>
      <c r="T781" s="8"/>
      <c r="U781" s="8"/>
      <c r="V781" s="8"/>
      <c r="W781" s="8"/>
      <c r="X781" s="8"/>
      <c r="Y781" s="9"/>
      <c r="Z781" s="8"/>
      <c r="AA781" s="8"/>
      <c r="AB781" s="8"/>
      <c r="AC781" s="8"/>
      <c r="AD781" s="8"/>
      <c r="AE781" s="8"/>
      <c r="AF781" s="56"/>
      <c r="AG781" s="56"/>
      <c r="AH781" s="8"/>
      <c r="AI781" s="8"/>
      <c r="AJ781" s="8"/>
      <c r="AK781" s="51"/>
      <c r="AL781" s="51"/>
      <c r="AM781" s="8"/>
      <c r="AN781" s="8"/>
      <c r="AO781" s="8"/>
      <c r="AP781" s="46"/>
      <c r="AQ781" s="71"/>
      <c r="AR781" s="72"/>
      <c r="AS781" s="8"/>
      <c r="AT781" s="8"/>
      <c r="AU781" s="8"/>
      <c r="AV781" s="8"/>
      <c r="AW781" s="8"/>
    </row>
    <row r="782" ht="12.75" customHeight="1">
      <c r="A782" s="40"/>
      <c r="B782" s="40"/>
      <c r="C782" s="40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3"/>
      <c r="O782" s="10"/>
      <c r="P782" s="9"/>
      <c r="Q782" s="9"/>
      <c r="R782" s="44"/>
      <c r="S782" s="69"/>
      <c r="T782" s="8"/>
      <c r="U782" s="8"/>
      <c r="V782" s="8"/>
      <c r="W782" s="8"/>
      <c r="X782" s="8"/>
      <c r="Y782" s="9"/>
      <c r="Z782" s="8"/>
      <c r="AA782" s="8"/>
      <c r="AB782" s="8"/>
      <c r="AC782" s="8"/>
      <c r="AD782" s="8"/>
      <c r="AE782" s="8"/>
      <c r="AF782" s="56"/>
      <c r="AG782" s="56"/>
      <c r="AH782" s="8"/>
      <c r="AI782" s="8"/>
      <c r="AJ782" s="8"/>
      <c r="AK782" s="51"/>
      <c r="AL782" s="51"/>
      <c r="AM782" s="8"/>
      <c r="AN782" s="8"/>
      <c r="AO782" s="8"/>
      <c r="AP782" s="46"/>
      <c r="AQ782" s="71"/>
      <c r="AR782" s="72"/>
      <c r="AS782" s="8"/>
      <c r="AT782" s="8"/>
      <c r="AU782" s="8"/>
      <c r="AV782" s="8"/>
      <c r="AW782" s="8"/>
    </row>
    <row r="783" ht="12.75" customHeight="1">
      <c r="A783" s="40"/>
      <c r="B783" s="40"/>
      <c r="C783" s="40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3"/>
      <c r="O783" s="10"/>
      <c r="P783" s="9"/>
      <c r="Q783" s="9"/>
      <c r="R783" s="44"/>
      <c r="S783" s="69"/>
      <c r="T783" s="8"/>
      <c r="U783" s="8"/>
      <c r="V783" s="8"/>
      <c r="W783" s="8"/>
      <c r="X783" s="8"/>
      <c r="Y783" s="9"/>
      <c r="Z783" s="8"/>
      <c r="AA783" s="8"/>
      <c r="AB783" s="8"/>
      <c r="AC783" s="8"/>
      <c r="AD783" s="8"/>
      <c r="AE783" s="8"/>
      <c r="AF783" s="56"/>
      <c r="AG783" s="56"/>
      <c r="AH783" s="8"/>
      <c r="AI783" s="8"/>
      <c r="AJ783" s="8"/>
      <c r="AK783" s="51"/>
      <c r="AL783" s="51"/>
      <c r="AM783" s="8"/>
      <c r="AN783" s="8"/>
      <c r="AO783" s="8"/>
      <c r="AP783" s="46"/>
      <c r="AQ783" s="71"/>
      <c r="AR783" s="72"/>
      <c r="AS783" s="8"/>
      <c r="AT783" s="8"/>
      <c r="AU783" s="8"/>
      <c r="AV783" s="8"/>
      <c r="AW783" s="8"/>
    </row>
    <row r="784" ht="12.75" customHeight="1">
      <c r="A784" s="40"/>
      <c r="B784" s="40"/>
      <c r="C784" s="40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3"/>
      <c r="O784" s="10"/>
      <c r="P784" s="9"/>
      <c r="Q784" s="9"/>
      <c r="R784" s="44"/>
      <c r="S784" s="69"/>
      <c r="T784" s="8"/>
      <c r="U784" s="8"/>
      <c r="V784" s="8"/>
      <c r="W784" s="8"/>
      <c r="X784" s="8"/>
      <c r="Y784" s="9"/>
      <c r="Z784" s="8"/>
      <c r="AA784" s="8"/>
      <c r="AB784" s="8"/>
      <c r="AC784" s="8"/>
      <c r="AD784" s="8"/>
      <c r="AE784" s="8"/>
      <c r="AF784" s="56"/>
      <c r="AG784" s="56"/>
      <c r="AH784" s="8"/>
      <c r="AI784" s="8"/>
      <c r="AJ784" s="8"/>
      <c r="AK784" s="51"/>
      <c r="AL784" s="51"/>
      <c r="AM784" s="8"/>
      <c r="AN784" s="8"/>
      <c r="AO784" s="8"/>
      <c r="AP784" s="46"/>
      <c r="AQ784" s="71"/>
      <c r="AR784" s="72"/>
      <c r="AS784" s="8"/>
      <c r="AT784" s="8"/>
      <c r="AU784" s="8"/>
      <c r="AV784" s="8"/>
      <c r="AW784" s="8"/>
    </row>
    <row r="785" ht="12.75" customHeight="1">
      <c r="A785" s="40"/>
      <c r="B785" s="40"/>
      <c r="C785" s="40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3"/>
      <c r="O785" s="10"/>
      <c r="P785" s="9"/>
      <c r="Q785" s="9"/>
      <c r="R785" s="44"/>
      <c r="S785" s="69"/>
      <c r="T785" s="8"/>
      <c r="U785" s="8"/>
      <c r="V785" s="8"/>
      <c r="W785" s="8"/>
      <c r="X785" s="8"/>
      <c r="Y785" s="9"/>
      <c r="Z785" s="8"/>
      <c r="AA785" s="8"/>
      <c r="AB785" s="8"/>
      <c r="AC785" s="8"/>
      <c r="AD785" s="8"/>
      <c r="AE785" s="8"/>
      <c r="AF785" s="56"/>
      <c r="AG785" s="56"/>
      <c r="AH785" s="8"/>
      <c r="AI785" s="8"/>
      <c r="AJ785" s="8"/>
      <c r="AK785" s="51"/>
      <c r="AL785" s="51"/>
      <c r="AM785" s="8"/>
      <c r="AN785" s="8"/>
      <c r="AO785" s="8"/>
      <c r="AP785" s="46"/>
      <c r="AQ785" s="71"/>
      <c r="AR785" s="72"/>
      <c r="AS785" s="8"/>
      <c r="AT785" s="8"/>
      <c r="AU785" s="8"/>
      <c r="AV785" s="8"/>
      <c r="AW785" s="8"/>
    </row>
    <row r="786" ht="12.75" customHeight="1">
      <c r="A786" s="40"/>
      <c r="B786" s="40"/>
      <c r="C786" s="40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3"/>
      <c r="O786" s="10"/>
      <c r="P786" s="9"/>
      <c r="Q786" s="9"/>
      <c r="R786" s="44"/>
      <c r="S786" s="69"/>
      <c r="T786" s="8"/>
      <c r="U786" s="8"/>
      <c r="V786" s="8"/>
      <c r="W786" s="8"/>
      <c r="X786" s="8"/>
      <c r="Y786" s="9"/>
      <c r="Z786" s="8"/>
      <c r="AA786" s="8"/>
      <c r="AB786" s="8"/>
      <c r="AC786" s="8"/>
      <c r="AD786" s="8"/>
      <c r="AE786" s="8"/>
      <c r="AF786" s="56"/>
      <c r="AG786" s="56"/>
      <c r="AH786" s="8"/>
      <c r="AI786" s="8"/>
      <c r="AJ786" s="8"/>
      <c r="AK786" s="51"/>
      <c r="AL786" s="51"/>
      <c r="AM786" s="8"/>
      <c r="AN786" s="8"/>
      <c r="AO786" s="8"/>
      <c r="AP786" s="46"/>
      <c r="AQ786" s="71"/>
      <c r="AR786" s="72"/>
      <c r="AS786" s="8"/>
      <c r="AT786" s="8"/>
      <c r="AU786" s="8"/>
      <c r="AV786" s="8"/>
      <c r="AW786" s="8"/>
    </row>
    <row r="787" ht="12.75" customHeight="1">
      <c r="A787" s="40"/>
      <c r="B787" s="40"/>
      <c r="C787" s="40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3"/>
      <c r="O787" s="10"/>
      <c r="P787" s="9"/>
      <c r="Q787" s="9"/>
      <c r="R787" s="44"/>
      <c r="S787" s="69"/>
      <c r="T787" s="8"/>
      <c r="U787" s="8"/>
      <c r="V787" s="8"/>
      <c r="W787" s="8"/>
      <c r="X787" s="8"/>
      <c r="Y787" s="9"/>
      <c r="Z787" s="8"/>
      <c r="AA787" s="8"/>
      <c r="AB787" s="8"/>
      <c r="AC787" s="8"/>
      <c r="AD787" s="8"/>
      <c r="AE787" s="8"/>
      <c r="AF787" s="56"/>
      <c r="AG787" s="56"/>
      <c r="AH787" s="8"/>
      <c r="AI787" s="8"/>
      <c r="AJ787" s="8"/>
      <c r="AK787" s="51"/>
      <c r="AL787" s="51"/>
      <c r="AM787" s="8"/>
      <c r="AN787" s="8"/>
      <c r="AO787" s="8"/>
      <c r="AP787" s="46"/>
      <c r="AQ787" s="71"/>
      <c r="AR787" s="72"/>
      <c r="AS787" s="8"/>
      <c r="AT787" s="8"/>
      <c r="AU787" s="8"/>
      <c r="AV787" s="8"/>
      <c r="AW787" s="8"/>
    </row>
    <row r="788" ht="12.75" customHeight="1">
      <c r="A788" s="40"/>
      <c r="B788" s="40"/>
      <c r="C788" s="40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3"/>
      <c r="O788" s="10"/>
      <c r="P788" s="9"/>
      <c r="Q788" s="9"/>
      <c r="R788" s="44"/>
      <c r="S788" s="69"/>
      <c r="T788" s="8"/>
      <c r="U788" s="8"/>
      <c r="V788" s="8"/>
      <c r="W788" s="8"/>
      <c r="X788" s="8"/>
      <c r="Y788" s="9"/>
      <c r="Z788" s="8"/>
      <c r="AA788" s="8"/>
      <c r="AB788" s="8"/>
      <c r="AC788" s="8"/>
      <c r="AD788" s="8"/>
      <c r="AE788" s="8"/>
      <c r="AF788" s="56"/>
      <c r="AG788" s="56"/>
      <c r="AH788" s="8"/>
      <c r="AI788" s="8"/>
      <c r="AJ788" s="8"/>
      <c r="AK788" s="51"/>
      <c r="AL788" s="51"/>
      <c r="AM788" s="8"/>
      <c r="AN788" s="8"/>
      <c r="AO788" s="8"/>
      <c r="AP788" s="46"/>
      <c r="AQ788" s="71"/>
      <c r="AR788" s="72"/>
      <c r="AS788" s="8"/>
      <c r="AT788" s="8"/>
      <c r="AU788" s="8"/>
      <c r="AV788" s="8"/>
      <c r="AW788" s="8"/>
    </row>
    <row r="789" ht="12.75" customHeight="1">
      <c r="A789" s="40"/>
      <c r="B789" s="40"/>
      <c r="C789" s="40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3"/>
      <c r="O789" s="10"/>
      <c r="P789" s="9"/>
      <c r="Q789" s="9"/>
      <c r="R789" s="44"/>
      <c r="S789" s="69"/>
      <c r="T789" s="8"/>
      <c r="U789" s="8"/>
      <c r="V789" s="8"/>
      <c r="W789" s="8"/>
      <c r="X789" s="8"/>
      <c r="Y789" s="9"/>
      <c r="Z789" s="8"/>
      <c r="AA789" s="8"/>
      <c r="AB789" s="8"/>
      <c r="AC789" s="8"/>
      <c r="AD789" s="8"/>
      <c r="AE789" s="8"/>
      <c r="AF789" s="56"/>
      <c r="AG789" s="56"/>
      <c r="AH789" s="8"/>
      <c r="AI789" s="8"/>
      <c r="AJ789" s="8"/>
      <c r="AK789" s="51"/>
      <c r="AL789" s="51"/>
      <c r="AM789" s="8"/>
      <c r="AN789" s="8"/>
      <c r="AO789" s="8"/>
      <c r="AP789" s="46"/>
      <c r="AQ789" s="71"/>
      <c r="AR789" s="72"/>
      <c r="AS789" s="8"/>
      <c r="AT789" s="8"/>
      <c r="AU789" s="8"/>
      <c r="AV789" s="8"/>
      <c r="AW789" s="8"/>
    </row>
    <row r="790" ht="12.75" customHeight="1">
      <c r="A790" s="40"/>
      <c r="B790" s="40"/>
      <c r="C790" s="40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3"/>
      <c r="O790" s="10"/>
      <c r="P790" s="9"/>
      <c r="Q790" s="9"/>
      <c r="R790" s="44"/>
      <c r="S790" s="69"/>
      <c r="T790" s="8"/>
      <c r="U790" s="8"/>
      <c r="V790" s="8"/>
      <c r="W790" s="8"/>
      <c r="X790" s="8"/>
      <c r="Y790" s="9"/>
      <c r="Z790" s="8"/>
      <c r="AA790" s="8"/>
      <c r="AB790" s="8"/>
      <c r="AC790" s="8"/>
      <c r="AD790" s="8"/>
      <c r="AE790" s="8"/>
      <c r="AF790" s="56"/>
      <c r="AG790" s="56"/>
      <c r="AH790" s="8"/>
      <c r="AI790" s="8"/>
      <c r="AJ790" s="8"/>
      <c r="AK790" s="51"/>
      <c r="AL790" s="51"/>
      <c r="AM790" s="8"/>
      <c r="AN790" s="8"/>
      <c r="AO790" s="8"/>
      <c r="AP790" s="46"/>
      <c r="AQ790" s="71"/>
      <c r="AR790" s="72"/>
      <c r="AS790" s="8"/>
      <c r="AT790" s="8"/>
      <c r="AU790" s="8"/>
      <c r="AV790" s="8"/>
      <c r="AW790" s="8"/>
    </row>
    <row r="791" ht="12.75" customHeight="1">
      <c r="A791" s="40"/>
      <c r="B791" s="40"/>
      <c r="C791" s="40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3"/>
      <c r="O791" s="10"/>
      <c r="P791" s="9"/>
      <c r="Q791" s="9"/>
      <c r="R791" s="44"/>
      <c r="S791" s="69"/>
      <c r="T791" s="8"/>
      <c r="U791" s="8"/>
      <c r="V791" s="8"/>
      <c r="W791" s="8"/>
      <c r="X791" s="8"/>
      <c r="Y791" s="9"/>
      <c r="Z791" s="8"/>
      <c r="AA791" s="8"/>
      <c r="AB791" s="8"/>
      <c r="AC791" s="8"/>
      <c r="AD791" s="8"/>
      <c r="AE791" s="8"/>
      <c r="AF791" s="56"/>
      <c r="AG791" s="56"/>
      <c r="AH791" s="8"/>
      <c r="AI791" s="8"/>
      <c r="AJ791" s="8"/>
      <c r="AK791" s="51"/>
      <c r="AL791" s="51"/>
      <c r="AM791" s="8"/>
      <c r="AN791" s="8"/>
      <c r="AO791" s="8"/>
      <c r="AP791" s="46"/>
      <c r="AQ791" s="71"/>
      <c r="AR791" s="72"/>
      <c r="AS791" s="8"/>
      <c r="AT791" s="8"/>
      <c r="AU791" s="8"/>
      <c r="AV791" s="8"/>
      <c r="AW791" s="8"/>
    </row>
    <row r="792" ht="12.75" customHeight="1">
      <c r="A792" s="40"/>
      <c r="B792" s="40"/>
      <c r="C792" s="40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3"/>
      <c r="O792" s="10"/>
      <c r="P792" s="9"/>
      <c r="Q792" s="9"/>
      <c r="R792" s="44"/>
      <c r="S792" s="69"/>
      <c r="T792" s="8"/>
      <c r="U792" s="8"/>
      <c r="V792" s="8"/>
      <c r="W792" s="8"/>
      <c r="X792" s="8"/>
      <c r="Y792" s="9"/>
      <c r="Z792" s="8"/>
      <c r="AA792" s="8"/>
      <c r="AB792" s="8"/>
      <c r="AC792" s="8"/>
      <c r="AD792" s="8"/>
      <c r="AE792" s="8"/>
      <c r="AF792" s="56"/>
      <c r="AG792" s="56"/>
      <c r="AH792" s="8"/>
      <c r="AI792" s="8"/>
      <c r="AJ792" s="8"/>
      <c r="AK792" s="51"/>
      <c r="AL792" s="51"/>
      <c r="AM792" s="8"/>
      <c r="AN792" s="8"/>
      <c r="AO792" s="8"/>
      <c r="AP792" s="46"/>
      <c r="AQ792" s="71"/>
      <c r="AR792" s="72"/>
      <c r="AS792" s="8"/>
      <c r="AT792" s="8"/>
      <c r="AU792" s="8"/>
      <c r="AV792" s="8"/>
      <c r="AW792" s="8"/>
    </row>
    <row r="793" ht="12.75" customHeight="1">
      <c r="A793" s="40"/>
      <c r="B793" s="40"/>
      <c r="C793" s="40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3"/>
      <c r="O793" s="10"/>
      <c r="P793" s="9"/>
      <c r="Q793" s="9"/>
      <c r="R793" s="44"/>
      <c r="S793" s="69"/>
      <c r="T793" s="8"/>
      <c r="U793" s="8"/>
      <c r="V793" s="8"/>
      <c r="W793" s="8"/>
      <c r="X793" s="8"/>
      <c r="Y793" s="9"/>
      <c r="Z793" s="8"/>
      <c r="AA793" s="8"/>
      <c r="AB793" s="8"/>
      <c r="AC793" s="8"/>
      <c r="AD793" s="8"/>
      <c r="AE793" s="8"/>
      <c r="AF793" s="56"/>
      <c r="AG793" s="56"/>
      <c r="AH793" s="8"/>
      <c r="AI793" s="8"/>
      <c r="AJ793" s="8"/>
      <c r="AK793" s="51"/>
      <c r="AL793" s="51"/>
      <c r="AM793" s="8"/>
      <c r="AN793" s="8"/>
      <c r="AO793" s="8"/>
      <c r="AP793" s="46"/>
      <c r="AQ793" s="71"/>
      <c r="AR793" s="72"/>
      <c r="AS793" s="8"/>
      <c r="AT793" s="8"/>
      <c r="AU793" s="8"/>
      <c r="AV793" s="8"/>
      <c r="AW793" s="8"/>
    </row>
    <row r="794" ht="12.75" customHeight="1">
      <c r="A794" s="40"/>
      <c r="B794" s="40"/>
      <c r="C794" s="40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3"/>
      <c r="O794" s="10"/>
      <c r="P794" s="9"/>
      <c r="Q794" s="9"/>
      <c r="R794" s="44"/>
      <c r="S794" s="69"/>
      <c r="T794" s="8"/>
      <c r="U794" s="8"/>
      <c r="V794" s="8"/>
      <c r="W794" s="8"/>
      <c r="X794" s="8"/>
      <c r="Y794" s="9"/>
      <c r="Z794" s="8"/>
      <c r="AA794" s="8"/>
      <c r="AB794" s="8"/>
      <c r="AC794" s="8"/>
      <c r="AD794" s="8"/>
      <c r="AE794" s="8"/>
      <c r="AF794" s="56"/>
      <c r="AG794" s="56"/>
      <c r="AH794" s="8"/>
      <c r="AI794" s="8"/>
      <c r="AJ794" s="8"/>
      <c r="AK794" s="51"/>
      <c r="AL794" s="51"/>
      <c r="AM794" s="8"/>
      <c r="AN794" s="8"/>
      <c r="AO794" s="8"/>
      <c r="AP794" s="46"/>
      <c r="AQ794" s="71"/>
      <c r="AR794" s="72"/>
      <c r="AS794" s="8"/>
      <c r="AT794" s="8"/>
      <c r="AU794" s="8"/>
      <c r="AV794" s="8"/>
      <c r="AW794" s="8"/>
    </row>
    <row r="795" ht="12.75" customHeight="1">
      <c r="A795" s="40"/>
      <c r="B795" s="40"/>
      <c r="C795" s="40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3"/>
      <c r="O795" s="10"/>
      <c r="P795" s="9"/>
      <c r="Q795" s="9"/>
      <c r="R795" s="44"/>
      <c r="S795" s="69"/>
      <c r="T795" s="8"/>
      <c r="U795" s="8"/>
      <c r="V795" s="8"/>
      <c r="W795" s="8"/>
      <c r="X795" s="8"/>
      <c r="Y795" s="9"/>
      <c r="Z795" s="8"/>
      <c r="AA795" s="8"/>
      <c r="AB795" s="8"/>
      <c r="AC795" s="8"/>
      <c r="AD795" s="8"/>
      <c r="AE795" s="8"/>
      <c r="AF795" s="56"/>
      <c r="AG795" s="56"/>
      <c r="AH795" s="8"/>
      <c r="AI795" s="8"/>
      <c r="AJ795" s="8"/>
      <c r="AK795" s="51"/>
      <c r="AL795" s="51"/>
      <c r="AM795" s="8"/>
      <c r="AN795" s="8"/>
      <c r="AO795" s="8"/>
      <c r="AP795" s="46"/>
      <c r="AQ795" s="71"/>
      <c r="AR795" s="72"/>
      <c r="AS795" s="8"/>
      <c r="AT795" s="8"/>
      <c r="AU795" s="8"/>
      <c r="AV795" s="8"/>
      <c r="AW795" s="8"/>
    </row>
    <row r="796" ht="12.75" customHeight="1">
      <c r="A796" s="40"/>
      <c r="B796" s="40"/>
      <c r="C796" s="40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3"/>
      <c r="O796" s="10"/>
      <c r="P796" s="9"/>
      <c r="Q796" s="9"/>
      <c r="R796" s="44"/>
      <c r="S796" s="69"/>
      <c r="T796" s="8"/>
      <c r="U796" s="8"/>
      <c r="V796" s="8"/>
      <c r="W796" s="8"/>
      <c r="X796" s="8"/>
      <c r="Y796" s="9"/>
      <c r="Z796" s="8"/>
      <c r="AA796" s="8"/>
      <c r="AB796" s="8"/>
      <c r="AC796" s="8"/>
      <c r="AD796" s="8"/>
      <c r="AE796" s="8"/>
      <c r="AF796" s="56"/>
      <c r="AG796" s="56"/>
      <c r="AH796" s="8"/>
      <c r="AI796" s="8"/>
      <c r="AJ796" s="8"/>
      <c r="AK796" s="51"/>
      <c r="AL796" s="51"/>
      <c r="AM796" s="8"/>
      <c r="AN796" s="8"/>
      <c r="AO796" s="8"/>
      <c r="AP796" s="46"/>
      <c r="AQ796" s="71"/>
      <c r="AR796" s="72"/>
      <c r="AS796" s="8"/>
      <c r="AT796" s="8"/>
      <c r="AU796" s="8"/>
      <c r="AV796" s="8"/>
      <c r="AW796" s="8"/>
    </row>
    <row r="797" ht="12.75" customHeight="1">
      <c r="A797" s="40"/>
      <c r="B797" s="40"/>
      <c r="C797" s="40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3"/>
      <c r="O797" s="10"/>
      <c r="P797" s="9"/>
      <c r="Q797" s="9"/>
      <c r="R797" s="44"/>
      <c r="S797" s="69"/>
      <c r="T797" s="8"/>
      <c r="U797" s="8"/>
      <c r="V797" s="8"/>
      <c r="W797" s="8"/>
      <c r="X797" s="8"/>
      <c r="Y797" s="9"/>
      <c r="Z797" s="8"/>
      <c r="AA797" s="8"/>
      <c r="AB797" s="8"/>
      <c r="AC797" s="8"/>
      <c r="AD797" s="8"/>
      <c r="AE797" s="8"/>
      <c r="AF797" s="56"/>
      <c r="AG797" s="56"/>
      <c r="AH797" s="8"/>
      <c r="AI797" s="8"/>
      <c r="AJ797" s="8"/>
      <c r="AK797" s="51"/>
      <c r="AL797" s="51"/>
      <c r="AM797" s="8"/>
      <c r="AN797" s="8"/>
      <c r="AO797" s="8"/>
      <c r="AP797" s="46"/>
      <c r="AQ797" s="71"/>
      <c r="AR797" s="72"/>
      <c r="AS797" s="8"/>
      <c r="AT797" s="8"/>
      <c r="AU797" s="8"/>
      <c r="AV797" s="8"/>
      <c r="AW797" s="8"/>
    </row>
    <row r="798" ht="12.75" customHeight="1">
      <c r="A798" s="40"/>
      <c r="B798" s="40"/>
      <c r="C798" s="40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3"/>
      <c r="O798" s="10"/>
      <c r="P798" s="9"/>
      <c r="Q798" s="9"/>
      <c r="R798" s="44"/>
      <c r="S798" s="69"/>
      <c r="T798" s="8"/>
      <c r="U798" s="8"/>
      <c r="V798" s="8"/>
      <c r="W798" s="8"/>
      <c r="X798" s="8"/>
      <c r="Y798" s="9"/>
      <c r="Z798" s="8"/>
      <c r="AA798" s="8"/>
      <c r="AB798" s="8"/>
      <c r="AC798" s="8"/>
      <c r="AD798" s="8"/>
      <c r="AE798" s="8"/>
      <c r="AF798" s="56"/>
      <c r="AG798" s="56"/>
      <c r="AH798" s="8"/>
      <c r="AI798" s="8"/>
      <c r="AJ798" s="8"/>
      <c r="AK798" s="51"/>
      <c r="AL798" s="51"/>
      <c r="AM798" s="8"/>
      <c r="AN798" s="8"/>
      <c r="AO798" s="8"/>
      <c r="AP798" s="46"/>
      <c r="AQ798" s="71"/>
      <c r="AR798" s="72"/>
      <c r="AS798" s="8"/>
      <c r="AT798" s="8"/>
      <c r="AU798" s="8"/>
      <c r="AV798" s="8"/>
      <c r="AW798" s="8"/>
    </row>
    <row r="799" ht="12.75" customHeight="1">
      <c r="A799" s="40"/>
      <c r="B799" s="40"/>
      <c r="C799" s="40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3"/>
      <c r="O799" s="10"/>
      <c r="P799" s="9"/>
      <c r="Q799" s="9"/>
      <c r="R799" s="44"/>
      <c r="S799" s="69"/>
      <c r="T799" s="8"/>
      <c r="U799" s="8"/>
      <c r="V799" s="8"/>
      <c r="W799" s="8"/>
      <c r="X799" s="8"/>
      <c r="Y799" s="9"/>
      <c r="Z799" s="8"/>
      <c r="AA799" s="8"/>
      <c r="AB799" s="8"/>
      <c r="AC799" s="8"/>
      <c r="AD799" s="8"/>
      <c r="AE799" s="8"/>
      <c r="AF799" s="56"/>
      <c r="AG799" s="56"/>
      <c r="AH799" s="8"/>
      <c r="AI799" s="8"/>
      <c r="AJ799" s="8"/>
      <c r="AK799" s="51"/>
      <c r="AL799" s="51"/>
      <c r="AM799" s="8"/>
      <c r="AN799" s="8"/>
      <c r="AO799" s="8"/>
      <c r="AP799" s="46"/>
      <c r="AQ799" s="71"/>
      <c r="AR799" s="72"/>
      <c r="AS799" s="8"/>
      <c r="AT799" s="8"/>
      <c r="AU799" s="8"/>
      <c r="AV799" s="8"/>
      <c r="AW799" s="8"/>
    </row>
    <row r="800" ht="12.75" customHeight="1">
      <c r="A800" s="40"/>
      <c r="B800" s="40"/>
      <c r="C800" s="40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3"/>
      <c r="O800" s="10"/>
      <c r="P800" s="9"/>
      <c r="Q800" s="9"/>
      <c r="R800" s="44"/>
      <c r="S800" s="69"/>
      <c r="T800" s="8"/>
      <c r="U800" s="8"/>
      <c r="V800" s="8"/>
      <c r="W800" s="8"/>
      <c r="X800" s="8"/>
      <c r="Y800" s="9"/>
      <c r="Z800" s="8"/>
      <c r="AA800" s="8"/>
      <c r="AB800" s="8"/>
      <c r="AC800" s="8"/>
      <c r="AD800" s="8"/>
      <c r="AE800" s="8"/>
      <c r="AF800" s="56"/>
      <c r="AG800" s="56"/>
      <c r="AH800" s="8"/>
      <c r="AI800" s="8"/>
      <c r="AJ800" s="8"/>
      <c r="AK800" s="51"/>
      <c r="AL800" s="51"/>
      <c r="AM800" s="8"/>
      <c r="AN800" s="8"/>
      <c r="AO800" s="8"/>
      <c r="AP800" s="46"/>
      <c r="AQ800" s="71"/>
      <c r="AR800" s="72"/>
      <c r="AS800" s="8"/>
      <c r="AT800" s="8"/>
      <c r="AU800" s="8"/>
      <c r="AV800" s="8"/>
      <c r="AW800" s="8"/>
    </row>
    <row r="801" ht="12.75" customHeight="1">
      <c r="A801" s="40"/>
      <c r="B801" s="40"/>
      <c r="C801" s="40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3"/>
      <c r="O801" s="10"/>
      <c r="P801" s="9"/>
      <c r="Q801" s="9"/>
      <c r="R801" s="44"/>
      <c r="S801" s="69"/>
      <c r="T801" s="8"/>
      <c r="U801" s="8"/>
      <c r="V801" s="8"/>
      <c r="W801" s="8"/>
      <c r="X801" s="8"/>
      <c r="Y801" s="9"/>
      <c r="Z801" s="8"/>
      <c r="AA801" s="8"/>
      <c r="AB801" s="8"/>
      <c r="AC801" s="8"/>
      <c r="AD801" s="8"/>
      <c r="AE801" s="8"/>
      <c r="AF801" s="56"/>
      <c r="AG801" s="56"/>
      <c r="AH801" s="8"/>
      <c r="AI801" s="8"/>
      <c r="AJ801" s="8"/>
      <c r="AK801" s="51"/>
      <c r="AL801" s="51"/>
      <c r="AM801" s="8"/>
      <c r="AN801" s="8"/>
      <c r="AO801" s="8"/>
      <c r="AP801" s="46"/>
      <c r="AQ801" s="71"/>
      <c r="AR801" s="72"/>
      <c r="AS801" s="8"/>
      <c r="AT801" s="8"/>
      <c r="AU801" s="8"/>
      <c r="AV801" s="8"/>
      <c r="AW801" s="8"/>
    </row>
    <row r="802" ht="12.75" customHeight="1">
      <c r="A802" s="40"/>
      <c r="B802" s="40"/>
      <c r="C802" s="40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3"/>
      <c r="O802" s="10"/>
      <c r="P802" s="9"/>
      <c r="Q802" s="9"/>
      <c r="R802" s="44"/>
      <c r="S802" s="69"/>
      <c r="T802" s="8"/>
      <c r="U802" s="8"/>
      <c r="V802" s="8"/>
      <c r="W802" s="8"/>
      <c r="X802" s="8"/>
      <c r="Y802" s="9"/>
      <c r="Z802" s="8"/>
      <c r="AA802" s="8"/>
      <c r="AB802" s="8"/>
      <c r="AC802" s="8"/>
      <c r="AD802" s="8"/>
      <c r="AE802" s="8"/>
      <c r="AF802" s="56"/>
      <c r="AG802" s="56"/>
      <c r="AH802" s="8"/>
      <c r="AI802" s="8"/>
      <c r="AJ802" s="8"/>
      <c r="AK802" s="51"/>
      <c r="AL802" s="51"/>
      <c r="AM802" s="8"/>
      <c r="AN802" s="8"/>
      <c r="AO802" s="8"/>
      <c r="AP802" s="46"/>
      <c r="AQ802" s="71"/>
      <c r="AR802" s="72"/>
      <c r="AS802" s="8"/>
      <c r="AT802" s="8"/>
      <c r="AU802" s="8"/>
      <c r="AV802" s="8"/>
      <c r="AW802" s="8"/>
    </row>
    <row r="803" ht="12.75" customHeight="1">
      <c r="A803" s="40"/>
      <c r="B803" s="40"/>
      <c r="C803" s="40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3"/>
      <c r="O803" s="10"/>
      <c r="P803" s="9"/>
      <c r="Q803" s="9"/>
      <c r="R803" s="44"/>
      <c r="S803" s="69"/>
      <c r="T803" s="8"/>
      <c r="U803" s="8"/>
      <c r="V803" s="8"/>
      <c r="W803" s="8"/>
      <c r="X803" s="8"/>
      <c r="Y803" s="9"/>
      <c r="Z803" s="8"/>
      <c r="AA803" s="8"/>
      <c r="AB803" s="8"/>
      <c r="AC803" s="8"/>
      <c r="AD803" s="8"/>
      <c r="AE803" s="8"/>
      <c r="AF803" s="56"/>
      <c r="AG803" s="56"/>
      <c r="AH803" s="8"/>
      <c r="AI803" s="8"/>
      <c r="AJ803" s="8"/>
      <c r="AK803" s="51"/>
      <c r="AL803" s="51"/>
      <c r="AM803" s="8"/>
      <c r="AN803" s="8"/>
      <c r="AO803" s="8"/>
      <c r="AP803" s="46"/>
      <c r="AQ803" s="71"/>
      <c r="AR803" s="72"/>
      <c r="AS803" s="8"/>
      <c r="AT803" s="8"/>
      <c r="AU803" s="8"/>
      <c r="AV803" s="8"/>
      <c r="AW803" s="8"/>
    </row>
    <row r="804" ht="12.75" customHeight="1">
      <c r="A804" s="40"/>
      <c r="B804" s="40"/>
      <c r="C804" s="40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3"/>
      <c r="O804" s="10"/>
      <c r="P804" s="9"/>
      <c r="Q804" s="9"/>
      <c r="R804" s="44"/>
      <c r="S804" s="69"/>
      <c r="T804" s="8"/>
      <c r="U804" s="8"/>
      <c r="V804" s="8"/>
      <c r="W804" s="8"/>
      <c r="X804" s="8"/>
      <c r="Y804" s="9"/>
      <c r="Z804" s="8"/>
      <c r="AA804" s="8"/>
      <c r="AB804" s="8"/>
      <c r="AC804" s="8"/>
      <c r="AD804" s="8"/>
      <c r="AE804" s="8"/>
      <c r="AF804" s="56"/>
      <c r="AG804" s="56"/>
      <c r="AH804" s="8"/>
      <c r="AI804" s="8"/>
      <c r="AJ804" s="8"/>
      <c r="AK804" s="51"/>
      <c r="AL804" s="51"/>
      <c r="AM804" s="8"/>
      <c r="AN804" s="8"/>
      <c r="AO804" s="8"/>
      <c r="AP804" s="46"/>
      <c r="AQ804" s="71"/>
      <c r="AR804" s="72"/>
      <c r="AS804" s="8"/>
      <c r="AT804" s="8"/>
      <c r="AU804" s="8"/>
      <c r="AV804" s="8"/>
      <c r="AW804" s="8"/>
    </row>
    <row r="805" ht="12.75" customHeight="1">
      <c r="A805" s="40"/>
      <c r="B805" s="40"/>
      <c r="C805" s="40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3"/>
      <c r="O805" s="10"/>
      <c r="P805" s="9"/>
      <c r="Q805" s="9"/>
      <c r="R805" s="44"/>
      <c r="S805" s="69"/>
      <c r="T805" s="8"/>
      <c r="U805" s="8"/>
      <c r="V805" s="8"/>
      <c r="W805" s="8"/>
      <c r="X805" s="8"/>
      <c r="Y805" s="9"/>
      <c r="Z805" s="8"/>
      <c r="AA805" s="8"/>
      <c r="AB805" s="8"/>
      <c r="AC805" s="8"/>
      <c r="AD805" s="8"/>
      <c r="AE805" s="8"/>
      <c r="AF805" s="56"/>
      <c r="AG805" s="56"/>
      <c r="AH805" s="8"/>
      <c r="AI805" s="8"/>
      <c r="AJ805" s="8"/>
      <c r="AK805" s="51"/>
      <c r="AL805" s="51"/>
      <c r="AM805" s="8"/>
      <c r="AN805" s="8"/>
      <c r="AO805" s="8"/>
      <c r="AP805" s="46"/>
      <c r="AQ805" s="71"/>
      <c r="AR805" s="72"/>
      <c r="AS805" s="8"/>
      <c r="AT805" s="8"/>
      <c r="AU805" s="8"/>
      <c r="AV805" s="8"/>
      <c r="AW805" s="8"/>
    </row>
    <row r="806" ht="12.75" customHeight="1">
      <c r="A806" s="40"/>
      <c r="B806" s="40"/>
      <c r="C806" s="40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3"/>
      <c r="O806" s="10"/>
      <c r="P806" s="9"/>
      <c r="Q806" s="9"/>
      <c r="R806" s="44"/>
      <c r="S806" s="69"/>
      <c r="T806" s="8"/>
      <c r="U806" s="8"/>
      <c r="V806" s="8"/>
      <c r="W806" s="8"/>
      <c r="X806" s="8"/>
      <c r="Y806" s="9"/>
      <c r="Z806" s="8"/>
      <c r="AA806" s="8"/>
      <c r="AB806" s="8"/>
      <c r="AC806" s="8"/>
      <c r="AD806" s="8"/>
      <c r="AE806" s="8"/>
      <c r="AF806" s="56"/>
      <c r="AG806" s="56"/>
      <c r="AH806" s="8"/>
      <c r="AI806" s="8"/>
      <c r="AJ806" s="8"/>
      <c r="AK806" s="51"/>
      <c r="AL806" s="51"/>
      <c r="AM806" s="8"/>
      <c r="AN806" s="8"/>
      <c r="AO806" s="8"/>
      <c r="AP806" s="46"/>
      <c r="AQ806" s="71"/>
      <c r="AR806" s="72"/>
      <c r="AS806" s="8"/>
      <c r="AT806" s="8"/>
      <c r="AU806" s="8"/>
      <c r="AV806" s="8"/>
      <c r="AW806" s="8"/>
    </row>
    <row r="807" ht="12.75" customHeight="1">
      <c r="A807" s="40"/>
      <c r="B807" s="40"/>
      <c r="C807" s="40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3"/>
      <c r="O807" s="10"/>
      <c r="P807" s="9"/>
      <c r="Q807" s="9"/>
      <c r="R807" s="44"/>
      <c r="S807" s="69"/>
      <c r="T807" s="8"/>
      <c r="U807" s="8"/>
      <c r="V807" s="8"/>
      <c r="W807" s="8"/>
      <c r="X807" s="8"/>
      <c r="Y807" s="9"/>
      <c r="Z807" s="8"/>
      <c r="AA807" s="8"/>
      <c r="AB807" s="8"/>
      <c r="AC807" s="8"/>
      <c r="AD807" s="8"/>
      <c r="AE807" s="8"/>
      <c r="AF807" s="56"/>
      <c r="AG807" s="56"/>
      <c r="AH807" s="8"/>
      <c r="AI807" s="8"/>
      <c r="AJ807" s="8"/>
      <c r="AK807" s="51"/>
      <c r="AL807" s="51"/>
      <c r="AM807" s="8"/>
      <c r="AN807" s="8"/>
      <c r="AO807" s="8"/>
      <c r="AP807" s="46"/>
      <c r="AQ807" s="71"/>
      <c r="AR807" s="72"/>
      <c r="AS807" s="8"/>
      <c r="AT807" s="8"/>
      <c r="AU807" s="8"/>
      <c r="AV807" s="8"/>
      <c r="AW807" s="8"/>
    </row>
    <row r="808" ht="12.75" customHeight="1">
      <c r="A808" s="40"/>
      <c r="B808" s="40"/>
      <c r="C808" s="40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3"/>
      <c r="O808" s="10"/>
      <c r="P808" s="9"/>
      <c r="Q808" s="9"/>
      <c r="R808" s="44"/>
      <c r="S808" s="69"/>
      <c r="T808" s="8"/>
      <c r="U808" s="8"/>
      <c r="V808" s="8"/>
      <c r="W808" s="8"/>
      <c r="X808" s="8"/>
      <c r="Y808" s="9"/>
      <c r="Z808" s="8"/>
      <c r="AA808" s="8"/>
      <c r="AB808" s="8"/>
      <c r="AC808" s="8"/>
      <c r="AD808" s="8"/>
      <c r="AE808" s="8"/>
      <c r="AF808" s="56"/>
      <c r="AG808" s="56"/>
      <c r="AH808" s="8"/>
      <c r="AI808" s="8"/>
      <c r="AJ808" s="8"/>
      <c r="AK808" s="51"/>
      <c r="AL808" s="51"/>
      <c r="AM808" s="8"/>
      <c r="AN808" s="8"/>
      <c r="AO808" s="8"/>
      <c r="AP808" s="46"/>
      <c r="AQ808" s="71"/>
      <c r="AR808" s="72"/>
      <c r="AS808" s="8"/>
      <c r="AT808" s="8"/>
      <c r="AU808" s="8"/>
      <c r="AV808" s="8"/>
      <c r="AW808" s="8"/>
    </row>
    <row r="809" ht="12.75" customHeight="1">
      <c r="A809" s="40"/>
      <c r="B809" s="40"/>
      <c r="C809" s="40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3"/>
      <c r="O809" s="10"/>
      <c r="P809" s="9"/>
      <c r="Q809" s="9"/>
      <c r="R809" s="44"/>
      <c r="S809" s="69"/>
      <c r="T809" s="8"/>
      <c r="U809" s="8"/>
      <c r="V809" s="8"/>
      <c r="W809" s="8"/>
      <c r="X809" s="8"/>
      <c r="Y809" s="9"/>
      <c r="Z809" s="8"/>
      <c r="AA809" s="8"/>
      <c r="AB809" s="8"/>
      <c r="AC809" s="8"/>
      <c r="AD809" s="8"/>
      <c r="AE809" s="8"/>
      <c r="AF809" s="56"/>
      <c r="AG809" s="56"/>
      <c r="AH809" s="8"/>
      <c r="AI809" s="8"/>
      <c r="AJ809" s="8"/>
      <c r="AK809" s="51"/>
      <c r="AL809" s="51"/>
      <c r="AM809" s="8"/>
      <c r="AN809" s="8"/>
      <c r="AO809" s="8"/>
      <c r="AP809" s="46"/>
      <c r="AQ809" s="71"/>
      <c r="AR809" s="72"/>
      <c r="AS809" s="8"/>
      <c r="AT809" s="8"/>
      <c r="AU809" s="8"/>
      <c r="AV809" s="8"/>
      <c r="AW809" s="8"/>
    </row>
    <row r="810" ht="12.75" customHeight="1">
      <c r="A810" s="40"/>
      <c r="B810" s="40"/>
      <c r="C810" s="40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3"/>
      <c r="O810" s="10"/>
      <c r="P810" s="9"/>
      <c r="Q810" s="9"/>
      <c r="R810" s="44"/>
      <c r="S810" s="69"/>
      <c r="T810" s="8"/>
      <c r="U810" s="8"/>
      <c r="V810" s="8"/>
      <c r="W810" s="8"/>
      <c r="X810" s="8"/>
      <c r="Y810" s="9"/>
      <c r="Z810" s="8"/>
      <c r="AA810" s="8"/>
      <c r="AB810" s="8"/>
      <c r="AC810" s="8"/>
      <c r="AD810" s="8"/>
      <c r="AE810" s="8"/>
      <c r="AF810" s="56"/>
      <c r="AG810" s="56"/>
      <c r="AH810" s="8"/>
      <c r="AI810" s="8"/>
      <c r="AJ810" s="8"/>
      <c r="AK810" s="51"/>
      <c r="AL810" s="51"/>
      <c r="AM810" s="8"/>
      <c r="AN810" s="8"/>
      <c r="AO810" s="8"/>
      <c r="AP810" s="46"/>
      <c r="AQ810" s="71"/>
      <c r="AR810" s="72"/>
      <c r="AS810" s="8"/>
      <c r="AT810" s="8"/>
      <c r="AU810" s="8"/>
      <c r="AV810" s="8"/>
      <c r="AW810" s="8"/>
    </row>
    <row r="811" ht="12.75" customHeight="1">
      <c r="A811" s="40"/>
      <c r="B811" s="40"/>
      <c r="C811" s="40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3"/>
      <c r="O811" s="10"/>
      <c r="P811" s="9"/>
      <c r="Q811" s="9"/>
      <c r="R811" s="44"/>
      <c r="S811" s="69"/>
      <c r="T811" s="8"/>
      <c r="U811" s="8"/>
      <c r="V811" s="8"/>
      <c r="W811" s="8"/>
      <c r="X811" s="8"/>
      <c r="Y811" s="9"/>
      <c r="Z811" s="8"/>
      <c r="AA811" s="8"/>
      <c r="AB811" s="8"/>
      <c r="AC811" s="8"/>
      <c r="AD811" s="8"/>
      <c r="AE811" s="8"/>
      <c r="AF811" s="56"/>
      <c r="AG811" s="56"/>
      <c r="AH811" s="8"/>
      <c r="AI811" s="8"/>
      <c r="AJ811" s="8"/>
      <c r="AK811" s="51"/>
      <c r="AL811" s="51"/>
      <c r="AM811" s="8"/>
      <c r="AN811" s="8"/>
      <c r="AO811" s="8"/>
      <c r="AP811" s="46"/>
      <c r="AQ811" s="71"/>
      <c r="AR811" s="72"/>
      <c r="AS811" s="8"/>
      <c r="AT811" s="8"/>
      <c r="AU811" s="8"/>
      <c r="AV811" s="8"/>
      <c r="AW811" s="8"/>
    </row>
    <row r="812" ht="12.75" customHeight="1">
      <c r="A812" s="40"/>
      <c r="B812" s="40"/>
      <c r="C812" s="40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3"/>
      <c r="O812" s="10"/>
      <c r="P812" s="9"/>
      <c r="Q812" s="9"/>
      <c r="R812" s="44"/>
      <c r="S812" s="69"/>
      <c r="T812" s="8"/>
      <c r="U812" s="8"/>
      <c r="V812" s="8"/>
      <c r="W812" s="8"/>
      <c r="X812" s="8"/>
      <c r="Y812" s="9"/>
      <c r="Z812" s="8"/>
      <c r="AA812" s="8"/>
      <c r="AB812" s="8"/>
      <c r="AC812" s="8"/>
      <c r="AD812" s="8"/>
      <c r="AE812" s="8"/>
      <c r="AF812" s="56"/>
      <c r="AG812" s="56"/>
      <c r="AH812" s="8"/>
      <c r="AI812" s="8"/>
      <c r="AJ812" s="8"/>
      <c r="AK812" s="51"/>
      <c r="AL812" s="51"/>
      <c r="AM812" s="8"/>
      <c r="AN812" s="8"/>
      <c r="AO812" s="8"/>
      <c r="AP812" s="46"/>
      <c r="AQ812" s="71"/>
      <c r="AR812" s="72"/>
      <c r="AS812" s="8"/>
      <c r="AT812" s="8"/>
      <c r="AU812" s="8"/>
      <c r="AV812" s="8"/>
      <c r="AW812" s="8"/>
    </row>
    <row r="813" ht="12.75" customHeight="1">
      <c r="A813" s="40"/>
      <c r="B813" s="40"/>
      <c r="C813" s="40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3"/>
      <c r="O813" s="10"/>
      <c r="P813" s="9"/>
      <c r="Q813" s="9"/>
      <c r="R813" s="44"/>
      <c r="S813" s="69"/>
      <c r="T813" s="8"/>
      <c r="U813" s="8"/>
      <c r="V813" s="8"/>
      <c r="W813" s="8"/>
      <c r="X813" s="8"/>
      <c r="Y813" s="9"/>
      <c r="Z813" s="8"/>
      <c r="AA813" s="8"/>
      <c r="AB813" s="8"/>
      <c r="AC813" s="8"/>
      <c r="AD813" s="8"/>
      <c r="AE813" s="8"/>
      <c r="AF813" s="56"/>
      <c r="AG813" s="56"/>
      <c r="AH813" s="8"/>
      <c r="AI813" s="8"/>
      <c r="AJ813" s="8"/>
      <c r="AK813" s="51"/>
      <c r="AL813" s="51"/>
      <c r="AM813" s="8"/>
      <c r="AN813" s="8"/>
      <c r="AO813" s="8"/>
      <c r="AP813" s="46"/>
      <c r="AQ813" s="71"/>
      <c r="AR813" s="72"/>
      <c r="AS813" s="8"/>
      <c r="AT813" s="8"/>
      <c r="AU813" s="8"/>
      <c r="AV813" s="8"/>
      <c r="AW813" s="8"/>
    </row>
    <row r="814" ht="12.75" customHeight="1">
      <c r="A814" s="40"/>
      <c r="B814" s="40"/>
      <c r="C814" s="40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3"/>
      <c r="O814" s="10"/>
      <c r="P814" s="9"/>
      <c r="Q814" s="9"/>
      <c r="R814" s="44"/>
      <c r="S814" s="69"/>
      <c r="T814" s="8"/>
      <c r="U814" s="8"/>
      <c r="V814" s="8"/>
      <c r="W814" s="8"/>
      <c r="X814" s="8"/>
      <c r="Y814" s="9"/>
      <c r="Z814" s="8"/>
      <c r="AA814" s="8"/>
      <c r="AB814" s="8"/>
      <c r="AC814" s="8"/>
      <c r="AD814" s="8"/>
      <c r="AE814" s="8"/>
      <c r="AF814" s="56"/>
      <c r="AG814" s="56"/>
      <c r="AH814" s="8"/>
      <c r="AI814" s="8"/>
      <c r="AJ814" s="8"/>
      <c r="AK814" s="51"/>
      <c r="AL814" s="51"/>
      <c r="AM814" s="8"/>
      <c r="AN814" s="8"/>
      <c r="AO814" s="8"/>
      <c r="AP814" s="46"/>
      <c r="AQ814" s="71"/>
      <c r="AR814" s="72"/>
      <c r="AS814" s="8"/>
      <c r="AT814" s="8"/>
      <c r="AU814" s="8"/>
      <c r="AV814" s="8"/>
      <c r="AW814" s="8"/>
    </row>
    <row r="815" ht="12.75" customHeight="1">
      <c r="A815" s="40"/>
      <c r="B815" s="40"/>
      <c r="C815" s="40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3"/>
      <c r="O815" s="10"/>
      <c r="P815" s="9"/>
      <c r="Q815" s="9"/>
      <c r="R815" s="44"/>
      <c r="S815" s="69"/>
      <c r="T815" s="8"/>
      <c r="U815" s="8"/>
      <c r="V815" s="8"/>
      <c r="W815" s="8"/>
      <c r="X815" s="8"/>
      <c r="Y815" s="9"/>
      <c r="Z815" s="8"/>
      <c r="AA815" s="8"/>
      <c r="AB815" s="8"/>
      <c r="AC815" s="8"/>
      <c r="AD815" s="8"/>
      <c r="AE815" s="8"/>
      <c r="AF815" s="56"/>
      <c r="AG815" s="56"/>
      <c r="AH815" s="8"/>
      <c r="AI815" s="8"/>
      <c r="AJ815" s="8"/>
      <c r="AK815" s="51"/>
      <c r="AL815" s="51"/>
      <c r="AM815" s="8"/>
      <c r="AN815" s="8"/>
      <c r="AO815" s="8"/>
      <c r="AP815" s="46"/>
      <c r="AQ815" s="71"/>
      <c r="AR815" s="72"/>
      <c r="AS815" s="8"/>
      <c r="AT815" s="8"/>
      <c r="AU815" s="8"/>
      <c r="AV815" s="8"/>
      <c r="AW815" s="8"/>
    </row>
    <row r="816" ht="12.75" customHeight="1">
      <c r="A816" s="40"/>
      <c r="B816" s="40"/>
      <c r="C816" s="40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3"/>
      <c r="O816" s="10"/>
      <c r="P816" s="9"/>
      <c r="Q816" s="9"/>
      <c r="R816" s="44"/>
      <c r="S816" s="69"/>
      <c r="T816" s="8"/>
      <c r="U816" s="8"/>
      <c r="V816" s="8"/>
      <c r="W816" s="8"/>
      <c r="X816" s="8"/>
      <c r="Y816" s="9"/>
      <c r="Z816" s="8"/>
      <c r="AA816" s="8"/>
      <c r="AB816" s="8"/>
      <c r="AC816" s="8"/>
      <c r="AD816" s="8"/>
      <c r="AE816" s="8"/>
      <c r="AF816" s="56"/>
      <c r="AG816" s="56"/>
      <c r="AH816" s="8"/>
      <c r="AI816" s="8"/>
      <c r="AJ816" s="8"/>
      <c r="AK816" s="51"/>
      <c r="AL816" s="51"/>
      <c r="AM816" s="8"/>
      <c r="AN816" s="8"/>
      <c r="AO816" s="8"/>
      <c r="AP816" s="46"/>
      <c r="AQ816" s="71"/>
      <c r="AR816" s="72"/>
      <c r="AS816" s="8"/>
      <c r="AT816" s="8"/>
      <c r="AU816" s="8"/>
      <c r="AV816" s="8"/>
      <c r="AW816" s="8"/>
    </row>
    <row r="817" ht="12.75" customHeight="1">
      <c r="A817" s="40"/>
      <c r="B817" s="40"/>
      <c r="C817" s="40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3"/>
      <c r="O817" s="10"/>
      <c r="P817" s="9"/>
      <c r="Q817" s="9"/>
      <c r="R817" s="44"/>
      <c r="S817" s="69"/>
      <c r="T817" s="8"/>
      <c r="U817" s="8"/>
      <c r="V817" s="8"/>
      <c r="W817" s="8"/>
      <c r="X817" s="8"/>
      <c r="Y817" s="9"/>
      <c r="Z817" s="8"/>
      <c r="AA817" s="8"/>
      <c r="AB817" s="8"/>
      <c r="AC817" s="8"/>
      <c r="AD817" s="8"/>
      <c r="AE817" s="8"/>
      <c r="AF817" s="56"/>
      <c r="AG817" s="56"/>
      <c r="AH817" s="8"/>
      <c r="AI817" s="8"/>
      <c r="AJ817" s="8"/>
      <c r="AK817" s="51"/>
      <c r="AL817" s="51"/>
      <c r="AM817" s="8"/>
      <c r="AN817" s="8"/>
      <c r="AO817" s="8"/>
      <c r="AP817" s="46"/>
      <c r="AQ817" s="71"/>
      <c r="AR817" s="72"/>
      <c r="AS817" s="8"/>
      <c r="AT817" s="8"/>
      <c r="AU817" s="8"/>
      <c r="AV817" s="8"/>
      <c r="AW817" s="8"/>
    </row>
    <row r="818" ht="12.75" customHeight="1">
      <c r="A818" s="40"/>
      <c r="B818" s="40"/>
      <c r="C818" s="40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3"/>
      <c r="O818" s="10"/>
      <c r="P818" s="9"/>
      <c r="Q818" s="9"/>
      <c r="R818" s="44"/>
      <c r="S818" s="69"/>
      <c r="T818" s="8"/>
      <c r="U818" s="8"/>
      <c r="V818" s="8"/>
      <c r="W818" s="8"/>
      <c r="X818" s="8"/>
      <c r="Y818" s="9"/>
      <c r="Z818" s="8"/>
      <c r="AA818" s="8"/>
      <c r="AB818" s="8"/>
      <c r="AC818" s="8"/>
      <c r="AD818" s="8"/>
      <c r="AE818" s="8"/>
      <c r="AF818" s="56"/>
      <c r="AG818" s="56"/>
      <c r="AH818" s="8"/>
      <c r="AI818" s="8"/>
      <c r="AJ818" s="8"/>
      <c r="AK818" s="51"/>
      <c r="AL818" s="51"/>
      <c r="AM818" s="8"/>
      <c r="AN818" s="8"/>
      <c r="AO818" s="8"/>
      <c r="AP818" s="46"/>
      <c r="AQ818" s="71"/>
      <c r="AR818" s="72"/>
      <c r="AS818" s="8"/>
      <c r="AT818" s="8"/>
      <c r="AU818" s="8"/>
      <c r="AV818" s="8"/>
      <c r="AW818" s="8"/>
    </row>
    <row r="819" ht="12.75" customHeight="1">
      <c r="A819" s="40"/>
      <c r="B819" s="40"/>
      <c r="C819" s="40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3"/>
      <c r="O819" s="10"/>
      <c r="P819" s="9"/>
      <c r="Q819" s="9"/>
      <c r="R819" s="44"/>
      <c r="S819" s="69"/>
      <c r="T819" s="8"/>
      <c r="U819" s="8"/>
      <c r="V819" s="8"/>
      <c r="W819" s="8"/>
      <c r="X819" s="8"/>
      <c r="Y819" s="9"/>
      <c r="Z819" s="8"/>
      <c r="AA819" s="8"/>
      <c r="AB819" s="8"/>
      <c r="AC819" s="8"/>
      <c r="AD819" s="8"/>
      <c r="AE819" s="8"/>
      <c r="AF819" s="56"/>
      <c r="AG819" s="56"/>
      <c r="AH819" s="8"/>
      <c r="AI819" s="8"/>
      <c r="AJ819" s="8"/>
      <c r="AK819" s="51"/>
      <c r="AL819" s="51"/>
      <c r="AM819" s="8"/>
      <c r="AN819" s="8"/>
      <c r="AO819" s="8"/>
      <c r="AP819" s="46"/>
      <c r="AQ819" s="71"/>
      <c r="AR819" s="72"/>
      <c r="AS819" s="8"/>
      <c r="AT819" s="8"/>
      <c r="AU819" s="8"/>
      <c r="AV819" s="8"/>
      <c r="AW819" s="8"/>
    </row>
    <row r="820" ht="12.75" customHeight="1">
      <c r="A820" s="40"/>
      <c r="B820" s="40"/>
      <c r="C820" s="40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3"/>
      <c r="O820" s="10"/>
      <c r="P820" s="9"/>
      <c r="Q820" s="9"/>
      <c r="R820" s="44"/>
      <c r="S820" s="69"/>
      <c r="T820" s="8"/>
      <c r="U820" s="8"/>
      <c r="V820" s="8"/>
      <c r="W820" s="8"/>
      <c r="X820" s="8"/>
      <c r="Y820" s="9"/>
      <c r="Z820" s="8"/>
      <c r="AA820" s="8"/>
      <c r="AB820" s="8"/>
      <c r="AC820" s="8"/>
      <c r="AD820" s="8"/>
      <c r="AE820" s="8"/>
      <c r="AF820" s="56"/>
      <c r="AG820" s="56"/>
      <c r="AH820" s="8"/>
      <c r="AI820" s="8"/>
      <c r="AJ820" s="8"/>
      <c r="AK820" s="51"/>
      <c r="AL820" s="51"/>
      <c r="AM820" s="8"/>
      <c r="AN820" s="8"/>
      <c r="AO820" s="8"/>
      <c r="AP820" s="46"/>
      <c r="AQ820" s="71"/>
      <c r="AR820" s="72"/>
      <c r="AS820" s="8"/>
      <c r="AT820" s="8"/>
      <c r="AU820" s="8"/>
      <c r="AV820" s="8"/>
      <c r="AW820" s="8"/>
    </row>
    <row r="821" ht="12.75" customHeight="1">
      <c r="A821" s="40"/>
      <c r="B821" s="40"/>
      <c r="C821" s="40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3"/>
      <c r="O821" s="10"/>
      <c r="P821" s="9"/>
      <c r="Q821" s="9"/>
      <c r="R821" s="44"/>
      <c r="S821" s="69"/>
      <c r="T821" s="8"/>
      <c r="U821" s="8"/>
      <c r="V821" s="8"/>
      <c r="W821" s="8"/>
      <c r="X821" s="8"/>
      <c r="Y821" s="9"/>
      <c r="Z821" s="8"/>
      <c r="AA821" s="8"/>
      <c r="AB821" s="8"/>
      <c r="AC821" s="8"/>
      <c r="AD821" s="8"/>
      <c r="AE821" s="8"/>
      <c r="AF821" s="56"/>
      <c r="AG821" s="56"/>
      <c r="AH821" s="8"/>
      <c r="AI821" s="8"/>
      <c r="AJ821" s="8"/>
      <c r="AK821" s="51"/>
      <c r="AL821" s="51"/>
      <c r="AM821" s="8"/>
      <c r="AN821" s="8"/>
      <c r="AO821" s="8"/>
      <c r="AP821" s="46"/>
      <c r="AQ821" s="71"/>
      <c r="AR821" s="72"/>
      <c r="AS821" s="8"/>
      <c r="AT821" s="8"/>
      <c r="AU821" s="8"/>
      <c r="AV821" s="8"/>
      <c r="AW821" s="8"/>
    </row>
    <row r="822" ht="12.75" customHeight="1">
      <c r="A822" s="40"/>
      <c r="B822" s="40"/>
      <c r="C822" s="40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3"/>
      <c r="O822" s="10"/>
      <c r="P822" s="9"/>
      <c r="Q822" s="9"/>
      <c r="R822" s="44"/>
      <c r="S822" s="69"/>
      <c r="T822" s="8"/>
      <c r="U822" s="8"/>
      <c r="V822" s="8"/>
      <c r="W822" s="8"/>
      <c r="X822" s="8"/>
      <c r="Y822" s="9"/>
      <c r="Z822" s="8"/>
      <c r="AA822" s="8"/>
      <c r="AB822" s="8"/>
      <c r="AC822" s="8"/>
      <c r="AD822" s="8"/>
      <c r="AE822" s="8"/>
      <c r="AF822" s="56"/>
      <c r="AG822" s="56"/>
      <c r="AH822" s="8"/>
      <c r="AI822" s="8"/>
      <c r="AJ822" s="8"/>
      <c r="AK822" s="51"/>
      <c r="AL822" s="51"/>
      <c r="AM822" s="8"/>
      <c r="AN822" s="8"/>
      <c r="AO822" s="8"/>
      <c r="AP822" s="46"/>
      <c r="AQ822" s="71"/>
      <c r="AR822" s="72"/>
      <c r="AS822" s="8"/>
      <c r="AT822" s="8"/>
      <c r="AU822" s="8"/>
      <c r="AV822" s="8"/>
      <c r="AW822" s="8"/>
    </row>
    <row r="823" ht="12.75" customHeight="1">
      <c r="A823" s="40"/>
      <c r="B823" s="40"/>
      <c r="C823" s="40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3"/>
      <c r="O823" s="10"/>
      <c r="P823" s="9"/>
      <c r="Q823" s="9"/>
      <c r="R823" s="44"/>
      <c r="S823" s="69"/>
      <c r="T823" s="8"/>
      <c r="U823" s="8"/>
      <c r="V823" s="8"/>
      <c r="W823" s="8"/>
      <c r="X823" s="8"/>
      <c r="Y823" s="9"/>
      <c r="Z823" s="8"/>
      <c r="AA823" s="8"/>
      <c r="AB823" s="8"/>
      <c r="AC823" s="8"/>
      <c r="AD823" s="8"/>
      <c r="AE823" s="8"/>
      <c r="AF823" s="56"/>
      <c r="AG823" s="56"/>
      <c r="AH823" s="8"/>
      <c r="AI823" s="8"/>
      <c r="AJ823" s="8"/>
      <c r="AK823" s="51"/>
      <c r="AL823" s="51"/>
      <c r="AM823" s="8"/>
      <c r="AN823" s="8"/>
      <c r="AO823" s="8"/>
      <c r="AP823" s="46"/>
      <c r="AQ823" s="71"/>
      <c r="AR823" s="72"/>
      <c r="AS823" s="8"/>
      <c r="AT823" s="8"/>
      <c r="AU823" s="8"/>
      <c r="AV823" s="8"/>
      <c r="AW823" s="8"/>
    </row>
    <row r="824" ht="12.75" customHeight="1">
      <c r="A824" s="40"/>
      <c r="B824" s="40"/>
      <c r="C824" s="40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3"/>
      <c r="O824" s="10"/>
      <c r="P824" s="9"/>
      <c r="Q824" s="9"/>
      <c r="R824" s="44"/>
      <c r="S824" s="69"/>
      <c r="T824" s="8"/>
      <c r="U824" s="8"/>
      <c r="V824" s="8"/>
      <c r="W824" s="8"/>
      <c r="X824" s="8"/>
      <c r="Y824" s="9"/>
      <c r="Z824" s="8"/>
      <c r="AA824" s="8"/>
      <c r="AB824" s="8"/>
      <c r="AC824" s="8"/>
      <c r="AD824" s="8"/>
      <c r="AE824" s="8"/>
      <c r="AF824" s="56"/>
      <c r="AG824" s="56"/>
      <c r="AH824" s="8"/>
      <c r="AI824" s="8"/>
      <c r="AJ824" s="8"/>
      <c r="AK824" s="51"/>
      <c r="AL824" s="51"/>
      <c r="AM824" s="8"/>
      <c r="AN824" s="8"/>
      <c r="AO824" s="8"/>
      <c r="AP824" s="46"/>
      <c r="AQ824" s="71"/>
      <c r="AR824" s="72"/>
      <c r="AS824" s="8"/>
      <c r="AT824" s="8"/>
      <c r="AU824" s="8"/>
      <c r="AV824" s="8"/>
      <c r="AW824" s="8"/>
    </row>
    <row r="825" ht="12.75" customHeight="1">
      <c r="A825" s="40"/>
      <c r="B825" s="40"/>
      <c r="C825" s="40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3"/>
      <c r="O825" s="10"/>
      <c r="P825" s="9"/>
      <c r="Q825" s="9"/>
      <c r="R825" s="44"/>
      <c r="S825" s="69"/>
      <c r="T825" s="8"/>
      <c r="U825" s="8"/>
      <c r="V825" s="8"/>
      <c r="W825" s="8"/>
      <c r="X825" s="8"/>
      <c r="Y825" s="9"/>
      <c r="Z825" s="8"/>
      <c r="AA825" s="8"/>
      <c r="AB825" s="8"/>
      <c r="AC825" s="8"/>
      <c r="AD825" s="8"/>
      <c r="AE825" s="8"/>
      <c r="AF825" s="56"/>
      <c r="AG825" s="56"/>
      <c r="AH825" s="8"/>
      <c r="AI825" s="8"/>
      <c r="AJ825" s="8"/>
      <c r="AK825" s="51"/>
      <c r="AL825" s="51"/>
      <c r="AM825" s="8"/>
      <c r="AN825" s="8"/>
      <c r="AO825" s="8"/>
      <c r="AP825" s="46"/>
      <c r="AQ825" s="71"/>
      <c r="AR825" s="72"/>
      <c r="AS825" s="8"/>
      <c r="AT825" s="8"/>
      <c r="AU825" s="8"/>
      <c r="AV825" s="8"/>
      <c r="AW825" s="8"/>
    </row>
    <row r="826" ht="12.75" customHeight="1">
      <c r="A826" s="40"/>
      <c r="B826" s="40"/>
      <c r="C826" s="40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3"/>
      <c r="O826" s="10"/>
      <c r="P826" s="9"/>
      <c r="Q826" s="9"/>
      <c r="R826" s="44"/>
      <c r="S826" s="69"/>
      <c r="T826" s="8"/>
      <c r="U826" s="8"/>
      <c r="V826" s="8"/>
      <c r="W826" s="8"/>
      <c r="X826" s="8"/>
      <c r="Y826" s="9"/>
      <c r="Z826" s="8"/>
      <c r="AA826" s="8"/>
      <c r="AB826" s="8"/>
      <c r="AC826" s="8"/>
      <c r="AD826" s="8"/>
      <c r="AE826" s="8"/>
      <c r="AF826" s="56"/>
      <c r="AG826" s="56"/>
      <c r="AH826" s="8"/>
      <c r="AI826" s="8"/>
      <c r="AJ826" s="8"/>
      <c r="AK826" s="51"/>
      <c r="AL826" s="51"/>
      <c r="AM826" s="8"/>
      <c r="AN826" s="8"/>
      <c r="AO826" s="8"/>
      <c r="AP826" s="46"/>
      <c r="AQ826" s="71"/>
      <c r="AR826" s="72"/>
      <c r="AS826" s="8"/>
      <c r="AT826" s="8"/>
      <c r="AU826" s="8"/>
      <c r="AV826" s="8"/>
      <c r="AW826" s="8"/>
    </row>
    <row r="827" ht="12.75" customHeight="1">
      <c r="A827" s="40"/>
      <c r="B827" s="40"/>
      <c r="C827" s="40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3"/>
      <c r="O827" s="10"/>
      <c r="P827" s="9"/>
      <c r="Q827" s="9"/>
      <c r="R827" s="44"/>
      <c r="S827" s="69"/>
      <c r="T827" s="8"/>
      <c r="U827" s="8"/>
      <c r="V827" s="8"/>
      <c r="W827" s="8"/>
      <c r="X827" s="8"/>
      <c r="Y827" s="9"/>
      <c r="Z827" s="8"/>
      <c r="AA827" s="8"/>
      <c r="AB827" s="8"/>
      <c r="AC827" s="8"/>
      <c r="AD827" s="8"/>
      <c r="AE827" s="8"/>
      <c r="AF827" s="56"/>
      <c r="AG827" s="56"/>
      <c r="AH827" s="8"/>
      <c r="AI827" s="8"/>
      <c r="AJ827" s="8"/>
      <c r="AK827" s="51"/>
      <c r="AL827" s="51"/>
      <c r="AM827" s="8"/>
      <c r="AN827" s="8"/>
      <c r="AO827" s="8"/>
      <c r="AP827" s="46"/>
      <c r="AQ827" s="71"/>
      <c r="AR827" s="72"/>
      <c r="AS827" s="8"/>
      <c r="AT827" s="8"/>
      <c r="AU827" s="8"/>
      <c r="AV827" s="8"/>
      <c r="AW827" s="8"/>
    </row>
    <row r="828" ht="12.75" customHeight="1">
      <c r="A828" s="40"/>
      <c r="B828" s="40"/>
      <c r="C828" s="40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3"/>
      <c r="O828" s="10"/>
      <c r="P828" s="9"/>
      <c r="Q828" s="9"/>
      <c r="R828" s="44"/>
      <c r="S828" s="69"/>
      <c r="T828" s="8"/>
      <c r="U828" s="8"/>
      <c r="V828" s="8"/>
      <c r="W828" s="8"/>
      <c r="X828" s="8"/>
      <c r="Y828" s="9"/>
      <c r="Z828" s="8"/>
      <c r="AA828" s="8"/>
      <c r="AB828" s="8"/>
      <c r="AC828" s="8"/>
      <c r="AD828" s="8"/>
      <c r="AE828" s="8"/>
      <c r="AF828" s="56"/>
      <c r="AG828" s="56"/>
      <c r="AH828" s="8"/>
      <c r="AI828" s="8"/>
      <c r="AJ828" s="8"/>
      <c r="AK828" s="51"/>
      <c r="AL828" s="51"/>
      <c r="AM828" s="8"/>
      <c r="AN828" s="8"/>
      <c r="AO828" s="8"/>
      <c r="AP828" s="46"/>
      <c r="AQ828" s="71"/>
      <c r="AR828" s="72"/>
      <c r="AS828" s="8"/>
      <c r="AT828" s="8"/>
      <c r="AU828" s="8"/>
      <c r="AV828" s="8"/>
      <c r="AW828" s="8"/>
    </row>
    <row r="829" ht="12.75" customHeight="1">
      <c r="A829" s="40"/>
      <c r="B829" s="40"/>
      <c r="C829" s="40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3"/>
      <c r="O829" s="10"/>
      <c r="P829" s="9"/>
      <c r="Q829" s="9"/>
      <c r="R829" s="44"/>
      <c r="S829" s="69"/>
      <c r="T829" s="8"/>
      <c r="U829" s="8"/>
      <c r="V829" s="8"/>
      <c r="W829" s="8"/>
      <c r="X829" s="8"/>
      <c r="Y829" s="9"/>
      <c r="Z829" s="8"/>
      <c r="AA829" s="8"/>
      <c r="AB829" s="8"/>
      <c r="AC829" s="8"/>
      <c r="AD829" s="8"/>
      <c r="AE829" s="8"/>
      <c r="AF829" s="56"/>
      <c r="AG829" s="56"/>
      <c r="AH829" s="8"/>
      <c r="AI829" s="8"/>
      <c r="AJ829" s="8"/>
      <c r="AK829" s="51"/>
      <c r="AL829" s="51"/>
      <c r="AM829" s="8"/>
      <c r="AN829" s="8"/>
      <c r="AO829" s="8"/>
      <c r="AP829" s="46"/>
      <c r="AQ829" s="71"/>
      <c r="AR829" s="72"/>
      <c r="AS829" s="8"/>
      <c r="AT829" s="8"/>
      <c r="AU829" s="8"/>
      <c r="AV829" s="8"/>
      <c r="AW829" s="8"/>
    </row>
    <row r="830" ht="12.75" customHeight="1">
      <c r="A830" s="40"/>
      <c r="B830" s="40"/>
      <c r="C830" s="40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3"/>
      <c r="O830" s="10"/>
      <c r="P830" s="9"/>
      <c r="Q830" s="9"/>
      <c r="R830" s="44"/>
      <c r="S830" s="69"/>
      <c r="T830" s="8"/>
      <c r="U830" s="8"/>
      <c r="V830" s="8"/>
      <c r="W830" s="8"/>
      <c r="X830" s="8"/>
      <c r="Y830" s="9"/>
      <c r="Z830" s="8"/>
      <c r="AA830" s="8"/>
      <c r="AB830" s="8"/>
      <c r="AC830" s="8"/>
      <c r="AD830" s="8"/>
      <c r="AE830" s="8"/>
      <c r="AF830" s="56"/>
      <c r="AG830" s="56"/>
      <c r="AH830" s="8"/>
      <c r="AI830" s="8"/>
      <c r="AJ830" s="8"/>
      <c r="AK830" s="51"/>
      <c r="AL830" s="51"/>
      <c r="AM830" s="8"/>
      <c r="AN830" s="8"/>
      <c r="AO830" s="8"/>
      <c r="AP830" s="46"/>
      <c r="AQ830" s="71"/>
      <c r="AR830" s="72"/>
      <c r="AS830" s="8"/>
      <c r="AT830" s="8"/>
      <c r="AU830" s="8"/>
      <c r="AV830" s="8"/>
      <c r="AW830" s="8"/>
    </row>
    <row r="831" ht="12.75" customHeight="1">
      <c r="A831" s="40"/>
      <c r="B831" s="40"/>
      <c r="C831" s="40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3"/>
      <c r="O831" s="10"/>
      <c r="P831" s="9"/>
      <c r="Q831" s="9"/>
      <c r="R831" s="44"/>
      <c r="S831" s="69"/>
      <c r="T831" s="8"/>
      <c r="U831" s="8"/>
      <c r="V831" s="8"/>
      <c r="W831" s="8"/>
      <c r="X831" s="8"/>
      <c r="Y831" s="9"/>
      <c r="Z831" s="8"/>
      <c r="AA831" s="8"/>
      <c r="AB831" s="8"/>
      <c r="AC831" s="8"/>
      <c r="AD831" s="8"/>
      <c r="AE831" s="8"/>
      <c r="AF831" s="56"/>
      <c r="AG831" s="56"/>
      <c r="AH831" s="8"/>
      <c r="AI831" s="8"/>
      <c r="AJ831" s="8"/>
      <c r="AK831" s="51"/>
      <c r="AL831" s="51"/>
      <c r="AM831" s="8"/>
      <c r="AN831" s="8"/>
      <c r="AO831" s="8"/>
      <c r="AP831" s="46"/>
      <c r="AQ831" s="71"/>
      <c r="AR831" s="72"/>
      <c r="AS831" s="8"/>
      <c r="AT831" s="8"/>
      <c r="AU831" s="8"/>
      <c r="AV831" s="8"/>
      <c r="AW831" s="8"/>
    </row>
    <row r="832" ht="12.75" customHeight="1">
      <c r="A832" s="40"/>
      <c r="B832" s="40"/>
      <c r="C832" s="40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3"/>
      <c r="O832" s="10"/>
      <c r="P832" s="9"/>
      <c r="Q832" s="9"/>
      <c r="R832" s="44"/>
      <c r="S832" s="69"/>
      <c r="T832" s="8"/>
      <c r="U832" s="8"/>
      <c r="V832" s="8"/>
      <c r="W832" s="8"/>
      <c r="X832" s="8"/>
      <c r="Y832" s="9"/>
      <c r="Z832" s="8"/>
      <c r="AA832" s="8"/>
      <c r="AB832" s="8"/>
      <c r="AC832" s="8"/>
      <c r="AD832" s="8"/>
      <c r="AE832" s="8"/>
      <c r="AF832" s="56"/>
      <c r="AG832" s="56"/>
      <c r="AH832" s="8"/>
      <c r="AI832" s="8"/>
      <c r="AJ832" s="8"/>
      <c r="AK832" s="51"/>
      <c r="AL832" s="51"/>
      <c r="AM832" s="8"/>
      <c r="AN832" s="8"/>
      <c r="AO832" s="8"/>
      <c r="AP832" s="46"/>
      <c r="AQ832" s="71"/>
      <c r="AR832" s="72"/>
      <c r="AS832" s="8"/>
      <c r="AT832" s="8"/>
      <c r="AU832" s="8"/>
      <c r="AV832" s="8"/>
      <c r="AW832" s="8"/>
    </row>
    <row r="833" ht="12.75" customHeight="1">
      <c r="A833" s="40"/>
      <c r="B833" s="40"/>
      <c r="C833" s="40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3"/>
      <c r="O833" s="10"/>
      <c r="P833" s="9"/>
      <c r="Q833" s="9"/>
      <c r="R833" s="44"/>
      <c r="S833" s="69"/>
      <c r="T833" s="8"/>
      <c r="U833" s="8"/>
      <c r="V833" s="8"/>
      <c r="W833" s="8"/>
      <c r="X833" s="8"/>
      <c r="Y833" s="9"/>
      <c r="Z833" s="8"/>
      <c r="AA833" s="8"/>
      <c r="AB833" s="8"/>
      <c r="AC833" s="8"/>
      <c r="AD833" s="8"/>
      <c r="AE833" s="8"/>
      <c r="AF833" s="56"/>
      <c r="AG833" s="56"/>
      <c r="AH833" s="8"/>
      <c r="AI833" s="8"/>
      <c r="AJ833" s="8"/>
      <c r="AK833" s="51"/>
      <c r="AL833" s="51"/>
      <c r="AM833" s="8"/>
      <c r="AN833" s="8"/>
      <c r="AO833" s="8"/>
      <c r="AP833" s="46"/>
      <c r="AQ833" s="71"/>
      <c r="AR833" s="72"/>
      <c r="AS833" s="8"/>
      <c r="AT833" s="8"/>
      <c r="AU833" s="8"/>
      <c r="AV833" s="8"/>
      <c r="AW833" s="8"/>
    </row>
    <row r="834" ht="12.75" customHeight="1">
      <c r="A834" s="40"/>
      <c r="B834" s="40"/>
      <c r="C834" s="40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3"/>
      <c r="O834" s="10"/>
      <c r="P834" s="9"/>
      <c r="Q834" s="9"/>
      <c r="R834" s="44"/>
      <c r="S834" s="69"/>
      <c r="T834" s="8"/>
      <c r="U834" s="8"/>
      <c r="V834" s="8"/>
      <c r="W834" s="8"/>
      <c r="X834" s="8"/>
      <c r="Y834" s="9"/>
      <c r="Z834" s="8"/>
      <c r="AA834" s="8"/>
      <c r="AB834" s="8"/>
      <c r="AC834" s="8"/>
      <c r="AD834" s="8"/>
      <c r="AE834" s="8"/>
      <c r="AF834" s="56"/>
      <c r="AG834" s="56"/>
      <c r="AH834" s="8"/>
      <c r="AI834" s="8"/>
      <c r="AJ834" s="8"/>
      <c r="AK834" s="51"/>
      <c r="AL834" s="51"/>
      <c r="AM834" s="8"/>
      <c r="AN834" s="8"/>
      <c r="AO834" s="8"/>
      <c r="AP834" s="46"/>
      <c r="AQ834" s="71"/>
      <c r="AR834" s="72"/>
      <c r="AS834" s="8"/>
      <c r="AT834" s="8"/>
      <c r="AU834" s="8"/>
      <c r="AV834" s="8"/>
      <c r="AW834" s="8"/>
    </row>
    <row r="835" ht="12.75" customHeight="1">
      <c r="A835" s="40"/>
      <c r="B835" s="40"/>
      <c r="C835" s="40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3"/>
      <c r="O835" s="10"/>
      <c r="P835" s="9"/>
      <c r="Q835" s="9"/>
      <c r="R835" s="44"/>
      <c r="S835" s="69"/>
      <c r="T835" s="8"/>
      <c r="U835" s="8"/>
      <c r="V835" s="8"/>
      <c r="W835" s="8"/>
      <c r="X835" s="8"/>
      <c r="Y835" s="9"/>
      <c r="Z835" s="8"/>
      <c r="AA835" s="8"/>
      <c r="AB835" s="8"/>
      <c r="AC835" s="8"/>
      <c r="AD835" s="8"/>
      <c r="AE835" s="8"/>
      <c r="AF835" s="56"/>
      <c r="AG835" s="56"/>
      <c r="AH835" s="8"/>
      <c r="AI835" s="8"/>
      <c r="AJ835" s="8"/>
      <c r="AK835" s="51"/>
      <c r="AL835" s="51"/>
      <c r="AM835" s="8"/>
      <c r="AN835" s="8"/>
      <c r="AO835" s="8"/>
      <c r="AP835" s="46"/>
      <c r="AQ835" s="71"/>
      <c r="AR835" s="72"/>
      <c r="AS835" s="8"/>
      <c r="AT835" s="8"/>
      <c r="AU835" s="8"/>
      <c r="AV835" s="8"/>
      <c r="AW835" s="8"/>
    </row>
    <row r="836" ht="12.75" customHeight="1">
      <c r="A836" s="40"/>
      <c r="B836" s="40"/>
      <c r="C836" s="40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3"/>
      <c r="O836" s="10"/>
      <c r="P836" s="9"/>
      <c r="Q836" s="9"/>
      <c r="R836" s="44"/>
      <c r="S836" s="69"/>
      <c r="T836" s="8"/>
      <c r="U836" s="8"/>
      <c r="V836" s="8"/>
      <c r="W836" s="8"/>
      <c r="X836" s="8"/>
      <c r="Y836" s="9"/>
      <c r="Z836" s="8"/>
      <c r="AA836" s="8"/>
      <c r="AB836" s="8"/>
      <c r="AC836" s="8"/>
      <c r="AD836" s="8"/>
      <c r="AE836" s="8"/>
      <c r="AF836" s="56"/>
      <c r="AG836" s="56"/>
      <c r="AH836" s="8"/>
      <c r="AI836" s="8"/>
      <c r="AJ836" s="8"/>
      <c r="AK836" s="51"/>
      <c r="AL836" s="51"/>
      <c r="AM836" s="8"/>
      <c r="AN836" s="8"/>
      <c r="AO836" s="8"/>
      <c r="AP836" s="46"/>
      <c r="AQ836" s="71"/>
      <c r="AR836" s="72"/>
      <c r="AS836" s="8"/>
      <c r="AT836" s="8"/>
      <c r="AU836" s="8"/>
      <c r="AV836" s="8"/>
      <c r="AW836" s="8"/>
    </row>
    <row r="837" ht="12.75" customHeight="1">
      <c r="A837" s="40"/>
      <c r="B837" s="40"/>
      <c r="C837" s="40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3"/>
      <c r="O837" s="10"/>
      <c r="P837" s="9"/>
      <c r="Q837" s="9"/>
      <c r="R837" s="44"/>
      <c r="S837" s="69"/>
      <c r="T837" s="8"/>
      <c r="U837" s="8"/>
      <c r="V837" s="8"/>
      <c r="W837" s="8"/>
      <c r="X837" s="8"/>
      <c r="Y837" s="9"/>
      <c r="Z837" s="8"/>
      <c r="AA837" s="8"/>
      <c r="AB837" s="8"/>
      <c r="AC837" s="8"/>
      <c r="AD837" s="8"/>
      <c r="AE837" s="8"/>
      <c r="AF837" s="56"/>
      <c r="AG837" s="56"/>
      <c r="AH837" s="8"/>
      <c r="AI837" s="8"/>
      <c r="AJ837" s="8"/>
      <c r="AK837" s="51"/>
      <c r="AL837" s="51"/>
      <c r="AM837" s="8"/>
      <c r="AN837" s="8"/>
      <c r="AO837" s="8"/>
      <c r="AP837" s="46"/>
      <c r="AQ837" s="71"/>
      <c r="AR837" s="72"/>
      <c r="AS837" s="8"/>
      <c r="AT837" s="8"/>
      <c r="AU837" s="8"/>
      <c r="AV837" s="8"/>
      <c r="AW837" s="8"/>
    </row>
    <row r="838" ht="12.75" customHeight="1">
      <c r="A838" s="40"/>
      <c r="B838" s="40"/>
      <c r="C838" s="40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3"/>
      <c r="O838" s="10"/>
      <c r="P838" s="9"/>
      <c r="Q838" s="9"/>
      <c r="R838" s="44"/>
      <c r="S838" s="69"/>
      <c r="T838" s="8"/>
      <c r="U838" s="8"/>
      <c r="V838" s="8"/>
      <c r="W838" s="8"/>
      <c r="X838" s="8"/>
      <c r="Y838" s="9"/>
      <c r="Z838" s="8"/>
      <c r="AA838" s="8"/>
      <c r="AB838" s="8"/>
      <c r="AC838" s="8"/>
      <c r="AD838" s="8"/>
      <c r="AE838" s="8"/>
      <c r="AF838" s="56"/>
      <c r="AG838" s="56"/>
      <c r="AH838" s="8"/>
      <c r="AI838" s="8"/>
      <c r="AJ838" s="8"/>
      <c r="AK838" s="51"/>
      <c r="AL838" s="51"/>
      <c r="AM838" s="8"/>
      <c r="AN838" s="8"/>
      <c r="AO838" s="8"/>
      <c r="AP838" s="46"/>
      <c r="AQ838" s="71"/>
      <c r="AR838" s="72"/>
      <c r="AS838" s="8"/>
      <c r="AT838" s="8"/>
      <c r="AU838" s="8"/>
      <c r="AV838" s="8"/>
      <c r="AW838" s="8"/>
    </row>
    <row r="839" ht="12.75" customHeight="1">
      <c r="A839" s="40"/>
      <c r="B839" s="40"/>
      <c r="C839" s="40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3"/>
      <c r="O839" s="10"/>
      <c r="P839" s="9"/>
      <c r="Q839" s="9"/>
      <c r="R839" s="44"/>
      <c r="S839" s="69"/>
      <c r="T839" s="8"/>
      <c r="U839" s="8"/>
      <c r="V839" s="8"/>
      <c r="W839" s="8"/>
      <c r="X839" s="8"/>
      <c r="Y839" s="9"/>
      <c r="Z839" s="8"/>
      <c r="AA839" s="8"/>
      <c r="AB839" s="8"/>
      <c r="AC839" s="8"/>
      <c r="AD839" s="8"/>
      <c r="AE839" s="8"/>
      <c r="AF839" s="56"/>
      <c r="AG839" s="56"/>
      <c r="AH839" s="8"/>
      <c r="AI839" s="8"/>
      <c r="AJ839" s="8"/>
      <c r="AK839" s="51"/>
      <c r="AL839" s="51"/>
      <c r="AM839" s="8"/>
      <c r="AN839" s="8"/>
      <c r="AO839" s="8"/>
      <c r="AP839" s="46"/>
      <c r="AQ839" s="71"/>
      <c r="AR839" s="72"/>
      <c r="AS839" s="8"/>
      <c r="AT839" s="8"/>
      <c r="AU839" s="8"/>
      <c r="AV839" s="8"/>
      <c r="AW839" s="8"/>
    </row>
    <row r="840" ht="12.75" customHeight="1">
      <c r="A840" s="40"/>
      <c r="B840" s="40"/>
      <c r="C840" s="40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3"/>
      <c r="O840" s="10"/>
      <c r="P840" s="9"/>
      <c r="Q840" s="9"/>
      <c r="R840" s="44"/>
      <c r="S840" s="69"/>
      <c r="T840" s="8"/>
      <c r="U840" s="8"/>
      <c r="V840" s="8"/>
      <c r="W840" s="8"/>
      <c r="X840" s="8"/>
      <c r="Y840" s="9"/>
      <c r="Z840" s="8"/>
      <c r="AA840" s="8"/>
      <c r="AB840" s="8"/>
      <c r="AC840" s="8"/>
      <c r="AD840" s="8"/>
      <c r="AE840" s="8"/>
      <c r="AF840" s="56"/>
      <c r="AG840" s="56"/>
      <c r="AH840" s="8"/>
      <c r="AI840" s="8"/>
      <c r="AJ840" s="8"/>
      <c r="AK840" s="51"/>
      <c r="AL840" s="51"/>
      <c r="AM840" s="8"/>
      <c r="AN840" s="8"/>
      <c r="AO840" s="8"/>
      <c r="AP840" s="46"/>
      <c r="AQ840" s="71"/>
      <c r="AR840" s="72"/>
      <c r="AS840" s="8"/>
      <c r="AT840" s="8"/>
      <c r="AU840" s="8"/>
      <c r="AV840" s="8"/>
      <c r="AW840" s="8"/>
    </row>
    <row r="841" ht="12.75" customHeight="1">
      <c r="A841" s="40"/>
      <c r="B841" s="40"/>
      <c r="C841" s="40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3"/>
      <c r="O841" s="10"/>
      <c r="P841" s="9"/>
      <c r="Q841" s="9"/>
      <c r="R841" s="44"/>
      <c r="S841" s="69"/>
      <c r="T841" s="8"/>
      <c r="U841" s="8"/>
      <c r="V841" s="8"/>
      <c r="W841" s="8"/>
      <c r="X841" s="8"/>
      <c r="Y841" s="9"/>
      <c r="Z841" s="8"/>
      <c r="AA841" s="8"/>
      <c r="AB841" s="8"/>
      <c r="AC841" s="8"/>
      <c r="AD841" s="8"/>
      <c r="AE841" s="8"/>
      <c r="AF841" s="56"/>
      <c r="AG841" s="56"/>
      <c r="AH841" s="8"/>
      <c r="AI841" s="8"/>
      <c r="AJ841" s="8"/>
      <c r="AK841" s="51"/>
      <c r="AL841" s="51"/>
      <c r="AM841" s="8"/>
      <c r="AN841" s="8"/>
      <c r="AO841" s="8"/>
      <c r="AP841" s="46"/>
      <c r="AQ841" s="71"/>
      <c r="AR841" s="72"/>
      <c r="AS841" s="8"/>
      <c r="AT841" s="8"/>
      <c r="AU841" s="8"/>
      <c r="AV841" s="8"/>
      <c r="AW841" s="8"/>
    </row>
    <row r="842" ht="12.75" customHeight="1">
      <c r="A842" s="40"/>
      <c r="B842" s="40"/>
      <c r="C842" s="40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3"/>
      <c r="O842" s="10"/>
      <c r="P842" s="9"/>
      <c r="Q842" s="9"/>
      <c r="R842" s="44"/>
      <c r="S842" s="69"/>
      <c r="T842" s="8"/>
      <c r="U842" s="8"/>
      <c r="V842" s="8"/>
      <c r="W842" s="8"/>
      <c r="X842" s="8"/>
      <c r="Y842" s="9"/>
      <c r="Z842" s="8"/>
      <c r="AA842" s="8"/>
      <c r="AB842" s="8"/>
      <c r="AC842" s="8"/>
      <c r="AD842" s="8"/>
      <c r="AE842" s="8"/>
      <c r="AF842" s="56"/>
      <c r="AG842" s="56"/>
      <c r="AH842" s="8"/>
      <c r="AI842" s="8"/>
      <c r="AJ842" s="8"/>
      <c r="AK842" s="51"/>
      <c r="AL842" s="51"/>
      <c r="AM842" s="8"/>
      <c r="AN842" s="8"/>
      <c r="AO842" s="8"/>
      <c r="AP842" s="46"/>
      <c r="AQ842" s="71"/>
      <c r="AR842" s="72"/>
      <c r="AS842" s="8"/>
      <c r="AT842" s="8"/>
      <c r="AU842" s="8"/>
      <c r="AV842" s="8"/>
      <c r="AW842" s="8"/>
    </row>
    <row r="843" ht="12.75" customHeight="1">
      <c r="A843" s="40"/>
      <c r="B843" s="40"/>
      <c r="C843" s="40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3"/>
      <c r="O843" s="10"/>
      <c r="P843" s="9"/>
      <c r="Q843" s="9"/>
      <c r="R843" s="44"/>
      <c r="S843" s="69"/>
      <c r="T843" s="8"/>
      <c r="U843" s="8"/>
      <c r="V843" s="8"/>
      <c r="W843" s="8"/>
      <c r="X843" s="8"/>
      <c r="Y843" s="9"/>
      <c r="Z843" s="8"/>
      <c r="AA843" s="8"/>
      <c r="AB843" s="8"/>
      <c r="AC843" s="8"/>
      <c r="AD843" s="8"/>
      <c r="AE843" s="8"/>
      <c r="AF843" s="56"/>
      <c r="AG843" s="56"/>
      <c r="AH843" s="8"/>
      <c r="AI843" s="8"/>
      <c r="AJ843" s="8"/>
      <c r="AK843" s="51"/>
      <c r="AL843" s="51"/>
      <c r="AM843" s="8"/>
      <c r="AN843" s="8"/>
      <c r="AO843" s="8"/>
      <c r="AP843" s="46"/>
      <c r="AQ843" s="71"/>
      <c r="AR843" s="72"/>
      <c r="AS843" s="8"/>
      <c r="AT843" s="8"/>
      <c r="AU843" s="8"/>
      <c r="AV843" s="8"/>
      <c r="AW843" s="8"/>
    </row>
    <row r="844" ht="12.75" customHeight="1">
      <c r="A844" s="40"/>
      <c r="B844" s="40"/>
      <c r="C844" s="40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3"/>
      <c r="O844" s="10"/>
      <c r="P844" s="9"/>
      <c r="Q844" s="9"/>
      <c r="R844" s="44"/>
      <c r="S844" s="69"/>
      <c r="T844" s="8"/>
      <c r="U844" s="8"/>
      <c r="V844" s="8"/>
      <c r="W844" s="8"/>
      <c r="X844" s="8"/>
      <c r="Y844" s="9"/>
      <c r="Z844" s="8"/>
      <c r="AA844" s="8"/>
      <c r="AB844" s="8"/>
      <c r="AC844" s="8"/>
      <c r="AD844" s="8"/>
      <c r="AE844" s="8"/>
      <c r="AF844" s="56"/>
      <c r="AG844" s="56"/>
      <c r="AH844" s="8"/>
      <c r="AI844" s="8"/>
      <c r="AJ844" s="8"/>
      <c r="AK844" s="51"/>
      <c r="AL844" s="51"/>
      <c r="AM844" s="8"/>
      <c r="AN844" s="8"/>
      <c r="AO844" s="8"/>
      <c r="AP844" s="46"/>
      <c r="AQ844" s="71"/>
      <c r="AR844" s="72"/>
      <c r="AS844" s="8"/>
      <c r="AT844" s="8"/>
      <c r="AU844" s="8"/>
      <c r="AV844" s="8"/>
      <c r="AW844" s="8"/>
    </row>
    <row r="845" ht="12.75" customHeight="1">
      <c r="A845" s="40"/>
      <c r="B845" s="40"/>
      <c r="C845" s="40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3"/>
      <c r="O845" s="10"/>
      <c r="P845" s="9"/>
      <c r="Q845" s="9"/>
      <c r="R845" s="44"/>
      <c r="S845" s="69"/>
      <c r="T845" s="8"/>
      <c r="U845" s="8"/>
      <c r="V845" s="8"/>
      <c r="W845" s="8"/>
      <c r="X845" s="8"/>
      <c r="Y845" s="9"/>
      <c r="Z845" s="8"/>
      <c r="AA845" s="8"/>
      <c r="AB845" s="8"/>
      <c r="AC845" s="8"/>
      <c r="AD845" s="8"/>
      <c r="AE845" s="8"/>
      <c r="AF845" s="56"/>
      <c r="AG845" s="56"/>
      <c r="AH845" s="8"/>
      <c r="AI845" s="8"/>
      <c r="AJ845" s="8"/>
      <c r="AK845" s="51"/>
      <c r="AL845" s="51"/>
      <c r="AM845" s="8"/>
      <c r="AN845" s="8"/>
      <c r="AO845" s="8"/>
      <c r="AP845" s="46"/>
      <c r="AQ845" s="71"/>
      <c r="AR845" s="72"/>
      <c r="AS845" s="8"/>
      <c r="AT845" s="8"/>
      <c r="AU845" s="8"/>
      <c r="AV845" s="8"/>
      <c r="AW845" s="8"/>
    </row>
    <row r="846" ht="12.75" customHeight="1">
      <c r="A846" s="40"/>
      <c r="B846" s="40"/>
      <c r="C846" s="40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3"/>
      <c r="O846" s="10"/>
      <c r="P846" s="9"/>
      <c r="Q846" s="9"/>
      <c r="R846" s="44"/>
      <c r="S846" s="69"/>
      <c r="T846" s="8"/>
      <c r="U846" s="8"/>
      <c r="V846" s="8"/>
      <c r="W846" s="8"/>
      <c r="X846" s="8"/>
      <c r="Y846" s="9"/>
      <c r="Z846" s="8"/>
      <c r="AA846" s="8"/>
      <c r="AB846" s="8"/>
      <c r="AC846" s="8"/>
      <c r="AD846" s="8"/>
      <c r="AE846" s="8"/>
      <c r="AF846" s="56"/>
      <c r="AG846" s="56"/>
      <c r="AH846" s="8"/>
      <c r="AI846" s="8"/>
      <c r="AJ846" s="8"/>
      <c r="AK846" s="51"/>
      <c r="AL846" s="51"/>
      <c r="AM846" s="8"/>
      <c r="AN846" s="8"/>
      <c r="AO846" s="8"/>
      <c r="AP846" s="46"/>
      <c r="AQ846" s="71"/>
      <c r="AR846" s="72"/>
      <c r="AS846" s="8"/>
      <c r="AT846" s="8"/>
      <c r="AU846" s="8"/>
      <c r="AV846" s="8"/>
      <c r="AW846" s="8"/>
    </row>
    <row r="847" ht="12.75" customHeight="1">
      <c r="A847" s="40"/>
      <c r="B847" s="40"/>
      <c r="C847" s="40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3"/>
      <c r="O847" s="10"/>
      <c r="P847" s="9"/>
      <c r="Q847" s="9"/>
      <c r="R847" s="44"/>
      <c r="S847" s="69"/>
      <c r="T847" s="8"/>
      <c r="U847" s="8"/>
      <c r="V847" s="8"/>
      <c r="W847" s="8"/>
      <c r="X847" s="8"/>
      <c r="Y847" s="9"/>
      <c r="Z847" s="8"/>
      <c r="AA847" s="8"/>
      <c r="AB847" s="8"/>
      <c r="AC847" s="8"/>
      <c r="AD847" s="8"/>
      <c r="AE847" s="8"/>
      <c r="AF847" s="56"/>
      <c r="AG847" s="56"/>
      <c r="AH847" s="8"/>
      <c r="AI847" s="8"/>
      <c r="AJ847" s="8"/>
      <c r="AK847" s="51"/>
      <c r="AL847" s="51"/>
      <c r="AM847" s="8"/>
      <c r="AN847" s="8"/>
      <c r="AO847" s="8"/>
      <c r="AP847" s="46"/>
      <c r="AQ847" s="71"/>
      <c r="AR847" s="72"/>
      <c r="AS847" s="8"/>
      <c r="AT847" s="8"/>
      <c r="AU847" s="8"/>
      <c r="AV847" s="8"/>
      <c r="AW847" s="8"/>
    </row>
    <row r="848" ht="12.75" customHeight="1">
      <c r="A848" s="40"/>
      <c r="B848" s="40"/>
      <c r="C848" s="40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3"/>
      <c r="O848" s="10"/>
      <c r="P848" s="9"/>
      <c r="Q848" s="9"/>
      <c r="R848" s="44"/>
      <c r="S848" s="69"/>
      <c r="T848" s="8"/>
      <c r="U848" s="8"/>
      <c r="V848" s="8"/>
      <c r="W848" s="8"/>
      <c r="X848" s="8"/>
      <c r="Y848" s="9"/>
      <c r="Z848" s="8"/>
      <c r="AA848" s="8"/>
      <c r="AB848" s="8"/>
      <c r="AC848" s="8"/>
      <c r="AD848" s="8"/>
      <c r="AE848" s="8"/>
      <c r="AF848" s="56"/>
      <c r="AG848" s="56"/>
      <c r="AH848" s="8"/>
      <c r="AI848" s="8"/>
      <c r="AJ848" s="8"/>
      <c r="AK848" s="51"/>
      <c r="AL848" s="51"/>
      <c r="AM848" s="8"/>
      <c r="AN848" s="8"/>
      <c r="AO848" s="8"/>
      <c r="AP848" s="46"/>
      <c r="AQ848" s="71"/>
      <c r="AR848" s="72"/>
      <c r="AS848" s="8"/>
      <c r="AT848" s="8"/>
      <c r="AU848" s="8"/>
      <c r="AV848" s="8"/>
      <c r="AW848" s="8"/>
    </row>
    <row r="849" ht="12.75" customHeight="1">
      <c r="A849" s="40"/>
      <c r="B849" s="40"/>
      <c r="C849" s="40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3"/>
      <c r="O849" s="10"/>
      <c r="P849" s="9"/>
      <c r="Q849" s="9"/>
      <c r="R849" s="44"/>
      <c r="S849" s="69"/>
      <c r="T849" s="8"/>
      <c r="U849" s="8"/>
      <c r="V849" s="8"/>
      <c r="W849" s="8"/>
      <c r="X849" s="8"/>
      <c r="Y849" s="9"/>
      <c r="Z849" s="8"/>
      <c r="AA849" s="8"/>
      <c r="AB849" s="8"/>
      <c r="AC849" s="8"/>
      <c r="AD849" s="8"/>
      <c r="AE849" s="8"/>
      <c r="AF849" s="56"/>
      <c r="AG849" s="56"/>
      <c r="AH849" s="8"/>
      <c r="AI849" s="8"/>
      <c r="AJ849" s="8"/>
      <c r="AK849" s="51"/>
      <c r="AL849" s="51"/>
      <c r="AM849" s="8"/>
      <c r="AN849" s="8"/>
      <c r="AO849" s="8"/>
      <c r="AP849" s="46"/>
      <c r="AQ849" s="71"/>
      <c r="AR849" s="72"/>
      <c r="AS849" s="8"/>
      <c r="AT849" s="8"/>
      <c r="AU849" s="8"/>
      <c r="AV849" s="8"/>
      <c r="AW849" s="8"/>
    </row>
    <row r="850" ht="12.75" customHeight="1">
      <c r="A850" s="40"/>
      <c r="B850" s="40"/>
      <c r="C850" s="40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3"/>
      <c r="O850" s="10"/>
      <c r="P850" s="9"/>
      <c r="Q850" s="9"/>
      <c r="R850" s="44"/>
      <c r="S850" s="69"/>
      <c r="T850" s="8"/>
      <c r="U850" s="8"/>
      <c r="V850" s="8"/>
      <c r="W850" s="8"/>
      <c r="X850" s="8"/>
      <c r="Y850" s="9"/>
      <c r="Z850" s="8"/>
      <c r="AA850" s="8"/>
      <c r="AB850" s="8"/>
      <c r="AC850" s="8"/>
      <c r="AD850" s="8"/>
      <c r="AE850" s="8"/>
      <c r="AF850" s="56"/>
      <c r="AG850" s="56"/>
      <c r="AH850" s="8"/>
      <c r="AI850" s="8"/>
      <c r="AJ850" s="8"/>
      <c r="AK850" s="51"/>
      <c r="AL850" s="51"/>
      <c r="AM850" s="8"/>
      <c r="AN850" s="8"/>
      <c r="AO850" s="8"/>
      <c r="AP850" s="46"/>
      <c r="AQ850" s="71"/>
      <c r="AR850" s="72"/>
      <c r="AS850" s="8"/>
      <c r="AT850" s="8"/>
      <c r="AU850" s="8"/>
      <c r="AV850" s="8"/>
      <c r="AW850" s="8"/>
    </row>
    <row r="851" ht="12.75" customHeight="1">
      <c r="A851" s="40"/>
      <c r="B851" s="40"/>
      <c r="C851" s="40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3"/>
      <c r="O851" s="10"/>
      <c r="P851" s="9"/>
      <c r="Q851" s="9"/>
      <c r="R851" s="44"/>
      <c r="S851" s="69"/>
      <c r="T851" s="8"/>
      <c r="U851" s="8"/>
      <c r="V851" s="8"/>
      <c r="W851" s="8"/>
      <c r="X851" s="8"/>
      <c r="Y851" s="9"/>
      <c r="Z851" s="8"/>
      <c r="AA851" s="8"/>
      <c r="AB851" s="8"/>
      <c r="AC851" s="8"/>
      <c r="AD851" s="8"/>
      <c r="AE851" s="8"/>
      <c r="AF851" s="56"/>
      <c r="AG851" s="56"/>
      <c r="AH851" s="8"/>
      <c r="AI851" s="8"/>
      <c r="AJ851" s="8"/>
      <c r="AK851" s="51"/>
      <c r="AL851" s="51"/>
      <c r="AM851" s="8"/>
      <c r="AN851" s="8"/>
      <c r="AO851" s="8"/>
      <c r="AP851" s="46"/>
      <c r="AQ851" s="71"/>
      <c r="AR851" s="72"/>
      <c r="AS851" s="8"/>
      <c r="AT851" s="8"/>
      <c r="AU851" s="8"/>
      <c r="AV851" s="8"/>
      <c r="AW851" s="8"/>
    </row>
    <row r="852" ht="12.75" customHeight="1">
      <c r="A852" s="40"/>
      <c r="B852" s="40"/>
      <c r="C852" s="40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3"/>
      <c r="O852" s="10"/>
      <c r="P852" s="9"/>
      <c r="Q852" s="9"/>
      <c r="R852" s="44"/>
      <c r="S852" s="69"/>
      <c r="T852" s="8"/>
      <c r="U852" s="8"/>
      <c r="V852" s="8"/>
      <c r="W852" s="8"/>
      <c r="X852" s="8"/>
      <c r="Y852" s="9"/>
      <c r="Z852" s="8"/>
      <c r="AA852" s="8"/>
      <c r="AB852" s="8"/>
      <c r="AC852" s="8"/>
      <c r="AD852" s="8"/>
      <c r="AE852" s="8"/>
      <c r="AF852" s="56"/>
      <c r="AG852" s="56"/>
      <c r="AH852" s="8"/>
      <c r="AI852" s="8"/>
      <c r="AJ852" s="8"/>
      <c r="AK852" s="51"/>
      <c r="AL852" s="51"/>
      <c r="AM852" s="8"/>
      <c r="AN852" s="8"/>
      <c r="AO852" s="8"/>
      <c r="AP852" s="46"/>
      <c r="AQ852" s="71"/>
      <c r="AR852" s="72"/>
      <c r="AS852" s="8"/>
      <c r="AT852" s="8"/>
      <c r="AU852" s="8"/>
      <c r="AV852" s="8"/>
      <c r="AW852" s="8"/>
    </row>
    <row r="853" ht="12.75" customHeight="1">
      <c r="A853" s="40"/>
      <c r="B853" s="40"/>
      <c r="C853" s="40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3"/>
      <c r="O853" s="10"/>
      <c r="P853" s="9"/>
      <c r="Q853" s="9"/>
      <c r="R853" s="44"/>
      <c r="S853" s="69"/>
      <c r="T853" s="8"/>
      <c r="U853" s="8"/>
      <c r="V853" s="8"/>
      <c r="W853" s="8"/>
      <c r="X853" s="8"/>
      <c r="Y853" s="9"/>
      <c r="Z853" s="8"/>
      <c r="AA853" s="8"/>
      <c r="AB853" s="8"/>
      <c r="AC853" s="8"/>
      <c r="AD853" s="8"/>
      <c r="AE853" s="8"/>
      <c r="AF853" s="56"/>
      <c r="AG853" s="56"/>
      <c r="AH853" s="8"/>
      <c r="AI853" s="8"/>
      <c r="AJ853" s="8"/>
      <c r="AK853" s="51"/>
      <c r="AL853" s="51"/>
      <c r="AM853" s="8"/>
      <c r="AN853" s="8"/>
      <c r="AO853" s="8"/>
      <c r="AP853" s="46"/>
      <c r="AQ853" s="71"/>
      <c r="AR853" s="72"/>
      <c r="AS853" s="8"/>
      <c r="AT853" s="8"/>
      <c r="AU853" s="8"/>
      <c r="AV853" s="8"/>
      <c r="AW853" s="8"/>
    </row>
    <row r="854" ht="12.75" customHeight="1">
      <c r="A854" s="40"/>
      <c r="B854" s="40"/>
      <c r="C854" s="40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3"/>
      <c r="O854" s="10"/>
      <c r="P854" s="9"/>
      <c r="Q854" s="9"/>
      <c r="R854" s="44"/>
      <c r="S854" s="69"/>
      <c r="T854" s="8"/>
      <c r="U854" s="8"/>
      <c r="V854" s="8"/>
      <c r="W854" s="8"/>
      <c r="X854" s="8"/>
      <c r="Y854" s="9"/>
      <c r="Z854" s="8"/>
      <c r="AA854" s="8"/>
      <c r="AB854" s="8"/>
      <c r="AC854" s="8"/>
      <c r="AD854" s="8"/>
      <c r="AE854" s="8"/>
      <c r="AF854" s="56"/>
      <c r="AG854" s="56"/>
      <c r="AH854" s="8"/>
      <c r="AI854" s="8"/>
      <c r="AJ854" s="8"/>
      <c r="AK854" s="51"/>
      <c r="AL854" s="51"/>
      <c r="AM854" s="8"/>
      <c r="AN854" s="8"/>
      <c r="AO854" s="8"/>
      <c r="AP854" s="46"/>
      <c r="AQ854" s="71"/>
      <c r="AR854" s="72"/>
      <c r="AS854" s="8"/>
      <c r="AT854" s="8"/>
      <c r="AU854" s="8"/>
      <c r="AV854" s="8"/>
      <c r="AW854" s="8"/>
    </row>
    <row r="855" ht="12.75" customHeight="1">
      <c r="A855" s="40"/>
      <c r="B855" s="40"/>
      <c r="C855" s="40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3"/>
      <c r="O855" s="10"/>
      <c r="P855" s="9"/>
      <c r="Q855" s="9"/>
      <c r="R855" s="44"/>
      <c r="S855" s="69"/>
      <c r="T855" s="8"/>
      <c r="U855" s="8"/>
      <c r="V855" s="8"/>
      <c r="W855" s="8"/>
      <c r="X855" s="8"/>
      <c r="Y855" s="9"/>
      <c r="Z855" s="8"/>
      <c r="AA855" s="8"/>
      <c r="AB855" s="8"/>
      <c r="AC855" s="8"/>
      <c r="AD855" s="8"/>
      <c r="AE855" s="8"/>
      <c r="AF855" s="56"/>
      <c r="AG855" s="56"/>
      <c r="AH855" s="8"/>
      <c r="AI855" s="8"/>
      <c r="AJ855" s="8"/>
      <c r="AK855" s="51"/>
      <c r="AL855" s="51"/>
      <c r="AM855" s="8"/>
      <c r="AN855" s="8"/>
      <c r="AO855" s="8"/>
      <c r="AP855" s="46"/>
      <c r="AQ855" s="71"/>
      <c r="AR855" s="72"/>
      <c r="AS855" s="8"/>
      <c r="AT855" s="8"/>
      <c r="AU855" s="8"/>
      <c r="AV855" s="8"/>
      <c r="AW855" s="8"/>
    </row>
    <row r="856" ht="12.75" customHeight="1">
      <c r="A856" s="40"/>
      <c r="B856" s="40"/>
      <c r="C856" s="40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3"/>
      <c r="O856" s="10"/>
      <c r="P856" s="9"/>
      <c r="Q856" s="9"/>
      <c r="R856" s="44"/>
      <c r="S856" s="69"/>
      <c r="T856" s="8"/>
      <c r="U856" s="8"/>
      <c r="V856" s="8"/>
      <c r="W856" s="8"/>
      <c r="X856" s="8"/>
      <c r="Y856" s="9"/>
      <c r="Z856" s="8"/>
      <c r="AA856" s="8"/>
      <c r="AB856" s="8"/>
      <c r="AC856" s="8"/>
      <c r="AD856" s="8"/>
      <c r="AE856" s="8"/>
      <c r="AF856" s="56"/>
      <c r="AG856" s="56"/>
      <c r="AH856" s="8"/>
      <c r="AI856" s="8"/>
      <c r="AJ856" s="8"/>
      <c r="AK856" s="51"/>
      <c r="AL856" s="51"/>
      <c r="AM856" s="8"/>
      <c r="AN856" s="8"/>
      <c r="AO856" s="8"/>
      <c r="AP856" s="46"/>
      <c r="AQ856" s="71"/>
      <c r="AR856" s="72"/>
      <c r="AS856" s="8"/>
      <c r="AT856" s="8"/>
      <c r="AU856" s="8"/>
      <c r="AV856" s="8"/>
      <c r="AW856" s="8"/>
    </row>
    <row r="857" ht="12.75" customHeight="1">
      <c r="A857" s="40"/>
      <c r="B857" s="40"/>
      <c r="C857" s="40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3"/>
      <c r="O857" s="10"/>
      <c r="P857" s="9"/>
      <c r="Q857" s="9"/>
      <c r="R857" s="44"/>
      <c r="S857" s="69"/>
      <c r="T857" s="8"/>
      <c r="U857" s="8"/>
      <c r="V857" s="8"/>
      <c r="W857" s="8"/>
      <c r="X857" s="8"/>
      <c r="Y857" s="9"/>
      <c r="Z857" s="8"/>
      <c r="AA857" s="8"/>
      <c r="AB857" s="8"/>
      <c r="AC857" s="8"/>
      <c r="AD857" s="8"/>
      <c r="AE857" s="8"/>
      <c r="AF857" s="56"/>
      <c r="AG857" s="56"/>
      <c r="AH857" s="8"/>
      <c r="AI857" s="8"/>
      <c r="AJ857" s="8"/>
      <c r="AK857" s="51"/>
      <c r="AL857" s="51"/>
      <c r="AM857" s="8"/>
      <c r="AN857" s="8"/>
      <c r="AO857" s="8"/>
      <c r="AP857" s="46"/>
      <c r="AQ857" s="71"/>
      <c r="AR857" s="72"/>
      <c r="AS857" s="8"/>
      <c r="AT857" s="8"/>
      <c r="AU857" s="8"/>
      <c r="AV857" s="8"/>
      <c r="AW857" s="8"/>
    </row>
    <row r="858" ht="12.75" customHeight="1">
      <c r="A858" s="40"/>
      <c r="B858" s="40"/>
      <c r="C858" s="40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3"/>
      <c r="O858" s="10"/>
      <c r="P858" s="9"/>
      <c r="Q858" s="9"/>
      <c r="R858" s="44"/>
      <c r="S858" s="69"/>
      <c r="T858" s="8"/>
      <c r="U858" s="8"/>
      <c r="V858" s="8"/>
      <c r="W858" s="8"/>
      <c r="X858" s="8"/>
      <c r="Y858" s="9"/>
      <c r="Z858" s="8"/>
      <c r="AA858" s="8"/>
      <c r="AB858" s="8"/>
      <c r="AC858" s="8"/>
      <c r="AD858" s="8"/>
      <c r="AE858" s="8"/>
      <c r="AF858" s="56"/>
      <c r="AG858" s="56"/>
      <c r="AH858" s="8"/>
      <c r="AI858" s="8"/>
      <c r="AJ858" s="8"/>
      <c r="AK858" s="51"/>
      <c r="AL858" s="51"/>
      <c r="AM858" s="8"/>
      <c r="AN858" s="8"/>
      <c r="AO858" s="8"/>
      <c r="AP858" s="46"/>
      <c r="AQ858" s="71"/>
      <c r="AR858" s="72"/>
      <c r="AS858" s="8"/>
      <c r="AT858" s="8"/>
      <c r="AU858" s="8"/>
      <c r="AV858" s="8"/>
      <c r="AW858" s="8"/>
    </row>
    <row r="859" ht="12.75" customHeight="1">
      <c r="A859" s="40"/>
      <c r="B859" s="40"/>
      <c r="C859" s="40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3"/>
      <c r="O859" s="10"/>
      <c r="P859" s="9"/>
      <c r="Q859" s="9"/>
      <c r="R859" s="44"/>
      <c r="S859" s="69"/>
      <c r="T859" s="8"/>
      <c r="U859" s="8"/>
      <c r="V859" s="8"/>
      <c r="W859" s="8"/>
      <c r="X859" s="8"/>
      <c r="Y859" s="9"/>
      <c r="Z859" s="8"/>
      <c r="AA859" s="8"/>
      <c r="AB859" s="8"/>
      <c r="AC859" s="8"/>
      <c r="AD859" s="8"/>
      <c r="AE859" s="8"/>
      <c r="AF859" s="56"/>
      <c r="AG859" s="56"/>
      <c r="AH859" s="8"/>
      <c r="AI859" s="8"/>
      <c r="AJ859" s="8"/>
      <c r="AK859" s="51"/>
      <c r="AL859" s="51"/>
      <c r="AM859" s="8"/>
      <c r="AN859" s="8"/>
      <c r="AO859" s="8"/>
      <c r="AP859" s="46"/>
      <c r="AQ859" s="71"/>
      <c r="AR859" s="72"/>
      <c r="AS859" s="8"/>
      <c r="AT859" s="8"/>
      <c r="AU859" s="8"/>
      <c r="AV859" s="8"/>
      <c r="AW859" s="8"/>
    </row>
    <row r="860" ht="12.75" customHeight="1">
      <c r="A860" s="40"/>
      <c r="B860" s="40"/>
      <c r="C860" s="40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3"/>
      <c r="O860" s="10"/>
      <c r="P860" s="9"/>
      <c r="Q860" s="9"/>
      <c r="R860" s="44"/>
      <c r="S860" s="69"/>
      <c r="T860" s="8"/>
      <c r="U860" s="8"/>
      <c r="V860" s="8"/>
      <c r="W860" s="8"/>
      <c r="X860" s="8"/>
      <c r="Y860" s="9"/>
      <c r="Z860" s="8"/>
      <c r="AA860" s="8"/>
      <c r="AB860" s="8"/>
      <c r="AC860" s="8"/>
      <c r="AD860" s="8"/>
      <c r="AE860" s="8"/>
      <c r="AF860" s="56"/>
      <c r="AG860" s="56"/>
      <c r="AH860" s="8"/>
      <c r="AI860" s="8"/>
      <c r="AJ860" s="8"/>
      <c r="AK860" s="51"/>
      <c r="AL860" s="51"/>
      <c r="AM860" s="8"/>
      <c r="AN860" s="8"/>
      <c r="AO860" s="8"/>
      <c r="AP860" s="46"/>
      <c r="AQ860" s="71"/>
      <c r="AR860" s="72"/>
      <c r="AS860" s="8"/>
      <c r="AT860" s="8"/>
      <c r="AU860" s="8"/>
      <c r="AV860" s="8"/>
      <c r="AW860" s="8"/>
    </row>
    <row r="861" ht="12.75" customHeight="1">
      <c r="A861" s="40"/>
      <c r="B861" s="40"/>
      <c r="C861" s="40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3"/>
      <c r="O861" s="10"/>
      <c r="P861" s="9"/>
      <c r="Q861" s="9"/>
      <c r="R861" s="44"/>
      <c r="S861" s="69"/>
      <c r="T861" s="8"/>
      <c r="U861" s="8"/>
      <c r="V861" s="8"/>
      <c r="W861" s="8"/>
      <c r="X861" s="8"/>
      <c r="Y861" s="9"/>
      <c r="Z861" s="8"/>
      <c r="AA861" s="8"/>
      <c r="AB861" s="8"/>
      <c r="AC861" s="8"/>
      <c r="AD861" s="8"/>
      <c r="AE861" s="8"/>
      <c r="AF861" s="56"/>
      <c r="AG861" s="56"/>
      <c r="AH861" s="8"/>
      <c r="AI861" s="8"/>
      <c r="AJ861" s="8"/>
      <c r="AK861" s="51"/>
      <c r="AL861" s="51"/>
      <c r="AM861" s="8"/>
      <c r="AN861" s="8"/>
      <c r="AO861" s="8"/>
      <c r="AP861" s="46"/>
      <c r="AQ861" s="71"/>
      <c r="AR861" s="72"/>
      <c r="AS861" s="8"/>
      <c r="AT861" s="8"/>
      <c r="AU861" s="8"/>
      <c r="AV861" s="8"/>
      <c r="AW861" s="8"/>
    </row>
    <row r="862" ht="12.75" customHeight="1">
      <c r="A862" s="40"/>
      <c r="B862" s="40"/>
      <c r="C862" s="40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3"/>
      <c r="O862" s="10"/>
      <c r="P862" s="9"/>
      <c r="Q862" s="9"/>
      <c r="R862" s="44"/>
      <c r="S862" s="69"/>
      <c r="T862" s="8"/>
      <c r="U862" s="8"/>
      <c r="V862" s="8"/>
      <c r="W862" s="8"/>
      <c r="X862" s="8"/>
      <c r="Y862" s="9"/>
      <c r="Z862" s="8"/>
      <c r="AA862" s="8"/>
      <c r="AB862" s="8"/>
      <c r="AC862" s="8"/>
      <c r="AD862" s="8"/>
      <c r="AE862" s="8"/>
      <c r="AF862" s="56"/>
      <c r="AG862" s="56"/>
      <c r="AH862" s="8"/>
      <c r="AI862" s="8"/>
      <c r="AJ862" s="8"/>
      <c r="AK862" s="51"/>
      <c r="AL862" s="51"/>
      <c r="AM862" s="8"/>
      <c r="AN862" s="8"/>
      <c r="AO862" s="8"/>
      <c r="AP862" s="46"/>
      <c r="AQ862" s="71"/>
      <c r="AR862" s="72"/>
      <c r="AS862" s="8"/>
      <c r="AT862" s="8"/>
      <c r="AU862" s="8"/>
      <c r="AV862" s="8"/>
      <c r="AW862" s="8"/>
    </row>
    <row r="863" ht="12.75" customHeight="1">
      <c r="A863" s="40"/>
      <c r="B863" s="40"/>
      <c r="C863" s="40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3"/>
      <c r="O863" s="10"/>
      <c r="P863" s="9"/>
      <c r="Q863" s="9"/>
      <c r="R863" s="44"/>
      <c r="S863" s="69"/>
      <c r="T863" s="8"/>
      <c r="U863" s="8"/>
      <c r="V863" s="8"/>
      <c r="W863" s="8"/>
      <c r="X863" s="8"/>
      <c r="Y863" s="9"/>
      <c r="Z863" s="8"/>
      <c r="AA863" s="8"/>
      <c r="AB863" s="8"/>
      <c r="AC863" s="8"/>
      <c r="AD863" s="8"/>
      <c r="AE863" s="8"/>
      <c r="AF863" s="56"/>
      <c r="AG863" s="56"/>
      <c r="AH863" s="8"/>
      <c r="AI863" s="8"/>
      <c r="AJ863" s="8"/>
      <c r="AK863" s="51"/>
      <c r="AL863" s="51"/>
      <c r="AM863" s="8"/>
      <c r="AN863" s="8"/>
      <c r="AO863" s="8"/>
      <c r="AP863" s="46"/>
      <c r="AQ863" s="71"/>
      <c r="AR863" s="72"/>
      <c r="AS863" s="8"/>
      <c r="AT863" s="8"/>
      <c r="AU863" s="8"/>
      <c r="AV863" s="8"/>
      <c r="AW863" s="8"/>
    </row>
    <row r="864" ht="12.75" customHeight="1">
      <c r="A864" s="40"/>
      <c r="B864" s="40"/>
      <c r="C864" s="40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3"/>
      <c r="O864" s="10"/>
      <c r="P864" s="9"/>
      <c r="Q864" s="9"/>
      <c r="R864" s="44"/>
      <c r="S864" s="69"/>
      <c r="T864" s="8"/>
      <c r="U864" s="8"/>
      <c r="V864" s="8"/>
      <c r="W864" s="8"/>
      <c r="X864" s="8"/>
      <c r="Y864" s="9"/>
      <c r="Z864" s="8"/>
      <c r="AA864" s="8"/>
      <c r="AB864" s="8"/>
      <c r="AC864" s="8"/>
      <c r="AD864" s="8"/>
      <c r="AE864" s="8"/>
      <c r="AF864" s="56"/>
      <c r="AG864" s="56"/>
      <c r="AH864" s="8"/>
      <c r="AI864" s="8"/>
      <c r="AJ864" s="8"/>
      <c r="AK864" s="51"/>
      <c r="AL864" s="51"/>
      <c r="AM864" s="8"/>
      <c r="AN864" s="8"/>
      <c r="AO864" s="8"/>
      <c r="AP864" s="46"/>
      <c r="AQ864" s="71"/>
      <c r="AR864" s="72"/>
      <c r="AS864" s="8"/>
      <c r="AT864" s="8"/>
      <c r="AU864" s="8"/>
      <c r="AV864" s="8"/>
      <c r="AW864" s="8"/>
    </row>
    <row r="865" ht="12.75" customHeight="1">
      <c r="A865" s="40"/>
      <c r="B865" s="40"/>
      <c r="C865" s="40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3"/>
      <c r="O865" s="10"/>
      <c r="P865" s="9"/>
      <c r="Q865" s="9"/>
      <c r="R865" s="44"/>
      <c r="S865" s="69"/>
      <c r="T865" s="8"/>
      <c r="U865" s="8"/>
      <c r="V865" s="8"/>
      <c r="W865" s="8"/>
      <c r="X865" s="8"/>
      <c r="Y865" s="9"/>
      <c r="Z865" s="8"/>
      <c r="AA865" s="8"/>
      <c r="AB865" s="8"/>
      <c r="AC865" s="8"/>
      <c r="AD865" s="8"/>
      <c r="AE865" s="8"/>
      <c r="AF865" s="56"/>
      <c r="AG865" s="56"/>
      <c r="AH865" s="8"/>
      <c r="AI865" s="8"/>
      <c r="AJ865" s="8"/>
      <c r="AK865" s="51"/>
      <c r="AL865" s="51"/>
      <c r="AM865" s="8"/>
      <c r="AN865" s="8"/>
      <c r="AO865" s="8"/>
      <c r="AP865" s="46"/>
      <c r="AQ865" s="71"/>
      <c r="AR865" s="72"/>
      <c r="AS865" s="8"/>
      <c r="AT865" s="8"/>
      <c r="AU865" s="8"/>
      <c r="AV865" s="8"/>
      <c r="AW865" s="8"/>
    </row>
    <row r="866" ht="12.75" customHeight="1">
      <c r="A866" s="40"/>
      <c r="B866" s="40"/>
      <c r="C866" s="40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3"/>
      <c r="O866" s="10"/>
      <c r="P866" s="9"/>
      <c r="Q866" s="9"/>
      <c r="R866" s="44"/>
      <c r="S866" s="69"/>
      <c r="T866" s="8"/>
      <c r="U866" s="8"/>
      <c r="V866" s="8"/>
      <c r="W866" s="8"/>
      <c r="X866" s="8"/>
      <c r="Y866" s="9"/>
      <c r="Z866" s="8"/>
      <c r="AA866" s="8"/>
      <c r="AB866" s="8"/>
      <c r="AC866" s="8"/>
      <c r="AD866" s="8"/>
      <c r="AE866" s="8"/>
      <c r="AF866" s="56"/>
      <c r="AG866" s="56"/>
      <c r="AH866" s="8"/>
      <c r="AI866" s="8"/>
      <c r="AJ866" s="8"/>
      <c r="AK866" s="51"/>
      <c r="AL866" s="51"/>
      <c r="AM866" s="8"/>
      <c r="AN866" s="8"/>
      <c r="AO866" s="8"/>
      <c r="AP866" s="46"/>
      <c r="AQ866" s="71"/>
      <c r="AR866" s="72"/>
      <c r="AS866" s="8"/>
      <c r="AT866" s="8"/>
      <c r="AU866" s="8"/>
      <c r="AV866" s="8"/>
      <c r="AW866" s="8"/>
    </row>
    <row r="867" ht="12.75" customHeight="1">
      <c r="A867" s="40"/>
      <c r="B867" s="40"/>
      <c r="C867" s="40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3"/>
      <c r="O867" s="10"/>
      <c r="P867" s="9"/>
      <c r="Q867" s="9"/>
      <c r="R867" s="44"/>
      <c r="S867" s="69"/>
      <c r="T867" s="8"/>
      <c r="U867" s="8"/>
      <c r="V867" s="8"/>
      <c r="W867" s="8"/>
      <c r="X867" s="8"/>
      <c r="Y867" s="9"/>
      <c r="Z867" s="8"/>
      <c r="AA867" s="8"/>
      <c r="AB867" s="8"/>
      <c r="AC867" s="8"/>
      <c r="AD867" s="8"/>
      <c r="AE867" s="8"/>
      <c r="AF867" s="56"/>
      <c r="AG867" s="56"/>
      <c r="AH867" s="8"/>
      <c r="AI867" s="8"/>
      <c r="AJ867" s="8"/>
      <c r="AK867" s="51"/>
      <c r="AL867" s="51"/>
      <c r="AM867" s="8"/>
      <c r="AN867" s="8"/>
      <c r="AO867" s="8"/>
      <c r="AP867" s="46"/>
      <c r="AQ867" s="71"/>
      <c r="AR867" s="72"/>
      <c r="AS867" s="8"/>
      <c r="AT867" s="8"/>
      <c r="AU867" s="8"/>
      <c r="AV867" s="8"/>
      <c r="AW867" s="8"/>
    </row>
    <row r="868" ht="12.75" customHeight="1">
      <c r="A868" s="40"/>
      <c r="B868" s="40"/>
      <c r="C868" s="40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3"/>
      <c r="O868" s="10"/>
      <c r="P868" s="9"/>
      <c r="Q868" s="9"/>
      <c r="R868" s="44"/>
      <c r="S868" s="69"/>
      <c r="T868" s="8"/>
      <c r="U868" s="8"/>
      <c r="V868" s="8"/>
      <c r="W868" s="8"/>
      <c r="X868" s="8"/>
      <c r="Y868" s="9"/>
      <c r="Z868" s="8"/>
      <c r="AA868" s="8"/>
      <c r="AB868" s="8"/>
      <c r="AC868" s="8"/>
      <c r="AD868" s="8"/>
      <c r="AE868" s="8"/>
      <c r="AF868" s="56"/>
      <c r="AG868" s="56"/>
      <c r="AH868" s="8"/>
      <c r="AI868" s="8"/>
      <c r="AJ868" s="8"/>
      <c r="AK868" s="51"/>
      <c r="AL868" s="51"/>
      <c r="AM868" s="8"/>
      <c r="AN868" s="8"/>
      <c r="AO868" s="8"/>
      <c r="AP868" s="46"/>
      <c r="AQ868" s="71"/>
      <c r="AR868" s="72"/>
      <c r="AS868" s="8"/>
      <c r="AT868" s="8"/>
      <c r="AU868" s="8"/>
      <c r="AV868" s="8"/>
      <c r="AW868" s="8"/>
    </row>
    <row r="869" ht="12.75" customHeight="1">
      <c r="A869" s="40"/>
      <c r="B869" s="40"/>
      <c r="C869" s="40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3"/>
      <c r="O869" s="10"/>
      <c r="P869" s="9"/>
      <c r="Q869" s="9"/>
      <c r="R869" s="44"/>
      <c r="S869" s="69"/>
      <c r="T869" s="8"/>
      <c r="U869" s="8"/>
      <c r="V869" s="8"/>
      <c r="W869" s="8"/>
      <c r="X869" s="8"/>
      <c r="Y869" s="9"/>
      <c r="Z869" s="8"/>
      <c r="AA869" s="8"/>
      <c r="AB869" s="8"/>
      <c r="AC869" s="8"/>
      <c r="AD869" s="8"/>
      <c r="AE869" s="8"/>
      <c r="AF869" s="56"/>
      <c r="AG869" s="56"/>
      <c r="AH869" s="8"/>
      <c r="AI869" s="8"/>
      <c r="AJ869" s="8"/>
      <c r="AK869" s="51"/>
      <c r="AL869" s="51"/>
      <c r="AM869" s="8"/>
      <c r="AN869" s="8"/>
      <c r="AO869" s="8"/>
      <c r="AP869" s="46"/>
      <c r="AQ869" s="71"/>
      <c r="AR869" s="72"/>
      <c r="AS869" s="8"/>
      <c r="AT869" s="8"/>
      <c r="AU869" s="8"/>
      <c r="AV869" s="8"/>
      <c r="AW869" s="8"/>
    </row>
    <row r="870" ht="12.75" customHeight="1">
      <c r="A870" s="40"/>
      <c r="B870" s="40"/>
      <c r="C870" s="40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3"/>
      <c r="O870" s="10"/>
      <c r="P870" s="9"/>
      <c r="Q870" s="9"/>
      <c r="R870" s="44"/>
      <c r="S870" s="69"/>
      <c r="T870" s="8"/>
      <c r="U870" s="8"/>
      <c r="V870" s="8"/>
      <c r="W870" s="8"/>
      <c r="X870" s="8"/>
      <c r="Y870" s="9"/>
      <c r="Z870" s="8"/>
      <c r="AA870" s="8"/>
      <c r="AB870" s="8"/>
      <c r="AC870" s="8"/>
      <c r="AD870" s="8"/>
      <c r="AE870" s="8"/>
      <c r="AF870" s="56"/>
      <c r="AG870" s="56"/>
      <c r="AH870" s="8"/>
      <c r="AI870" s="8"/>
      <c r="AJ870" s="8"/>
      <c r="AK870" s="51"/>
      <c r="AL870" s="51"/>
      <c r="AM870" s="8"/>
      <c r="AN870" s="8"/>
      <c r="AO870" s="8"/>
      <c r="AP870" s="46"/>
      <c r="AQ870" s="71"/>
      <c r="AR870" s="72"/>
      <c r="AS870" s="8"/>
      <c r="AT870" s="8"/>
      <c r="AU870" s="8"/>
      <c r="AV870" s="8"/>
      <c r="AW870" s="8"/>
    </row>
    <row r="871" ht="12.75" customHeight="1">
      <c r="A871" s="40"/>
      <c r="B871" s="40"/>
      <c r="C871" s="40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3"/>
      <c r="O871" s="10"/>
      <c r="P871" s="9"/>
      <c r="Q871" s="9"/>
      <c r="R871" s="44"/>
      <c r="S871" s="69"/>
      <c r="T871" s="8"/>
      <c r="U871" s="8"/>
      <c r="V871" s="8"/>
      <c r="W871" s="8"/>
      <c r="X871" s="8"/>
      <c r="Y871" s="9"/>
      <c r="Z871" s="8"/>
      <c r="AA871" s="8"/>
      <c r="AB871" s="8"/>
      <c r="AC871" s="8"/>
      <c r="AD871" s="8"/>
      <c r="AE871" s="8"/>
      <c r="AF871" s="56"/>
      <c r="AG871" s="56"/>
      <c r="AH871" s="8"/>
      <c r="AI871" s="8"/>
      <c r="AJ871" s="8"/>
      <c r="AK871" s="51"/>
      <c r="AL871" s="51"/>
      <c r="AM871" s="8"/>
      <c r="AN871" s="8"/>
      <c r="AO871" s="8"/>
      <c r="AP871" s="46"/>
      <c r="AQ871" s="71"/>
      <c r="AR871" s="72"/>
      <c r="AS871" s="8"/>
      <c r="AT871" s="8"/>
      <c r="AU871" s="8"/>
      <c r="AV871" s="8"/>
      <c r="AW871" s="8"/>
    </row>
    <row r="872" ht="12.75" customHeight="1">
      <c r="A872" s="40"/>
      <c r="B872" s="40"/>
      <c r="C872" s="40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3"/>
      <c r="O872" s="10"/>
      <c r="P872" s="9"/>
      <c r="Q872" s="9"/>
      <c r="R872" s="44"/>
      <c r="S872" s="69"/>
      <c r="T872" s="8"/>
      <c r="U872" s="8"/>
      <c r="V872" s="8"/>
      <c r="W872" s="8"/>
      <c r="X872" s="8"/>
      <c r="Y872" s="9"/>
      <c r="Z872" s="8"/>
      <c r="AA872" s="8"/>
      <c r="AB872" s="8"/>
      <c r="AC872" s="8"/>
      <c r="AD872" s="8"/>
      <c r="AE872" s="8"/>
      <c r="AF872" s="56"/>
      <c r="AG872" s="56"/>
      <c r="AH872" s="8"/>
      <c r="AI872" s="8"/>
      <c r="AJ872" s="8"/>
      <c r="AK872" s="51"/>
      <c r="AL872" s="51"/>
      <c r="AM872" s="8"/>
      <c r="AN872" s="8"/>
      <c r="AO872" s="8"/>
      <c r="AP872" s="46"/>
      <c r="AQ872" s="71"/>
      <c r="AR872" s="72"/>
      <c r="AS872" s="8"/>
      <c r="AT872" s="8"/>
      <c r="AU872" s="8"/>
      <c r="AV872" s="8"/>
      <c r="AW872" s="8"/>
    </row>
    <row r="873" ht="12.75" customHeight="1">
      <c r="A873" s="40"/>
      <c r="B873" s="40"/>
      <c r="C873" s="40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3"/>
      <c r="O873" s="10"/>
      <c r="P873" s="9"/>
      <c r="Q873" s="9"/>
      <c r="R873" s="44"/>
      <c r="S873" s="69"/>
      <c r="T873" s="8"/>
      <c r="U873" s="8"/>
      <c r="V873" s="8"/>
      <c r="W873" s="8"/>
      <c r="X873" s="8"/>
      <c r="Y873" s="9"/>
      <c r="Z873" s="8"/>
      <c r="AA873" s="8"/>
      <c r="AB873" s="8"/>
      <c r="AC873" s="8"/>
      <c r="AD873" s="8"/>
      <c r="AE873" s="8"/>
      <c r="AF873" s="56"/>
      <c r="AG873" s="56"/>
      <c r="AH873" s="8"/>
      <c r="AI873" s="8"/>
      <c r="AJ873" s="8"/>
      <c r="AK873" s="51"/>
      <c r="AL873" s="51"/>
      <c r="AM873" s="8"/>
      <c r="AN873" s="8"/>
      <c r="AO873" s="8"/>
      <c r="AP873" s="46"/>
      <c r="AQ873" s="71"/>
      <c r="AR873" s="72"/>
      <c r="AS873" s="8"/>
      <c r="AT873" s="8"/>
      <c r="AU873" s="8"/>
      <c r="AV873" s="8"/>
      <c r="AW873" s="8"/>
    </row>
    <row r="874" ht="12.75" customHeight="1">
      <c r="A874" s="40"/>
      <c r="B874" s="40"/>
      <c r="C874" s="40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3"/>
      <c r="O874" s="10"/>
      <c r="P874" s="9"/>
      <c r="Q874" s="9"/>
      <c r="R874" s="44"/>
      <c r="S874" s="69"/>
      <c r="T874" s="8"/>
      <c r="U874" s="8"/>
      <c r="V874" s="8"/>
      <c r="W874" s="8"/>
      <c r="X874" s="8"/>
      <c r="Y874" s="9"/>
      <c r="Z874" s="8"/>
      <c r="AA874" s="8"/>
      <c r="AB874" s="8"/>
      <c r="AC874" s="8"/>
      <c r="AD874" s="8"/>
      <c r="AE874" s="8"/>
      <c r="AF874" s="56"/>
      <c r="AG874" s="56"/>
      <c r="AH874" s="8"/>
      <c r="AI874" s="8"/>
      <c r="AJ874" s="8"/>
      <c r="AK874" s="51"/>
      <c r="AL874" s="51"/>
      <c r="AM874" s="8"/>
      <c r="AN874" s="8"/>
      <c r="AO874" s="8"/>
      <c r="AP874" s="46"/>
      <c r="AQ874" s="71"/>
      <c r="AR874" s="72"/>
      <c r="AS874" s="8"/>
      <c r="AT874" s="8"/>
      <c r="AU874" s="8"/>
      <c r="AV874" s="8"/>
      <c r="AW874" s="8"/>
    </row>
    <row r="875" ht="12.75" customHeight="1">
      <c r="A875" s="40"/>
      <c r="B875" s="40"/>
      <c r="C875" s="40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3"/>
      <c r="O875" s="10"/>
      <c r="P875" s="9"/>
      <c r="Q875" s="9"/>
      <c r="R875" s="44"/>
      <c r="S875" s="69"/>
      <c r="T875" s="8"/>
      <c r="U875" s="8"/>
      <c r="V875" s="8"/>
      <c r="W875" s="8"/>
      <c r="X875" s="8"/>
      <c r="Y875" s="9"/>
      <c r="Z875" s="8"/>
      <c r="AA875" s="8"/>
      <c r="AB875" s="8"/>
      <c r="AC875" s="8"/>
      <c r="AD875" s="8"/>
      <c r="AE875" s="8"/>
      <c r="AF875" s="56"/>
      <c r="AG875" s="56"/>
      <c r="AH875" s="8"/>
      <c r="AI875" s="8"/>
      <c r="AJ875" s="8"/>
      <c r="AK875" s="51"/>
      <c r="AL875" s="51"/>
      <c r="AM875" s="8"/>
      <c r="AN875" s="8"/>
      <c r="AO875" s="8"/>
      <c r="AP875" s="46"/>
      <c r="AQ875" s="71"/>
      <c r="AR875" s="72"/>
      <c r="AS875" s="8"/>
      <c r="AT875" s="8"/>
      <c r="AU875" s="8"/>
      <c r="AV875" s="8"/>
      <c r="AW875" s="8"/>
    </row>
    <row r="876" ht="12.75" customHeight="1">
      <c r="A876" s="40"/>
      <c r="B876" s="40"/>
      <c r="C876" s="40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3"/>
      <c r="O876" s="10"/>
      <c r="P876" s="9"/>
      <c r="Q876" s="9"/>
      <c r="R876" s="44"/>
      <c r="S876" s="69"/>
      <c r="T876" s="8"/>
      <c r="U876" s="8"/>
      <c r="V876" s="8"/>
      <c r="W876" s="8"/>
      <c r="X876" s="8"/>
      <c r="Y876" s="9"/>
      <c r="Z876" s="8"/>
      <c r="AA876" s="8"/>
      <c r="AB876" s="8"/>
      <c r="AC876" s="8"/>
      <c r="AD876" s="8"/>
      <c r="AE876" s="8"/>
      <c r="AF876" s="56"/>
      <c r="AG876" s="56"/>
      <c r="AH876" s="8"/>
      <c r="AI876" s="8"/>
      <c r="AJ876" s="8"/>
      <c r="AK876" s="51"/>
      <c r="AL876" s="51"/>
      <c r="AM876" s="8"/>
      <c r="AN876" s="8"/>
      <c r="AO876" s="8"/>
      <c r="AP876" s="46"/>
      <c r="AQ876" s="71"/>
      <c r="AR876" s="72"/>
      <c r="AS876" s="8"/>
      <c r="AT876" s="8"/>
      <c r="AU876" s="8"/>
      <c r="AV876" s="8"/>
      <c r="AW876" s="8"/>
    </row>
    <row r="877" ht="12.75" customHeight="1">
      <c r="A877" s="40"/>
      <c r="B877" s="40"/>
      <c r="C877" s="40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3"/>
      <c r="O877" s="10"/>
      <c r="P877" s="9"/>
      <c r="Q877" s="9"/>
      <c r="R877" s="44"/>
      <c r="S877" s="69"/>
      <c r="T877" s="8"/>
      <c r="U877" s="8"/>
      <c r="V877" s="8"/>
      <c r="W877" s="8"/>
      <c r="X877" s="8"/>
      <c r="Y877" s="9"/>
      <c r="Z877" s="8"/>
      <c r="AA877" s="8"/>
      <c r="AB877" s="8"/>
      <c r="AC877" s="8"/>
      <c r="AD877" s="8"/>
      <c r="AE877" s="8"/>
      <c r="AF877" s="56"/>
      <c r="AG877" s="56"/>
      <c r="AH877" s="8"/>
      <c r="AI877" s="8"/>
      <c r="AJ877" s="8"/>
      <c r="AK877" s="51"/>
      <c r="AL877" s="51"/>
      <c r="AM877" s="8"/>
      <c r="AN877" s="8"/>
      <c r="AO877" s="8"/>
      <c r="AP877" s="46"/>
      <c r="AQ877" s="71"/>
      <c r="AR877" s="72"/>
      <c r="AS877" s="8"/>
      <c r="AT877" s="8"/>
      <c r="AU877" s="8"/>
      <c r="AV877" s="8"/>
      <c r="AW877" s="8"/>
    </row>
    <row r="878" ht="12.75" customHeight="1">
      <c r="A878" s="40"/>
      <c r="B878" s="40"/>
      <c r="C878" s="40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3"/>
      <c r="O878" s="10"/>
      <c r="P878" s="9"/>
      <c r="Q878" s="9"/>
      <c r="R878" s="44"/>
      <c r="S878" s="69"/>
      <c r="T878" s="8"/>
      <c r="U878" s="8"/>
      <c r="V878" s="8"/>
      <c r="W878" s="8"/>
      <c r="X878" s="8"/>
      <c r="Y878" s="9"/>
      <c r="Z878" s="8"/>
      <c r="AA878" s="8"/>
      <c r="AB878" s="8"/>
      <c r="AC878" s="8"/>
      <c r="AD878" s="8"/>
      <c r="AE878" s="8"/>
      <c r="AF878" s="56"/>
      <c r="AG878" s="56"/>
      <c r="AH878" s="8"/>
      <c r="AI878" s="8"/>
      <c r="AJ878" s="8"/>
      <c r="AK878" s="51"/>
      <c r="AL878" s="51"/>
      <c r="AM878" s="8"/>
      <c r="AN878" s="8"/>
      <c r="AO878" s="8"/>
      <c r="AP878" s="46"/>
      <c r="AQ878" s="71"/>
      <c r="AR878" s="72"/>
      <c r="AS878" s="8"/>
      <c r="AT878" s="8"/>
      <c r="AU878" s="8"/>
      <c r="AV878" s="8"/>
      <c r="AW878" s="8"/>
    </row>
    <row r="879" ht="12.75" customHeight="1">
      <c r="A879" s="40"/>
      <c r="B879" s="40"/>
      <c r="C879" s="40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3"/>
      <c r="O879" s="10"/>
      <c r="P879" s="9"/>
      <c r="Q879" s="9"/>
      <c r="R879" s="44"/>
      <c r="S879" s="69"/>
      <c r="T879" s="8"/>
      <c r="U879" s="8"/>
      <c r="V879" s="8"/>
      <c r="W879" s="8"/>
      <c r="X879" s="8"/>
      <c r="Y879" s="9"/>
      <c r="Z879" s="8"/>
      <c r="AA879" s="8"/>
      <c r="AB879" s="8"/>
      <c r="AC879" s="8"/>
      <c r="AD879" s="8"/>
      <c r="AE879" s="8"/>
      <c r="AF879" s="56"/>
      <c r="AG879" s="56"/>
      <c r="AH879" s="8"/>
      <c r="AI879" s="8"/>
      <c r="AJ879" s="8"/>
      <c r="AK879" s="51"/>
      <c r="AL879" s="51"/>
      <c r="AM879" s="8"/>
      <c r="AN879" s="8"/>
      <c r="AO879" s="8"/>
      <c r="AP879" s="46"/>
      <c r="AQ879" s="71"/>
      <c r="AR879" s="72"/>
      <c r="AS879" s="8"/>
      <c r="AT879" s="8"/>
      <c r="AU879" s="8"/>
      <c r="AV879" s="8"/>
      <c r="AW879" s="8"/>
    </row>
    <row r="880" ht="12.75" customHeight="1">
      <c r="A880" s="40"/>
      <c r="B880" s="40"/>
      <c r="C880" s="40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3"/>
      <c r="O880" s="10"/>
      <c r="P880" s="9"/>
      <c r="Q880" s="9"/>
      <c r="R880" s="44"/>
      <c r="S880" s="69"/>
      <c r="T880" s="8"/>
      <c r="U880" s="8"/>
      <c r="V880" s="8"/>
      <c r="W880" s="8"/>
      <c r="X880" s="8"/>
      <c r="Y880" s="9"/>
      <c r="Z880" s="8"/>
      <c r="AA880" s="8"/>
      <c r="AB880" s="8"/>
      <c r="AC880" s="8"/>
      <c r="AD880" s="8"/>
      <c r="AE880" s="8"/>
      <c r="AF880" s="56"/>
      <c r="AG880" s="56"/>
      <c r="AH880" s="8"/>
      <c r="AI880" s="8"/>
      <c r="AJ880" s="8"/>
      <c r="AK880" s="51"/>
      <c r="AL880" s="51"/>
      <c r="AM880" s="8"/>
      <c r="AN880" s="8"/>
      <c r="AO880" s="8"/>
      <c r="AP880" s="46"/>
      <c r="AQ880" s="71"/>
      <c r="AR880" s="72"/>
      <c r="AS880" s="8"/>
      <c r="AT880" s="8"/>
      <c r="AU880" s="8"/>
      <c r="AV880" s="8"/>
      <c r="AW880" s="8"/>
    </row>
    <row r="881" ht="12.75" customHeight="1">
      <c r="A881" s="40"/>
      <c r="B881" s="40"/>
      <c r="C881" s="40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3"/>
      <c r="O881" s="10"/>
      <c r="P881" s="9"/>
      <c r="Q881" s="9"/>
      <c r="R881" s="44"/>
      <c r="S881" s="69"/>
      <c r="T881" s="8"/>
      <c r="U881" s="8"/>
      <c r="V881" s="8"/>
      <c r="W881" s="8"/>
      <c r="X881" s="8"/>
      <c r="Y881" s="9"/>
      <c r="Z881" s="8"/>
      <c r="AA881" s="8"/>
      <c r="AB881" s="8"/>
      <c r="AC881" s="8"/>
      <c r="AD881" s="8"/>
      <c r="AE881" s="8"/>
      <c r="AF881" s="56"/>
      <c r="AG881" s="56"/>
      <c r="AH881" s="8"/>
      <c r="AI881" s="8"/>
      <c r="AJ881" s="8"/>
      <c r="AK881" s="51"/>
      <c r="AL881" s="51"/>
      <c r="AM881" s="8"/>
      <c r="AN881" s="8"/>
      <c r="AO881" s="8"/>
      <c r="AP881" s="46"/>
      <c r="AQ881" s="71"/>
      <c r="AR881" s="72"/>
      <c r="AS881" s="8"/>
      <c r="AT881" s="8"/>
      <c r="AU881" s="8"/>
      <c r="AV881" s="8"/>
      <c r="AW881" s="8"/>
    </row>
    <row r="882" ht="12.75" customHeight="1">
      <c r="A882" s="40"/>
      <c r="B882" s="40"/>
      <c r="C882" s="40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3"/>
      <c r="O882" s="10"/>
      <c r="P882" s="9"/>
      <c r="Q882" s="9"/>
      <c r="R882" s="44"/>
      <c r="S882" s="69"/>
      <c r="T882" s="8"/>
      <c r="U882" s="8"/>
      <c r="V882" s="8"/>
      <c r="W882" s="8"/>
      <c r="X882" s="8"/>
      <c r="Y882" s="9"/>
      <c r="Z882" s="8"/>
      <c r="AA882" s="8"/>
      <c r="AB882" s="8"/>
      <c r="AC882" s="8"/>
      <c r="AD882" s="8"/>
      <c r="AE882" s="8"/>
      <c r="AF882" s="56"/>
      <c r="AG882" s="56"/>
      <c r="AH882" s="8"/>
      <c r="AI882" s="8"/>
      <c r="AJ882" s="8"/>
      <c r="AK882" s="51"/>
      <c r="AL882" s="51"/>
      <c r="AM882" s="8"/>
      <c r="AN882" s="8"/>
      <c r="AO882" s="8"/>
      <c r="AP882" s="46"/>
      <c r="AQ882" s="71"/>
      <c r="AR882" s="72"/>
      <c r="AS882" s="8"/>
      <c r="AT882" s="8"/>
      <c r="AU882" s="8"/>
      <c r="AV882" s="8"/>
      <c r="AW882" s="8"/>
    </row>
    <row r="883" ht="12.75" customHeight="1">
      <c r="A883" s="40"/>
      <c r="B883" s="40"/>
      <c r="C883" s="40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3"/>
      <c r="O883" s="10"/>
      <c r="P883" s="9"/>
      <c r="Q883" s="9"/>
      <c r="R883" s="44"/>
      <c r="S883" s="69"/>
      <c r="T883" s="8"/>
      <c r="U883" s="8"/>
      <c r="V883" s="8"/>
      <c r="W883" s="8"/>
      <c r="X883" s="8"/>
      <c r="Y883" s="9"/>
      <c r="Z883" s="8"/>
      <c r="AA883" s="8"/>
      <c r="AB883" s="8"/>
      <c r="AC883" s="8"/>
      <c r="AD883" s="8"/>
      <c r="AE883" s="8"/>
      <c r="AF883" s="56"/>
      <c r="AG883" s="56"/>
      <c r="AH883" s="8"/>
      <c r="AI883" s="8"/>
      <c r="AJ883" s="8"/>
      <c r="AK883" s="51"/>
      <c r="AL883" s="51"/>
      <c r="AM883" s="8"/>
      <c r="AN883" s="8"/>
      <c r="AO883" s="8"/>
      <c r="AP883" s="46"/>
      <c r="AQ883" s="71"/>
      <c r="AR883" s="72"/>
      <c r="AS883" s="8"/>
      <c r="AT883" s="8"/>
      <c r="AU883" s="8"/>
      <c r="AV883" s="8"/>
      <c r="AW883" s="8"/>
    </row>
    <row r="884" ht="12.75" customHeight="1">
      <c r="A884" s="40"/>
      <c r="B884" s="40"/>
      <c r="C884" s="40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3"/>
      <c r="O884" s="10"/>
      <c r="P884" s="9"/>
      <c r="Q884" s="9"/>
      <c r="R884" s="44"/>
      <c r="S884" s="69"/>
      <c r="T884" s="8"/>
      <c r="U884" s="8"/>
      <c r="V884" s="8"/>
      <c r="W884" s="8"/>
      <c r="X884" s="8"/>
      <c r="Y884" s="9"/>
      <c r="Z884" s="8"/>
      <c r="AA884" s="8"/>
      <c r="AB884" s="8"/>
      <c r="AC884" s="8"/>
      <c r="AD884" s="8"/>
      <c r="AE884" s="8"/>
      <c r="AF884" s="56"/>
      <c r="AG884" s="56"/>
      <c r="AH884" s="8"/>
      <c r="AI884" s="8"/>
      <c r="AJ884" s="8"/>
      <c r="AK884" s="51"/>
      <c r="AL884" s="51"/>
      <c r="AM884" s="8"/>
      <c r="AN884" s="8"/>
      <c r="AO884" s="8"/>
      <c r="AP884" s="46"/>
      <c r="AQ884" s="71"/>
      <c r="AR884" s="72"/>
      <c r="AS884" s="8"/>
      <c r="AT884" s="8"/>
      <c r="AU884" s="8"/>
      <c r="AV884" s="8"/>
      <c r="AW884" s="8"/>
    </row>
    <row r="885" ht="12.75" customHeight="1">
      <c r="A885" s="40"/>
      <c r="B885" s="40"/>
      <c r="C885" s="40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3"/>
      <c r="O885" s="10"/>
      <c r="P885" s="9"/>
      <c r="Q885" s="9"/>
      <c r="R885" s="44"/>
      <c r="S885" s="69"/>
      <c r="T885" s="8"/>
      <c r="U885" s="8"/>
      <c r="V885" s="8"/>
      <c r="W885" s="8"/>
      <c r="X885" s="8"/>
      <c r="Y885" s="9"/>
      <c r="Z885" s="8"/>
      <c r="AA885" s="8"/>
      <c r="AB885" s="8"/>
      <c r="AC885" s="8"/>
      <c r="AD885" s="8"/>
      <c r="AE885" s="8"/>
      <c r="AF885" s="56"/>
      <c r="AG885" s="56"/>
      <c r="AH885" s="8"/>
      <c r="AI885" s="8"/>
      <c r="AJ885" s="8"/>
      <c r="AK885" s="51"/>
      <c r="AL885" s="51"/>
      <c r="AM885" s="8"/>
      <c r="AN885" s="8"/>
      <c r="AO885" s="8"/>
      <c r="AP885" s="46"/>
      <c r="AQ885" s="71"/>
      <c r="AR885" s="72"/>
      <c r="AS885" s="8"/>
      <c r="AT885" s="8"/>
      <c r="AU885" s="8"/>
      <c r="AV885" s="8"/>
      <c r="AW885" s="8"/>
    </row>
    <row r="886" ht="12.75" customHeight="1">
      <c r="A886" s="40"/>
      <c r="B886" s="40"/>
      <c r="C886" s="40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3"/>
      <c r="O886" s="10"/>
      <c r="P886" s="9"/>
      <c r="Q886" s="9"/>
      <c r="R886" s="44"/>
      <c r="S886" s="69"/>
      <c r="T886" s="8"/>
      <c r="U886" s="8"/>
      <c r="V886" s="8"/>
      <c r="W886" s="8"/>
      <c r="X886" s="8"/>
      <c r="Y886" s="9"/>
      <c r="Z886" s="8"/>
      <c r="AA886" s="8"/>
      <c r="AB886" s="8"/>
      <c r="AC886" s="8"/>
      <c r="AD886" s="8"/>
      <c r="AE886" s="8"/>
      <c r="AF886" s="56"/>
      <c r="AG886" s="56"/>
      <c r="AH886" s="8"/>
      <c r="AI886" s="8"/>
      <c r="AJ886" s="8"/>
      <c r="AK886" s="51"/>
      <c r="AL886" s="51"/>
      <c r="AM886" s="8"/>
      <c r="AN886" s="8"/>
      <c r="AO886" s="8"/>
      <c r="AP886" s="46"/>
      <c r="AQ886" s="71"/>
      <c r="AR886" s="72"/>
      <c r="AS886" s="8"/>
      <c r="AT886" s="8"/>
      <c r="AU886" s="8"/>
      <c r="AV886" s="8"/>
      <c r="AW886" s="8"/>
    </row>
    <row r="887" ht="12.75" customHeight="1">
      <c r="A887" s="40"/>
      <c r="B887" s="40"/>
      <c r="C887" s="40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3"/>
      <c r="O887" s="10"/>
      <c r="P887" s="9"/>
      <c r="Q887" s="9"/>
      <c r="R887" s="44"/>
      <c r="S887" s="69"/>
      <c r="T887" s="8"/>
      <c r="U887" s="8"/>
      <c r="V887" s="8"/>
      <c r="W887" s="8"/>
      <c r="X887" s="8"/>
      <c r="Y887" s="9"/>
      <c r="Z887" s="8"/>
      <c r="AA887" s="8"/>
      <c r="AB887" s="8"/>
      <c r="AC887" s="8"/>
      <c r="AD887" s="8"/>
      <c r="AE887" s="8"/>
      <c r="AF887" s="56"/>
      <c r="AG887" s="56"/>
      <c r="AH887" s="8"/>
      <c r="AI887" s="8"/>
      <c r="AJ887" s="8"/>
      <c r="AK887" s="51"/>
      <c r="AL887" s="51"/>
      <c r="AM887" s="8"/>
      <c r="AN887" s="8"/>
      <c r="AO887" s="8"/>
      <c r="AP887" s="46"/>
      <c r="AQ887" s="71"/>
      <c r="AR887" s="72"/>
      <c r="AS887" s="8"/>
      <c r="AT887" s="8"/>
      <c r="AU887" s="8"/>
      <c r="AV887" s="8"/>
      <c r="AW887" s="8"/>
    </row>
    <row r="888" ht="12.75" customHeight="1">
      <c r="A888" s="40"/>
      <c r="B888" s="40"/>
      <c r="C888" s="40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3"/>
      <c r="O888" s="10"/>
      <c r="P888" s="9"/>
      <c r="Q888" s="9"/>
      <c r="R888" s="44"/>
      <c r="S888" s="69"/>
      <c r="T888" s="8"/>
      <c r="U888" s="8"/>
      <c r="V888" s="8"/>
      <c r="W888" s="8"/>
      <c r="X888" s="8"/>
      <c r="Y888" s="9"/>
      <c r="Z888" s="8"/>
      <c r="AA888" s="8"/>
      <c r="AB888" s="8"/>
      <c r="AC888" s="8"/>
      <c r="AD888" s="8"/>
      <c r="AE888" s="8"/>
      <c r="AF888" s="56"/>
      <c r="AG888" s="56"/>
      <c r="AH888" s="8"/>
      <c r="AI888" s="8"/>
      <c r="AJ888" s="8"/>
      <c r="AK888" s="51"/>
      <c r="AL888" s="51"/>
      <c r="AM888" s="8"/>
      <c r="AN888" s="8"/>
      <c r="AO888" s="8"/>
      <c r="AP888" s="46"/>
      <c r="AQ888" s="71"/>
      <c r="AR888" s="72"/>
      <c r="AS888" s="8"/>
      <c r="AT888" s="8"/>
      <c r="AU888" s="8"/>
      <c r="AV888" s="8"/>
      <c r="AW888" s="8"/>
    </row>
    <row r="889" ht="12.75" customHeight="1">
      <c r="A889" s="40"/>
      <c r="B889" s="40"/>
      <c r="C889" s="40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3"/>
      <c r="O889" s="10"/>
      <c r="P889" s="9"/>
      <c r="Q889" s="9"/>
      <c r="R889" s="44"/>
      <c r="S889" s="69"/>
      <c r="T889" s="8"/>
      <c r="U889" s="8"/>
      <c r="V889" s="8"/>
      <c r="W889" s="8"/>
      <c r="X889" s="8"/>
      <c r="Y889" s="9"/>
      <c r="Z889" s="8"/>
      <c r="AA889" s="8"/>
      <c r="AB889" s="8"/>
      <c r="AC889" s="8"/>
      <c r="AD889" s="8"/>
      <c r="AE889" s="8"/>
      <c r="AF889" s="56"/>
      <c r="AG889" s="56"/>
      <c r="AH889" s="8"/>
      <c r="AI889" s="8"/>
      <c r="AJ889" s="8"/>
      <c r="AK889" s="51"/>
      <c r="AL889" s="51"/>
      <c r="AM889" s="8"/>
      <c r="AN889" s="8"/>
      <c r="AO889" s="8"/>
      <c r="AP889" s="46"/>
      <c r="AQ889" s="71"/>
      <c r="AR889" s="72"/>
      <c r="AS889" s="8"/>
      <c r="AT889" s="8"/>
      <c r="AU889" s="8"/>
      <c r="AV889" s="8"/>
      <c r="AW889" s="8"/>
    </row>
    <row r="890" ht="12.75" customHeight="1">
      <c r="A890" s="40"/>
      <c r="B890" s="40"/>
      <c r="C890" s="40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3"/>
      <c r="O890" s="10"/>
      <c r="P890" s="9"/>
      <c r="Q890" s="9"/>
      <c r="R890" s="44"/>
      <c r="S890" s="69"/>
      <c r="T890" s="8"/>
      <c r="U890" s="8"/>
      <c r="V890" s="8"/>
      <c r="W890" s="8"/>
      <c r="X890" s="8"/>
      <c r="Y890" s="9"/>
      <c r="Z890" s="8"/>
      <c r="AA890" s="8"/>
      <c r="AB890" s="8"/>
      <c r="AC890" s="8"/>
      <c r="AD890" s="8"/>
      <c r="AE890" s="8"/>
      <c r="AF890" s="56"/>
      <c r="AG890" s="56"/>
      <c r="AH890" s="8"/>
      <c r="AI890" s="8"/>
      <c r="AJ890" s="8"/>
      <c r="AK890" s="51"/>
      <c r="AL890" s="51"/>
      <c r="AM890" s="8"/>
      <c r="AN890" s="8"/>
      <c r="AO890" s="8"/>
      <c r="AP890" s="46"/>
      <c r="AQ890" s="71"/>
      <c r="AR890" s="72"/>
      <c r="AS890" s="8"/>
      <c r="AT890" s="8"/>
      <c r="AU890" s="8"/>
      <c r="AV890" s="8"/>
      <c r="AW890" s="8"/>
    </row>
    <row r="891" ht="12.75" customHeight="1">
      <c r="A891" s="40"/>
      <c r="B891" s="40"/>
      <c r="C891" s="40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3"/>
      <c r="O891" s="10"/>
      <c r="P891" s="9"/>
      <c r="Q891" s="9"/>
      <c r="R891" s="44"/>
      <c r="S891" s="69"/>
      <c r="T891" s="8"/>
      <c r="U891" s="8"/>
      <c r="V891" s="8"/>
      <c r="W891" s="8"/>
      <c r="X891" s="8"/>
      <c r="Y891" s="9"/>
      <c r="Z891" s="8"/>
      <c r="AA891" s="8"/>
      <c r="AB891" s="8"/>
      <c r="AC891" s="8"/>
      <c r="AD891" s="8"/>
      <c r="AE891" s="8"/>
      <c r="AF891" s="56"/>
      <c r="AG891" s="56"/>
      <c r="AH891" s="8"/>
      <c r="AI891" s="8"/>
      <c r="AJ891" s="8"/>
      <c r="AK891" s="51"/>
      <c r="AL891" s="51"/>
      <c r="AM891" s="8"/>
      <c r="AN891" s="8"/>
      <c r="AO891" s="8"/>
      <c r="AP891" s="46"/>
      <c r="AQ891" s="71"/>
      <c r="AR891" s="72"/>
      <c r="AS891" s="8"/>
      <c r="AT891" s="8"/>
      <c r="AU891" s="8"/>
      <c r="AV891" s="8"/>
      <c r="AW891" s="8"/>
    </row>
    <row r="892" ht="12.75" customHeight="1">
      <c r="A892" s="40"/>
      <c r="B892" s="40"/>
      <c r="C892" s="40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3"/>
      <c r="O892" s="10"/>
      <c r="P892" s="9"/>
      <c r="Q892" s="9"/>
      <c r="R892" s="44"/>
      <c r="S892" s="69"/>
      <c r="T892" s="8"/>
      <c r="U892" s="8"/>
      <c r="V892" s="8"/>
      <c r="W892" s="8"/>
      <c r="X892" s="8"/>
      <c r="Y892" s="9"/>
      <c r="Z892" s="8"/>
      <c r="AA892" s="8"/>
      <c r="AB892" s="8"/>
      <c r="AC892" s="8"/>
      <c r="AD892" s="8"/>
      <c r="AE892" s="8"/>
      <c r="AF892" s="56"/>
      <c r="AG892" s="56"/>
      <c r="AH892" s="8"/>
      <c r="AI892" s="8"/>
      <c r="AJ892" s="8"/>
      <c r="AK892" s="51"/>
      <c r="AL892" s="51"/>
      <c r="AM892" s="8"/>
      <c r="AN892" s="8"/>
      <c r="AO892" s="8"/>
      <c r="AP892" s="46"/>
      <c r="AQ892" s="71"/>
      <c r="AR892" s="72"/>
      <c r="AS892" s="8"/>
      <c r="AT892" s="8"/>
      <c r="AU892" s="8"/>
      <c r="AV892" s="8"/>
      <c r="AW892" s="8"/>
    </row>
    <row r="893" ht="12.75" customHeight="1">
      <c r="A893" s="40"/>
      <c r="B893" s="40"/>
      <c r="C893" s="40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3"/>
      <c r="O893" s="10"/>
      <c r="P893" s="9"/>
      <c r="Q893" s="9"/>
      <c r="R893" s="44"/>
      <c r="S893" s="69"/>
      <c r="T893" s="8"/>
      <c r="U893" s="8"/>
      <c r="V893" s="8"/>
      <c r="W893" s="8"/>
      <c r="X893" s="8"/>
      <c r="Y893" s="9"/>
      <c r="Z893" s="8"/>
      <c r="AA893" s="8"/>
      <c r="AB893" s="8"/>
      <c r="AC893" s="8"/>
      <c r="AD893" s="8"/>
      <c r="AE893" s="8"/>
      <c r="AF893" s="56"/>
      <c r="AG893" s="56"/>
      <c r="AH893" s="8"/>
      <c r="AI893" s="8"/>
      <c r="AJ893" s="8"/>
      <c r="AK893" s="51"/>
      <c r="AL893" s="51"/>
      <c r="AM893" s="8"/>
      <c r="AN893" s="8"/>
      <c r="AO893" s="8"/>
      <c r="AP893" s="46"/>
      <c r="AQ893" s="71"/>
      <c r="AR893" s="72"/>
      <c r="AS893" s="8"/>
      <c r="AT893" s="8"/>
      <c r="AU893" s="8"/>
      <c r="AV893" s="8"/>
      <c r="AW893" s="8"/>
    </row>
    <row r="894" ht="12.75" customHeight="1">
      <c r="A894" s="40"/>
      <c r="B894" s="40"/>
      <c r="C894" s="40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3"/>
      <c r="O894" s="10"/>
      <c r="P894" s="9"/>
      <c r="Q894" s="9"/>
      <c r="R894" s="44"/>
      <c r="S894" s="69"/>
      <c r="T894" s="8"/>
      <c r="U894" s="8"/>
      <c r="V894" s="8"/>
      <c r="W894" s="8"/>
      <c r="X894" s="8"/>
      <c r="Y894" s="9"/>
      <c r="Z894" s="8"/>
      <c r="AA894" s="8"/>
      <c r="AB894" s="8"/>
      <c r="AC894" s="8"/>
      <c r="AD894" s="8"/>
      <c r="AE894" s="8"/>
      <c r="AF894" s="56"/>
      <c r="AG894" s="56"/>
      <c r="AH894" s="8"/>
      <c r="AI894" s="8"/>
      <c r="AJ894" s="8"/>
      <c r="AK894" s="51"/>
      <c r="AL894" s="51"/>
      <c r="AM894" s="8"/>
      <c r="AN894" s="8"/>
      <c r="AO894" s="8"/>
      <c r="AP894" s="46"/>
      <c r="AQ894" s="71"/>
      <c r="AR894" s="72"/>
      <c r="AS894" s="8"/>
      <c r="AT894" s="8"/>
      <c r="AU894" s="8"/>
      <c r="AV894" s="8"/>
      <c r="AW894" s="8"/>
    </row>
    <row r="895" ht="12.75" customHeight="1">
      <c r="A895" s="40"/>
      <c r="B895" s="40"/>
      <c r="C895" s="40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3"/>
      <c r="O895" s="10"/>
      <c r="P895" s="9"/>
      <c r="Q895" s="9"/>
      <c r="R895" s="44"/>
      <c r="S895" s="69"/>
      <c r="T895" s="8"/>
      <c r="U895" s="8"/>
      <c r="V895" s="8"/>
      <c r="W895" s="8"/>
      <c r="X895" s="8"/>
      <c r="Y895" s="9"/>
      <c r="Z895" s="8"/>
      <c r="AA895" s="8"/>
      <c r="AB895" s="8"/>
      <c r="AC895" s="8"/>
      <c r="AD895" s="8"/>
      <c r="AE895" s="8"/>
      <c r="AF895" s="56"/>
      <c r="AG895" s="56"/>
      <c r="AH895" s="8"/>
      <c r="AI895" s="8"/>
      <c r="AJ895" s="8"/>
      <c r="AK895" s="51"/>
      <c r="AL895" s="51"/>
      <c r="AM895" s="8"/>
      <c r="AN895" s="8"/>
      <c r="AO895" s="8"/>
      <c r="AP895" s="46"/>
      <c r="AQ895" s="71"/>
      <c r="AR895" s="72"/>
      <c r="AS895" s="8"/>
      <c r="AT895" s="8"/>
      <c r="AU895" s="8"/>
      <c r="AV895" s="8"/>
      <c r="AW895" s="8"/>
    </row>
    <row r="896" ht="12.75" customHeight="1">
      <c r="A896" s="40"/>
      <c r="B896" s="40"/>
      <c r="C896" s="40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3"/>
      <c r="O896" s="10"/>
      <c r="P896" s="9"/>
      <c r="Q896" s="9"/>
      <c r="R896" s="44"/>
      <c r="S896" s="69"/>
      <c r="T896" s="8"/>
      <c r="U896" s="8"/>
      <c r="V896" s="8"/>
      <c r="W896" s="8"/>
      <c r="X896" s="8"/>
      <c r="Y896" s="9"/>
      <c r="Z896" s="8"/>
      <c r="AA896" s="8"/>
      <c r="AB896" s="8"/>
      <c r="AC896" s="8"/>
      <c r="AD896" s="8"/>
      <c r="AE896" s="8"/>
      <c r="AF896" s="56"/>
      <c r="AG896" s="56"/>
      <c r="AH896" s="8"/>
      <c r="AI896" s="8"/>
      <c r="AJ896" s="8"/>
      <c r="AK896" s="51"/>
      <c r="AL896" s="51"/>
      <c r="AM896" s="8"/>
      <c r="AN896" s="8"/>
      <c r="AO896" s="8"/>
      <c r="AP896" s="46"/>
      <c r="AQ896" s="71"/>
      <c r="AR896" s="72"/>
      <c r="AS896" s="8"/>
      <c r="AT896" s="8"/>
      <c r="AU896" s="8"/>
      <c r="AV896" s="8"/>
      <c r="AW896" s="8"/>
    </row>
    <row r="897" ht="12.75" customHeight="1">
      <c r="A897" s="40"/>
      <c r="B897" s="40"/>
      <c r="C897" s="40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3"/>
      <c r="O897" s="10"/>
      <c r="P897" s="9"/>
      <c r="Q897" s="9"/>
      <c r="R897" s="44"/>
      <c r="S897" s="69"/>
      <c r="T897" s="8"/>
      <c r="U897" s="8"/>
      <c r="V897" s="8"/>
      <c r="W897" s="8"/>
      <c r="X897" s="8"/>
      <c r="Y897" s="9"/>
      <c r="Z897" s="8"/>
      <c r="AA897" s="8"/>
      <c r="AB897" s="8"/>
      <c r="AC897" s="8"/>
      <c r="AD897" s="8"/>
      <c r="AE897" s="8"/>
      <c r="AF897" s="56"/>
      <c r="AG897" s="56"/>
      <c r="AH897" s="8"/>
      <c r="AI897" s="8"/>
      <c r="AJ897" s="8"/>
      <c r="AK897" s="51"/>
      <c r="AL897" s="51"/>
      <c r="AM897" s="8"/>
      <c r="AN897" s="8"/>
      <c r="AO897" s="8"/>
      <c r="AP897" s="46"/>
      <c r="AQ897" s="71"/>
      <c r="AR897" s="72"/>
      <c r="AS897" s="8"/>
      <c r="AT897" s="8"/>
      <c r="AU897" s="8"/>
      <c r="AV897" s="8"/>
      <c r="AW897" s="8"/>
    </row>
    <row r="898" ht="12.75" customHeight="1">
      <c r="A898" s="40"/>
      <c r="B898" s="40"/>
      <c r="C898" s="40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3"/>
      <c r="O898" s="10"/>
      <c r="P898" s="9"/>
      <c r="Q898" s="9"/>
      <c r="R898" s="44"/>
      <c r="S898" s="69"/>
      <c r="T898" s="8"/>
      <c r="U898" s="8"/>
      <c r="V898" s="8"/>
      <c r="W898" s="8"/>
      <c r="X898" s="8"/>
      <c r="Y898" s="9"/>
      <c r="Z898" s="8"/>
      <c r="AA898" s="8"/>
      <c r="AB898" s="8"/>
      <c r="AC898" s="8"/>
      <c r="AD898" s="8"/>
      <c r="AE898" s="8"/>
      <c r="AF898" s="56"/>
      <c r="AG898" s="56"/>
      <c r="AH898" s="8"/>
      <c r="AI898" s="8"/>
      <c r="AJ898" s="8"/>
      <c r="AK898" s="51"/>
      <c r="AL898" s="51"/>
      <c r="AM898" s="8"/>
      <c r="AN898" s="8"/>
      <c r="AO898" s="8"/>
      <c r="AP898" s="46"/>
      <c r="AQ898" s="71"/>
      <c r="AR898" s="72"/>
      <c r="AS898" s="8"/>
      <c r="AT898" s="8"/>
      <c r="AU898" s="8"/>
      <c r="AV898" s="8"/>
      <c r="AW898" s="8"/>
    </row>
    <row r="899" ht="12.75" customHeight="1">
      <c r="A899" s="40"/>
      <c r="B899" s="40"/>
      <c r="C899" s="40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3"/>
      <c r="O899" s="10"/>
      <c r="P899" s="9"/>
      <c r="Q899" s="9"/>
      <c r="R899" s="44"/>
      <c r="S899" s="69"/>
      <c r="T899" s="8"/>
      <c r="U899" s="8"/>
      <c r="V899" s="8"/>
      <c r="W899" s="8"/>
      <c r="X899" s="8"/>
      <c r="Y899" s="9"/>
      <c r="Z899" s="8"/>
      <c r="AA899" s="8"/>
      <c r="AB899" s="8"/>
      <c r="AC899" s="8"/>
      <c r="AD899" s="8"/>
      <c r="AE899" s="8"/>
      <c r="AF899" s="56"/>
      <c r="AG899" s="56"/>
      <c r="AH899" s="8"/>
      <c r="AI899" s="8"/>
      <c r="AJ899" s="8"/>
      <c r="AK899" s="51"/>
      <c r="AL899" s="51"/>
      <c r="AM899" s="8"/>
      <c r="AN899" s="8"/>
      <c r="AO899" s="8"/>
      <c r="AP899" s="46"/>
      <c r="AQ899" s="71"/>
      <c r="AR899" s="72"/>
      <c r="AS899" s="8"/>
      <c r="AT899" s="8"/>
      <c r="AU899" s="8"/>
      <c r="AV899" s="8"/>
      <c r="AW899" s="8"/>
    </row>
    <row r="900" ht="12.75" customHeight="1">
      <c r="A900" s="40"/>
      <c r="B900" s="40"/>
      <c r="C900" s="40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3"/>
      <c r="O900" s="10"/>
      <c r="P900" s="9"/>
      <c r="Q900" s="9"/>
      <c r="R900" s="44"/>
      <c r="S900" s="69"/>
      <c r="T900" s="8"/>
      <c r="U900" s="8"/>
      <c r="V900" s="8"/>
      <c r="W900" s="8"/>
      <c r="X900" s="8"/>
      <c r="Y900" s="9"/>
      <c r="Z900" s="8"/>
      <c r="AA900" s="8"/>
      <c r="AB900" s="8"/>
      <c r="AC900" s="8"/>
      <c r="AD900" s="8"/>
      <c r="AE900" s="8"/>
      <c r="AF900" s="56"/>
      <c r="AG900" s="56"/>
      <c r="AH900" s="8"/>
      <c r="AI900" s="8"/>
      <c r="AJ900" s="8"/>
      <c r="AK900" s="51"/>
      <c r="AL900" s="51"/>
      <c r="AM900" s="8"/>
      <c r="AN900" s="8"/>
      <c r="AO900" s="8"/>
      <c r="AP900" s="46"/>
      <c r="AQ900" s="71"/>
      <c r="AR900" s="72"/>
      <c r="AS900" s="8"/>
      <c r="AT900" s="8"/>
      <c r="AU900" s="8"/>
      <c r="AV900" s="8"/>
      <c r="AW900" s="8"/>
    </row>
    <row r="901" ht="12.75" customHeight="1">
      <c r="A901" s="40"/>
      <c r="B901" s="40"/>
      <c r="C901" s="40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3"/>
      <c r="O901" s="10"/>
      <c r="P901" s="9"/>
      <c r="Q901" s="9"/>
      <c r="R901" s="44"/>
      <c r="S901" s="69"/>
      <c r="T901" s="8"/>
      <c r="U901" s="8"/>
      <c r="V901" s="8"/>
      <c r="W901" s="8"/>
      <c r="X901" s="8"/>
      <c r="Y901" s="9"/>
      <c r="Z901" s="8"/>
      <c r="AA901" s="8"/>
      <c r="AB901" s="8"/>
      <c r="AC901" s="8"/>
      <c r="AD901" s="8"/>
      <c r="AE901" s="8"/>
      <c r="AF901" s="56"/>
      <c r="AG901" s="56"/>
      <c r="AH901" s="8"/>
      <c r="AI901" s="8"/>
      <c r="AJ901" s="8"/>
      <c r="AK901" s="51"/>
      <c r="AL901" s="51"/>
      <c r="AM901" s="8"/>
      <c r="AN901" s="8"/>
      <c r="AO901" s="8"/>
      <c r="AP901" s="46"/>
      <c r="AQ901" s="71"/>
      <c r="AR901" s="72"/>
      <c r="AS901" s="8"/>
      <c r="AT901" s="8"/>
      <c r="AU901" s="8"/>
      <c r="AV901" s="8"/>
      <c r="AW901" s="8"/>
    </row>
    <row r="902" ht="12.75" customHeight="1">
      <c r="A902" s="40"/>
      <c r="B902" s="40"/>
      <c r="C902" s="40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3"/>
      <c r="O902" s="10"/>
      <c r="P902" s="9"/>
      <c r="Q902" s="9"/>
      <c r="R902" s="44"/>
      <c r="S902" s="69"/>
      <c r="T902" s="8"/>
      <c r="U902" s="8"/>
      <c r="V902" s="8"/>
      <c r="W902" s="8"/>
      <c r="X902" s="8"/>
      <c r="Y902" s="9"/>
      <c r="Z902" s="8"/>
      <c r="AA902" s="8"/>
      <c r="AB902" s="8"/>
      <c r="AC902" s="8"/>
      <c r="AD902" s="8"/>
      <c r="AE902" s="8"/>
      <c r="AF902" s="56"/>
      <c r="AG902" s="56"/>
      <c r="AH902" s="8"/>
      <c r="AI902" s="8"/>
      <c r="AJ902" s="8"/>
      <c r="AK902" s="51"/>
      <c r="AL902" s="51"/>
      <c r="AM902" s="8"/>
      <c r="AN902" s="8"/>
      <c r="AO902" s="8"/>
      <c r="AP902" s="46"/>
      <c r="AQ902" s="71"/>
      <c r="AR902" s="72"/>
      <c r="AS902" s="8"/>
      <c r="AT902" s="8"/>
      <c r="AU902" s="8"/>
      <c r="AV902" s="8"/>
      <c r="AW902" s="8"/>
    </row>
    <row r="903" ht="12.75" customHeight="1">
      <c r="A903" s="40"/>
      <c r="B903" s="40"/>
      <c r="C903" s="40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3"/>
      <c r="O903" s="10"/>
      <c r="P903" s="9"/>
      <c r="Q903" s="9"/>
      <c r="R903" s="44"/>
      <c r="S903" s="69"/>
      <c r="T903" s="8"/>
      <c r="U903" s="8"/>
      <c r="V903" s="8"/>
      <c r="W903" s="8"/>
      <c r="X903" s="8"/>
      <c r="Y903" s="9"/>
      <c r="Z903" s="8"/>
      <c r="AA903" s="8"/>
      <c r="AB903" s="8"/>
      <c r="AC903" s="8"/>
      <c r="AD903" s="8"/>
      <c r="AE903" s="8"/>
      <c r="AF903" s="56"/>
      <c r="AG903" s="56"/>
      <c r="AH903" s="8"/>
      <c r="AI903" s="8"/>
      <c r="AJ903" s="8"/>
      <c r="AK903" s="51"/>
      <c r="AL903" s="51"/>
      <c r="AM903" s="8"/>
      <c r="AN903" s="8"/>
      <c r="AO903" s="8"/>
      <c r="AP903" s="46"/>
      <c r="AQ903" s="71"/>
      <c r="AR903" s="72"/>
      <c r="AS903" s="8"/>
      <c r="AT903" s="8"/>
      <c r="AU903" s="8"/>
      <c r="AV903" s="8"/>
      <c r="AW903" s="8"/>
    </row>
    <row r="904" ht="12.75" customHeight="1">
      <c r="A904" s="40"/>
      <c r="B904" s="40"/>
      <c r="C904" s="40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3"/>
      <c r="O904" s="10"/>
      <c r="P904" s="9"/>
      <c r="Q904" s="9"/>
      <c r="R904" s="44"/>
      <c r="S904" s="69"/>
      <c r="T904" s="8"/>
      <c r="U904" s="8"/>
      <c r="V904" s="8"/>
      <c r="W904" s="8"/>
      <c r="X904" s="8"/>
      <c r="Y904" s="9"/>
      <c r="Z904" s="8"/>
      <c r="AA904" s="8"/>
      <c r="AB904" s="8"/>
      <c r="AC904" s="8"/>
      <c r="AD904" s="8"/>
      <c r="AE904" s="8"/>
      <c r="AF904" s="56"/>
      <c r="AG904" s="56"/>
      <c r="AH904" s="8"/>
      <c r="AI904" s="8"/>
      <c r="AJ904" s="8"/>
      <c r="AK904" s="51"/>
      <c r="AL904" s="51"/>
      <c r="AM904" s="8"/>
      <c r="AN904" s="8"/>
      <c r="AO904" s="8"/>
      <c r="AP904" s="46"/>
      <c r="AQ904" s="71"/>
      <c r="AR904" s="72"/>
      <c r="AS904" s="8"/>
      <c r="AT904" s="8"/>
      <c r="AU904" s="8"/>
      <c r="AV904" s="8"/>
      <c r="AW904" s="8"/>
    </row>
    <row r="905" ht="12.75" customHeight="1">
      <c r="A905" s="40"/>
      <c r="B905" s="40"/>
      <c r="C905" s="40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3"/>
      <c r="O905" s="10"/>
      <c r="P905" s="9"/>
      <c r="Q905" s="9"/>
      <c r="R905" s="44"/>
      <c r="S905" s="69"/>
      <c r="T905" s="8"/>
      <c r="U905" s="8"/>
      <c r="V905" s="8"/>
      <c r="W905" s="8"/>
      <c r="X905" s="8"/>
      <c r="Y905" s="9"/>
      <c r="Z905" s="8"/>
      <c r="AA905" s="8"/>
      <c r="AB905" s="8"/>
      <c r="AC905" s="8"/>
      <c r="AD905" s="8"/>
      <c r="AE905" s="8"/>
      <c r="AF905" s="56"/>
      <c r="AG905" s="56"/>
      <c r="AH905" s="8"/>
      <c r="AI905" s="8"/>
      <c r="AJ905" s="8"/>
      <c r="AK905" s="51"/>
      <c r="AL905" s="51"/>
      <c r="AM905" s="8"/>
      <c r="AN905" s="8"/>
      <c r="AO905" s="8"/>
      <c r="AP905" s="46"/>
      <c r="AQ905" s="71"/>
      <c r="AR905" s="72"/>
      <c r="AS905" s="8"/>
      <c r="AT905" s="8"/>
      <c r="AU905" s="8"/>
      <c r="AV905" s="8"/>
      <c r="AW905" s="8"/>
    </row>
    <row r="906" ht="12.75" customHeight="1">
      <c r="A906" s="40"/>
      <c r="B906" s="40"/>
      <c r="C906" s="40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3"/>
      <c r="O906" s="10"/>
      <c r="P906" s="9"/>
      <c r="Q906" s="9"/>
      <c r="R906" s="44"/>
      <c r="S906" s="69"/>
      <c r="T906" s="8"/>
      <c r="U906" s="8"/>
      <c r="V906" s="8"/>
      <c r="W906" s="8"/>
      <c r="X906" s="8"/>
      <c r="Y906" s="9"/>
      <c r="Z906" s="8"/>
      <c r="AA906" s="8"/>
      <c r="AB906" s="8"/>
      <c r="AC906" s="8"/>
      <c r="AD906" s="8"/>
      <c r="AE906" s="8"/>
      <c r="AF906" s="56"/>
      <c r="AG906" s="56"/>
      <c r="AH906" s="8"/>
      <c r="AI906" s="8"/>
      <c r="AJ906" s="8"/>
      <c r="AK906" s="51"/>
      <c r="AL906" s="51"/>
      <c r="AM906" s="8"/>
      <c r="AN906" s="8"/>
      <c r="AO906" s="8"/>
      <c r="AP906" s="46"/>
      <c r="AQ906" s="71"/>
      <c r="AR906" s="72"/>
      <c r="AS906" s="8"/>
      <c r="AT906" s="8"/>
      <c r="AU906" s="8"/>
      <c r="AV906" s="8"/>
      <c r="AW906" s="8"/>
    </row>
    <row r="907" ht="12.75" customHeight="1">
      <c r="A907" s="40"/>
      <c r="B907" s="40"/>
      <c r="C907" s="40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3"/>
      <c r="O907" s="10"/>
      <c r="P907" s="9"/>
      <c r="Q907" s="9"/>
      <c r="R907" s="44"/>
      <c r="S907" s="69"/>
      <c r="T907" s="8"/>
      <c r="U907" s="8"/>
      <c r="V907" s="8"/>
      <c r="W907" s="8"/>
      <c r="X907" s="8"/>
      <c r="Y907" s="9"/>
      <c r="Z907" s="8"/>
      <c r="AA907" s="8"/>
      <c r="AB907" s="8"/>
      <c r="AC907" s="8"/>
      <c r="AD907" s="8"/>
      <c r="AE907" s="8"/>
      <c r="AF907" s="56"/>
      <c r="AG907" s="56"/>
      <c r="AH907" s="8"/>
      <c r="AI907" s="8"/>
      <c r="AJ907" s="8"/>
      <c r="AK907" s="51"/>
      <c r="AL907" s="51"/>
      <c r="AM907" s="8"/>
      <c r="AN907" s="8"/>
      <c r="AO907" s="8"/>
      <c r="AP907" s="46"/>
      <c r="AQ907" s="71"/>
      <c r="AR907" s="72"/>
      <c r="AS907" s="8"/>
      <c r="AT907" s="8"/>
      <c r="AU907" s="8"/>
      <c r="AV907" s="8"/>
      <c r="AW907" s="8"/>
    </row>
    <row r="908" ht="12.75" customHeight="1">
      <c r="A908" s="40"/>
      <c r="B908" s="40"/>
      <c r="C908" s="40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3"/>
      <c r="O908" s="10"/>
      <c r="P908" s="9"/>
      <c r="Q908" s="9"/>
      <c r="R908" s="44"/>
      <c r="S908" s="69"/>
      <c r="T908" s="8"/>
      <c r="U908" s="8"/>
      <c r="V908" s="8"/>
      <c r="W908" s="8"/>
      <c r="X908" s="8"/>
      <c r="Y908" s="9"/>
      <c r="Z908" s="8"/>
      <c r="AA908" s="8"/>
      <c r="AB908" s="8"/>
      <c r="AC908" s="8"/>
      <c r="AD908" s="8"/>
      <c r="AE908" s="8"/>
      <c r="AF908" s="56"/>
      <c r="AG908" s="56"/>
      <c r="AH908" s="8"/>
      <c r="AI908" s="8"/>
      <c r="AJ908" s="8"/>
      <c r="AK908" s="51"/>
      <c r="AL908" s="51"/>
      <c r="AM908" s="8"/>
      <c r="AN908" s="8"/>
      <c r="AO908" s="8"/>
      <c r="AP908" s="46"/>
      <c r="AQ908" s="71"/>
      <c r="AR908" s="72"/>
      <c r="AS908" s="8"/>
      <c r="AT908" s="8"/>
      <c r="AU908" s="8"/>
      <c r="AV908" s="8"/>
      <c r="AW908" s="8"/>
    </row>
    <row r="909" ht="12.75" customHeight="1">
      <c r="A909" s="40"/>
      <c r="B909" s="40"/>
      <c r="C909" s="40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3"/>
      <c r="O909" s="10"/>
      <c r="P909" s="9"/>
      <c r="Q909" s="9"/>
      <c r="R909" s="44"/>
      <c r="S909" s="69"/>
      <c r="T909" s="8"/>
      <c r="U909" s="8"/>
      <c r="V909" s="8"/>
      <c r="W909" s="8"/>
      <c r="X909" s="8"/>
      <c r="Y909" s="9"/>
      <c r="Z909" s="8"/>
      <c r="AA909" s="8"/>
      <c r="AB909" s="8"/>
      <c r="AC909" s="8"/>
      <c r="AD909" s="8"/>
      <c r="AE909" s="8"/>
      <c r="AF909" s="56"/>
      <c r="AG909" s="56"/>
      <c r="AH909" s="8"/>
      <c r="AI909" s="8"/>
      <c r="AJ909" s="8"/>
      <c r="AK909" s="51"/>
      <c r="AL909" s="51"/>
      <c r="AM909" s="8"/>
      <c r="AN909" s="8"/>
      <c r="AO909" s="8"/>
      <c r="AP909" s="46"/>
      <c r="AQ909" s="71"/>
      <c r="AR909" s="72"/>
      <c r="AS909" s="8"/>
      <c r="AT909" s="8"/>
      <c r="AU909" s="8"/>
      <c r="AV909" s="8"/>
      <c r="AW909" s="8"/>
    </row>
    <row r="910" ht="12.75" customHeight="1">
      <c r="A910" s="40"/>
      <c r="B910" s="40"/>
      <c r="C910" s="40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3"/>
      <c r="O910" s="10"/>
      <c r="P910" s="9"/>
      <c r="Q910" s="9"/>
      <c r="R910" s="44"/>
      <c r="S910" s="69"/>
      <c r="T910" s="8"/>
      <c r="U910" s="8"/>
      <c r="V910" s="8"/>
      <c r="W910" s="8"/>
      <c r="X910" s="8"/>
      <c r="Y910" s="9"/>
      <c r="Z910" s="8"/>
      <c r="AA910" s="8"/>
      <c r="AB910" s="8"/>
      <c r="AC910" s="8"/>
      <c r="AD910" s="8"/>
      <c r="AE910" s="8"/>
      <c r="AF910" s="56"/>
      <c r="AG910" s="56"/>
      <c r="AH910" s="8"/>
      <c r="AI910" s="8"/>
      <c r="AJ910" s="8"/>
      <c r="AK910" s="51"/>
      <c r="AL910" s="51"/>
      <c r="AM910" s="8"/>
      <c r="AN910" s="8"/>
      <c r="AO910" s="8"/>
      <c r="AP910" s="46"/>
      <c r="AQ910" s="71"/>
      <c r="AR910" s="72"/>
      <c r="AS910" s="8"/>
      <c r="AT910" s="8"/>
      <c r="AU910" s="8"/>
      <c r="AV910" s="8"/>
      <c r="AW910" s="8"/>
    </row>
    <row r="911" ht="12.75" customHeight="1">
      <c r="A911" s="40"/>
      <c r="B911" s="40"/>
      <c r="C911" s="40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3"/>
      <c r="O911" s="10"/>
      <c r="P911" s="9"/>
      <c r="Q911" s="9"/>
      <c r="R911" s="44"/>
      <c r="S911" s="69"/>
      <c r="T911" s="8"/>
      <c r="U911" s="8"/>
      <c r="V911" s="8"/>
      <c r="W911" s="8"/>
      <c r="X911" s="8"/>
      <c r="Y911" s="9"/>
      <c r="Z911" s="8"/>
      <c r="AA911" s="8"/>
      <c r="AB911" s="8"/>
      <c r="AC911" s="8"/>
      <c r="AD911" s="8"/>
      <c r="AE911" s="8"/>
      <c r="AF911" s="56"/>
      <c r="AG911" s="56"/>
      <c r="AH911" s="8"/>
      <c r="AI911" s="8"/>
      <c r="AJ911" s="8"/>
      <c r="AK911" s="51"/>
      <c r="AL911" s="51"/>
      <c r="AM911" s="8"/>
      <c r="AN911" s="8"/>
      <c r="AO911" s="8"/>
      <c r="AP911" s="46"/>
      <c r="AQ911" s="71"/>
      <c r="AR911" s="72"/>
      <c r="AS911" s="8"/>
      <c r="AT911" s="8"/>
      <c r="AU911" s="8"/>
      <c r="AV911" s="8"/>
      <c r="AW911" s="8"/>
    </row>
    <row r="912" ht="12.75" customHeight="1">
      <c r="A912" s="40"/>
      <c r="B912" s="40"/>
      <c r="C912" s="40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3"/>
      <c r="O912" s="10"/>
      <c r="P912" s="9"/>
      <c r="Q912" s="9"/>
      <c r="R912" s="44"/>
      <c r="S912" s="69"/>
      <c r="T912" s="8"/>
      <c r="U912" s="8"/>
      <c r="V912" s="8"/>
      <c r="W912" s="8"/>
      <c r="X912" s="8"/>
      <c r="Y912" s="9"/>
      <c r="Z912" s="8"/>
      <c r="AA912" s="8"/>
      <c r="AB912" s="8"/>
      <c r="AC912" s="8"/>
      <c r="AD912" s="8"/>
      <c r="AE912" s="8"/>
      <c r="AF912" s="56"/>
      <c r="AG912" s="56"/>
      <c r="AH912" s="8"/>
      <c r="AI912" s="8"/>
      <c r="AJ912" s="8"/>
      <c r="AK912" s="51"/>
      <c r="AL912" s="51"/>
      <c r="AM912" s="8"/>
      <c r="AN912" s="8"/>
      <c r="AO912" s="8"/>
      <c r="AP912" s="46"/>
      <c r="AQ912" s="71"/>
      <c r="AR912" s="72"/>
      <c r="AS912" s="8"/>
      <c r="AT912" s="8"/>
      <c r="AU912" s="8"/>
      <c r="AV912" s="8"/>
      <c r="AW912" s="8"/>
    </row>
    <row r="913" ht="12.75" customHeight="1">
      <c r="A913" s="40"/>
      <c r="B913" s="40"/>
      <c r="C913" s="40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3"/>
      <c r="O913" s="10"/>
      <c r="P913" s="9"/>
      <c r="Q913" s="9"/>
      <c r="R913" s="44"/>
      <c r="S913" s="69"/>
      <c r="T913" s="8"/>
      <c r="U913" s="8"/>
      <c r="V913" s="8"/>
      <c r="W913" s="8"/>
      <c r="X913" s="8"/>
      <c r="Y913" s="9"/>
      <c r="Z913" s="8"/>
      <c r="AA913" s="8"/>
      <c r="AB913" s="8"/>
      <c r="AC913" s="8"/>
      <c r="AD913" s="8"/>
      <c r="AE913" s="8"/>
      <c r="AF913" s="56"/>
      <c r="AG913" s="56"/>
      <c r="AH913" s="8"/>
      <c r="AI913" s="8"/>
      <c r="AJ913" s="8"/>
      <c r="AK913" s="51"/>
      <c r="AL913" s="51"/>
      <c r="AM913" s="8"/>
      <c r="AN913" s="8"/>
      <c r="AO913" s="8"/>
      <c r="AP913" s="46"/>
      <c r="AQ913" s="71"/>
      <c r="AR913" s="72"/>
      <c r="AS913" s="8"/>
      <c r="AT913" s="8"/>
      <c r="AU913" s="8"/>
      <c r="AV913" s="8"/>
      <c r="AW913" s="8"/>
    </row>
    <row r="914" ht="12.75" customHeight="1">
      <c r="A914" s="40"/>
      <c r="B914" s="40"/>
      <c r="C914" s="40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3"/>
      <c r="O914" s="10"/>
      <c r="P914" s="9"/>
      <c r="Q914" s="9"/>
      <c r="R914" s="44"/>
      <c r="S914" s="69"/>
      <c r="T914" s="8"/>
      <c r="U914" s="8"/>
      <c r="V914" s="8"/>
      <c r="W914" s="8"/>
      <c r="X914" s="8"/>
      <c r="Y914" s="9"/>
      <c r="Z914" s="8"/>
      <c r="AA914" s="8"/>
      <c r="AB914" s="8"/>
      <c r="AC914" s="8"/>
      <c r="AD914" s="8"/>
      <c r="AE914" s="8"/>
      <c r="AF914" s="56"/>
      <c r="AG914" s="56"/>
      <c r="AH914" s="8"/>
      <c r="AI914" s="8"/>
      <c r="AJ914" s="8"/>
      <c r="AK914" s="51"/>
      <c r="AL914" s="51"/>
      <c r="AM914" s="8"/>
      <c r="AN914" s="8"/>
      <c r="AO914" s="8"/>
      <c r="AP914" s="46"/>
      <c r="AQ914" s="71"/>
      <c r="AR914" s="72"/>
      <c r="AS914" s="8"/>
      <c r="AT914" s="8"/>
      <c r="AU914" s="8"/>
      <c r="AV914" s="8"/>
      <c r="AW914" s="8"/>
    </row>
    <row r="915" ht="12.75" customHeight="1">
      <c r="A915" s="40"/>
      <c r="B915" s="40"/>
      <c r="C915" s="40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3"/>
      <c r="O915" s="10"/>
      <c r="P915" s="9"/>
      <c r="Q915" s="9"/>
      <c r="R915" s="44"/>
      <c r="S915" s="69"/>
      <c r="T915" s="8"/>
      <c r="U915" s="8"/>
      <c r="V915" s="8"/>
      <c r="W915" s="8"/>
      <c r="X915" s="8"/>
      <c r="Y915" s="9"/>
      <c r="Z915" s="8"/>
      <c r="AA915" s="8"/>
      <c r="AB915" s="8"/>
      <c r="AC915" s="8"/>
      <c r="AD915" s="8"/>
      <c r="AE915" s="8"/>
      <c r="AF915" s="56"/>
      <c r="AG915" s="56"/>
      <c r="AH915" s="8"/>
      <c r="AI915" s="8"/>
      <c r="AJ915" s="8"/>
      <c r="AK915" s="51"/>
      <c r="AL915" s="51"/>
      <c r="AM915" s="8"/>
      <c r="AN915" s="8"/>
      <c r="AO915" s="8"/>
      <c r="AP915" s="46"/>
      <c r="AQ915" s="71"/>
      <c r="AR915" s="72"/>
      <c r="AS915" s="8"/>
      <c r="AT915" s="8"/>
      <c r="AU915" s="8"/>
      <c r="AV915" s="8"/>
      <c r="AW915" s="8"/>
    </row>
    <row r="916" ht="12.75" customHeight="1">
      <c r="A916" s="40"/>
      <c r="B916" s="40"/>
      <c r="C916" s="40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3"/>
      <c r="O916" s="10"/>
      <c r="P916" s="9"/>
      <c r="Q916" s="9"/>
      <c r="R916" s="44"/>
      <c r="S916" s="69"/>
      <c r="T916" s="8"/>
      <c r="U916" s="8"/>
      <c r="V916" s="8"/>
      <c r="W916" s="8"/>
      <c r="X916" s="8"/>
      <c r="Y916" s="9"/>
      <c r="Z916" s="8"/>
      <c r="AA916" s="8"/>
      <c r="AB916" s="8"/>
      <c r="AC916" s="8"/>
      <c r="AD916" s="8"/>
      <c r="AE916" s="8"/>
      <c r="AF916" s="56"/>
      <c r="AG916" s="56"/>
      <c r="AH916" s="8"/>
      <c r="AI916" s="8"/>
      <c r="AJ916" s="8"/>
      <c r="AK916" s="51"/>
      <c r="AL916" s="51"/>
      <c r="AM916" s="8"/>
      <c r="AN916" s="8"/>
      <c r="AO916" s="8"/>
      <c r="AP916" s="46"/>
      <c r="AQ916" s="71"/>
      <c r="AR916" s="72"/>
      <c r="AS916" s="8"/>
      <c r="AT916" s="8"/>
      <c r="AU916" s="8"/>
      <c r="AV916" s="8"/>
      <c r="AW916" s="8"/>
    </row>
    <row r="917" ht="12.75" customHeight="1">
      <c r="A917" s="40"/>
      <c r="B917" s="40"/>
      <c r="C917" s="40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3"/>
      <c r="O917" s="10"/>
      <c r="P917" s="9"/>
      <c r="Q917" s="9"/>
      <c r="R917" s="44"/>
      <c r="S917" s="69"/>
      <c r="T917" s="8"/>
      <c r="U917" s="8"/>
      <c r="V917" s="8"/>
      <c r="W917" s="8"/>
      <c r="X917" s="8"/>
      <c r="Y917" s="9"/>
      <c r="Z917" s="8"/>
      <c r="AA917" s="8"/>
      <c r="AB917" s="8"/>
      <c r="AC917" s="8"/>
      <c r="AD917" s="8"/>
      <c r="AE917" s="8"/>
      <c r="AF917" s="56"/>
      <c r="AG917" s="56"/>
      <c r="AH917" s="8"/>
      <c r="AI917" s="8"/>
      <c r="AJ917" s="8"/>
      <c r="AK917" s="51"/>
      <c r="AL917" s="51"/>
      <c r="AM917" s="8"/>
      <c r="AN917" s="8"/>
      <c r="AO917" s="8"/>
      <c r="AP917" s="46"/>
      <c r="AQ917" s="71"/>
      <c r="AR917" s="72"/>
      <c r="AS917" s="8"/>
      <c r="AT917" s="8"/>
      <c r="AU917" s="8"/>
      <c r="AV917" s="8"/>
      <c r="AW917" s="8"/>
    </row>
    <row r="918" ht="12.75" customHeight="1">
      <c r="A918" s="40"/>
      <c r="B918" s="40"/>
      <c r="C918" s="40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3"/>
      <c r="O918" s="10"/>
      <c r="P918" s="9"/>
      <c r="Q918" s="9"/>
      <c r="R918" s="44"/>
      <c r="S918" s="69"/>
      <c r="T918" s="8"/>
      <c r="U918" s="8"/>
      <c r="V918" s="8"/>
      <c r="W918" s="8"/>
      <c r="X918" s="8"/>
      <c r="Y918" s="9"/>
      <c r="Z918" s="8"/>
      <c r="AA918" s="8"/>
      <c r="AB918" s="8"/>
      <c r="AC918" s="8"/>
      <c r="AD918" s="8"/>
      <c r="AE918" s="8"/>
      <c r="AF918" s="56"/>
      <c r="AG918" s="56"/>
      <c r="AH918" s="8"/>
      <c r="AI918" s="8"/>
      <c r="AJ918" s="8"/>
      <c r="AK918" s="51"/>
      <c r="AL918" s="51"/>
      <c r="AM918" s="8"/>
      <c r="AN918" s="8"/>
      <c r="AO918" s="8"/>
      <c r="AP918" s="46"/>
      <c r="AQ918" s="71"/>
      <c r="AR918" s="72"/>
      <c r="AS918" s="8"/>
      <c r="AT918" s="8"/>
      <c r="AU918" s="8"/>
      <c r="AV918" s="8"/>
      <c r="AW918" s="8"/>
    </row>
    <row r="919" ht="12.75" customHeight="1">
      <c r="A919" s="40"/>
      <c r="B919" s="40"/>
      <c r="C919" s="40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3"/>
      <c r="O919" s="10"/>
      <c r="P919" s="9"/>
      <c r="Q919" s="9"/>
      <c r="R919" s="44"/>
      <c r="S919" s="69"/>
      <c r="T919" s="8"/>
      <c r="U919" s="8"/>
      <c r="V919" s="8"/>
      <c r="W919" s="8"/>
      <c r="X919" s="8"/>
      <c r="Y919" s="9"/>
      <c r="Z919" s="8"/>
      <c r="AA919" s="8"/>
      <c r="AB919" s="8"/>
      <c r="AC919" s="8"/>
      <c r="AD919" s="8"/>
      <c r="AE919" s="8"/>
      <c r="AF919" s="56"/>
      <c r="AG919" s="56"/>
      <c r="AH919" s="8"/>
      <c r="AI919" s="8"/>
      <c r="AJ919" s="8"/>
      <c r="AK919" s="51"/>
      <c r="AL919" s="51"/>
      <c r="AM919" s="8"/>
      <c r="AN919" s="8"/>
      <c r="AO919" s="8"/>
      <c r="AP919" s="46"/>
      <c r="AQ919" s="71"/>
      <c r="AR919" s="72"/>
      <c r="AS919" s="8"/>
      <c r="AT919" s="8"/>
      <c r="AU919" s="8"/>
      <c r="AV919" s="8"/>
      <c r="AW919" s="8"/>
    </row>
    <row r="920" ht="12.75" customHeight="1">
      <c r="A920" s="40"/>
      <c r="B920" s="40"/>
      <c r="C920" s="40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3"/>
      <c r="O920" s="10"/>
      <c r="P920" s="9"/>
      <c r="Q920" s="9"/>
      <c r="R920" s="44"/>
      <c r="S920" s="69"/>
      <c r="T920" s="8"/>
      <c r="U920" s="8"/>
      <c r="V920" s="8"/>
      <c r="W920" s="8"/>
      <c r="X920" s="8"/>
      <c r="Y920" s="9"/>
      <c r="Z920" s="8"/>
      <c r="AA920" s="8"/>
      <c r="AB920" s="8"/>
      <c r="AC920" s="8"/>
      <c r="AD920" s="8"/>
      <c r="AE920" s="8"/>
      <c r="AF920" s="56"/>
      <c r="AG920" s="56"/>
      <c r="AH920" s="8"/>
      <c r="AI920" s="8"/>
      <c r="AJ920" s="8"/>
      <c r="AK920" s="51"/>
      <c r="AL920" s="51"/>
      <c r="AM920" s="8"/>
      <c r="AN920" s="8"/>
      <c r="AO920" s="8"/>
      <c r="AP920" s="46"/>
      <c r="AQ920" s="71"/>
      <c r="AR920" s="72"/>
      <c r="AS920" s="8"/>
      <c r="AT920" s="8"/>
      <c r="AU920" s="8"/>
      <c r="AV920" s="8"/>
      <c r="AW920" s="8"/>
    </row>
    <row r="921" ht="12.75" customHeight="1">
      <c r="A921" s="40"/>
      <c r="B921" s="40"/>
      <c r="C921" s="40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3"/>
      <c r="O921" s="10"/>
      <c r="P921" s="9"/>
      <c r="Q921" s="9"/>
      <c r="R921" s="44"/>
      <c r="S921" s="69"/>
      <c r="T921" s="8"/>
      <c r="U921" s="8"/>
      <c r="V921" s="8"/>
      <c r="W921" s="8"/>
      <c r="X921" s="8"/>
      <c r="Y921" s="9"/>
      <c r="Z921" s="8"/>
      <c r="AA921" s="8"/>
      <c r="AB921" s="8"/>
      <c r="AC921" s="8"/>
      <c r="AD921" s="8"/>
      <c r="AE921" s="8"/>
      <c r="AF921" s="56"/>
      <c r="AG921" s="56"/>
      <c r="AH921" s="8"/>
      <c r="AI921" s="8"/>
      <c r="AJ921" s="8"/>
      <c r="AK921" s="51"/>
      <c r="AL921" s="51"/>
      <c r="AM921" s="8"/>
      <c r="AN921" s="8"/>
      <c r="AO921" s="8"/>
      <c r="AP921" s="46"/>
      <c r="AQ921" s="71"/>
      <c r="AR921" s="72"/>
      <c r="AS921" s="8"/>
      <c r="AT921" s="8"/>
      <c r="AU921" s="8"/>
      <c r="AV921" s="8"/>
      <c r="AW921" s="8"/>
    </row>
    <row r="922" ht="12.75" customHeight="1">
      <c r="A922" s="40"/>
      <c r="B922" s="40"/>
      <c r="C922" s="40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3"/>
      <c r="O922" s="10"/>
      <c r="P922" s="9"/>
      <c r="Q922" s="9"/>
      <c r="R922" s="44"/>
      <c r="S922" s="69"/>
      <c r="T922" s="8"/>
      <c r="U922" s="8"/>
      <c r="V922" s="8"/>
      <c r="W922" s="8"/>
      <c r="X922" s="8"/>
      <c r="Y922" s="9"/>
      <c r="Z922" s="8"/>
      <c r="AA922" s="8"/>
      <c r="AB922" s="8"/>
      <c r="AC922" s="8"/>
      <c r="AD922" s="8"/>
      <c r="AE922" s="8"/>
      <c r="AF922" s="56"/>
      <c r="AG922" s="56"/>
      <c r="AH922" s="8"/>
      <c r="AI922" s="8"/>
      <c r="AJ922" s="8"/>
      <c r="AK922" s="51"/>
      <c r="AL922" s="51"/>
      <c r="AM922" s="8"/>
      <c r="AN922" s="8"/>
      <c r="AO922" s="8"/>
      <c r="AP922" s="46"/>
      <c r="AQ922" s="71"/>
      <c r="AR922" s="72"/>
      <c r="AS922" s="8"/>
      <c r="AT922" s="8"/>
      <c r="AU922" s="8"/>
      <c r="AV922" s="8"/>
      <c r="AW922" s="8"/>
    </row>
    <row r="923" ht="12.75" customHeight="1">
      <c r="A923" s="40"/>
      <c r="B923" s="40"/>
      <c r="C923" s="40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3"/>
      <c r="O923" s="10"/>
      <c r="P923" s="9"/>
      <c r="Q923" s="9"/>
      <c r="R923" s="44"/>
      <c r="S923" s="69"/>
      <c r="T923" s="8"/>
      <c r="U923" s="8"/>
      <c r="V923" s="8"/>
      <c r="W923" s="8"/>
      <c r="X923" s="8"/>
      <c r="Y923" s="9"/>
      <c r="Z923" s="8"/>
      <c r="AA923" s="8"/>
      <c r="AB923" s="8"/>
      <c r="AC923" s="8"/>
      <c r="AD923" s="8"/>
      <c r="AE923" s="8"/>
      <c r="AF923" s="56"/>
      <c r="AG923" s="56"/>
      <c r="AH923" s="8"/>
      <c r="AI923" s="8"/>
      <c r="AJ923" s="8"/>
      <c r="AK923" s="51"/>
      <c r="AL923" s="51"/>
      <c r="AM923" s="8"/>
      <c r="AN923" s="8"/>
      <c r="AO923" s="8"/>
      <c r="AP923" s="46"/>
      <c r="AQ923" s="71"/>
      <c r="AR923" s="72"/>
      <c r="AS923" s="8"/>
      <c r="AT923" s="8"/>
      <c r="AU923" s="8"/>
      <c r="AV923" s="8"/>
      <c r="AW923" s="8"/>
    </row>
    <row r="924" ht="12.75" customHeight="1">
      <c r="A924" s="40"/>
      <c r="B924" s="40"/>
      <c r="C924" s="40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3"/>
      <c r="O924" s="10"/>
      <c r="P924" s="9"/>
      <c r="Q924" s="9"/>
      <c r="R924" s="44"/>
      <c r="S924" s="69"/>
      <c r="T924" s="8"/>
      <c r="U924" s="8"/>
      <c r="V924" s="8"/>
      <c r="W924" s="8"/>
      <c r="X924" s="8"/>
      <c r="Y924" s="9"/>
      <c r="Z924" s="8"/>
      <c r="AA924" s="8"/>
      <c r="AB924" s="8"/>
      <c r="AC924" s="8"/>
      <c r="AD924" s="8"/>
      <c r="AE924" s="8"/>
      <c r="AF924" s="56"/>
      <c r="AG924" s="56"/>
      <c r="AH924" s="8"/>
      <c r="AI924" s="8"/>
      <c r="AJ924" s="8"/>
      <c r="AK924" s="51"/>
      <c r="AL924" s="51"/>
      <c r="AM924" s="8"/>
      <c r="AN924" s="8"/>
      <c r="AO924" s="8"/>
      <c r="AP924" s="46"/>
      <c r="AQ924" s="71"/>
      <c r="AR924" s="72"/>
      <c r="AS924" s="8"/>
      <c r="AT924" s="8"/>
      <c r="AU924" s="8"/>
      <c r="AV924" s="8"/>
      <c r="AW924" s="8"/>
    </row>
    <row r="925" ht="12.75" customHeight="1">
      <c r="A925" s="40"/>
      <c r="B925" s="40"/>
      <c r="C925" s="40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3"/>
      <c r="O925" s="10"/>
      <c r="P925" s="9"/>
      <c r="Q925" s="9"/>
      <c r="R925" s="44"/>
      <c r="S925" s="69"/>
      <c r="T925" s="8"/>
      <c r="U925" s="8"/>
      <c r="V925" s="8"/>
      <c r="W925" s="8"/>
      <c r="X925" s="8"/>
      <c r="Y925" s="9"/>
      <c r="Z925" s="8"/>
      <c r="AA925" s="8"/>
      <c r="AB925" s="8"/>
      <c r="AC925" s="8"/>
      <c r="AD925" s="8"/>
      <c r="AE925" s="8"/>
      <c r="AF925" s="56"/>
      <c r="AG925" s="56"/>
      <c r="AH925" s="8"/>
      <c r="AI925" s="8"/>
      <c r="AJ925" s="8"/>
      <c r="AK925" s="51"/>
      <c r="AL925" s="51"/>
      <c r="AM925" s="8"/>
      <c r="AN925" s="8"/>
      <c r="AO925" s="8"/>
      <c r="AP925" s="46"/>
      <c r="AQ925" s="71"/>
      <c r="AR925" s="72"/>
      <c r="AS925" s="8"/>
      <c r="AT925" s="8"/>
      <c r="AU925" s="8"/>
      <c r="AV925" s="8"/>
      <c r="AW925" s="8"/>
    </row>
    <row r="926" ht="12.75" customHeight="1">
      <c r="A926" s="40"/>
      <c r="B926" s="40"/>
      <c r="C926" s="40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3"/>
      <c r="O926" s="10"/>
      <c r="P926" s="9"/>
      <c r="Q926" s="9"/>
      <c r="R926" s="44"/>
      <c r="S926" s="69"/>
      <c r="T926" s="8"/>
      <c r="U926" s="8"/>
      <c r="V926" s="8"/>
      <c r="W926" s="8"/>
      <c r="X926" s="8"/>
      <c r="Y926" s="9"/>
      <c r="Z926" s="8"/>
      <c r="AA926" s="8"/>
      <c r="AB926" s="8"/>
      <c r="AC926" s="8"/>
      <c r="AD926" s="8"/>
      <c r="AE926" s="8"/>
      <c r="AF926" s="56"/>
      <c r="AG926" s="56"/>
      <c r="AH926" s="8"/>
      <c r="AI926" s="8"/>
      <c r="AJ926" s="8"/>
      <c r="AK926" s="51"/>
      <c r="AL926" s="51"/>
      <c r="AM926" s="8"/>
      <c r="AN926" s="8"/>
      <c r="AO926" s="8"/>
      <c r="AP926" s="46"/>
      <c r="AQ926" s="71"/>
      <c r="AR926" s="72"/>
      <c r="AS926" s="8"/>
      <c r="AT926" s="8"/>
      <c r="AU926" s="8"/>
      <c r="AV926" s="8"/>
      <c r="AW926" s="8"/>
    </row>
    <row r="927" ht="12.75" customHeight="1">
      <c r="A927" s="40"/>
      <c r="B927" s="40"/>
      <c r="C927" s="40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3"/>
      <c r="O927" s="10"/>
      <c r="P927" s="9"/>
      <c r="Q927" s="9"/>
      <c r="R927" s="44"/>
      <c r="S927" s="69"/>
      <c r="T927" s="8"/>
      <c r="U927" s="8"/>
      <c r="V927" s="8"/>
      <c r="W927" s="8"/>
      <c r="X927" s="8"/>
      <c r="Y927" s="9"/>
      <c r="Z927" s="8"/>
      <c r="AA927" s="8"/>
      <c r="AB927" s="8"/>
      <c r="AC927" s="8"/>
      <c r="AD927" s="8"/>
      <c r="AE927" s="8"/>
      <c r="AF927" s="56"/>
      <c r="AG927" s="56"/>
      <c r="AH927" s="8"/>
      <c r="AI927" s="8"/>
      <c r="AJ927" s="8"/>
      <c r="AK927" s="51"/>
      <c r="AL927" s="51"/>
      <c r="AM927" s="8"/>
      <c r="AN927" s="8"/>
      <c r="AO927" s="8"/>
      <c r="AP927" s="46"/>
      <c r="AQ927" s="71"/>
      <c r="AR927" s="72"/>
      <c r="AS927" s="8"/>
      <c r="AT927" s="8"/>
      <c r="AU927" s="8"/>
      <c r="AV927" s="8"/>
      <c r="AW927" s="8"/>
    </row>
    <row r="928" ht="12.75" customHeight="1">
      <c r="A928" s="40"/>
      <c r="B928" s="40"/>
      <c r="C928" s="40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3"/>
      <c r="O928" s="10"/>
      <c r="P928" s="9"/>
      <c r="Q928" s="9"/>
      <c r="R928" s="44"/>
      <c r="S928" s="69"/>
      <c r="T928" s="8"/>
      <c r="U928" s="8"/>
      <c r="V928" s="8"/>
      <c r="W928" s="8"/>
      <c r="X928" s="8"/>
      <c r="Y928" s="9"/>
      <c r="Z928" s="8"/>
      <c r="AA928" s="8"/>
      <c r="AB928" s="8"/>
      <c r="AC928" s="8"/>
      <c r="AD928" s="8"/>
      <c r="AE928" s="8"/>
      <c r="AF928" s="56"/>
      <c r="AG928" s="56"/>
      <c r="AH928" s="8"/>
      <c r="AI928" s="8"/>
      <c r="AJ928" s="8"/>
      <c r="AK928" s="51"/>
      <c r="AL928" s="51"/>
      <c r="AM928" s="8"/>
      <c r="AN928" s="8"/>
      <c r="AO928" s="8"/>
      <c r="AP928" s="46"/>
      <c r="AQ928" s="71"/>
      <c r="AR928" s="72"/>
      <c r="AS928" s="8"/>
      <c r="AT928" s="8"/>
      <c r="AU928" s="8"/>
      <c r="AV928" s="8"/>
      <c r="AW928" s="8"/>
    </row>
    <row r="929" ht="12.75" customHeight="1">
      <c r="A929" s="40"/>
      <c r="B929" s="40"/>
      <c r="C929" s="40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3"/>
      <c r="O929" s="10"/>
      <c r="P929" s="9"/>
      <c r="Q929" s="9"/>
      <c r="R929" s="44"/>
      <c r="S929" s="69"/>
      <c r="T929" s="8"/>
      <c r="U929" s="8"/>
      <c r="V929" s="8"/>
      <c r="W929" s="8"/>
      <c r="X929" s="8"/>
      <c r="Y929" s="9"/>
      <c r="Z929" s="8"/>
      <c r="AA929" s="8"/>
      <c r="AB929" s="8"/>
      <c r="AC929" s="8"/>
      <c r="AD929" s="8"/>
      <c r="AE929" s="8"/>
      <c r="AF929" s="56"/>
      <c r="AG929" s="56"/>
      <c r="AH929" s="8"/>
      <c r="AI929" s="8"/>
      <c r="AJ929" s="8"/>
      <c r="AK929" s="51"/>
      <c r="AL929" s="51"/>
      <c r="AM929" s="8"/>
      <c r="AN929" s="8"/>
      <c r="AO929" s="8"/>
      <c r="AP929" s="46"/>
      <c r="AQ929" s="71"/>
      <c r="AR929" s="72"/>
      <c r="AS929" s="8"/>
      <c r="AT929" s="8"/>
      <c r="AU929" s="8"/>
      <c r="AV929" s="8"/>
      <c r="AW929" s="8"/>
    </row>
    <row r="930" ht="12.75" customHeight="1">
      <c r="A930" s="40"/>
      <c r="B930" s="40"/>
      <c r="C930" s="40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3"/>
      <c r="O930" s="10"/>
      <c r="P930" s="9"/>
      <c r="Q930" s="9"/>
      <c r="R930" s="44"/>
      <c r="S930" s="69"/>
      <c r="T930" s="8"/>
      <c r="U930" s="8"/>
      <c r="V930" s="8"/>
      <c r="W930" s="8"/>
      <c r="X930" s="8"/>
      <c r="Y930" s="9"/>
      <c r="Z930" s="8"/>
      <c r="AA930" s="8"/>
      <c r="AB930" s="8"/>
      <c r="AC930" s="8"/>
      <c r="AD930" s="8"/>
      <c r="AE930" s="8"/>
      <c r="AF930" s="56"/>
      <c r="AG930" s="56"/>
      <c r="AH930" s="8"/>
      <c r="AI930" s="8"/>
      <c r="AJ930" s="8"/>
      <c r="AK930" s="51"/>
      <c r="AL930" s="51"/>
      <c r="AM930" s="8"/>
      <c r="AN930" s="8"/>
      <c r="AO930" s="8"/>
      <c r="AP930" s="46"/>
      <c r="AQ930" s="71"/>
      <c r="AR930" s="72"/>
      <c r="AS930" s="8"/>
      <c r="AT930" s="8"/>
      <c r="AU930" s="8"/>
      <c r="AV930" s="8"/>
      <c r="AW930" s="8"/>
    </row>
    <row r="931" ht="12.75" customHeight="1">
      <c r="A931" s="40"/>
      <c r="B931" s="40"/>
      <c r="C931" s="40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3"/>
      <c r="O931" s="10"/>
      <c r="P931" s="9"/>
      <c r="Q931" s="9"/>
      <c r="R931" s="44"/>
      <c r="S931" s="69"/>
      <c r="T931" s="8"/>
      <c r="U931" s="8"/>
      <c r="V931" s="8"/>
      <c r="W931" s="8"/>
      <c r="X931" s="8"/>
      <c r="Y931" s="9"/>
      <c r="Z931" s="8"/>
      <c r="AA931" s="8"/>
      <c r="AB931" s="8"/>
      <c r="AC931" s="8"/>
      <c r="AD931" s="8"/>
      <c r="AE931" s="8"/>
      <c r="AF931" s="56"/>
      <c r="AG931" s="56"/>
      <c r="AH931" s="8"/>
      <c r="AI931" s="8"/>
      <c r="AJ931" s="8"/>
      <c r="AK931" s="51"/>
      <c r="AL931" s="51"/>
      <c r="AM931" s="8"/>
      <c r="AN931" s="8"/>
      <c r="AO931" s="8"/>
      <c r="AP931" s="46"/>
      <c r="AQ931" s="71"/>
      <c r="AR931" s="72"/>
      <c r="AS931" s="8"/>
      <c r="AT931" s="8"/>
      <c r="AU931" s="8"/>
      <c r="AV931" s="8"/>
      <c r="AW931" s="8"/>
    </row>
    <row r="932" ht="12.75" customHeight="1">
      <c r="A932" s="40"/>
      <c r="B932" s="40"/>
      <c r="C932" s="40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3"/>
      <c r="O932" s="10"/>
      <c r="P932" s="9"/>
      <c r="Q932" s="9"/>
      <c r="R932" s="44"/>
      <c r="S932" s="69"/>
      <c r="T932" s="8"/>
      <c r="U932" s="8"/>
      <c r="V932" s="8"/>
      <c r="W932" s="8"/>
      <c r="X932" s="8"/>
      <c r="Y932" s="9"/>
      <c r="Z932" s="8"/>
      <c r="AA932" s="8"/>
      <c r="AB932" s="8"/>
      <c r="AC932" s="8"/>
      <c r="AD932" s="8"/>
      <c r="AE932" s="8"/>
      <c r="AF932" s="56"/>
      <c r="AG932" s="56"/>
      <c r="AH932" s="8"/>
      <c r="AI932" s="8"/>
      <c r="AJ932" s="8"/>
      <c r="AK932" s="51"/>
      <c r="AL932" s="51"/>
      <c r="AM932" s="8"/>
      <c r="AN932" s="8"/>
      <c r="AO932" s="8"/>
      <c r="AP932" s="46"/>
      <c r="AQ932" s="71"/>
      <c r="AR932" s="72"/>
      <c r="AS932" s="8"/>
      <c r="AT932" s="8"/>
      <c r="AU932" s="8"/>
      <c r="AV932" s="8"/>
      <c r="AW932" s="8"/>
    </row>
    <row r="933" ht="12.75" customHeight="1">
      <c r="A933" s="40"/>
      <c r="B933" s="40"/>
      <c r="C933" s="40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3"/>
      <c r="O933" s="10"/>
      <c r="P933" s="9"/>
      <c r="Q933" s="9"/>
      <c r="R933" s="44"/>
      <c r="S933" s="69"/>
      <c r="T933" s="8"/>
      <c r="U933" s="8"/>
      <c r="V933" s="8"/>
      <c r="W933" s="8"/>
      <c r="X933" s="8"/>
      <c r="Y933" s="9"/>
      <c r="Z933" s="8"/>
      <c r="AA933" s="8"/>
      <c r="AB933" s="8"/>
      <c r="AC933" s="8"/>
      <c r="AD933" s="8"/>
      <c r="AE933" s="8"/>
      <c r="AF933" s="56"/>
      <c r="AG933" s="56"/>
      <c r="AH933" s="8"/>
      <c r="AI933" s="8"/>
      <c r="AJ933" s="8"/>
      <c r="AK933" s="51"/>
      <c r="AL933" s="51"/>
      <c r="AM933" s="8"/>
      <c r="AN933" s="8"/>
      <c r="AO933" s="8"/>
      <c r="AP933" s="46"/>
      <c r="AQ933" s="71"/>
      <c r="AR933" s="72"/>
      <c r="AS933" s="8"/>
      <c r="AT933" s="8"/>
      <c r="AU933" s="8"/>
      <c r="AV933" s="8"/>
      <c r="AW933" s="8"/>
    </row>
    <row r="934" ht="12.75" customHeight="1">
      <c r="A934" s="40"/>
      <c r="B934" s="40"/>
      <c r="C934" s="40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3"/>
      <c r="O934" s="10"/>
      <c r="P934" s="9"/>
      <c r="Q934" s="9"/>
      <c r="R934" s="44"/>
      <c r="S934" s="69"/>
      <c r="T934" s="8"/>
      <c r="U934" s="8"/>
      <c r="V934" s="8"/>
      <c r="W934" s="8"/>
      <c r="X934" s="8"/>
      <c r="Y934" s="9"/>
      <c r="Z934" s="8"/>
      <c r="AA934" s="8"/>
      <c r="AB934" s="8"/>
      <c r="AC934" s="8"/>
      <c r="AD934" s="8"/>
      <c r="AE934" s="8"/>
      <c r="AF934" s="56"/>
      <c r="AG934" s="56"/>
      <c r="AH934" s="8"/>
      <c r="AI934" s="8"/>
      <c r="AJ934" s="8"/>
      <c r="AK934" s="51"/>
      <c r="AL934" s="51"/>
      <c r="AM934" s="8"/>
      <c r="AN934" s="8"/>
      <c r="AO934" s="8"/>
      <c r="AP934" s="46"/>
      <c r="AQ934" s="71"/>
      <c r="AR934" s="72"/>
      <c r="AS934" s="8"/>
      <c r="AT934" s="8"/>
      <c r="AU934" s="8"/>
      <c r="AV934" s="8"/>
      <c r="AW934" s="8"/>
    </row>
    <row r="935" ht="12.75" customHeight="1">
      <c r="A935" s="40"/>
      <c r="B935" s="40"/>
      <c r="C935" s="40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3"/>
      <c r="O935" s="10"/>
      <c r="P935" s="9"/>
      <c r="Q935" s="9"/>
      <c r="R935" s="44"/>
      <c r="S935" s="69"/>
      <c r="T935" s="8"/>
      <c r="U935" s="8"/>
      <c r="V935" s="8"/>
      <c r="W935" s="8"/>
      <c r="X935" s="8"/>
      <c r="Y935" s="9"/>
      <c r="Z935" s="8"/>
      <c r="AA935" s="8"/>
      <c r="AB935" s="8"/>
      <c r="AC935" s="8"/>
      <c r="AD935" s="8"/>
      <c r="AE935" s="8"/>
      <c r="AF935" s="56"/>
      <c r="AG935" s="56"/>
      <c r="AH935" s="8"/>
      <c r="AI935" s="8"/>
      <c r="AJ935" s="8"/>
      <c r="AK935" s="51"/>
      <c r="AL935" s="51"/>
      <c r="AM935" s="8"/>
      <c r="AN935" s="8"/>
      <c r="AO935" s="8"/>
      <c r="AP935" s="46"/>
      <c r="AQ935" s="71"/>
      <c r="AR935" s="72"/>
      <c r="AS935" s="8"/>
      <c r="AT935" s="8"/>
      <c r="AU935" s="8"/>
      <c r="AV935" s="8"/>
      <c r="AW935" s="8"/>
    </row>
    <row r="936" ht="12.75" customHeight="1">
      <c r="A936" s="40"/>
      <c r="B936" s="40"/>
      <c r="C936" s="40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3"/>
      <c r="O936" s="10"/>
      <c r="P936" s="9"/>
      <c r="Q936" s="9"/>
      <c r="R936" s="44"/>
      <c r="S936" s="69"/>
      <c r="T936" s="8"/>
      <c r="U936" s="8"/>
      <c r="V936" s="8"/>
      <c r="W936" s="8"/>
      <c r="X936" s="8"/>
      <c r="Y936" s="9"/>
      <c r="Z936" s="8"/>
      <c r="AA936" s="8"/>
      <c r="AB936" s="8"/>
      <c r="AC936" s="8"/>
      <c r="AD936" s="8"/>
      <c r="AE936" s="8"/>
      <c r="AF936" s="56"/>
      <c r="AG936" s="56"/>
      <c r="AH936" s="8"/>
      <c r="AI936" s="8"/>
      <c r="AJ936" s="8"/>
      <c r="AK936" s="51"/>
      <c r="AL936" s="51"/>
      <c r="AM936" s="8"/>
      <c r="AN936" s="8"/>
      <c r="AO936" s="8"/>
      <c r="AP936" s="46"/>
      <c r="AQ936" s="71"/>
      <c r="AR936" s="72"/>
      <c r="AS936" s="8"/>
      <c r="AT936" s="8"/>
      <c r="AU936" s="8"/>
      <c r="AV936" s="8"/>
      <c r="AW936" s="8"/>
    </row>
    <row r="937" ht="12.75" customHeight="1">
      <c r="A937" s="40"/>
      <c r="B937" s="40"/>
      <c r="C937" s="40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3"/>
      <c r="O937" s="10"/>
      <c r="P937" s="9"/>
      <c r="Q937" s="9"/>
      <c r="R937" s="44"/>
      <c r="S937" s="69"/>
      <c r="T937" s="8"/>
      <c r="U937" s="8"/>
      <c r="V937" s="8"/>
      <c r="W937" s="8"/>
      <c r="X937" s="8"/>
      <c r="Y937" s="9"/>
      <c r="Z937" s="8"/>
      <c r="AA937" s="8"/>
      <c r="AB937" s="8"/>
      <c r="AC937" s="8"/>
      <c r="AD937" s="8"/>
      <c r="AE937" s="8"/>
      <c r="AF937" s="56"/>
      <c r="AG937" s="56"/>
      <c r="AH937" s="8"/>
      <c r="AI937" s="8"/>
      <c r="AJ937" s="8"/>
      <c r="AK937" s="51"/>
      <c r="AL937" s="51"/>
      <c r="AM937" s="8"/>
      <c r="AN937" s="8"/>
      <c r="AO937" s="8"/>
      <c r="AP937" s="46"/>
      <c r="AQ937" s="71"/>
      <c r="AR937" s="72"/>
      <c r="AS937" s="8"/>
      <c r="AT937" s="8"/>
      <c r="AU937" s="8"/>
      <c r="AV937" s="8"/>
      <c r="AW937" s="8"/>
    </row>
    <row r="938" ht="12.75" customHeight="1">
      <c r="A938" s="40"/>
      <c r="B938" s="40"/>
      <c r="C938" s="40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3"/>
      <c r="O938" s="10"/>
      <c r="P938" s="9"/>
      <c r="Q938" s="9"/>
      <c r="R938" s="44"/>
      <c r="S938" s="69"/>
      <c r="T938" s="8"/>
      <c r="U938" s="8"/>
      <c r="V938" s="8"/>
      <c r="W938" s="8"/>
      <c r="X938" s="8"/>
      <c r="Y938" s="9"/>
      <c r="Z938" s="8"/>
      <c r="AA938" s="8"/>
      <c r="AB938" s="8"/>
      <c r="AC938" s="8"/>
      <c r="AD938" s="8"/>
      <c r="AE938" s="8"/>
      <c r="AF938" s="56"/>
      <c r="AG938" s="56"/>
      <c r="AH938" s="8"/>
      <c r="AI938" s="8"/>
      <c r="AJ938" s="8"/>
      <c r="AK938" s="51"/>
      <c r="AL938" s="51"/>
      <c r="AM938" s="8"/>
      <c r="AN938" s="8"/>
      <c r="AO938" s="8"/>
      <c r="AP938" s="46"/>
      <c r="AQ938" s="71"/>
      <c r="AR938" s="72"/>
      <c r="AS938" s="8"/>
      <c r="AT938" s="8"/>
      <c r="AU938" s="8"/>
      <c r="AV938" s="8"/>
      <c r="AW938" s="8"/>
    </row>
    <row r="939" ht="12.75" customHeight="1">
      <c r="A939" s="40"/>
      <c r="B939" s="40"/>
      <c r="C939" s="40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3"/>
      <c r="O939" s="10"/>
      <c r="P939" s="9"/>
      <c r="Q939" s="9"/>
      <c r="R939" s="44"/>
      <c r="S939" s="69"/>
      <c r="T939" s="8"/>
      <c r="U939" s="8"/>
      <c r="V939" s="8"/>
      <c r="W939" s="8"/>
      <c r="X939" s="8"/>
      <c r="Y939" s="9"/>
      <c r="Z939" s="8"/>
      <c r="AA939" s="8"/>
      <c r="AB939" s="8"/>
      <c r="AC939" s="8"/>
      <c r="AD939" s="8"/>
      <c r="AE939" s="8"/>
      <c r="AF939" s="56"/>
      <c r="AG939" s="56"/>
      <c r="AH939" s="8"/>
      <c r="AI939" s="8"/>
      <c r="AJ939" s="8"/>
      <c r="AK939" s="51"/>
      <c r="AL939" s="51"/>
      <c r="AM939" s="8"/>
      <c r="AN939" s="8"/>
      <c r="AO939" s="8"/>
      <c r="AP939" s="46"/>
      <c r="AQ939" s="71"/>
      <c r="AR939" s="72"/>
      <c r="AS939" s="8"/>
      <c r="AT939" s="8"/>
      <c r="AU939" s="8"/>
      <c r="AV939" s="8"/>
      <c r="AW939" s="8"/>
    </row>
    <row r="940" ht="12.75" customHeight="1">
      <c r="A940" s="40"/>
      <c r="B940" s="40"/>
      <c r="C940" s="40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3"/>
      <c r="O940" s="10"/>
      <c r="P940" s="9"/>
      <c r="Q940" s="9"/>
      <c r="R940" s="44"/>
      <c r="S940" s="69"/>
      <c r="T940" s="8"/>
      <c r="U940" s="8"/>
      <c r="V940" s="8"/>
      <c r="W940" s="8"/>
      <c r="X940" s="8"/>
      <c r="Y940" s="9"/>
      <c r="Z940" s="8"/>
      <c r="AA940" s="8"/>
      <c r="AB940" s="8"/>
      <c r="AC940" s="8"/>
      <c r="AD940" s="8"/>
      <c r="AE940" s="8"/>
      <c r="AF940" s="56"/>
      <c r="AG940" s="56"/>
      <c r="AH940" s="8"/>
      <c r="AI940" s="8"/>
      <c r="AJ940" s="8"/>
      <c r="AK940" s="51"/>
      <c r="AL940" s="51"/>
      <c r="AM940" s="8"/>
      <c r="AN940" s="8"/>
      <c r="AO940" s="8"/>
      <c r="AP940" s="46"/>
      <c r="AQ940" s="71"/>
      <c r="AR940" s="72"/>
      <c r="AS940" s="8"/>
      <c r="AT940" s="8"/>
      <c r="AU940" s="8"/>
      <c r="AV940" s="8"/>
      <c r="AW940" s="8"/>
    </row>
    <row r="941" ht="12.75" customHeight="1">
      <c r="A941" s="40"/>
      <c r="B941" s="40"/>
      <c r="C941" s="40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3"/>
      <c r="O941" s="10"/>
      <c r="P941" s="9"/>
      <c r="Q941" s="9"/>
      <c r="R941" s="44"/>
      <c r="S941" s="69"/>
      <c r="T941" s="8"/>
      <c r="U941" s="8"/>
      <c r="V941" s="8"/>
      <c r="W941" s="8"/>
      <c r="X941" s="8"/>
      <c r="Y941" s="9"/>
      <c r="Z941" s="8"/>
      <c r="AA941" s="8"/>
      <c r="AB941" s="8"/>
      <c r="AC941" s="8"/>
      <c r="AD941" s="8"/>
      <c r="AE941" s="8"/>
      <c r="AF941" s="56"/>
      <c r="AG941" s="56"/>
      <c r="AH941" s="8"/>
      <c r="AI941" s="8"/>
      <c r="AJ941" s="8"/>
      <c r="AK941" s="51"/>
      <c r="AL941" s="51"/>
      <c r="AM941" s="8"/>
      <c r="AN941" s="8"/>
      <c r="AO941" s="8"/>
      <c r="AP941" s="46"/>
      <c r="AQ941" s="71"/>
      <c r="AR941" s="72"/>
      <c r="AS941" s="8"/>
      <c r="AT941" s="8"/>
      <c r="AU941" s="8"/>
      <c r="AV941" s="8"/>
      <c r="AW941" s="8"/>
    </row>
    <row r="942" ht="12.75" customHeight="1">
      <c r="A942" s="40"/>
      <c r="B942" s="40"/>
      <c r="C942" s="40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3"/>
      <c r="O942" s="10"/>
      <c r="P942" s="9"/>
      <c r="Q942" s="9"/>
      <c r="R942" s="44"/>
      <c r="S942" s="69"/>
      <c r="T942" s="8"/>
      <c r="U942" s="8"/>
      <c r="V942" s="8"/>
      <c r="W942" s="8"/>
      <c r="X942" s="8"/>
      <c r="Y942" s="9"/>
      <c r="Z942" s="8"/>
      <c r="AA942" s="8"/>
      <c r="AB942" s="8"/>
      <c r="AC942" s="8"/>
      <c r="AD942" s="8"/>
      <c r="AE942" s="8"/>
      <c r="AF942" s="56"/>
      <c r="AG942" s="56"/>
      <c r="AH942" s="8"/>
      <c r="AI942" s="8"/>
      <c r="AJ942" s="8"/>
      <c r="AK942" s="51"/>
      <c r="AL942" s="51"/>
      <c r="AM942" s="8"/>
      <c r="AN942" s="8"/>
      <c r="AO942" s="8"/>
      <c r="AP942" s="46"/>
      <c r="AQ942" s="71"/>
      <c r="AR942" s="72"/>
      <c r="AS942" s="8"/>
      <c r="AT942" s="8"/>
      <c r="AU942" s="8"/>
      <c r="AV942" s="8"/>
      <c r="AW942" s="8"/>
    </row>
    <row r="943" ht="12.75" customHeight="1">
      <c r="A943" s="40"/>
      <c r="B943" s="40"/>
      <c r="C943" s="40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3"/>
      <c r="O943" s="10"/>
      <c r="P943" s="9"/>
      <c r="Q943" s="9"/>
      <c r="R943" s="44"/>
      <c r="S943" s="69"/>
      <c r="T943" s="8"/>
      <c r="U943" s="8"/>
      <c r="V943" s="8"/>
      <c r="W943" s="8"/>
      <c r="X943" s="8"/>
      <c r="Y943" s="9"/>
      <c r="Z943" s="8"/>
      <c r="AA943" s="8"/>
      <c r="AB943" s="8"/>
      <c r="AC943" s="8"/>
      <c r="AD943" s="8"/>
      <c r="AE943" s="8"/>
      <c r="AF943" s="56"/>
      <c r="AG943" s="56"/>
      <c r="AH943" s="8"/>
      <c r="AI943" s="8"/>
      <c r="AJ943" s="8"/>
      <c r="AK943" s="51"/>
      <c r="AL943" s="51"/>
      <c r="AM943" s="8"/>
      <c r="AN943" s="8"/>
      <c r="AO943" s="8"/>
      <c r="AP943" s="46"/>
      <c r="AQ943" s="71"/>
      <c r="AR943" s="72"/>
      <c r="AS943" s="8"/>
      <c r="AT943" s="8"/>
      <c r="AU943" s="8"/>
      <c r="AV943" s="8"/>
      <c r="AW943" s="8"/>
    </row>
    <row r="944" ht="12.75" customHeight="1">
      <c r="A944" s="40"/>
      <c r="B944" s="40"/>
      <c r="C944" s="40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3"/>
      <c r="O944" s="10"/>
      <c r="P944" s="9"/>
      <c r="Q944" s="9"/>
      <c r="R944" s="44"/>
      <c r="S944" s="69"/>
      <c r="T944" s="8"/>
      <c r="U944" s="8"/>
      <c r="V944" s="8"/>
      <c r="W944" s="8"/>
      <c r="X944" s="8"/>
      <c r="Y944" s="9"/>
      <c r="Z944" s="8"/>
      <c r="AA944" s="8"/>
      <c r="AB944" s="8"/>
      <c r="AC944" s="8"/>
      <c r="AD944" s="8"/>
      <c r="AE944" s="8"/>
      <c r="AF944" s="56"/>
      <c r="AG944" s="56"/>
      <c r="AH944" s="8"/>
      <c r="AI944" s="8"/>
      <c r="AJ944" s="8"/>
      <c r="AK944" s="51"/>
      <c r="AL944" s="51"/>
      <c r="AM944" s="8"/>
      <c r="AN944" s="8"/>
      <c r="AO944" s="8"/>
      <c r="AP944" s="46"/>
      <c r="AQ944" s="71"/>
      <c r="AR944" s="72"/>
      <c r="AS944" s="8"/>
      <c r="AT944" s="8"/>
      <c r="AU944" s="8"/>
      <c r="AV944" s="8"/>
      <c r="AW944" s="8"/>
    </row>
    <row r="945" ht="12.75" customHeight="1">
      <c r="A945" s="40"/>
      <c r="B945" s="40"/>
      <c r="C945" s="40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3"/>
      <c r="O945" s="10"/>
      <c r="P945" s="9"/>
      <c r="Q945" s="9"/>
      <c r="R945" s="44"/>
      <c r="S945" s="69"/>
      <c r="T945" s="8"/>
      <c r="U945" s="8"/>
      <c r="V945" s="8"/>
      <c r="W945" s="8"/>
      <c r="X945" s="8"/>
      <c r="Y945" s="9"/>
      <c r="Z945" s="8"/>
      <c r="AA945" s="8"/>
      <c r="AB945" s="8"/>
      <c r="AC945" s="8"/>
      <c r="AD945" s="8"/>
      <c r="AE945" s="8"/>
      <c r="AF945" s="56"/>
      <c r="AG945" s="56"/>
      <c r="AH945" s="8"/>
      <c r="AI945" s="8"/>
      <c r="AJ945" s="8"/>
      <c r="AK945" s="51"/>
      <c r="AL945" s="51"/>
      <c r="AM945" s="8"/>
      <c r="AN945" s="8"/>
      <c r="AO945" s="8"/>
      <c r="AP945" s="46"/>
      <c r="AQ945" s="71"/>
      <c r="AR945" s="72"/>
      <c r="AS945" s="8"/>
      <c r="AT945" s="8"/>
      <c r="AU945" s="8"/>
      <c r="AV945" s="8"/>
      <c r="AW945" s="8"/>
    </row>
    <row r="946" ht="12.75" customHeight="1">
      <c r="A946" s="40"/>
      <c r="B946" s="40"/>
      <c r="C946" s="40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3"/>
      <c r="O946" s="10"/>
      <c r="P946" s="9"/>
      <c r="Q946" s="9"/>
      <c r="R946" s="44"/>
      <c r="S946" s="69"/>
      <c r="T946" s="8"/>
      <c r="U946" s="8"/>
      <c r="V946" s="8"/>
      <c r="W946" s="8"/>
      <c r="X946" s="8"/>
      <c r="Y946" s="9"/>
      <c r="Z946" s="8"/>
      <c r="AA946" s="8"/>
      <c r="AB946" s="8"/>
      <c r="AC946" s="8"/>
      <c r="AD946" s="8"/>
      <c r="AE946" s="8"/>
      <c r="AF946" s="56"/>
      <c r="AG946" s="56"/>
      <c r="AH946" s="8"/>
      <c r="AI946" s="8"/>
      <c r="AJ946" s="8"/>
      <c r="AK946" s="51"/>
      <c r="AL946" s="51"/>
      <c r="AM946" s="8"/>
      <c r="AN946" s="8"/>
      <c r="AO946" s="8"/>
      <c r="AP946" s="46"/>
      <c r="AQ946" s="71"/>
      <c r="AR946" s="72"/>
      <c r="AS946" s="8"/>
      <c r="AT946" s="8"/>
      <c r="AU946" s="8"/>
      <c r="AV946" s="8"/>
      <c r="AW946" s="8"/>
    </row>
    <row r="947" ht="12.75" customHeight="1">
      <c r="A947" s="40"/>
      <c r="B947" s="40"/>
      <c r="C947" s="40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3"/>
      <c r="O947" s="10"/>
      <c r="P947" s="9"/>
      <c r="Q947" s="9"/>
      <c r="R947" s="44"/>
      <c r="S947" s="69"/>
      <c r="T947" s="8"/>
      <c r="U947" s="8"/>
      <c r="V947" s="8"/>
      <c r="W947" s="8"/>
      <c r="X947" s="8"/>
      <c r="Y947" s="9"/>
      <c r="Z947" s="8"/>
      <c r="AA947" s="8"/>
      <c r="AB947" s="8"/>
      <c r="AC947" s="8"/>
      <c r="AD947" s="8"/>
      <c r="AE947" s="8"/>
      <c r="AF947" s="56"/>
      <c r="AG947" s="56"/>
      <c r="AH947" s="8"/>
      <c r="AI947" s="8"/>
      <c r="AJ947" s="8"/>
      <c r="AK947" s="51"/>
      <c r="AL947" s="51"/>
      <c r="AM947" s="8"/>
      <c r="AN947" s="8"/>
      <c r="AO947" s="8"/>
      <c r="AP947" s="46"/>
      <c r="AQ947" s="71"/>
      <c r="AR947" s="72"/>
      <c r="AS947" s="8"/>
      <c r="AT947" s="8"/>
      <c r="AU947" s="8"/>
      <c r="AV947" s="8"/>
      <c r="AW947" s="8"/>
    </row>
    <row r="948" ht="12.75" customHeight="1">
      <c r="A948" s="40"/>
      <c r="B948" s="40"/>
      <c r="C948" s="40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3"/>
      <c r="O948" s="10"/>
      <c r="P948" s="9"/>
      <c r="Q948" s="9"/>
      <c r="R948" s="44"/>
      <c r="S948" s="69"/>
      <c r="T948" s="8"/>
      <c r="U948" s="8"/>
      <c r="V948" s="8"/>
      <c r="W948" s="8"/>
      <c r="X948" s="8"/>
      <c r="Y948" s="9"/>
      <c r="Z948" s="8"/>
      <c r="AA948" s="8"/>
      <c r="AB948" s="8"/>
      <c r="AC948" s="8"/>
      <c r="AD948" s="8"/>
      <c r="AE948" s="8"/>
      <c r="AF948" s="56"/>
      <c r="AG948" s="56"/>
      <c r="AH948" s="8"/>
      <c r="AI948" s="8"/>
      <c r="AJ948" s="8"/>
      <c r="AK948" s="51"/>
      <c r="AL948" s="51"/>
      <c r="AM948" s="8"/>
      <c r="AN948" s="8"/>
      <c r="AO948" s="8"/>
      <c r="AP948" s="46"/>
      <c r="AQ948" s="71"/>
      <c r="AR948" s="72"/>
      <c r="AS948" s="8"/>
      <c r="AT948" s="8"/>
      <c r="AU948" s="8"/>
      <c r="AV948" s="8"/>
      <c r="AW948" s="8"/>
    </row>
    <row r="949" ht="12.75" customHeight="1">
      <c r="A949" s="40"/>
      <c r="B949" s="40"/>
      <c r="C949" s="40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3"/>
      <c r="O949" s="10"/>
      <c r="P949" s="9"/>
      <c r="Q949" s="9"/>
      <c r="R949" s="44"/>
      <c r="S949" s="69"/>
      <c r="T949" s="8"/>
      <c r="U949" s="8"/>
      <c r="V949" s="8"/>
      <c r="W949" s="8"/>
      <c r="X949" s="8"/>
      <c r="Y949" s="9"/>
      <c r="Z949" s="8"/>
      <c r="AA949" s="8"/>
      <c r="AB949" s="8"/>
      <c r="AC949" s="8"/>
      <c r="AD949" s="8"/>
      <c r="AE949" s="8"/>
      <c r="AF949" s="56"/>
      <c r="AG949" s="56"/>
      <c r="AH949" s="8"/>
      <c r="AI949" s="8"/>
      <c r="AJ949" s="8"/>
      <c r="AK949" s="51"/>
      <c r="AL949" s="51"/>
      <c r="AM949" s="8"/>
      <c r="AN949" s="8"/>
      <c r="AO949" s="8"/>
      <c r="AP949" s="46"/>
      <c r="AQ949" s="71"/>
      <c r="AR949" s="72"/>
      <c r="AS949" s="8"/>
      <c r="AT949" s="8"/>
      <c r="AU949" s="8"/>
      <c r="AV949" s="8"/>
      <c r="AW949" s="8"/>
    </row>
    <row r="950" ht="12.75" customHeight="1">
      <c r="A950" s="40"/>
      <c r="B950" s="40"/>
      <c r="C950" s="40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3"/>
      <c r="O950" s="10"/>
      <c r="P950" s="9"/>
      <c r="Q950" s="9"/>
      <c r="R950" s="44"/>
      <c r="S950" s="69"/>
      <c r="T950" s="8"/>
      <c r="U950" s="8"/>
      <c r="V950" s="8"/>
      <c r="W950" s="8"/>
      <c r="X950" s="8"/>
      <c r="Y950" s="9"/>
      <c r="Z950" s="8"/>
      <c r="AA950" s="8"/>
      <c r="AB950" s="8"/>
      <c r="AC950" s="8"/>
      <c r="AD950" s="8"/>
      <c r="AE950" s="8"/>
      <c r="AF950" s="56"/>
      <c r="AG950" s="56"/>
      <c r="AH950" s="8"/>
      <c r="AI950" s="8"/>
      <c r="AJ950" s="8"/>
      <c r="AK950" s="51"/>
      <c r="AL950" s="51"/>
      <c r="AM950" s="8"/>
      <c r="AN950" s="8"/>
      <c r="AO950" s="8"/>
      <c r="AP950" s="46"/>
      <c r="AQ950" s="71"/>
      <c r="AR950" s="72"/>
      <c r="AS950" s="8"/>
      <c r="AT950" s="8"/>
      <c r="AU950" s="8"/>
      <c r="AV950" s="8"/>
      <c r="AW950" s="8"/>
    </row>
    <row r="951" ht="12.75" customHeight="1">
      <c r="A951" s="40"/>
      <c r="B951" s="40"/>
      <c r="C951" s="40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3"/>
      <c r="O951" s="10"/>
      <c r="P951" s="9"/>
      <c r="Q951" s="9"/>
      <c r="R951" s="44"/>
      <c r="S951" s="69"/>
      <c r="T951" s="8"/>
      <c r="U951" s="8"/>
      <c r="V951" s="8"/>
      <c r="W951" s="8"/>
      <c r="X951" s="8"/>
      <c r="Y951" s="9"/>
      <c r="Z951" s="8"/>
      <c r="AA951" s="8"/>
      <c r="AB951" s="8"/>
      <c r="AC951" s="8"/>
      <c r="AD951" s="8"/>
      <c r="AE951" s="8"/>
      <c r="AF951" s="56"/>
      <c r="AG951" s="56"/>
      <c r="AH951" s="8"/>
      <c r="AI951" s="8"/>
      <c r="AJ951" s="8"/>
      <c r="AK951" s="51"/>
      <c r="AL951" s="51"/>
      <c r="AM951" s="8"/>
      <c r="AN951" s="8"/>
      <c r="AO951" s="8"/>
      <c r="AP951" s="46"/>
      <c r="AQ951" s="71"/>
      <c r="AR951" s="72"/>
      <c r="AS951" s="8"/>
      <c r="AT951" s="8"/>
      <c r="AU951" s="8"/>
      <c r="AV951" s="8"/>
      <c r="AW951" s="8"/>
    </row>
    <row r="952" ht="12.75" customHeight="1">
      <c r="A952" s="40"/>
      <c r="B952" s="40"/>
      <c r="C952" s="40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3"/>
      <c r="O952" s="10"/>
      <c r="P952" s="9"/>
      <c r="Q952" s="9"/>
      <c r="R952" s="44"/>
      <c r="S952" s="69"/>
      <c r="T952" s="8"/>
      <c r="U952" s="8"/>
      <c r="V952" s="8"/>
      <c r="W952" s="8"/>
      <c r="X952" s="8"/>
      <c r="Y952" s="9"/>
      <c r="Z952" s="8"/>
      <c r="AA952" s="8"/>
      <c r="AB952" s="8"/>
      <c r="AC952" s="8"/>
      <c r="AD952" s="8"/>
      <c r="AE952" s="8"/>
      <c r="AF952" s="56"/>
      <c r="AG952" s="56"/>
      <c r="AH952" s="8"/>
      <c r="AI952" s="8"/>
      <c r="AJ952" s="8"/>
      <c r="AK952" s="51"/>
      <c r="AL952" s="51"/>
      <c r="AM952" s="8"/>
      <c r="AN952" s="8"/>
      <c r="AO952" s="8"/>
      <c r="AP952" s="46"/>
      <c r="AQ952" s="71"/>
      <c r="AR952" s="72"/>
      <c r="AS952" s="8"/>
      <c r="AT952" s="8"/>
      <c r="AU952" s="8"/>
      <c r="AV952" s="8"/>
      <c r="AW952" s="8"/>
    </row>
    <row r="953" ht="12.75" customHeight="1">
      <c r="A953" s="40"/>
      <c r="B953" s="40"/>
      <c r="C953" s="40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3"/>
      <c r="O953" s="10"/>
      <c r="P953" s="9"/>
      <c r="Q953" s="9"/>
      <c r="R953" s="44"/>
      <c r="S953" s="69"/>
      <c r="T953" s="8"/>
      <c r="U953" s="8"/>
      <c r="V953" s="8"/>
      <c r="W953" s="8"/>
      <c r="X953" s="8"/>
      <c r="Y953" s="9"/>
      <c r="Z953" s="8"/>
      <c r="AA953" s="8"/>
      <c r="AB953" s="8"/>
      <c r="AC953" s="8"/>
      <c r="AD953" s="8"/>
      <c r="AE953" s="8"/>
      <c r="AF953" s="56"/>
      <c r="AG953" s="56"/>
      <c r="AH953" s="8"/>
      <c r="AI953" s="8"/>
      <c r="AJ953" s="8"/>
      <c r="AK953" s="51"/>
      <c r="AL953" s="51"/>
      <c r="AM953" s="8"/>
      <c r="AN953" s="8"/>
      <c r="AO953" s="8"/>
      <c r="AP953" s="46"/>
      <c r="AQ953" s="71"/>
      <c r="AR953" s="72"/>
      <c r="AS953" s="8"/>
      <c r="AT953" s="8"/>
      <c r="AU953" s="8"/>
      <c r="AV953" s="8"/>
      <c r="AW953" s="8"/>
    </row>
    <row r="954" ht="12.75" customHeight="1">
      <c r="A954" s="40"/>
      <c r="B954" s="40"/>
      <c r="C954" s="40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3"/>
      <c r="O954" s="10"/>
      <c r="P954" s="9"/>
      <c r="Q954" s="9"/>
      <c r="R954" s="44"/>
      <c r="S954" s="69"/>
      <c r="T954" s="8"/>
      <c r="U954" s="8"/>
      <c r="V954" s="8"/>
      <c r="W954" s="8"/>
      <c r="X954" s="8"/>
      <c r="Y954" s="9"/>
      <c r="Z954" s="8"/>
      <c r="AA954" s="8"/>
      <c r="AB954" s="8"/>
      <c r="AC954" s="8"/>
      <c r="AD954" s="8"/>
      <c r="AE954" s="8"/>
      <c r="AF954" s="56"/>
      <c r="AG954" s="56"/>
      <c r="AH954" s="8"/>
      <c r="AI954" s="8"/>
      <c r="AJ954" s="8"/>
      <c r="AK954" s="51"/>
      <c r="AL954" s="51"/>
      <c r="AM954" s="8"/>
      <c r="AN954" s="8"/>
      <c r="AO954" s="8"/>
      <c r="AP954" s="46"/>
      <c r="AQ954" s="71"/>
      <c r="AR954" s="72"/>
      <c r="AS954" s="8"/>
      <c r="AT954" s="8"/>
      <c r="AU954" s="8"/>
      <c r="AV954" s="8"/>
      <c r="AW954" s="8"/>
    </row>
    <row r="955" ht="12.75" customHeight="1">
      <c r="A955" s="40"/>
      <c r="B955" s="40"/>
      <c r="C955" s="40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3"/>
      <c r="O955" s="10"/>
      <c r="P955" s="9"/>
      <c r="Q955" s="9"/>
      <c r="R955" s="44"/>
      <c r="S955" s="69"/>
      <c r="T955" s="8"/>
      <c r="U955" s="8"/>
      <c r="V955" s="8"/>
      <c r="W955" s="8"/>
      <c r="X955" s="8"/>
      <c r="Y955" s="9"/>
      <c r="Z955" s="8"/>
      <c r="AA955" s="8"/>
      <c r="AB955" s="8"/>
      <c r="AC955" s="8"/>
      <c r="AD955" s="8"/>
      <c r="AE955" s="8"/>
      <c r="AF955" s="56"/>
      <c r="AG955" s="56"/>
      <c r="AH955" s="8"/>
      <c r="AI955" s="8"/>
      <c r="AJ955" s="8"/>
      <c r="AK955" s="51"/>
      <c r="AL955" s="51"/>
      <c r="AM955" s="8"/>
      <c r="AN955" s="8"/>
      <c r="AO955" s="8"/>
      <c r="AP955" s="46"/>
      <c r="AQ955" s="71"/>
      <c r="AR955" s="72"/>
      <c r="AS955" s="8"/>
      <c r="AT955" s="8"/>
      <c r="AU955" s="8"/>
      <c r="AV955" s="8"/>
      <c r="AW955" s="8"/>
    </row>
    <row r="956" ht="12.75" customHeight="1">
      <c r="A956" s="40"/>
      <c r="B956" s="40"/>
      <c r="C956" s="40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3"/>
      <c r="O956" s="10"/>
      <c r="P956" s="9"/>
      <c r="Q956" s="9"/>
      <c r="R956" s="44"/>
      <c r="S956" s="69"/>
      <c r="T956" s="8"/>
      <c r="U956" s="8"/>
      <c r="V956" s="8"/>
      <c r="W956" s="8"/>
      <c r="X956" s="8"/>
      <c r="Y956" s="9"/>
      <c r="Z956" s="8"/>
      <c r="AA956" s="8"/>
      <c r="AB956" s="8"/>
      <c r="AC956" s="8"/>
      <c r="AD956" s="8"/>
      <c r="AE956" s="8"/>
      <c r="AF956" s="56"/>
      <c r="AG956" s="56"/>
      <c r="AH956" s="8"/>
      <c r="AI956" s="8"/>
      <c r="AJ956" s="8"/>
      <c r="AK956" s="51"/>
      <c r="AL956" s="51"/>
      <c r="AM956" s="8"/>
      <c r="AN956" s="8"/>
      <c r="AO956" s="8"/>
      <c r="AP956" s="46"/>
      <c r="AQ956" s="71"/>
      <c r="AR956" s="72"/>
      <c r="AS956" s="8"/>
      <c r="AT956" s="8"/>
      <c r="AU956" s="8"/>
      <c r="AV956" s="8"/>
      <c r="AW956" s="8"/>
    </row>
    <row r="957" ht="12.75" customHeight="1">
      <c r="A957" s="40"/>
      <c r="B957" s="40"/>
      <c r="C957" s="40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3"/>
      <c r="O957" s="10"/>
      <c r="P957" s="9"/>
      <c r="Q957" s="9"/>
      <c r="R957" s="44"/>
      <c r="S957" s="69"/>
      <c r="T957" s="8"/>
      <c r="U957" s="8"/>
      <c r="V957" s="8"/>
      <c r="W957" s="8"/>
      <c r="X957" s="8"/>
      <c r="Y957" s="9"/>
      <c r="Z957" s="8"/>
      <c r="AA957" s="8"/>
      <c r="AB957" s="8"/>
      <c r="AC957" s="8"/>
      <c r="AD957" s="8"/>
      <c r="AE957" s="8"/>
      <c r="AF957" s="56"/>
      <c r="AG957" s="56"/>
      <c r="AH957" s="8"/>
      <c r="AI957" s="8"/>
      <c r="AJ957" s="8"/>
      <c r="AK957" s="51"/>
      <c r="AL957" s="51"/>
      <c r="AM957" s="8"/>
      <c r="AN957" s="8"/>
      <c r="AO957" s="8"/>
      <c r="AP957" s="46"/>
      <c r="AQ957" s="71"/>
      <c r="AR957" s="72"/>
      <c r="AS957" s="8"/>
      <c r="AT957" s="8"/>
      <c r="AU957" s="8"/>
      <c r="AV957" s="8"/>
      <c r="AW957" s="8"/>
    </row>
    <row r="958" ht="12.75" customHeight="1">
      <c r="A958" s="40"/>
      <c r="B958" s="40"/>
      <c r="C958" s="40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3"/>
      <c r="O958" s="10"/>
      <c r="P958" s="9"/>
      <c r="Q958" s="9"/>
      <c r="R958" s="44"/>
      <c r="S958" s="69"/>
      <c r="T958" s="8"/>
      <c r="U958" s="8"/>
      <c r="V958" s="8"/>
      <c r="W958" s="8"/>
      <c r="X958" s="8"/>
      <c r="Y958" s="9"/>
      <c r="Z958" s="8"/>
      <c r="AA958" s="8"/>
      <c r="AB958" s="8"/>
      <c r="AC958" s="8"/>
      <c r="AD958" s="8"/>
      <c r="AE958" s="8"/>
      <c r="AF958" s="56"/>
      <c r="AG958" s="56"/>
      <c r="AH958" s="8"/>
      <c r="AI958" s="8"/>
      <c r="AJ958" s="8"/>
      <c r="AK958" s="51"/>
      <c r="AL958" s="51"/>
      <c r="AM958" s="8"/>
      <c r="AN958" s="8"/>
      <c r="AO958" s="8"/>
      <c r="AP958" s="46"/>
      <c r="AQ958" s="71"/>
      <c r="AR958" s="72"/>
      <c r="AS958" s="8"/>
      <c r="AT958" s="8"/>
      <c r="AU958" s="8"/>
      <c r="AV958" s="8"/>
      <c r="AW958" s="8"/>
    </row>
    <row r="959" ht="12.75" customHeight="1">
      <c r="A959" s="40"/>
      <c r="B959" s="40"/>
      <c r="C959" s="40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3"/>
      <c r="O959" s="10"/>
      <c r="P959" s="9"/>
      <c r="Q959" s="9"/>
      <c r="R959" s="44"/>
      <c r="S959" s="69"/>
      <c r="T959" s="8"/>
      <c r="U959" s="8"/>
      <c r="V959" s="8"/>
      <c r="W959" s="8"/>
      <c r="X959" s="8"/>
      <c r="Y959" s="9"/>
      <c r="Z959" s="8"/>
      <c r="AA959" s="8"/>
      <c r="AB959" s="8"/>
      <c r="AC959" s="8"/>
      <c r="AD959" s="8"/>
      <c r="AE959" s="8"/>
      <c r="AF959" s="56"/>
      <c r="AG959" s="56"/>
      <c r="AH959" s="8"/>
      <c r="AI959" s="8"/>
      <c r="AJ959" s="8"/>
      <c r="AK959" s="51"/>
      <c r="AL959" s="51"/>
      <c r="AM959" s="8"/>
      <c r="AN959" s="8"/>
      <c r="AO959" s="8"/>
      <c r="AP959" s="46"/>
      <c r="AQ959" s="71"/>
      <c r="AR959" s="72"/>
      <c r="AS959" s="8"/>
      <c r="AT959" s="8"/>
      <c r="AU959" s="8"/>
      <c r="AV959" s="8"/>
      <c r="AW959" s="8"/>
    </row>
    <row r="960" ht="12.75" customHeight="1">
      <c r="A960" s="40"/>
      <c r="B960" s="40"/>
      <c r="C960" s="40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3"/>
      <c r="O960" s="10"/>
      <c r="P960" s="9"/>
      <c r="Q960" s="9"/>
      <c r="R960" s="44"/>
      <c r="S960" s="69"/>
      <c r="T960" s="8"/>
      <c r="U960" s="8"/>
      <c r="V960" s="8"/>
      <c r="W960" s="8"/>
      <c r="X960" s="8"/>
      <c r="Y960" s="9"/>
      <c r="Z960" s="8"/>
      <c r="AA960" s="8"/>
      <c r="AB960" s="8"/>
      <c r="AC960" s="8"/>
      <c r="AD960" s="8"/>
      <c r="AE960" s="8"/>
      <c r="AF960" s="56"/>
      <c r="AG960" s="56"/>
      <c r="AH960" s="8"/>
      <c r="AI960" s="8"/>
      <c r="AJ960" s="8"/>
      <c r="AK960" s="51"/>
      <c r="AL960" s="51"/>
      <c r="AM960" s="8"/>
      <c r="AN960" s="8"/>
      <c r="AO960" s="8"/>
      <c r="AP960" s="46"/>
      <c r="AQ960" s="71"/>
      <c r="AR960" s="72"/>
      <c r="AS960" s="8"/>
      <c r="AT960" s="8"/>
      <c r="AU960" s="8"/>
      <c r="AV960" s="8"/>
      <c r="AW960" s="8"/>
    </row>
    <row r="961" ht="12.75" customHeight="1">
      <c r="A961" s="40"/>
      <c r="B961" s="40"/>
      <c r="C961" s="40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3"/>
      <c r="O961" s="10"/>
      <c r="P961" s="9"/>
      <c r="Q961" s="9"/>
      <c r="R961" s="44"/>
      <c r="S961" s="69"/>
      <c r="T961" s="8"/>
      <c r="U961" s="8"/>
      <c r="V961" s="8"/>
      <c r="W961" s="8"/>
      <c r="X961" s="8"/>
      <c r="Y961" s="9"/>
      <c r="Z961" s="8"/>
      <c r="AA961" s="8"/>
      <c r="AB961" s="8"/>
      <c r="AC961" s="8"/>
      <c r="AD961" s="8"/>
      <c r="AE961" s="8"/>
      <c r="AF961" s="56"/>
      <c r="AG961" s="56"/>
      <c r="AH961" s="8"/>
      <c r="AI961" s="8"/>
      <c r="AJ961" s="8"/>
      <c r="AK961" s="51"/>
      <c r="AL961" s="51"/>
      <c r="AM961" s="8"/>
      <c r="AN961" s="8"/>
      <c r="AO961" s="8"/>
      <c r="AP961" s="46"/>
      <c r="AQ961" s="71"/>
      <c r="AR961" s="72"/>
      <c r="AS961" s="8"/>
      <c r="AT961" s="8"/>
      <c r="AU961" s="8"/>
      <c r="AV961" s="8"/>
      <c r="AW961" s="8"/>
    </row>
    <row r="962" ht="12.75" customHeight="1">
      <c r="A962" s="40"/>
      <c r="B962" s="40"/>
      <c r="C962" s="40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3"/>
      <c r="O962" s="10"/>
      <c r="P962" s="9"/>
      <c r="Q962" s="9"/>
      <c r="R962" s="44"/>
      <c r="S962" s="69"/>
      <c r="T962" s="8"/>
      <c r="U962" s="8"/>
      <c r="V962" s="8"/>
      <c r="W962" s="8"/>
      <c r="X962" s="8"/>
      <c r="Y962" s="9"/>
      <c r="Z962" s="8"/>
      <c r="AA962" s="8"/>
      <c r="AB962" s="8"/>
      <c r="AC962" s="8"/>
      <c r="AD962" s="8"/>
      <c r="AE962" s="8"/>
      <c r="AF962" s="56"/>
      <c r="AG962" s="56"/>
      <c r="AH962" s="8"/>
      <c r="AI962" s="8"/>
      <c r="AJ962" s="8"/>
      <c r="AK962" s="51"/>
      <c r="AL962" s="51"/>
      <c r="AM962" s="8"/>
      <c r="AN962" s="8"/>
      <c r="AO962" s="8"/>
      <c r="AP962" s="46"/>
      <c r="AQ962" s="71"/>
      <c r="AR962" s="72"/>
      <c r="AS962" s="8"/>
      <c r="AT962" s="8"/>
      <c r="AU962" s="8"/>
      <c r="AV962" s="8"/>
      <c r="AW962" s="8"/>
    </row>
    <row r="963" ht="12.75" customHeight="1">
      <c r="A963" s="40"/>
      <c r="B963" s="40"/>
      <c r="C963" s="40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3"/>
      <c r="O963" s="10"/>
      <c r="P963" s="9"/>
      <c r="Q963" s="9"/>
      <c r="R963" s="44"/>
      <c r="S963" s="69"/>
      <c r="T963" s="8"/>
      <c r="U963" s="8"/>
      <c r="V963" s="8"/>
      <c r="W963" s="8"/>
      <c r="X963" s="8"/>
      <c r="Y963" s="9"/>
      <c r="Z963" s="8"/>
      <c r="AA963" s="8"/>
      <c r="AB963" s="8"/>
      <c r="AC963" s="8"/>
      <c r="AD963" s="8"/>
      <c r="AE963" s="8"/>
      <c r="AF963" s="56"/>
      <c r="AG963" s="56"/>
      <c r="AH963" s="8"/>
      <c r="AI963" s="8"/>
      <c r="AJ963" s="8"/>
      <c r="AK963" s="51"/>
      <c r="AL963" s="51"/>
      <c r="AM963" s="8"/>
      <c r="AN963" s="8"/>
      <c r="AO963" s="8"/>
      <c r="AP963" s="46"/>
      <c r="AQ963" s="71"/>
      <c r="AR963" s="72"/>
      <c r="AS963" s="8"/>
      <c r="AT963" s="8"/>
      <c r="AU963" s="8"/>
      <c r="AV963" s="8"/>
      <c r="AW963" s="8"/>
    </row>
    <row r="964" ht="12.75" customHeight="1">
      <c r="A964" s="40"/>
      <c r="B964" s="40"/>
      <c r="C964" s="40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3"/>
      <c r="O964" s="10"/>
      <c r="P964" s="9"/>
      <c r="Q964" s="9"/>
      <c r="R964" s="44"/>
      <c r="S964" s="69"/>
      <c r="T964" s="8"/>
      <c r="U964" s="8"/>
      <c r="V964" s="8"/>
      <c r="W964" s="8"/>
      <c r="X964" s="8"/>
      <c r="Y964" s="9"/>
      <c r="Z964" s="8"/>
      <c r="AA964" s="8"/>
      <c r="AB964" s="8"/>
      <c r="AC964" s="8"/>
      <c r="AD964" s="8"/>
      <c r="AE964" s="8"/>
      <c r="AF964" s="56"/>
      <c r="AG964" s="56"/>
      <c r="AH964" s="8"/>
      <c r="AI964" s="8"/>
      <c r="AJ964" s="8"/>
      <c r="AK964" s="51"/>
      <c r="AL964" s="51"/>
      <c r="AM964" s="8"/>
      <c r="AN964" s="8"/>
      <c r="AO964" s="8"/>
      <c r="AP964" s="46"/>
      <c r="AQ964" s="71"/>
      <c r="AR964" s="72"/>
      <c r="AS964" s="8"/>
      <c r="AT964" s="8"/>
      <c r="AU964" s="8"/>
      <c r="AV964" s="8"/>
      <c r="AW964" s="8"/>
    </row>
    <row r="965" ht="12.75" customHeight="1">
      <c r="A965" s="40"/>
      <c r="B965" s="40"/>
      <c r="C965" s="40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3"/>
      <c r="O965" s="10"/>
      <c r="P965" s="9"/>
      <c r="Q965" s="9"/>
      <c r="R965" s="44"/>
      <c r="S965" s="69"/>
      <c r="T965" s="8"/>
      <c r="U965" s="8"/>
      <c r="V965" s="8"/>
      <c r="W965" s="8"/>
      <c r="X965" s="8"/>
      <c r="Y965" s="9"/>
      <c r="Z965" s="8"/>
      <c r="AA965" s="8"/>
      <c r="AB965" s="8"/>
      <c r="AC965" s="8"/>
      <c r="AD965" s="8"/>
      <c r="AE965" s="8"/>
      <c r="AF965" s="56"/>
      <c r="AG965" s="56"/>
      <c r="AH965" s="8"/>
      <c r="AI965" s="8"/>
      <c r="AJ965" s="8"/>
      <c r="AK965" s="51"/>
      <c r="AL965" s="51"/>
      <c r="AM965" s="8"/>
      <c r="AN965" s="8"/>
      <c r="AO965" s="8"/>
      <c r="AP965" s="46"/>
      <c r="AQ965" s="71"/>
      <c r="AR965" s="72"/>
      <c r="AS965" s="8"/>
      <c r="AT965" s="8"/>
      <c r="AU965" s="8"/>
      <c r="AV965" s="8"/>
      <c r="AW965" s="8"/>
    </row>
    <row r="966" ht="12.75" customHeight="1">
      <c r="A966" s="40"/>
      <c r="B966" s="40"/>
      <c r="C966" s="40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3"/>
      <c r="O966" s="10"/>
      <c r="P966" s="9"/>
      <c r="Q966" s="9"/>
      <c r="R966" s="44"/>
      <c r="S966" s="69"/>
      <c r="T966" s="8"/>
      <c r="U966" s="8"/>
      <c r="V966" s="8"/>
      <c r="W966" s="8"/>
      <c r="X966" s="8"/>
      <c r="Y966" s="9"/>
      <c r="Z966" s="8"/>
      <c r="AA966" s="8"/>
      <c r="AB966" s="8"/>
      <c r="AC966" s="8"/>
      <c r="AD966" s="8"/>
      <c r="AE966" s="8"/>
      <c r="AF966" s="56"/>
      <c r="AG966" s="56"/>
      <c r="AH966" s="8"/>
      <c r="AI966" s="8"/>
      <c r="AJ966" s="8"/>
      <c r="AK966" s="51"/>
      <c r="AL966" s="51"/>
      <c r="AM966" s="8"/>
      <c r="AN966" s="8"/>
      <c r="AO966" s="8"/>
      <c r="AP966" s="46"/>
      <c r="AQ966" s="71"/>
      <c r="AR966" s="72"/>
      <c r="AS966" s="8"/>
      <c r="AT966" s="8"/>
      <c r="AU966" s="8"/>
      <c r="AV966" s="8"/>
      <c r="AW966" s="8"/>
    </row>
    <row r="967" ht="12.75" customHeight="1">
      <c r="A967" s="40"/>
      <c r="B967" s="40"/>
      <c r="C967" s="40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3"/>
      <c r="O967" s="10"/>
      <c r="P967" s="9"/>
      <c r="Q967" s="9"/>
      <c r="R967" s="44"/>
      <c r="S967" s="69"/>
      <c r="T967" s="8"/>
      <c r="U967" s="8"/>
      <c r="V967" s="8"/>
      <c r="W967" s="8"/>
      <c r="X967" s="8"/>
      <c r="Y967" s="9"/>
      <c r="Z967" s="8"/>
      <c r="AA967" s="8"/>
      <c r="AB967" s="8"/>
      <c r="AC967" s="8"/>
      <c r="AD967" s="8"/>
      <c r="AE967" s="8"/>
      <c r="AF967" s="56"/>
      <c r="AG967" s="56"/>
      <c r="AH967" s="8"/>
      <c r="AI967" s="8"/>
      <c r="AJ967" s="8"/>
      <c r="AK967" s="51"/>
      <c r="AL967" s="51"/>
      <c r="AM967" s="8"/>
      <c r="AN967" s="8"/>
      <c r="AO967" s="8"/>
      <c r="AP967" s="46"/>
      <c r="AQ967" s="71"/>
      <c r="AR967" s="72"/>
      <c r="AS967" s="8"/>
      <c r="AT967" s="8"/>
      <c r="AU967" s="8"/>
      <c r="AV967" s="8"/>
      <c r="AW967" s="8"/>
    </row>
    <row r="968" ht="12.75" customHeight="1">
      <c r="A968" s="40"/>
      <c r="B968" s="40"/>
      <c r="C968" s="40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3"/>
      <c r="O968" s="10"/>
      <c r="P968" s="9"/>
      <c r="Q968" s="9"/>
      <c r="R968" s="44"/>
      <c r="S968" s="69"/>
      <c r="T968" s="8"/>
      <c r="U968" s="8"/>
      <c r="V968" s="8"/>
      <c r="W968" s="8"/>
      <c r="X968" s="8"/>
      <c r="Y968" s="9"/>
      <c r="Z968" s="8"/>
      <c r="AA968" s="8"/>
      <c r="AB968" s="8"/>
      <c r="AC968" s="8"/>
      <c r="AD968" s="8"/>
      <c r="AE968" s="8"/>
      <c r="AF968" s="56"/>
      <c r="AG968" s="56"/>
      <c r="AH968" s="8"/>
      <c r="AI968" s="8"/>
      <c r="AJ968" s="8"/>
      <c r="AK968" s="51"/>
      <c r="AL968" s="51"/>
      <c r="AM968" s="8"/>
      <c r="AN968" s="8"/>
      <c r="AO968" s="8"/>
      <c r="AP968" s="46"/>
      <c r="AQ968" s="71"/>
      <c r="AR968" s="72"/>
      <c r="AS968" s="8"/>
      <c r="AT968" s="8"/>
      <c r="AU968" s="8"/>
      <c r="AV968" s="8"/>
      <c r="AW968" s="8"/>
    </row>
    <row r="969" ht="12.75" customHeight="1">
      <c r="A969" s="40"/>
      <c r="B969" s="40"/>
      <c r="C969" s="40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3"/>
      <c r="O969" s="10"/>
      <c r="P969" s="9"/>
      <c r="Q969" s="9"/>
      <c r="R969" s="44"/>
      <c r="S969" s="69"/>
      <c r="T969" s="8"/>
      <c r="U969" s="8"/>
      <c r="V969" s="8"/>
      <c r="W969" s="8"/>
      <c r="X969" s="8"/>
      <c r="Y969" s="9"/>
      <c r="Z969" s="8"/>
      <c r="AA969" s="8"/>
      <c r="AB969" s="8"/>
      <c r="AC969" s="8"/>
      <c r="AD969" s="8"/>
      <c r="AE969" s="8"/>
      <c r="AF969" s="56"/>
      <c r="AG969" s="56"/>
      <c r="AH969" s="8"/>
      <c r="AI969" s="8"/>
      <c r="AJ969" s="8"/>
      <c r="AK969" s="51"/>
      <c r="AL969" s="51"/>
      <c r="AM969" s="8"/>
      <c r="AN969" s="8"/>
      <c r="AO969" s="8"/>
      <c r="AP969" s="46"/>
      <c r="AQ969" s="71"/>
      <c r="AR969" s="72"/>
      <c r="AS969" s="8"/>
      <c r="AT969" s="8"/>
      <c r="AU969" s="8"/>
      <c r="AV969" s="8"/>
      <c r="AW969" s="8"/>
    </row>
    <row r="970" ht="12.75" customHeight="1">
      <c r="A970" s="40"/>
      <c r="B970" s="40"/>
      <c r="C970" s="40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3"/>
      <c r="O970" s="10"/>
      <c r="P970" s="9"/>
      <c r="Q970" s="9"/>
      <c r="R970" s="44"/>
      <c r="S970" s="69"/>
      <c r="T970" s="8"/>
      <c r="U970" s="8"/>
      <c r="V970" s="8"/>
      <c r="W970" s="8"/>
      <c r="X970" s="8"/>
      <c r="Y970" s="9"/>
      <c r="Z970" s="8"/>
      <c r="AA970" s="8"/>
      <c r="AB970" s="8"/>
      <c r="AC970" s="8"/>
      <c r="AD970" s="8"/>
      <c r="AE970" s="8"/>
      <c r="AF970" s="56"/>
      <c r="AG970" s="56"/>
      <c r="AH970" s="8"/>
      <c r="AI970" s="8"/>
      <c r="AJ970" s="8"/>
      <c r="AK970" s="51"/>
      <c r="AL970" s="51"/>
      <c r="AM970" s="8"/>
      <c r="AN970" s="8"/>
      <c r="AO970" s="8"/>
      <c r="AP970" s="46"/>
      <c r="AQ970" s="71"/>
      <c r="AR970" s="72"/>
      <c r="AS970" s="8"/>
      <c r="AT970" s="8"/>
      <c r="AU970" s="8"/>
      <c r="AV970" s="8"/>
      <c r="AW970" s="8"/>
    </row>
    <row r="971" ht="12.75" customHeight="1">
      <c r="A971" s="40"/>
      <c r="B971" s="40"/>
      <c r="C971" s="40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3"/>
      <c r="O971" s="10"/>
      <c r="P971" s="9"/>
      <c r="Q971" s="9"/>
      <c r="R971" s="44"/>
      <c r="S971" s="69"/>
      <c r="T971" s="8"/>
      <c r="U971" s="8"/>
      <c r="V971" s="8"/>
      <c r="W971" s="8"/>
      <c r="X971" s="8"/>
      <c r="Y971" s="9"/>
      <c r="Z971" s="8"/>
      <c r="AA971" s="8"/>
      <c r="AB971" s="8"/>
      <c r="AC971" s="8"/>
      <c r="AD971" s="8"/>
      <c r="AE971" s="8"/>
      <c r="AF971" s="56"/>
      <c r="AG971" s="56"/>
      <c r="AH971" s="8"/>
      <c r="AI971" s="8"/>
      <c r="AJ971" s="8"/>
      <c r="AK971" s="51"/>
      <c r="AL971" s="51"/>
      <c r="AM971" s="8"/>
      <c r="AN971" s="8"/>
      <c r="AO971" s="8"/>
      <c r="AP971" s="46"/>
      <c r="AQ971" s="71"/>
      <c r="AR971" s="72"/>
      <c r="AS971" s="8"/>
      <c r="AT971" s="8"/>
      <c r="AU971" s="8"/>
      <c r="AV971" s="8"/>
      <c r="AW971" s="8"/>
    </row>
    <row r="972" ht="12.75" customHeight="1">
      <c r="A972" s="40"/>
      <c r="B972" s="40"/>
      <c r="C972" s="40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3"/>
      <c r="O972" s="10"/>
      <c r="P972" s="9"/>
      <c r="Q972" s="9"/>
      <c r="R972" s="44"/>
      <c r="S972" s="69"/>
      <c r="T972" s="8"/>
      <c r="U972" s="8"/>
      <c r="V972" s="8"/>
      <c r="W972" s="8"/>
      <c r="X972" s="8"/>
      <c r="Y972" s="9"/>
      <c r="Z972" s="8"/>
      <c r="AA972" s="8"/>
      <c r="AB972" s="8"/>
      <c r="AC972" s="8"/>
      <c r="AD972" s="8"/>
      <c r="AE972" s="8"/>
      <c r="AF972" s="56"/>
      <c r="AG972" s="56"/>
      <c r="AH972" s="8"/>
      <c r="AI972" s="8"/>
      <c r="AJ972" s="8"/>
      <c r="AK972" s="51"/>
      <c r="AL972" s="51"/>
      <c r="AM972" s="8"/>
      <c r="AN972" s="8"/>
      <c r="AO972" s="8"/>
      <c r="AP972" s="46"/>
      <c r="AQ972" s="71"/>
      <c r="AR972" s="72"/>
      <c r="AS972" s="8"/>
      <c r="AT972" s="8"/>
      <c r="AU972" s="8"/>
      <c r="AV972" s="8"/>
      <c r="AW972" s="8"/>
    </row>
    <row r="973" ht="12.75" customHeight="1">
      <c r="A973" s="40"/>
      <c r="B973" s="40"/>
      <c r="C973" s="40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3"/>
      <c r="O973" s="10"/>
      <c r="P973" s="9"/>
      <c r="Q973" s="9"/>
      <c r="R973" s="44"/>
      <c r="S973" s="69"/>
      <c r="T973" s="8"/>
      <c r="U973" s="8"/>
      <c r="V973" s="8"/>
      <c r="W973" s="8"/>
      <c r="X973" s="8"/>
      <c r="Y973" s="9"/>
      <c r="Z973" s="8"/>
      <c r="AA973" s="8"/>
      <c r="AB973" s="8"/>
      <c r="AC973" s="8"/>
      <c r="AD973" s="8"/>
      <c r="AE973" s="8"/>
      <c r="AF973" s="56"/>
      <c r="AG973" s="56"/>
      <c r="AH973" s="8"/>
      <c r="AI973" s="8"/>
      <c r="AJ973" s="8"/>
      <c r="AK973" s="51"/>
      <c r="AL973" s="51"/>
      <c r="AM973" s="8"/>
      <c r="AN973" s="8"/>
      <c r="AO973" s="8"/>
      <c r="AP973" s="46"/>
      <c r="AQ973" s="71"/>
      <c r="AR973" s="72"/>
      <c r="AS973" s="8"/>
      <c r="AT973" s="8"/>
      <c r="AU973" s="8"/>
      <c r="AV973" s="8"/>
      <c r="AW973" s="8"/>
    </row>
    <row r="974" ht="12.75" customHeight="1">
      <c r="A974" s="40"/>
      <c r="B974" s="40"/>
      <c r="C974" s="40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3"/>
      <c r="O974" s="10"/>
      <c r="P974" s="9"/>
      <c r="Q974" s="9"/>
      <c r="R974" s="44"/>
      <c r="S974" s="69"/>
      <c r="T974" s="8"/>
      <c r="U974" s="8"/>
      <c r="V974" s="8"/>
      <c r="W974" s="8"/>
      <c r="X974" s="8"/>
      <c r="Y974" s="9"/>
      <c r="Z974" s="8"/>
      <c r="AA974" s="8"/>
      <c r="AB974" s="8"/>
      <c r="AC974" s="8"/>
      <c r="AD974" s="8"/>
      <c r="AE974" s="8"/>
      <c r="AF974" s="56"/>
      <c r="AG974" s="56"/>
      <c r="AH974" s="8"/>
      <c r="AI974" s="8"/>
      <c r="AJ974" s="8"/>
      <c r="AK974" s="51"/>
      <c r="AL974" s="51"/>
      <c r="AM974" s="8"/>
      <c r="AN974" s="8"/>
      <c r="AO974" s="8"/>
      <c r="AP974" s="46"/>
      <c r="AQ974" s="71"/>
      <c r="AR974" s="72"/>
      <c r="AS974" s="8"/>
      <c r="AT974" s="8"/>
      <c r="AU974" s="8"/>
      <c r="AV974" s="8"/>
      <c r="AW974" s="8"/>
    </row>
    <row r="975" ht="12.75" customHeight="1">
      <c r="A975" s="40"/>
      <c r="B975" s="40"/>
      <c r="C975" s="40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3"/>
      <c r="O975" s="10"/>
      <c r="P975" s="9"/>
      <c r="Q975" s="9"/>
      <c r="R975" s="44"/>
      <c r="S975" s="69"/>
      <c r="T975" s="8"/>
      <c r="U975" s="8"/>
      <c r="V975" s="8"/>
      <c r="W975" s="8"/>
      <c r="X975" s="8"/>
      <c r="Y975" s="9"/>
      <c r="Z975" s="8"/>
      <c r="AA975" s="8"/>
      <c r="AB975" s="8"/>
      <c r="AC975" s="8"/>
      <c r="AD975" s="8"/>
      <c r="AE975" s="8"/>
      <c r="AF975" s="56"/>
      <c r="AG975" s="56"/>
      <c r="AH975" s="8"/>
      <c r="AI975" s="8"/>
      <c r="AJ975" s="8"/>
      <c r="AK975" s="51"/>
      <c r="AL975" s="51"/>
      <c r="AM975" s="8"/>
      <c r="AN975" s="8"/>
      <c r="AO975" s="8"/>
      <c r="AP975" s="46"/>
      <c r="AQ975" s="71"/>
      <c r="AR975" s="72"/>
      <c r="AS975" s="8"/>
      <c r="AT975" s="8"/>
      <c r="AU975" s="8"/>
      <c r="AV975" s="8"/>
      <c r="AW975" s="8"/>
    </row>
    <row r="976" ht="12.75" customHeight="1">
      <c r="A976" s="40"/>
      <c r="B976" s="40"/>
      <c r="C976" s="40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3"/>
      <c r="O976" s="10"/>
      <c r="P976" s="9"/>
      <c r="Q976" s="9"/>
      <c r="R976" s="44"/>
      <c r="S976" s="69"/>
      <c r="T976" s="8"/>
      <c r="U976" s="8"/>
      <c r="V976" s="8"/>
      <c r="W976" s="8"/>
      <c r="X976" s="8"/>
      <c r="Y976" s="9"/>
      <c r="Z976" s="8"/>
      <c r="AA976" s="8"/>
      <c r="AB976" s="8"/>
      <c r="AC976" s="8"/>
      <c r="AD976" s="8"/>
      <c r="AE976" s="8"/>
      <c r="AF976" s="56"/>
      <c r="AG976" s="56"/>
      <c r="AH976" s="8"/>
      <c r="AI976" s="8"/>
      <c r="AJ976" s="8"/>
      <c r="AK976" s="51"/>
      <c r="AL976" s="51"/>
      <c r="AM976" s="8"/>
      <c r="AN976" s="8"/>
      <c r="AO976" s="8"/>
      <c r="AP976" s="46"/>
      <c r="AQ976" s="71"/>
      <c r="AR976" s="72"/>
      <c r="AS976" s="8"/>
      <c r="AT976" s="8"/>
      <c r="AU976" s="8"/>
      <c r="AV976" s="8"/>
      <c r="AW976" s="8"/>
    </row>
    <row r="977" ht="12.75" customHeight="1">
      <c r="A977" s="40"/>
      <c r="B977" s="40"/>
      <c r="C977" s="40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3"/>
      <c r="O977" s="10"/>
      <c r="P977" s="9"/>
      <c r="Q977" s="9"/>
      <c r="R977" s="44"/>
      <c r="S977" s="69"/>
      <c r="T977" s="8"/>
      <c r="U977" s="8"/>
      <c r="V977" s="8"/>
      <c r="W977" s="8"/>
      <c r="X977" s="8"/>
      <c r="Y977" s="9"/>
      <c r="Z977" s="8"/>
      <c r="AA977" s="8"/>
      <c r="AB977" s="8"/>
      <c r="AC977" s="8"/>
      <c r="AD977" s="8"/>
      <c r="AE977" s="8"/>
      <c r="AF977" s="56"/>
      <c r="AG977" s="56"/>
      <c r="AH977" s="8"/>
      <c r="AI977" s="8"/>
      <c r="AJ977" s="8"/>
      <c r="AK977" s="51"/>
      <c r="AL977" s="51"/>
      <c r="AM977" s="8"/>
      <c r="AN977" s="8"/>
      <c r="AO977" s="8"/>
      <c r="AP977" s="46"/>
      <c r="AQ977" s="71"/>
      <c r="AR977" s="72"/>
      <c r="AS977" s="8"/>
      <c r="AT977" s="8"/>
      <c r="AU977" s="8"/>
      <c r="AV977" s="8"/>
      <c r="AW977" s="8"/>
    </row>
    <row r="978" ht="12.75" customHeight="1">
      <c r="A978" s="40"/>
      <c r="B978" s="40"/>
      <c r="C978" s="40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3"/>
      <c r="O978" s="10"/>
      <c r="P978" s="9"/>
      <c r="Q978" s="9"/>
      <c r="R978" s="44"/>
      <c r="S978" s="69"/>
      <c r="T978" s="8"/>
      <c r="U978" s="8"/>
      <c r="V978" s="8"/>
      <c r="W978" s="8"/>
      <c r="X978" s="8"/>
      <c r="Y978" s="9"/>
      <c r="Z978" s="8"/>
      <c r="AA978" s="8"/>
      <c r="AB978" s="8"/>
      <c r="AC978" s="8"/>
      <c r="AD978" s="8"/>
      <c r="AE978" s="8"/>
      <c r="AF978" s="56"/>
      <c r="AG978" s="56"/>
      <c r="AH978" s="8"/>
      <c r="AI978" s="8"/>
      <c r="AJ978" s="8"/>
      <c r="AK978" s="51"/>
      <c r="AL978" s="51"/>
      <c r="AM978" s="8"/>
      <c r="AN978" s="8"/>
      <c r="AO978" s="8"/>
      <c r="AP978" s="46"/>
      <c r="AQ978" s="71"/>
      <c r="AR978" s="72"/>
      <c r="AS978" s="8"/>
      <c r="AT978" s="8"/>
      <c r="AU978" s="8"/>
      <c r="AV978" s="8"/>
      <c r="AW978" s="8"/>
    </row>
    <row r="979" ht="12.75" customHeight="1">
      <c r="A979" s="40"/>
      <c r="B979" s="40"/>
      <c r="C979" s="40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3"/>
      <c r="O979" s="10"/>
      <c r="P979" s="9"/>
      <c r="Q979" s="9"/>
      <c r="R979" s="44"/>
      <c r="S979" s="69"/>
      <c r="T979" s="8"/>
      <c r="U979" s="8"/>
      <c r="V979" s="8"/>
      <c r="W979" s="8"/>
      <c r="X979" s="8"/>
      <c r="Y979" s="9"/>
      <c r="Z979" s="8"/>
      <c r="AA979" s="8"/>
      <c r="AB979" s="8"/>
      <c r="AC979" s="8"/>
      <c r="AD979" s="8"/>
      <c r="AE979" s="8"/>
      <c r="AF979" s="56"/>
      <c r="AG979" s="56"/>
      <c r="AH979" s="8"/>
      <c r="AI979" s="8"/>
      <c r="AJ979" s="8"/>
      <c r="AK979" s="51"/>
      <c r="AL979" s="51"/>
      <c r="AM979" s="8"/>
      <c r="AN979" s="8"/>
      <c r="AO979" s="8"/>
      <c r="AP979" s="46"/>
      <c r="AQ979" s="71"/>
      <c r="AR979" s="72"/>
      <c r="AS979" s="8"/>
      <c r="AT979" s="8"/>
      <c r="AU979" s="8"/>
      <c r="AV979" s="8"/>
      <c r="AW979" s="8"/>
    </row>
    <row r="980" ht="12.75" customHeight="1">
      <c r="A980" s="40"/>
      <c r="B980" s="40"/>
      <c r="C980" s="40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3"/>
      <c r="O980" s="10"/>
      <c r="P980" s="9"/>
      <c r="Q980" s="9"/>
      <c r="R980" s="44"/>
      <c r="S980" s="69"/>
      <c r="T980" s="8"/>
      <c r="U980" s="8"/>
      <c r="V980" s="8"/>
      <c r="W980" s="8"/>
      <c r="X980" s="8"/>
      <c r="Y980" s="9"/>
      <c r="Z980" s="8"/>
      <c r="AA980" s="8"/>
      <c r="AB980" s="8"/>
      <c r="AC980" s="8"/>
      <c r="AD980" s="8"/>
      <c r="AE980" s="8"/>
      <c r="AF980" s="56"/>
      <c r="AG980" s="56"/>
      <c r="AH980" s="8"/>
      <c r="AI980" s="8"/>
      <c r="AJ980" s="8"/>
      <c r="AK980" s="51"/>
      <c r="AL980" s="51"/>
      <c r="AM980" s="8"/>
      <c r="AN980" s="8"/>
      <c r="AO980" s="8"/>
      <c r="AP980" s="46"/>
      <c r="AQ980" s="71"/>
      <c r="AR980" s="72"/>
      <c r="AS980" s="8"/>
      <c r="AT980" s="8"/>
      <c r="AU980" s="8"/>
      <c r="AV980" s="8"/>
      <c r="AW980" s="8"/>
    </row>
    <row r="981" ht="12.75" customHeight="1">
      <c r="A981" s="40"/>
      <c r="B981" s="40"/>
      <c r="C981" s="40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3"/>
      <c r="O981" s="10"/>
      <c r="P981" s="9"/>
      <c r="Q981" s="9"/>
      <c r="R981" s="44"/>
      <c r="S981" s="69"/>
      <c r="T981" s="8"/>
      <c r="U981" s="8"/>
      <c r="V981" s="8"/>
      <c r="W981" s="8"/>
      <c r="X981" s="8"/>
      <c r="Y981" s="9"/>
      <c r="Z981" s="8"/>
      <c r="AA981" s="8"/>
      <c r="AB981" s="8"/>
      <c r="AC981" s="8"/>
      <c r="AD981" s="8"/>
      <c r="AE981" s="8"/>
      <c r="AF981" s="56"/>
      <c r="AG981" s="56"/>
      <c r="AH981" s="8"/>
      <c r="AI981" s="8"/>
      <c r="AJ981" s="8"/>
      <c r="AK981" s="51"/>
      <c r="AL981" s="51"/>
      <c r="AM981" s="8"/>
      <c r="AN981" s="8"/>
      <c r="AO981" s="8"/>
      <c r="AP981" s="46"/>
      <c r="AQ981" s="71"/>
      <c r="AR981" s="72"/>
      <c r="AS981" s="8"/>
      <c r="AT981" s="8"/>
      <c r="AU981" s="8"/>
      <c r="AV981" s="8"/>
      <c r="AW981" s="8"/>
    </row>
    <row r="982" ht="12.75" customHeight="1">
      <c r="A982" s="40"/>
      <c r="B982" s="40"/>
      <c r="C982" s="40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3"/>
      <c r="O982" s="10"/>
      <c r="P982" s="9"/>
      <c r="Q982" s="9"/>
      <c r="R982" s="44"/>
      <c r="S982" s="69"/>
      <c r="T982" s="8"/>
      <c r="U982" s="8"/>
      <c r="V982" s="8"/>
      <c r="W982" s="8"/>
      <c r="X982" s="8"/>
      <c r="Y982" s="9"/>
      <c r="Z982" s="8"/>
      <c r="AA982" s="8"/>
      <c r="AB982" s="8"/>
      <c r="AC982" s="8"/>
      <c r="AD982" s="8"/>
      <c r="AE982" s="8"/>
      <c r="AF982" s="56"/>
      <c r="AG982" s="56"/>
      <c r="AH982" s="8"/>
      <c r="AI982" s="8"/>
      <c r="AJ982" s="8"/>
      <c r="AK982" s="51"/>
      <c r="AL982" s="51"/>
      <c r="AM982" s="8"/>
      <c r="AN982" s="8"/>
      <c r="AO982" s="8"/>
      <c r="AP982" s="46"/>
      <c r="AQ982" s="71"/>
      <c r="AR982" s="72"/>
      <c r="AS982" s="8"/>
      <c r="AT982" s="8"/>
      <c r="AU982" s="8"/>
      <c r="AV982" s="8"/>
      <c r="AW982" s="8"/>
    </row>
    <row r="983" ht="12.75" customHeight="1">
      <c r="A983" s="40"/>
      <c r="B983" s="40"/>
      <c r="C983" s="40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3"/>
      <c r="O983" s="10"/>
      <c r="P983" s="9"/>
      <c r="Q983" s="9"/>
      <c r="R983" s="44"/>
      <c r="S983" s="69"/>
      <c r="T983" s="8"/>
      <c r="U983" s="8"/>
      <c r="V983" s="8"/>
      <c r="W983" s="8"/>
      <c r="X983" s="8"/>
      <c r="Y983" s="9"/>
      <c r="Z983" s="8"/>
      <c r="AA983" s="8"/>
      <c r="AB983" s="8"/>
      <c r="AC983" s="8"/>
      <c r="AD983" s="8"/>
      <c r="AE983" s="8"/>
      <c r="AF983" s="56"/>
      <c r="AG983" s="56"/>
      <c r="AH983" s="8"/>
      <c r="AI983" s="8"/>
      <c r="AJ983" s="8"/>
      <c r="AK983" s="51"/>
      <c r="AL983" s="51"/>
      <c r="AM983" s="8"/>
      <c r="AN983" s="8"/>
      <c r="AO983" s="8"/>
      <c r="AP983" s="46"/>
      <c r="AQ983" s="71"/>
      <c r="AR983" s="72"/>
      <c r="AS983" s="8"/>
      <c r="AT983" s="8"/>
      <c r="AU983" s="8"/>
      <c r="AV983" s="8"/>
      <c r="AW983" s="8"/>
    </row>
    <row r="984" ht="12.75" customHeight="1">
      <c r="A984" s="40"/>
      <c r="B984" s="40"/>
      <c r="C984" s="40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3"/>
      <c r="O984" s="10"/>
      <c r="P984" s="9"/>
      <c r="Q984" s="9"/>
      <c r="R984" s="44"/>
      <c r="S984" s="69"/>
      <c r="T984" s="8"/>
      <c r="U984" s="8"/>
      <c r="V984" s="8"/>
      <c r="W984" s="8"/>
      <c r="X984" s="8"/>
      <c r="Y984" s="9"/>
      <c r="Z984" s="8"/>
      <c r="AA984" s="8"/>
      <c r="AB984" s="8"/>
      <c r="AC984" s="8"/>
      <c r="AD984" s="8"/>
      <c r="AE984" s="8"/>
      <c r="AF984" s="56"/>
      <c r="AG984" s="56"/>
      <c r="AH984" s="8"/>
      <c r="AI984" s="8"/>
      <c r="AJ984" s="8"/>
      <c r="AK984" s="51"/>
      <c r="AL984" s="51"/>
      <c r="AM984" s="8"/>
      <c r="AN984" s="8"/>
      <c r="AO984" s="8"/>
      <c r="AP984" s="46"/>
      <c r="AQ984" s="71"/>
      <c r="AR984" s="72"/>
      <c r="AS984" s="8"/>
      <c r="AT984" s="8"/>
      <c r="AU984" s="8"/>
      <c r="AV984" s="8"/>
      <c r="AW984" s="8"/>
    </row>
    <row r="985" ht="12.75" customHeight="1">
      <c r="A985" s="40"/>
      <c r="B985" s="40"/>
      <c r="C985" s="40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3"/>
      <c r="O985" s="10"/>
      <c r="P985" s="9"/>
      <c r="Q985" s="9"/>
      <c r="R985" s="44"/>
      <c r="S985" s="69"/>
      <c r="T985" s="8"/>
      <c r="U985" s="8"/>
      <c r="V985" s="8"/>
      <c r="W985" s="8"/>
      <c r="X985" s="8"/>
      <c r="Y985" s="9"/>
      <c r="Z985" s="8"/>
      <c r="AA985" s="8"/>
      <c r="AB985" s="8"/>
      <c r="AC985" s="8"/>
      <c r="AD985" s="8"/>
      <c r="AE985" s="8"/>
      <c r="AF985" s="56"/>
      <c r="AG985" s="56"/>
      <c r="AH985" s="8"/>
      <c r="AI985" s="8"/>
      <c r="AJ985" s="8"/>
      <c r="AK985" s="51"/>
      <c r="AL985" s="51"/>
      <c r="AM985" s="8"/>
      <c r="AN985" s="8"/>
      <c r="AO985" s="8"/>
      <c r="AP985" s="46"/>
      <c r="AQ985" s="71"/>
      <c r="AR985" s="72"/>
      <c r="AS985" s="8"/>
      <c r="AT985" s="8"/>
      <c r="AU985" s="8"/>
      <c r="AV985" s="8"/>
      <c r="AW985" s="8"/>
    </row>
    <row r="986" ht="12.75" customHeight="1">
      <c r="A986" s="40"/>
      <c r="B986" s="40"/>
      <c r="C986" s="40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3"/>
      <c r="O986" s="10"/>
      <c r="P986" s="9"/>
      <c r="Q986" s="9"/>
      <c r="R986" s="44"/>
      <c r="S986" s="69"/>
      <c r="T986" s="8"/>
      <c r="U986" s="8"/>
      <c r="V986" s="8"/>
      <c r="W986" s="8"/>
      <c r="X986" s="8"/>
      <c r="Y986" s="9"/>
      <c r="Z986" s="8"/>
      <c r="AA986" s="8"/>
      <c r="AB986" s="8"/>
      <c r="AC986" s="8"/>
      <c r="AD986" s="8"/>
      <c r="AE986" s="8"/>
      <c r="AF986" s="56"/>
      <c r="AG986" s="56"/>
      <c r="AH986" s="8"/>
      <c r="AI986" s="8"/>
      <c r="AJ986" s="8"/>
      <c r="AK986" s="51"/>
      <c r="AL986" s="51"/>
      <c r="AM986" s="8"/>
      <c r="AN986" s="8"/>
      <c r="AO986" s="8"/>
      <c r="AP986" s="46"/>
      <c r="AQ986" s="71"/>
      <c r="AR986" s="72"/>
      <c r="AS986" s="8"/>
      <c r="AT986" s="8"/>
      <c r="AU986" s="8"/>
      <c r="AV986" s="8"/>
      <c r="AW986" s="8"/>
    </row>
    <row r="987" ht="12.75" customHeight="1">
      <c r="A987" s="40"/>
      <c r="B987" s="40"/>
      <c r="C987" s="40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3"/>
      <c r="O987" s="10"/>
      <c r="P987" s="9"/>
      <c r="Q987" s="9"/>
      <c r="R987" s="44"/>
      <c r="S987" s="69"/>
      <c r="T987" s="8"/>
      <c r="U987" s="8"/>
      <c r="V987" s="8"/>
      <c r="W987" s="8"/>
      <c r="X987" s="8"/>
      <c r="Y987" s="9"/>
      <c r="Z987" s="8"/>
      <c r="AA987" s="8"/>
      <c r="AB987" s="8"/>
      <c r="AC987" s="8"/>
      <c r="AD987" s="8"/>
      <c r="AE987" s="8"/>
      <c r="AF987" s="56"/>
      <c r="AG987" s="56"/>
      <c r="AH987" s="8"/>
      <c r="AI987" s="8"/>
      <c r="AJ987" s="8"/>
      <c r="AK987" s="51"/>
      <c r="AL987" s="51"/>
      <c r="AM987" s="8"/>
      <c r="AN987" s="8"/>
      <c r="AO987" s="8"/>
      <c r="AP987" s="46"/>
      <c r="AQ987" s="71"/>
      <c r="AR987" s="72"/>
      <c r="AS987" s="8"/>
      <c r="AT987" s="8"/>
      <c r="AU987" s="8"/>
      <c r="AV987" s="8"/>
      <c r="AW987" s="8"/>
    </row>
    <row r="988" ht="12.75" customHeight="1">
      <c r="A988" s="40"/>
      <c r="B988" s="40"/>
      <c r="C988" s="40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3"/>
      <c r="O988" s="10"/>
      <c r="P988" s="9"/>
      <c r="Q988" s="9"/>
      <c r="R988" s="44"/>
      <c r="S988" s="69"/>
      <c r="T988" s="8"/>
      <c r="U988" s="8"/>
      <c r="V988" s="8"/>
      <c r="W988" s="8"/>
      <c r="X988" s="8"/>
      <c r="Y988" s="9"/>
      <c r="Z988" s="8"/>
      <c r="AA988" s="8"/>
      <c r="AB988" s="8"/>
      <c r="AC988" s="8"/>
      <c r="AD988" s="8"/>
      <c r="AE988" s="8"/>
      <c r="AF988" s="56"/>
      <c r="AG988" s="56"/>
      <c r="AH988" s="8"/>
      <c r="AI988" s="8"/>
      <c r="AJ988" s="8"/>
      <c r="AK988" s="51"/>
      <c r="AL988" s="51"/>
      <c r="AM988" s="8"/>
      <c r="AN988" s="8"/>
      <c r="AO988" s="8"/>
      <c r="AP988" s="46"/>
      <c r="AQ988" s="71"/>
      <c r="AR988" s="72"/>
      <c r="AS988" s="8"/>
      <c r="AT988" s="8"/>
      <c r="AU988" s="8"/>
      <c r="AV988" s="8"/>
      <c r="AW988" s="8"/>
    </row>
    <row r="989" ht="12.75" customHeight="1">
      <c r="A989" s="40"/>
      <c r="B989" s="40"/>
      <c r="C989" s="40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3"/>
      <c r="O989" s="10"/>
      <c r="P989" s="9"/>
      <c r="Q989" s="9"/>
      <c r="R989" s="44"/>
      <c r="S989" s="69"/>
      <c r="T989" s="8"/>
      <c r="U989" s="8"/>
      <c r="V989" s="8"/>
      <c r="W989" s="8"/>
      <c r="X989" s="8"/>
      <c r="Y989" s="9"/>
      <c r="Z989" s="8"/>
      <c r="AA989" s="8"/>
      <c r="AB989" s="8"/>
      <c r="AC989" s="8"/>
      <c r="AD989" s="8"/>
      <c r="AE989" s="8"/>
      <c r="AF989" s="56"/>
      <c r="AG989" s="56"/>
      <c r="AH989" s="8"/>
      <c r="AI989" s="8"/>
      <c r="AJ989" s="8"/>
      <c r="AK989" s="51"/>
      <c r="AL989" s="51"/>
      <c r="AM989" s="8"/>
      <c r="AN989" s="8"/>
      <c r="AO989" s="8"/>
      <c r="AP989" s="46"/>
      <c r="AQ989" s="71"/>
      <c r="AR989" s="72"/>
      <c r="AS989" s="8"/>
      <c r="AT989" s="8"/>
      <c r="AU989" s="8"/>
      <c r="AV989" s="8"/>
      <c r="AW989" s="8"/>
    </row>
    <row r="990" ht="12.75" customHeight="1">
      <c r="A990" s="40"/>
      <c r="B990" s="40"/>
      <c r="C990" s="40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3"/>
      <c r="O990" s="10"/>
      <c r="P990" s="9"/>
      <c r="Q990" s="9"/>
      <c r="R990" s="44"/>
      <c r="S990" s="69"/>
      <c r="T990" s="8"/>
      <c r="U990" s="8"/>
      <c r="V990" s="8"/>
      <c r="W990" s="8"/>
      <c r="X990" s="8"/>
      <c r="Y990" s="9"/>
      <c r="Z990" s="8"/>
      <c r="AA990" s="8"/>
      <c r="AB990" s="8"/>
      <c r="AC990" s="8"/>
      <c r="AD990" s="8"/>
      <c r="AE990" s="8"/>
      <c r="AF990" s="56"/>
      <c r="AG990" s="56"/>
      <c r="AH990" s="8"/>
      <c r="AI990" s="8"/>
      <c r="AJ990" s="8"/>
      <c r="AK990" s="51"/>
      <c r="AL990" s="51"/>
      <c r="AM990" s="8"/>
      <c r="AN990" s="8"/>
      <c r="AO990" s="8"/>
      <c r="AP990" s="46"/>
      <c r="AQ990" s="71"/>
      <c r="AR990" s="72"/>
      <c r="AS990" s="8"/>
      <c r="AT990" s="8"/>
      <c r="AU990" s="8"/>
      <c r="AV990" s="8"/>
      <c r="AW990" s="8"/>
    </row>
    <row r="991" ht="12.75" customHeight="1">
      <c r="A991" s="40"/>
      <c r="B991" s="40"/>
      <c r="C991" s="40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3"/>
      <c r="O991" s="10"/>
      <c r="P991" s="9"/>
      <c r="Q991" s="9"/>
      <c r="R991" s="44"/>
      <c r="S991" s="69"/>
      <c r="T991" s="8"/>
      <c r="U991" s="8"/>
      <c r="V991" s="8"/>
      <c r="W991" s="8"/>
      <c r="X991" s="8"/>
      <c r="Y991" s="9"/>
      <c r="Z991" s="8"/>
      <c r="AA991" s="8"/>
      <c r="AB991" s="8"/>
      <c r="AC991" s="8"/>
      <c r="AD991" s="8"/>
      <c r="AE991" s="8"/>
      <c r="AF991" s="56"/>
      <c r="AG991" s="56"/>
      <c r="AH991" s="8"/>
      <c r="AI991" s="8"/>
      <c r="AJ991" s="8"/>
      <c r="AK991" s="51"/>
      <c r="AL991" s="51"/>
      <c r="AM991" s="8"/>
      <c r="AN991" s="8"/>
      <c r="AO991" s="8"/>
      <c r="AP991" s="46"/>
      <c r="AQ991" s="71"/>
      <c r="AR991" s="72"/>
      <c r="AS991" s="8"/>
      <c r="AT991" s="8"/>
      <c r="AU991" s="8"/>
      <c r="AV991" s="8"/>
      <c r="AW991" s="8"/>
    </row>
    <row r="992" ht="12.75" customHeight="1">
      <c r="A992" s="40"/>
      <c r="B992" s="40"/>
      <c r="C992" s="40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3"/>
      <c r="O992" s="10"/>
      <c r="P992" s="9"/>
      <c r="Q992" s="9"/>
      <c r="R992" s="44"/>
      <c r="S992" s="69"/>
      <c r="T992" s="8"/>
      <c r="U992" s="8"/>
      <c r="V992" s="8"/>
      <c r="W992" s="8"/>
      <c r="X992" s="8"/>
      <c r="Y992" s="9"/>
      <c r="Z992" s="8"/>
      <c r="AA992" s="8"/>
      <c r="AB992" s="8"/>
      <c r="AC992" s="8"/>
      <c r="AD992" s="8"/>
      <c r="AE992" s="8"/>
      <c r="AF992" s="56"/>
      <c r="AG992" s="56"/>
      <c r="AH992" s="8"/>
      <c r="AI992" s="8"/>
      <c r="AJ992" s="8"/>
      <c r="AK992" s="51"/>
      <c r="AL992" s="51"/>
      <c r="AM992" s="8"/>
      <c r="AN992" s="8"/>
      <c r="AO992" s="8"/>
      <c r="AP992" s="46"/>
      <c r="AQ992" s="71"/>
      <c r="AR992" s="72"/>
      <c r="AS992" s="8"/>
      <c r="AT992" s="8"/>
      <c r="AU992" s="8"/>
      <c r="AV992" s="8"/>
      <c r="AW992" s="8"/>
    </row>
    <row r="993" ht="12.75" customHeight="1">
      <c r="A993" s="40"/>
      <c r="B993" s="40"/>
      <c r="C993" s="40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3"/>
      <c r="O993" s="10"/>
      <c r="P993" s="9"/>
      <c r="Q993" s="9"/>
      <c r="R993" s="44"/>
      <c r="S993" s="69"/>
      <c r="T993" s="8"/>
      <c r="U993" s="8"/>
      <c r="V993" s="8"/>
      <c r="W993" s="8"/>
      <c r="X993" s="8"/>
      <c r="Y993" s="9"/>
      <c r="Z993" s="8"/>
      <c r="AA993" s="8"/>
      <c r="AB993" s="8"/>
      <c r="AC993" s="8"/>
      <c r="AD993" s="8"/>
      <c r="AE993" s="8"/>
      <c r="AF993" s="56"/>
      <c r="AG993" s="56"/>
      <c r="AH993" s="8"/>
      <c r="AI993" s="8"/>
      <c r="AJ993" s="8"/>
      <c r="AK993" s="51"/>
      <c r="AL993" s="51"/>
      <c r="AM993" s="8"/>
      <c r="AN993" s="8"/>
      <c r="AO993" s="8"/>
      <c r="AP993" s="46"/>
      <c r="AQ993" s="71"/>
      <c r="AR993" s="72"/>
      <c r="AS993" s="8"/>
      <c r="AT993" s="8"/>
      <c r="AU993" s="8"/>
      <c r="AV993" s="8"/>
      <c r="AW993" s="8"/>
    </row>
    <row r="994" ht="12.75" customHeight="1">
      <c r="A994" s="40"/>
      <c r="B994" s="40"/>
      <c r="C994" s="40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3"/>
      <c r="O994" s="10"/>
      <c r="P994" s="9"/>
      <c r="Q994" s="9"/>
      <c r="R994" s="44"/>
      <c r="S994" s="69"/>
      <c r="T994" s="8"/>
      <c r="U994" s="8"/>
      <c r="V994" s="8"/>
      <c r="W994" s="8"/>
      <c r="X994" s="8"/>
      <c r="Y994" s="9"/>
      <c r="Z994" s="8"/>
      <c r="AA994" s="8"/>
      <c r="AB994" s="8"/>
      <c r="AC994" s="8"/>
      <c r="AD994" s="8"/>
      <c r="AE994" s="8"/>
      <c r="AF994" s="56"/>
      <c r="AG994" s="56"/>
      <c r="AH994" s="8"/>
      <c r="AI994" s="8"/>
      <c r="AJ994" s="8"/>
      <c r="AK994" s="51"/>
      <c r="AL994" s="51"/>
      <c r="AM994" s="8"/>
      <c r="AN994" s="8"/>
      <c r="AO994" s="8"/>
      <c r="AP994" s="46"/>
      <c r="AQ994" s="71"/>
      <c r="AR994" s="72"/>
      <c r="AS994" s="8"/>
      <c r="AT994" s="8"/>
      <c r="AU994" s="8"/>
      <c r="AV994" s="8"/>
      <c r="AW994" s="8"/>
    </row>
    <row r="995" ht="12.75" customHeight="1">
      <c r="A995" s="40"/>
      <c r="B995" s="40"/>
      <c r="C995" s="40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3"/>
      <c r="O995" s="10"/>
      <c r="P995" s="9"/>
      <c r="Q995" s="9"/>
      <c r="R995" s="44"/>
      <c r="S995" s="69"/>
      <c r="T995" s="8"/>
      <c r="U995" s="8"/>
      <c r="V995" s="8"/>
      <c r="W995" s="8"/>
      <c r="X995" s="8"/>
      <c r="Y995" s="9"/>
      <c r="Z995" s="8"/>
      <c r="AA995" s="8"/>
      <c r="AB995" s="8"/>
      <c r="AC995" s="8"/>
      <c r="AD995" s="8"/>
      <c r="AE995" s="8"/>
      <c r="AF995" s="56"/>
      <c r="AG995" s="56"/>
      <c r="AH995" s="8"/>
      <c r="AI995" s="8"/>
      <c r="AJ995" s="8"/>
      <c r="AK995" s="51"/>
      <c r="AL995" s="51"/>
      <c r="AM995" s="8"/>
      <c r="AN995" s="8"/>
      <c r="AO995" s="8"/>
      <c r="AP995" s="46"/>
      <c r="AQ995" s="71"/>
      <c r="AR995" s="72"/>
      <c r="AS995" s="8"/>
      <c r="AT995" s="8"/>
      <c r="AU995" s="8"/>
      <c r="AV995" s="8"/>
      <c r="AW995" s="8"/>
    </row>
    <row r="996" ht="12.75" customHeight="1">
      <c r="A996" s="40"/>
      <c r="B996" s="40"/>
      <c r="C996" s="40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3"/>
      <c r="O996" s="10"/>
      <c r="P996" s="9"/>
      <c r="Q996" s="9"/>
      <c r="R996" s="44"/>
      <c r="S996" s="69"/>
      <c r="T996" s="8"/>
      <c r="U996" s="8"/>
      <c r="V996" s="8"/>
      <c r="W996" s="8"/>
      <c r="X996" s="8"/>
      <c r="Y996" s="9"/>
      <c r="Z996" s="8"/>
      <c r="AA996" s="8"/>
      <c r="AB996" s="8"/>
      <c r="AC996" s="8"/>
      <c r="AD996" s="8"/>
      <c r="AE996" s="8"/>
      <c r="AF996" s="56"/>
      <c r="AG996" s="56"/>
      <c r="AH996" s="8"/>
      <c r="AI996" s="8"/>
      <c r="AJ996" s="8"/>
      <c r="AK996" s="51"/>
      <c r="AL996" s="51"/>
      <c r="AM996" s="8"/>
      <c r="AN996" s="8"/>
      <c r="AO996" s="8"/>
      <c r="AP996" s="46"/>
      <c r="AQ996" s="71"/>
      <c r="AR996" s="72"/>
      <c r="AS996" s="8"/>
      <c r="AT996" s="8"/>
      <c r="AU996" s="8"/>
      <c r="AV996" s="8"/>
      <c r="AW996" s="8"/>
    </row>
    <row r="997" ht="12.75" customHeight="1">
      <c r="A997" s="40"/>
      <c r="B997" s="40"/>
      <c r="C997" s="40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3"/>
      <c r="O997" s="10"/>
      <c r="P997" s="9"/>
      <c r="Q997" s="9"/>
      <c r="R997" s="44"/>
      <c r="S997" s="69"/>
      <c r="T997" s="8"/>
      <c r="U997" s="8"/>
      <c r="V997" s="8"/>
      <c r="W997" s="8"/>
      <c r="X997" s="8"/>
      <c r="Y997" s="9"/>
      <c r="Z997" s="8"/>
      <c r="AA997" s="8"/>
      <c r="AB997" s="8"/>
      <c r="AC997" s="8"/>
      <c r="AD997" s="8"/>
      <c r="AE997" s="8"/>
      <c r="AF997" s="56"/>
      <c r="AG997" s="56"/>
      <c r="AH997" s="8"/>
      <c r="AI997" s="8"/>
      <c r="AJ997" s="8"/>
      <c r="AK997" s="51"/>
      <c r="AL997" s="51"/>
      <c r="AM997" s="8"/>
      <c r="AN997" s="8"/>
      <c r="AO997" s="8"/>
      <c r="AP997" s="46"/>
      <c r="AQ997" s="71"/>
      <c r="AR997" s="72"/>
      <c r="AS997" s="8"/>
      <c r="AT997" s="8"/>
      <c r="AU997" s="8"/>
      <c r="AV997" s="8"/>
      <c r="AW997" s="8"/>
    </row>
    <row r="998" ht="12.75" customHeight="1">
      <c r="A998" s="40"/>
      <c r="B998" s="40"/>
      <c r="C998" s="40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3"/>
      <c r="O998" s="10"/>
      <c r="P998" s="9"/>
      <c r="Q998" s="9"/>
      <c r="R998" s="44"/>
      <c r="S998" s="69"/>
      <c r="T998" s="8"/>
      <c r="U998" s="8"/>
      <c r="V998" s="8"/>
      <c r="W998" s="8"/>
      <c r="X998" s="8"/>
      <c r="Y998" s="9"/>
      <c r="Z998" s="8"/>
      <c r="AA998" s="8"/>
      <c r="AB998" s="8"/>
      <c r="AC998" s="8"/>
      <c r="AD998" s="8"/>
      <c r="AE998" s="8"/>
      <c r="AF998" s="56"/>
      <c r="AG998" s="56"/>
      <c r="AH998" s="8"/>
      <c r="AI998" s="8"/>
      <c r="AJ998" s="8"/>
      <c r="AK998" s="51"/>
      <c r="AL998" s="51"/>
      <c r="AM998" s="8"/>
      <c r="AN998" s="8"/>
      <c r="AO998" s="8"/>
      <c r="AP998" s="46"/>
      <c r="AQ998" s="71"/>
      <c r="AR998" s="72"/>
      <c r="AS998" s="8"/>
      <c r="AT998" s="8"/>
      <c r="AU998" s="8"/>
      <c r="AV998" s="8"/>
      <c r="AW998" s="8"/>
    </row>
    <row r="999" ht="12.75" customHeight="1">
      <c r="A999" s="40"/>
      <c r="B999" s="40"/>
      <c r="C999" s="40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3"/>
      <c r="O999" s="10"/>
      <c r="P999" s="9"/>
      <c r="Q999" s="9"/>
      <c r="R999" s="44"/>
      <c r="S999" s="69"/>
      <c r="T999" s="8"/>
      <c r="U999" s="8"/>
      <c r="V999" s="8"/>
      <c r="W999" s="8"/>
      <c r="X999" s="8"/>
      <c r="Y999" s="9"/>
      <c r="Z999" s="8"/>
      <c r="AA999" s="8"/>
      <c r="AB999" s="8"/>
      <c r="AC999" s="8"/>
      <c r="AD999" s="8"/>
      <c r="AE999" s="8"/>
      <c r="AF999" s="56"/>
      <c r="AG999" s="56"/>
      <c r="AH999" s="8"/>
      <c r="AI999" s="8"/>
      <c r="AJ999" s="8"/>
      <c r="AK999" s="51"/>
      <c r="AL999" s="51"/>
      <c r="AM999" s="8"/>
      <c r="AN999" s="8"/>
      <c r="AO999" s="8"/>
      <c r="AP999" s="46"/>
      <c r="AQ999" s="71"/>
      <c r="AR999" s="72"/>
      <c r="AS999" s="8"/>
      <c r="AT999" s="8"/>
      <c r="AU999" s="8"/>
      <c r="AV999" s="8"/>
      <c r="AW999" s="8"/>
    </row>
    <row r="1000" ht="12.75" customHeight="1">
      <c r="A1000" s="40"/>
      <c r="B1000" s="40"/>
      <c r="C1000" s="40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3"/>
      <c r="O1000" s="10"/>
      <c r="P1000" s="9"/>
      <c r="Q1000" s="9"/>
      <c r="R1000" s="44"/>
      <c r="S1000" s="69"/>
      <c r="T1000" s="8"/>
      <c r="U1000" s="8"/>
      <c r="V1000" s="8"/>
      <c r="W1000" s="8"/>
      <c r="X1000" s="8"/>
      <c r="Y1000" s="9"/>
      <c r="Z1000" s="8"/>
      <c r="AA1000" s="8"/>
      <c r="AB1000" s="8"/>
      <c r="AC1000" s="8"/>
      <c r="AD1000" s="8"/>
      <c r="AE1000" s="8"/>
      <c r="AF1000" s="56"/>
      <c r="AG1000" s="56"/>
      <c r="AH1000" s="8"/>
      <c r="AI1000" s="8"/>
      <c r="AJ1000" s="8"/>
      <c r="AK1000" s="51"/>
      <c r="AL1000" s="51"/>
      <c r="AM1000" s="8"/>
      <c r="AN1000" s="8"/>
      <c r="AO1000" s="8"/>
      <c r="AP1000" s="46"/>
      <c r="AQ1000" s="71"/>
      <c r="AR1000" s="72"/>
      <c r="AS1000" s="8"/>
      <c r="AT1000" s="8"/>
      <c r="AU1000" s="8"/>
      <c r="AV1000" s="8"/>
      <c r="AW1000" s="8"/>
    </row>
  </sheetData>
  <mergeCells count="4">
    <mergeCell ref="A1:N1"/>
    <mergeCell ref="O1:Q1"/>
    <mergeCell ref="R1:S1"/>
    <mergeCell ref="AH1:AI1"/>
  </mergeCells>
  <conditionalFormatting sqref="M3:M240 M242:M440">
    <cfRule type="cellIs" dxfId="0" priority="1" operator="equal">
      <formula>"AUD"</formula>
    </cfRule>
  </conditionalFormatting>
  <conditionalFormatting sqref="M241">
    <cfRule type="cellIs" dxfId="0" priority="2" operator="equal">
      <formula>"AUD"</formula>
    </cfRule>
  </conditionalFormatting>
  <printOptions horizontalCentered="1"/>
  <pageMargins bottom="0.7480314960629921" footer="0.0" header="0.0" left="0.0" right="0.0" top="0.7480314960629921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57"/>
    <col customWidth="1" min="2" max="3" width="10.29"/>
    <col customWidth="1" min="4" max="4" width="8.86"/>
    <col customWidth="1" min="5" max="5" width="8.71"/>
    <col customWidth="1" min="6" max="6" width="9.57"/>
    <col customWidth="1" min="7" max="7" width="27.43"/>
    <col customWidth="1" min="8" max="8" width="12.71"/>
    <col customWidth="1" min="9" max="9" width="9.86"/>
    <col customWidth="1" min="10" max="10" width="11.29"/>
    <col customWidth="1" min="11" max="11" width="22.57"/>
    <col customWidth="1" min="12" max="12" width="6.71"/>
    <col customWidth="1" min="13" max="13" width="14.29"/>
    <col customWidth="1" min="14" max="14" width="13.0"/>
    <col customWidth="1" min="15" max="15" width="14.43"/>
    <col customWidth="1" min="16" max="16" width="13.86"/>
    <col customWidth="1" min="17" max="17" width="11.86"/>
    <col customWidth="1" min="18" max="30" width="9.14"/>
  </cols>
  <sheetData>
    <row r="1" ht="14.25" customHeight="1">
      <c r="A1" s="75" t="s">
        <v>55</v>
      </c>
      <c r="B1" s="76"/>
      <c r="C1" s="75" t="s">
        <v>56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6"/>
      <c r="P1" s="78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</row>
    <row r="2" ht="14.25" customHeight="1">
      <c r="A2" s="80" t="s">
        <v>57</v>
      </c>
      <c r="B2" s="80" t="s">
        <v>15</v>
      </c>
      <c r="C2" s="81" t="s">
        <v>58</v>
      </c>
      <c r="D2" s="80" t="s">
        <v>59</v>
      </c>
      <c r="E2" s="80" t="s">
        <v>60</v>
      </c>
      <c r="F2" s="80" t="s">
        <v>61</v>
      </c>
      <c r="G2" s="80" t="s">
        <v>62</v>
      </c>
      <c r="H2" s="80" t="s">
        <v>63</v>
      </c>
      <c r="I2" s="80" t="s">
        <v>64</v>
      </c>
      <c r="J2" s="80" t="s">
        <v>65</v>
      </c>
      <c r="K2" s="80" t="s">
        <v>66</v>
      </c>
      <c r="L2" s="80" t="s">
        <v>67</v>
      </c>
      <c r="M2" s="80" t="s">
        <v>68</v>
      </c>
      <c r="N2" s="80" t="s">
        <v>69</v>
      </c>
      <c r="O2" s="82" t="s">
        <v>70</v>
      </c>
      <c r="P2" s="83" t="s">
        <v>61</v>
      </c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</row>
    <row r="3" ht="14.25" customHeight="1">
      <c r="A3" s="85" t="str">
        <f t="shared" ref="A3:A442" si="1">MID(D3,(LEN(D3)-3),2)&amp;"-"&amp;MID(D3,(LEN(D3)-1),2)</f>
        <v>04-04</v>
      </c>
      <c r="B3" s="85" t="str">
        <f t="shared" ref="B3:B442" si="2">IF(H3="AU","AUD","USD")</f>
        <v>USD</v>
      </c>
      <c r="C3" s="79" t="s">
        <v>45</v>
      </c>
      <c r="D3" s="79">
        <v>1230404.0</v>
      </c>
      <c r="E3" s="79" t="s">
        <v>71</v>
      </c>
      <c r="F3" s="79" t="s">
        <v>72</v>
      </c>
      <c r="G3" s="79" t="s">
        <v>73</v>
      </c>
      <c r="H3" s="79" t="s">
        <v>74</v>
      </c>
      <c r="I3" s="79" t="s">
        <v>75</v>
      </c>
      <c r="J3" s="79" t="s">
        <v>76</v>
      </c>
      <c r="K3" s="79" t="s">
        <v>77</v>
      </c>
      <c r="L3" s="79" t="s">
        <v>78</v>
      </c>
      <c r="M3" s="79" t="s">
        <v>79</v>
      </c>
      <c r="N3" s="79" t="s">
        <v>80</v>
      </c>
      <c r="O3" s="79" t="s">
        <v>81</v>
      </c>
      <c r="P3" s="9" t="s">
        <v>72</v>
      </c>
      <c r="Q3" s="85" t="s">
        <v>74</v>
      </c>
      <c r="R3" s="86"/>
      <c r="S3" s="87"/>
      <c r="T3" s="87"/>
      <c r="U3" s="79"/>
      <c r="V3" s="79"/>
      <c r="W3" s="79"/>
      <c r="X3" s="79"/>
      <c r="Y3" s="79"/>
      <c r="Z3" s="79"/>
      <c r="AA3" s="79"/>
      <c r="AB3" s="79"/>
      <c r="AC3" s="79"/>
      <c r="AD3" s="79"/>
    </row>
    <row r="4" ht="14.25" customHeight="1">
      <c r="A4" s="85" t="str">
        <f t="shared" si="1"/>
        <v>04-05</v>
      </c>
      <c r="B4" s="85" t="str">
        <f t="shared" si="2"/>
        <v>USD</v>
      </c>
      <c r="C4" s="79" t="s">
        <v>45</v>
      </c>
      <c r="D4" s="79">
        <v>1230405.0</v>
      </c>
      <c r="E4" s="79" t="s">
        <v>82</v>
      </c>
      <c r="F4" s="79" t="s">
        <v>83</v>
      </c>
      <c r="G4" s="79" t="s">
        <v>84</v>
      </c>
      <c r="H4" s="79" t="s">
        <v>85</v>
      </c>
      <c r="I4" s="79" t="s">
        <v>86</v>
      </c>
      <c r="J4" s="79" t="s">
        <v>76</v>
      </c>
      <c r="K4" s="79" t="s">
        <v>87</v>
      </c>
      <c r="L4" s="79" t="s">
        <v>88</v>
      </c>
      <c r="M4" s="79" t="s">
        <v>89</v>
      </c>
      <c r="N4" s="79" t="s">
        <v>80</v>
      </c>
      <c r="O4" s="79" t="s">
        <v>90</v>
      </c>
      <c r="P4" s="9" t="s">
        <v>83</v>
      </c>
      <c r="Q4" s="85" t="s">
        <v>85</v>
      </c>
      <c r="R4" s="86"/>
      <c r="S4" s="87"/>
      <c r="T4" s="87"/>
      <c r="U4" s="79"/>
      <c r="V4" s="79"/>
      <c r="W4" s="79"/>
      <c r="X4" s="79"/>
      <c r="Y4" s="79"/>
      <c r="Z4" s="79"/>
      <c r="AA4" s="79"/>
      <c r="AB4" s="79"/>
      <c r="AC4" s="79"/>
      <c r="AD4" s="79"/>
    </row>
    <row r="5" ht="14.25" customHeight="1">
      <c r="A5" s="85" t="str">
        <f t="shared" si="1"/>
        <v>04-06</v>
      </c>
      <c r="B5" s="85" t="str">
        <f t="shared" si="2"/>
        <v>USD</v>
      </c>
      <c r="C5" s="85" t="s">
        <v>45</v>
      </c>
      <c r="D5" s="85">
        <v>1230406.0</v>
      </c>
      <c r="E5" s="85" t="s">
        <v>71</v>
      </c>
      <c r="F5" s="85" t="s">
        <v>91</v>
      </c>
      <c r="G5" s="85" t="s">
        <v>92</v>
      </c>
      <c r="H5" s="85" t="s">
        <v>93</v>
      </c>
      <c r="I5" s="79" t="s">
        <v>94</v>
      </c>
      <c r="J5" s="85" t="s">
        <v>76</v>
      </c>
      <c r="K5" s="85" t="s">
        <v>95</v>
      </c>
      <c r="L5" s="85" t="s">
        <v>96</v>
      </c>
      <c r="M5" s="85" t="s">
        <v>97</v>
      </c>
      <c r="N5" s="85" t="s">
        <v>80</v>
      </c>
      <c r="O5" s="85" t="s">
        <v>98</v>
      </c>
      <c r="P5" s="9" t="s">
        <v>91</v>
      </c>
      <c r="Q5" s="85" t="s">
        <v>93</v>
      </c>
      <c r="R5" s="86"/>
      <c r="S5" s="87"/>
      <c r="T5" s="87"/>
      <c r="U5" s="79"/>
      <c r="V5" s="79"/>
      <c r="W5" s="79"/>
      <c r="X5" s="79"/>
      <c r="Y5" s="79"/>
      <c r="Z5" s="79"/>
      <c r="AA5" s="79"/>
      <c r="AB5" s="79"/>
      <c r="AC5" s="79"/>
      <c r="AD5" s="79"/>
    </row>
    <row r="6" ht="14.25" customHeight="1">
      <c r="A6" s="85" t="str">
        <f t="shared" si="1"/>
        <v>04-06</v>
      </c>
      <c r="B6" s="85" t="str">
        <f t="shared" si="2"/>
        <v>USD</v>
      </c>
      <c r="C6" s="85" t="s">
        <v>45</v>
      </c>
      <c r="D6" s="85">
        <v>1230406.0</v>
      </c>
      <c r="E6" s="85" t="s">
        <v>71</v>
      </c>
      <c r="F6" s="85" t="s">
        <v>91</v>
      </c>
      <c r="G6" s="85" t="s">
        <v>92</v>
      </c>
      <c r="H6" s="85" t="s">
        <v>93</v>
      </c>
      <c r="I6" s="79" t="s">
        <v>99</v>
      </c>
      <c r="J6" s="85" t="s">
        <v>76</v>
      </c>
      <c r="K6" s="85" t="s">
        <v>100</v>
      </c>
      <c r="L6" s="85" t="s">
        <v>96</v>
      </c>
      <c r="M6" s="85" t="s">
        <v>97</v>
      </c>
      <c r="N6" s="85" t="s">
        <v>80</v>
      </c>
      <c r="O6" s="85" t="s">
        <v>98</v>
      </c>
      <c r="P6" s="9" t="s">
        <v>91</v>
      </c>
      <c r="Q6" s="85" t="s">
        <v>93</v>
      </c>
      <c r="R6" s="86"/>
      <c r="S6" s="87"/>
      <c r="T6" s="87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ht="14.25" customHeight="1">
      <c r="A7" s="85" t="str">
        <f t="shared" si="1"/>
        <v>04-07</v>
      </c>
      <c r="B7" s="85" t="str">
        <f t="shared" si="2"/>
        <v>USD</v>
      </c>
      <c r="C7" s="85" t="s">
        <v>45</v>
      </c>
      <c r="D7" s="85">
        <v>1230407.0</v>
      </c>
      <c r="E7" s="85" t="s">
        <v>71</v>
      </c>
      <c r="F7" s="85" t="s">
        <v>91</v>
      </c>
      <c r="G7" s="85" t="s">
        <v>92</v>
      </c>
      <c r="H7" s="85" t="s">
        <v>93</v>
      </c>
      <c r="I7" s="79" t="s">
        <v>101</v>
      </c>
      <c r="J7" s="85" t="s">
        <v>76</v>
      </c>
      <c r="K7" s="85" t="s">
        <v>102</v>
      </c>
      <c r="L7" s="85" t="s">
        <v>103</v>
      </c>
      <c r="M7" s="85" t="s">
        <v>104</v>
      </c>
      <c r="N7" s="85" t="s">
        <v>80</v>
      </c>
      <c r="O7" s="85" t="s">
        <v>90</v>
      </c>
      <c r="P7" s="9" t="s">
        <v>91</v>
      </c>
      <c r="Q7" s="85" t="s">
        <v>93</v>
      </c>
      <c r="AC7" s="79"/>
      <c r="AD7" s="79"/>
    </row>
    <row r="8" ht="14.25" customHeight="1">
      <c r="A8" s="85" t="str">
        <f t="shared" si="1"/>
        <v>04-10</v>
      </c>
      <c r="B8" s="85" t="str">
        <f t="shared" si="2"/>
        <v>USD</v>
      </c>
      <c r="C8" s="85" t="s">
        <v>45</v>
      </c>
      <c r="D8" s="85">
        <v>1230410.0</v>
      </c>
      <c r="E8" s="85" t="s">
        <v>71</v>
      </c>
      <c r="F8" s="85" t="s">
        <v>105</v>
      </c>
      <c r="G8" s="85" t="s">
        <v>92</v>
      </c>
      <c r="H8" s="85" t="s">
        <v>93</v>
      </c>
      <c r="I8" s="79" t="s">
        <v>106</v>
      </c>
      <c r="J8" s="85" t="s">
        <v>76</v>
      </c>
      <c r="K8" s="85" t="s">
        <v>107</v>
      </c>
      <c r="L8" s="85" t="s">
        <v>108</v>
      </c>
      <c r="M8" s="85" t="s">
        <v>109</v>
      </c>
      <c r="N8" s="85" t="s">
        <v>80</v>
      </c>
      <c r="O8" s="85" t="s">
        <v>98</v>
      </c>
      <c r="P8" s="9" t="s">
        <v>105</v>
      </c>
      <c r="Q8" s="85" t="s">
        <v>93</v>
      </c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</row>
    <row r="9" ht="14.25" customHeight="1">
      <c r="A9" s="85" t="str">
        <f t="shared" si="1"/>
        <v>04-11</v>
      </c>
      <c r="B9" s="85" t="str">
        <f t="shared" si="2"/>
        <v>USD</v>
      </c>
      <c r="C9" s="85" t="s">
        <v>45</v>
      </c>
      <c r="D9" s="85">
        <v>1230411.0</v>
      </c>
      <c r="E9" s="85" t="s">
        <v>82</v>
      </c>
      <c r="F9" s="85" t="s">
        <v>110</v>
      </c>
      <c r="G9" s="85" t="s">
        <v>111</v>
      </c>
      <c r="H9" s="85" t="s">
        <v>112</v>
      </c>
      <c r="I9" s="85" t="s">
        <v>113</v>
      </c>
      <c r="J9" s="85" t="s">
        <v>76</v>
      </c>
      <c r="K9" s="85" t="s">
        <v>114</v>
      </c>
      <c r="L9" s="85" t="s">
        <v>115</v>
      </c>
      <c r="M9" s="85" t="s">
        <v>116</v>
      </c>
      <c r="N9" s="85" t="s">
        <v>80</v>
      </c>
      <c r="O9" s="85" t="s">
        <v>117</v>
      </c>
      <c r="P9" s="9" t="s">
        <v>110</v>
      </c>
      <c r="Q9" s="85" t="s">
        <v>112</v>
      </c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</row>
    <row r="10" ht="14.25" customHeight="1">
      <c r="A10" s="85" t="str">
        <f t="shared" si="1"/>
        <v>04-11</v>
      </c>
      <c r="B10" s="85" t="str">
        <f t="shared" si="2"/>
        <v>USD</v>
      </c>
      <c r="C10" s="85" t="s">
        <v>45</v>
      </c>
      <c r="D10" s="85">
        <v>1230411.0</v>
      </c>
      <c r="E10" s="85" t="s">
        <v>82</v>
      </c>
      <c r="F10" s="85" t="s">
        <v>110</v>
      </c>
      <c r="G10" s="85" t="s">
        <v>111</v>
      </c>
      <c r="H10" s="85" t="s">
        <v>112</v>
      </c>
      <c r="I10" s="85" t="s">
        <v>118</v>
      </c>
      <c r="J10" s="85" t="s">
        <v>76</v>
      </c>
      <c r="K10" s="85" t="s">
        <v>119</v>
      </c>
      <c r="L10" s="85" t="s">
        <v>115</v>
      </c>
      <c r="M10" s="85" t="s">
        <v>116</v>
      </c>
      <c r="N10" s="85" t="s">
        <v>80</v>
      </c>
      <c r="O10" s="85" t="s">
        <v>117</v>
      </c>
      <c r="P10" s="9" t="s">
        <v>110</v>
      </c>
      <c r="Q10" s="85" t="s">
        <v>112</v>
      </c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</row>
    <row r="11" ht="14.25" customHeight="1">
      <c r="A11" s="85" t="str">
        <f t="shared" si="1"/>
        <v>04-11</v>
      </c>
      <c r="B11" s="85" t="str">
        <f t="shared" si="2"/>
        <v>USD</v>
      </c>
      <c r="C11" s="85" t="s">
        <v>45</v>
      </c>
      <c r="D11" s="85">
        <v>1230411.0</v>
      </c>
      <c r="E11" s="85" t="s">
        <v>82</v>
      </c>
      <c r="F11" s="85" t="s">
        <v>110</v>
      </c>
      <c r="G11" s="85" t="s">
        <v>111</v>
      </c>
      <c r="H11" s="85" t="s">
        <v>112</v>
      </c>
      <c r="I11" s="85" t="s">
        <v>120</v>
      </c>
      <c r="J11" s="85" t="s">
        <v>76</v>
      </c>
      <c r="K11" s="85" t="s">
        <v>121</v>
      </c>
      <c r="L11" s="85" t="s">
        <v>115</v>
      </c>
      <c r="M11" s="85" t="s">
        <v>116</v>
      </c>
      <c r="N11" s="85" t="s">
        <v>80</v>
      </c>
      <c r="O11" s="85" t="s">
        <v>117</v>
      </c>
      <c r="P11" s="9" t="s">
        <v>110</v>
      </c>
      <c r="Q11" s="85" t="s">
        <v>112</v>
      </c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</row>
    <row r="12" ht="14.25" customHeight="1">
      <c r="A12" s="85" t="str">
        <f t="shared" si="1"/>
        <v>04-11</v>
      </c>
      <c r="B12" s="85" t="str">
        <f t="shared" si="2"/>
        <v>USD</v>
      </c>
      <c r="C12" s="85" t="s">
        <v>45</v>
      </c>
      <c r="D12" s="85">
        <v>1230411.0</v>
      </c>
      <c r="E12" s="85" t="s">
        <v>82</v>
      </c>
      <c r="F12" s="85" t="s">
        <v>110</v>
      </c>
      <c r="G12" s="85" t="s">
        <v>111</v>
      </c>
      <c r="H12" s="85" t="s">
        <v>112</v>
      </c>
      <c r="I12" s="85" t="s">
        <v>122</v>
      </c>
      <c r="J12" s="85" t="s">
        <v>76</v>
      </c>
      <c r="K12" s="85" t="s">
        <v>123</v>
      </c>
      <c r="L12" s="85" t="s">
        <v>115</v>
      </c>
      <c r="M12" s="85" t="s">
        <v>116</v>
      </c>
      <c r="N12" s="85" t="s">
        <v>80</v>
      </c>
      <c r="O12" s="85" t="s">
        <v>117</v>
      </c>
      <c r="P12" s="9" t="s">
        <v>110</v>
      </c>
      <c r="Q12" s="85" t="s">
        <v>112</v>
      </c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</row>
    <row r="13" ht="14.25" customHeight="1">
      <c r="A13" s="85" t="str">
        <f t="shared" si="1"/>
        <v>04-11</v>
      </c>
      <c r="B13" s="85" t="str">
        <f t="shared" si="2"/>
        <v>USD</v>
      </c>
      <c r="C13" s="85" t="s">
        <v>45</v>
      </c>
      <c r="D13" s="85">
        <v>1230411.0</v>
      </c>
      <c r="E13" s="85" t="s">
        <v>82</v>
      </c>
      <c r="F13" s="85" t="s">
        <v>110</v>
      </c>
      <c r="G13" s="85" t="s">
        <v>111</v>
      </c>
      <c r="H13" s="85" t="s">
        <v>112</v>
      </c>
      <c r="I13" s="85" t="s">
        <v>124</v>
      </c>
      <c r="J13" s="85" t="s">
        <v>76</v>
      </c>
      <c r="K13" s="85" t="s">
        <v>125</v>
      </c>
      <c r="L13" s="85" t="s">
        <v>115</v>
      </c>
      <c r="M13" s="85" t="s">
        <v>116</v>
      </c>
      <c r="N13" s="85" t="s">
        <v>80</v>
      </c>
      <c r="O13" s="85" t="s">
        <v>117</v>
      </c>
      <c r="P13" s="9" t="s">
        <v>110</v>
      </c>
      <c r="Q13" s="85" t="s">
        <v>112</v>
      </c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</row>
    <row r="14" ht="14.25" customHeight="1">
      <c r="A14" s="85" t="str">
        <f t="shared" si="1"/>
        <v>04-11</v>
      </c>
      <c r="B14" s="85" t="str">
        <f t="shared" si="2"/>
        <v>USD</v>
      </c>
      <c r="C14" s="85" t="s">
        <v>45</v>
      </c>
      <c r="D14" s="85">
        <v>1230411.0</v>
      </c>
      <c r="E14" s="85" t="s">
        <v>82</v>
      </c>
      <c r="F14" s="85" t="s">
        <v>110</v>
      </c>
      <c r="G14" s="85" t="s">
        <v>111</v>
      </c>
      <c r="H14" s="85" t="s">
        <v>112</v>
      </c>
      <c r="I14" s="85" t="s">
        <v>126</v>
      </c>
      <c r="J14" s="85" t="s">
        <v>76</v>
      </c>
      <c r="K14" s="85" t="s">
        <v>127</v>
      </c>
      <c r="L14" s="85" t="s">
        <v>115</v>
      </c>
      <c r="M14" s="85" t="s">
        <v>116</v>
      </c>
      <c r="N14" s="85" t="s">
        <v>80</v>
      </c>
      <c r="O14" s="85" t="s">
        <v>117</v>
      </c>
      <c r="P14" s="9" t="s">
        <v>110</v>
      </c>
      <c r="Q14" s="85" t="s">
        <v>112</v>
      </c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</row>
    <row r="15" ht="14.25" customHeight="1">
      <c r="A15" s="85" t="str">
        <f t="shared" si="1"/>
        <v>04-11</v>
      </c>
      <c r="B15" s="85" t="str">
        <f t="shared" si="2"/>
        <v>USD</v>
      </c>
      <c r="C15" s="85" t="s">
        <v>45</v>
      </c>
      <c r="D15" s="85">
        <v>1230411.0</v>
      </c>
      <c r="E15" s="85" t="s">
        <v>82</v>
      </c>
      <c r="F15" s="85" t="s">
        <v>110</v>
      </c>
      <c r="G15" s="85" t="s">
        <v>111</v>
      </c>
      <c r="H15" s="85" t="s">
        <v>112</v>
      </c>
      <c r="I15" s="85" t="s">
        <v>128</v>
      </c>
      <c r="J15" s="85" t="s">
        <v>76</v>
      </c>
      <c r="K15" s="85" t="s">
        <v>129</v>
      </c>
      <c r="L15" s="85" t="s">
        <v>115</v>
      </c>
      <c r="M15" s="85" t="s">
        <v>116</v>
      </c>
      <c r="N15" s="85" t="s">
        <v>80</v>
      </c>
      <c r="O15" s="85" t="s">
        <v>117</v>
      </c>
      <c r="P15" s="9" t="s">
        <v>110</v>
      </c>
      <c r="Q15" s="85" t="s">
        <v>112</v>
      </c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</row>
    <row r="16" ht="14.25" customHeight="1">
      <c r="A16" s="85" t="str">
        <f t="shared" si="1"/>
        <v>04-11</v>
      </c>
      <c r="B16" s="85" t="str">
        <f t="shared" si="2"/>
        <v>USD</v>
      </c>
      <c r="C16" s="85" t="s">
        <v>45</v>
      </c>
      <c r="D16" s="85">
        <v>1230411.0</v>
      </c>
      <c r="E16" s="85" t="s">
        <v>82</v>
      </c>
      <c r="F16" s="85" t="s">
        <v>110</v>
      </c>
      <c r="G16" s="85" t="s">
        <v>111</v>
      </c>
      <c r="H16" s="85" t="s">
        <v>112</v>
      </c>
      <c r="I16" s="85" t="s">
        <v>130</v>
      </c>
      <c r="J16" s="85" t="s">
        <v>76</v>
      </c>
      <c r="K16" s="85" t="s">
        <v>131</v>
      </c>
      <c r="L16" s="85" t="s">
        <v>115</v>
      </c>
      <c r="M16" s="85" t="s">
        <v>116</v>
      </c>
      <c r="N16" s="85" t="s">
        <v>80</v>
      </c>
      <c r="O16" s="85" t="s">
        <v>117</v>
      </c>
      <c r="P16" s="9" t="s">
        <v>110</v>
      </c>
      <c r="Q16" s="85" t="s">
        <v>112</v>
      </c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</row>
    <row r="17" ht="14.25" customHeight="1">
      <c r="A17" s="85" t="str">
        <f t="shared" si="1"/>
        <v>04-11</v>
      </c>
      <c r="B17" s="85" t="str">
        <f t="shared" si="2"/>
        <v>USD</v>
      </c>
      <c r="C17" s="85" t="s">
        <v>45</v>
      </c>
      <c r="D17" s="85">
        <v>1230411.0</v>
      </c>
      <c r="E17" s="85" t="s">
        <v>82</v>
      </c>
      <c r="F17" s="85" t="s">
        <v>110</v>
      </c>
      <c r="G17" s="85" t="s">
        <v>111</v>
      </c>
      <c r="H17" s="85" t="s">
        <v>112</v>
      </c>
      <c r="I17" s="85" t="s">
        <v>132</v>
      </c>
      <c r="J17" s="85" t="s">
        <v>76</v>
      </c>
      <c r="K17" s="85" t="s">
        <v>133</v>
      </c>
      <c r="L17" s="85" t="s">
        <v>115</v>
      </c>
      <c r="M17" s="85" t="s">
        <v>116</v>
      </c>
      <c r="N17" s="85" t="s">
        <v>80</v>
      </c>
      <c r="O17" s="85" t="s">
        <v>117</v>
      </c>
      <c r="P17" s="9" t="s">
        <v>110</v>
      </c>
      <c r="Q17" s="85" t="s">
        <v>112</v>
      </c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</row>
    <row r="18" ht="14.25" customHeight="1">
      <c r="A18" s="85" t="str">
        <f t="shared" si="1"/>
        <v>04-11</v>
      </c>
      <c r="B18" s="85" t="str">
        <f t="shared" si="2"/>
        <v>USD</v>
      </c>
      <c r="C18" s="85" t="s">
        <v>45</v>
      </c>
      <c r="D18" s="85">
        <v>1230411.0</v>
      </c>
      <c r="E18" s="85" t="s">
        <v>82</v>
      </c>
      <c r="F18" s="85" t="s">
        <v>110</v>
      </c>
      <c r="G18" s="85" t="s">
        <v>111</v>
      </c>
      <c r="H18" s="85" t="s">
        <v>112</v>
      </c>
      <c r="I18" s="85" t="s">
        <v>134</v>
      </c>
      <c r="J18" s="85" t="s">
        <v>76</v>
      </c>
      <c r="K18" s="85" t="s">
        <v>135</v>
      </c>
      <c r="L18" s="85" t="s">
        <v>115</v>
      </c>
      <c r="M18" s="85" t="s">
        <v>116</v>
      </c>
      <c r="N18" s="85" t="s">
        <v>80</v>
      </c>
      <c r="O18" s="85" t="s">
        <v>117</v>
      </c>
      <c r="P18" s="9" t="s">
        <v>110</v>
      </c>
      <c r="Q18" s="85" t="s">
        <v>112</v>
      </c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</row>
    <row r="19" ht="14.25" customHeight="1">
      <c r="A19" s="85" t="str">
        <f t="shared" si="1"/>
        <v>04-11</v>
      </c>
      <c r="B19" s="85" t="str">
        <f t="shared" si="2"/>
        <v>USD</v>
      </c>
      <c r="C19" s="85" t="s">
        <v>45</v>
      </c>
      <c r="D19" s="85">
        <v>1230411.0</v>
      </c>
      <c r="E19" s="85" t="s">
        <v>82</v>
      </c>
      <c r="F19" s="85" t="s">
        <v>110</v>
      </c>
      <c r="G19" s="85" t="s">
        <v>111</v>
      </c>
      <c r="H19" s="85" t="s">
        <v>112</v>
      </c>
      <c r="I19" s="85" t="s">
        <v>136</v>
      </c>
      <c r="J19" s="85" t="s">
        <v>76</v>
      </c>
      <c r="K19" s="85" t="s">
        <v>137</v>
      </c>
      <c r="L19" s="85" t="s">
        <v>115</v>
      </c>
      <c r="M19" s="85" t="s">
        <v>116</v>
      </c>
      <c r="N19" s="85" t="s">
        <v>80</v>
      </c>
      <c r="O19" s="85" t="s">
        <v>117</v>
      </c>
      <c r="P19" s="9" t="s">
        <v>110</v>
      </c>
      <c r="Q19" s="85" t="s">
        <v>112</v>
      </c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</row>
    <row r="20" ht="14.25" customHeight="1">
      <c r="A20" s="85" t="str">
        <f t="shared" si="1"/>
        <v>04-11</v>
      </c>
      <c r="B20" s="85" t="str">
        <f t="shared" si="2"/>
        <v>USD</v>
      </c>
      <c r="C20" s="85" t="s">
        <v>45</v>
      </c>
      <c r="D20" s="85">
        <v>1230411.0</v>
      </c>
      <c r="E20" s="85" t="s">
        <v>82</v>
      </c>
      <c r="F20" s="85" t="s">
        <v>110</v>
      </c>
      <c r="G20" s="85" t="s">
        <v>111</v>
      </c>
      <c r="H20" s="85" t="s">
        <v>112</v>
      </c>
      <c r="I20" s="85" t="s">
        <v>138</v>
      </c>
      <c r="J20" s="85" t="s">
        <v>76</v>
      </c>
      <c r="K20" s="85" t="s">
        <v>139</v>
      </c>
      <c r="L20" s="85" t="s">
        <v>115</v>
      </c>
      <c r="M20" s="85" t="s">
        <v>116</v>
      </c>
      <c r="N20" s="85" t="s">
        <v>80</v>
      </c>
      <c r="O20" s="85" t="s">
        <v>117</v>
      </c>
      <c r="P20" s="9" t="s">
        <v>110</v>
      </c>
      <c r="Q20" s="85" t="s">
        <v>112</v>
      </c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</row>
    <row r="21" ht="14.25" customHeight="1">
      <c r="A21" s="85" t="str">
        <f t="shared" si="1"/>
        <v>04-11</v>
      </c>
      <c r="B21" s="85" t="str">
        <f t="shared" si="2"/>
        <v>USD</v>
      </c>
      <c r="C21" s="85" t="s">
        <v>45</v>
      </c>
      <c r="D21" s="85">
        <v>1230411.0</v>
      </c>
      <c r="E21" s="85" t="s">
        <v>82</v>
      </c>
      <c r="F21" s="85" t="s">
        <v>110</v>
      </c>
      <c r="G21" s="85" t="s">
        <v>111</v>
      </c>
      <c r="H21" s="85" t="s">
        <v>112</v>
      </c>
      <c r="I21" s="85" t="s">
        <v>140</v>
      </c>
      <c r="J21" s="85" t="s">
        <v>76</v>
      </c>
      <c r="K21" s="85" t="s">
        <v>141</v>
      </c>
      <c r="L21" s="85" t="s">
        <v>115</v>
      </c>
      <c r="M21" s="85" t="s">
        <v>116</v>
      </c>
      <c r="N21" s="85" t="s">
        <v>80</v>
      </c>
      <c r="O21" s="85" t="s">
        <v>117</v>
      </c>
      <c r="P21" s="9" t="s">
        <v>110</v>
      </c>
      <c r="Q21" s="85" t="s">
        <v>112</v>
      </c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</row>
    <row r="22" ht="14.25" customHeight="1">
      <c r="A22" s="85" t="str">
        <f t="shared" si="1"/>
        <v>04-11</v>
      </c>
      <c r="B22" s="85" t="str">
        <f t="shared" si="2"/>
        <v>USD</v>
      </c>
      <c r="C22" s="85" t="s">
        <v>45</v>
      </c>
      <c r="D22" s="85">
        <v>1230411.0</v>
      </c>
      <c r="E22" s="85" t="s">
        <v>82</v>
      </c>
      <c r="F22" s="85" t="s">
        <v>110</v>
      </c>
      <c r="G22" s="85" t="s">
        <v>111</v>
      </c>
      <c r="H22" s="85" t="s">
        <v>112</v>
      </c>
      <c r="I22" s="85" t="s">
        <v>142</v>
      </c>
      <c r="J22" s="85" t="s">
        <v>76</v>
      </c>
      <c r="K22" s="85" t="s">
        <v>143</v>
      </c>
      <c r="L22" s="85" t="s">
        <v>115</v>
      </c>
      <c r="M22" s="85" t="s">
        <v>116</v>
      </c>
      <c r="N22" s="85" t="s">
        <v>80</v>
      </c>
      <c r="O22" s="85" t="s">
        <v>117</v>
      </c>
      <c r="P22" s="9" t="s">
        <v>110</v>
      </c>
      <c r="Q22" s="85" t="s">
        <v>112</v>
      </c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</row>
    <row r="23" ht="14.25" customHeight="1">
      <c r="A23" s="85" t="str">
        <f t="shared" si="1"/>
        <v>04-11</v>
      </c>
      <c r="B23" s="85" t="str">
        <f t="shared" si="2"/>
        <v>USD</v>
      </c>
      <c r="C23" s="85" t="s">
        <v>45</v>
      </c>
      <c r="D23" s="85">
        <v>1230411.0</v>
      </c>
      <c r="E23" s="85" t="s">
        <v>82</v>
      </c>
      <c r="F23" s="85" t="s">
        <v>110</v>
      </c>
      <c r="G23" s="85" t="s">
        <v>111</v>
      </c>
      <c r="H23" s="85" t="s">
        <v>112</v>
      </c>
      <c r="I23" s="85" t="s">
        <v>144</v>
      </c>
      <c r="J23" s="85" t="s">
        <v>76</v>
      </c>
      <c r="K23" s="85" t="s">
        <v>145</v>
      </c>
      <c r="L23" s="85" t="s">
        <v>115</v>
      </c>
      <c r="M23" s="85" t="s">
        <v>116</v>
      </c>
      <c r="N23" s="85" t="s">
        <v>80</v>
      </c>
      <c r="O23" s="85" t="s">
        <v>117</v>
      </c>
      <c r="P23" s="9" t="s">
        <v>110</v>
      </c>
      <c r="Q23" s="85" t="s">
        <v>112</v>
      </c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</row>
    <row r="24" ht="14.25" customHeight="1">
      <c r="A24" s="85" t="str">
        <f t="shared" si="1"/>
        <v>04-11</v>
      </c>
      <c r="B24" s="85" t="str">
        <f t="shared" si="2"/>
        <v>USD</v>
      </c>
      <c r="C24" s="85" t="s">
        <v>45</v>
      </c>
      <c r="D24" s="85">
        <v>1230411.0</v>
      </c>
      <c r="E24" s="85" t="s">
        <v>82</v>
      </c>
      <c r="F24" s="85" t="s">
        <v>110</v>
      </c>
      <c r="G24" s="85" t="s">
        <v>111</v>
      </c>
      <c r="H24" s="85" t="s">
        <v>112</v>
      </c>
      <c r="I24" s="85" t="s">
        <v>146</v>
      </c>
      <c r="J24" s="85" t="s">
        <v>76</v>
      </c>
      <c r="K24" s="85" t="s">
        <v>147</v>
      </c>
      <c r="L24" s="85" t="s">
        <v>115</v>
      </c>
      <c r="M24" s="85" t="s">
        <v>116</v>
      </c>
      <c r="N24" s="85" t="s">
        <v>80</v>
      </c>
      <c r="O24" s="85" t="s">
        <v>117</v>
      </c>
      <c r="P24" s="9" t="s">
        <v>110</v>
      </c>
      <c r="Q24" s="85" t="s">
        <v>112</v>
      </c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</row>
    <row r="25" ht="14.25" customHeight="1">
      <c r="A25" s="85" t="str">
        <f t="shared" si="1"/>
        <v>04-11</v>
      </c>
      <c r="B25" s="85" t="str">
        <f t="shared" si="2"/>
        <v>USD</v>
      </c>
      <c r="C25" s="85" t="s">
        <v>45</v>
      </c>
      <c r="D25" s="85">
        <v>1230411.0</v>
      </c>
      <c r="E25" s="85" t="s">
        <v>82</v>
      </c>
      <c r="F25" s="85" t="s">
        <v>110</v>
      </c>
      <c r="G25" s="85" t="s">
        <v>111</v>
      </c>
      <c r="H25" s="85" t="s">
        <v>112</v>
      </c>
      <c r="I25" s="85" t="s">
        <v>148</v>
      </c>
      <c r="J25" s="85" t="s">
        <v>76</v>
      </c>
      <c r="K25" s="85" t="s">
        <v>149</v>
      </c>
      <c r="L25" s="85" t="s">
        <v>115</v>
      </c>
      <c r="M25" s="85" t="s">
        <v>116</v>
      </c>
      <c r="N25" s="85" t="s">
        <v>80</v>
      </c>
      <c r="O25" s="85" t="s">
        <v>117</v>
      </c>
      <c r="P25" s="9" t="s">
        <v>110</v>
      </c>
      <c r="Q25" s="85" t="s">
        <v>112</v>
      </c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</row>
    <row r="26" ht="14.25" customHeight="1">
      <c r="A26" s="85" t="str">
        <f t="shared" si="1"/>
        <v>04-11</v>
      </c>
      <c r="B26" s="85" t="str">
        <f t="shared" si="2"/>
        <v>USD</v>
      </c>
      <c r="C26" s="85" t="s">
        <v>45</v>
      </c>
      <c r="D26" s="85">
        <v>1230411.0</v>
      </c>
      <c r="E26" s="85" t="s">
        <v>82</v>
      </c>
      <c r="F26" s="85" t="s">
        <v>110</v>
      </c>
      <c r="G26" s="85" t="s">
        <v>111</v>
      </c>
      <c r="H26" s="85" t="s">
        <v>112</v>
      </c>
      <c r="I26" s="85" t="s">
        <v>150</v>
      </c>
      <c r="J26" s="85" t="s">
        <v>76</v>
      </c>
      <c r="K26" s="85" t="s">
        <v>151</v>
      </c>
      <c r="L26" s="85" t="s">
        <v>115</v>
      </c>
      <c r="M26" s="85" t="s">
        <v>116</v>
      </c>
      <c r="N26" s="85" t="s">
        <v>80</v>
      </c>
      <c r="O26" s="85" t="s">
        <v>117</v>
      </c>
      <c r="P26" s="9" t="s">
        <v>110</v>
      </c>
      <c r="Q26" s="85" t="s">
        <v>112</v>
      </c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</row>
    <row r="27" ht="14.25" customHeight="1">
      <c r="A27" s="85" t="str">
        <f t="shared" si="1"/>
        <v>04-11</v>
      </c>
      <c r="B27" s="85" t="str">
        <f t="shared" si="2"/>
        <v>USD</v>
      </c>
      <c r="C27" s="85" t="s">
        <v>45</v>
      </c>
      <c r="D27" s="85">
        <v>1230411.0</v>
      </c>
      <c r="E27" s="85" t="s">
        <v>82</v>
      </c>
      <c r="F27" s="85" t="s">
        <v>110</v>
      </c>
      <c r="G27" s="85" t="s">
        <v>111</v>
      </c>
      <c r="H27" s="85" t="s">
        <v>112</v>
      </c>
      <c r="I27" s="85" t="s">
        <v>152</v>
      </c>
      <c r="J27" s="85" t="s">
        <v>76</v>
      </c>
      <c r="K27" s="85" t="s">
        <v>153</v>
      </c>
      <c r="L27" s="85" t="s">
        <v>115</v>
      </c>
      <c r="M27" s="85" t="s">
        <v>116</v>
      </c>
      <c r="N27" s="85" t="s">
        <v>80</v>
      </c>
      <c r="O27" s="85" t="s">
        <v>117</v>
      </c>
      <c r="P27" s="9" t="s">
        <v>110</v>
      </c>
      <c r="Q27" s="85" t="s">
        <v>112</v>
      </c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</row>
    <row r="28" ht="14.25" customHeight="1">
      <c r="A28" s="85" t="str">
        <f t="shared" si="1"/>
        <v>04-11</v>
      </c>
      <c r="B28" s="85" t="str">
        <f t="shared" si="2"/>
        <v>USD</v>
      </c>
      <c r="C28" s="85" t="s">
        <v>45</v>
      </c>
      <c r="D28" s="85">
        <v>1230411.0</v>
      </c>
      <c r="E28" s="85" t="s">
        <v>82</v>
      </c>
      <c r="F28" s="85" t="s">
        <v>110</v>
      </c>
      <c r="G28" s="85" t="s">
        <v>111</v>
      </c>
      <c r="H28" s="85" t="s">
        <v>112</v>
      </c>
      <c r="I28" s="85" t="s">
        <v>154</v>
      </c>
      <c r="J28" s="85" t="s">
        <v>76</v>
      </c>
      <c r="K28" s="85" t="s">
        <v>155</v>
      </c>
      <c r="L28" s="85" t="s">
        <v>115</v>
      </c>
      <c r="M28" s="85" t="s">
        <v>116</v>
      </c>
      <c r="N28" s="85" t="s">
        <v>80</v>
      </c>
      <c r="O28" s="85" t="s">
        <v>117</v>
      </c>
      <c r="P28" s="9" t="s">
        <v>110</v>
      </c>
      <c r="Q28" s="85" t="s">
        <v>112</v>
      </c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</row>
    <row r="29" ht="14.25" customHeight="1">
      <c r="A29" s="85" t="str">
        <f t="shared" si="1"/>
        <v>04-11</v>
      </c>
      <c r="B29" s="85" t="str">
        <f t="shared" si="2"/>
        <v>USD</v>
      </c>
      <c r="C29" s="85" t="s">
        <v>45</v>
      </c>
      <c r="D29" s="85">
        <v>1230411.0</v>
      </c>
      <c r="E29" s="85" t="s">
        <v>82</v>
      </c>
      <c r="F29" s="85" t="s">
        <v>110</v>
      </c>
      <c r="G29" s="85" t="s">
        <v>111</v>
      </c>
      <c r="H29" s="85" t="s">
        <v>112</v>
      </c>
      <c r="I29" s="85" t="s">
        <v>156</v>
      </c>
      <c r="J29" s="85" t="s">
        <v>76</v>
      </c>
      <c r="K29" s="85" t="s">
        <v>157</v>
      </c>
      <c r="L29" s="85" t="s">
        <v>115</v>
      </c>
      <c r="M29" s="85" t="s">
        <v>116</v>
      </c>
      <c r="N29" s="85" t="s">
        <v>80</v>
      </c>
      <c r="O29" s="85" t="s">
        <v>117</v>
      </c>
      <c r="P29" s="9" t="s">
        <v>110</v>
      </c>
      <c r="Q29" s="85" t="s">
        <v>112</v>
      </c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</row>
    <row r="30" ht="14.25" customHeight="1">
      <c r="A30" s="85" t="str">
        <f t="shared" si="1"/>
        <v>04-11</v>
      </c>
      <c r="B30" s="85" t="str">
        <f t="shared" si="2"/>
        <v>USD</v>
      </c>
      <c r="C30" s="85" t="s">
        <v>45</v>
      </c>
      <c r="D30" s="85">
        <v>1230411.0</v>
      </c>
      <c r="E30" s="85" t="s">
        <v>82</v>
      </c>
      <c r="F30" s="85" t="s">
        <v>110</v>
      </c>
      <c r="G30" s="85" t="s">
        <v>111</v>
      </c>
      <c r="H30" s="85" t="s">
        <v>112</v>
      </c>
      <c r="I30" s="85" t="s">
        <v>158</v>
      </c>
      <c r="J30" s="85" t="s">
        <v>76</v>
      </c>
      <c r="K30" s="85" t="s">
        <v>159</v>
      </c>
      <c r="L30" s="85" t="s">
        <v>115</v>
      </c>
      <c r="M30" s="85" t="s">
        <v>116</v>
      </c>
      <c r="N30" s="85" t="s">
        <v>80</v>
      </c>
      <c r="O30" s="85" t="s">
        <v>117</v>
      </c>
      <c r="P30" s="9" t="s">
        <v>110</v>
      </c>
      <c r="Q30" s="85" t="s">
        <v>112</v>
      </c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</row>
    <row r="31" ht="14.25" customHeight="1">
      <c r="A31" s="85" t="str">
        <f t="shared" si="1"/>
        <v>04-11</v>
      </c>
      <c r="B31" s="85" t="str">
        <f t="shared" si="2"/>
        <v>USD</v>
      </c>
      <c r="C31" s="85" t="s">
        <v>45</v>
      </c>
      <c r="D31" s="85">
        <v>1230411.0</v>
      </c>
      <c r="E31" s="85" t="s">
        <v>82</v>
      </c>
      <c r="F31" s="85" t="s">
        <v>110</v>
      </c>
      <c r="G31" s="85" t="s">
        <v>111</v>
      </c>
      <c r="H31" s="85" t="s">
        <v>112</v>
      </c>
      <c r="I31" s="85" t="s">
        <v>160</v>
      </c>
      <c r="J31" s="85" t="s">
        <v>76</v>
      </c>
      <c r="K31" s="85" t="s">
        <v>161</v>
      </c>
      <c r="L31" s="85" t="s">
        <v>115</v>
      </c>
      <c r="M31" s="85" t="s">
        <v>116</v>
      </c>
      <c r="N31" s="85" t="s">
        <v>80</v>
      </c>
      <c r="O31" s="85" t="s">
        <v>117</v>
      </c>
      <c r="P31" s="9" t="s">
        <v>110</v>
      </c>
      <c r="Q31" s="85" t="s">
        <v>112</v>
      </c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</row>
    <row r="32" ht="14.25" customHeight="1">
      <c r="A32" s="85" t="str">
        <f t="shared" si="1"/>
        <v>04-11</v>
      </c>
      <c r="B32" s="85" t="str">
        <f t="shared" si="2"/>
        <v>USD</v>
      </c>
      <c r="C32" s="85" t="s">
        <v>45</v>
      </c>
      <c r="D32" s="85">
        <v>1230411.0</v>
      </c>
      <c r="E32" s="85" t="s">
        <v>82</v>
      </c>
      <c r="F32" s="85" t="s">
        <v>110</v>
      </c>
      <c r="G32" s="85" t="s">
        <v>111</v>
      </c>
      <c r="H32" s="85" t="s">
        <v>112</v>
      </c>
      <c r="I32" s="85" t="s">
        <v>162</v>
      </c>
      <c r="J32" s="85" t="s">
        <v>76</v>
      </c>
      <c r="K32" s="85" t="s">
        <v>163</v>
      </c>
      <c r="L32" s="85" t="s">
        <v>115</v>
      </c>
      <c r="M32" s="85" t="s">
        <v>116</v>
      </c>
      <c r="N32" s="85" t="s">
        <v>80</v>
      </c>
      <c r="O32" s="85" t="s">
        <v>117</v>
      </c>
      <c r="P32" s="9" t="s">
        <v>110</v>
      </c>
      <c r="Q32" s="85" t="s">
        <v>112</v>
      </c>
      <c r="R32" s="44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</row>
    <row r="33" ht="14.25" customHeight="1">
      <c r="A33" s="85" t="str">
        <f t="shared" si="1"/>
        <v>04-11</v>
      </c>
      <c r="B33" s="85" t="str">
        <f t="shared" si="2"/>
        <v>USD</v>
      </c>
      <c r="C33" s="85" t="s">
        <v>45</v>
      </c>
      <c r="D33" s="85">
        <v>1230411.0</v>
      </c>
      <c r="E33" s="85" t="s">
        <v>82</v>
      </c>
      <c r="F33" s="85" t="s">
        <v>110</v>
      </c>
      <c r="G33" s="85" t="s">
        <v>111</v>
      </c>
      <c r="H33" s="85" t="s">
        <v>112</v>
      </c>
      <c r="I33" s="85" t="s">
        <v>164</v>
      </c>
      <c r="J33" s="85" t="s">
        <v>76</v>
      </c>
      <c r="K33" s="85" t="s">
        <v>165</v>
      </c>
      <c r="L33" s="85" t="s">
        <v>115</v>
      </c>
      <c r="M33" s="85" t="s">
        <v>116</v>
      </c>
      <c r="N33" s="85" t="s">
        <v>80</v>
      </c>
      <c r="O33" s="85" t="s">
        <v>117</v>
      </c>
      <c r="P33" s="9" t="s">
        <v>110</v>
      </c>
      <c r="Q33" s="85" t="s">
        <v>112</v>
      </c>
      <c r="R33" s="44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</row>
    <row r="34" ht="14.25" customHeight="1">
      <c r="A34" s="85" t="str">
        <f t="shared" si="1"/>
        <v>04-11</v>
      </c>
      <c r="B34" s="85" t="str">
        <f t="shared" si="2"/>
        <v>USD</v>
      </c>
      <c r="C34" s="85" t="s">
        <v>45</v>
      </c>
      <c r="D34" s="85">
        <v>1230411.0</v>
      </c>
      <c r="E34" s="85" t="s">
        <v>82</v>
      </c>
      <c r="F34" s="85" t="s">
        <v>110</v>
      </c>
      <c r="G34" s="85" t="s">
        <v>111</v>
      </c>
      <c r="H34" s="85" t="s">
        <v>112</v>
      </c>
      <c r="I34" s="85" t="s">
        <v>166</v>
      </c>
      <c r="J34" s="85" t="s">
        <v>76</v>
      </c>
      <c r="K34" s="85" t="s">
        <v>167</v>
      </c>
      <c r="L34" s="85" t="s">
        <v>115</v>
      </c>
      <c r="M34" s="85" t="s">
        <v>116</v>
      </c>
      <c r="N34" s="85" t="s">
        <v>80</v>
      </c>
      <c r="O34" s="85" t="s">
        <v>117</v>
      </c>
      <c r="P34" s="9" t="s">
        <v>110</v>
      </c>
      <c r="Q34" s="85" t="s">
        <v>112</v>
      </c>
      <c r="R34" s="44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</row>
    <row r="35" ht="14.25" customHeight="1">
      <c r="A35" s="85" t="str">
        <f t="shared" si="1"/>
        <v>04-11</v>
      </c>
      <c r="B35" s="85" t="str">
        <f t="shared" si="2"/>
        <v>USD</v>
      </c>
      <c r="C35" s="85" t="s">
        <v>45</v>
      </c>
      <c r="D35" s="85">
        <v>1230411.0</v>
      </c>
      <c r="E35" s="85" t="s">
        <v>82</v>
      </c>
      <c r="F35" s="85" t="s">
        <v>110</v>
      </c>
      <c r="G35" s="85" t="s">
        <v>111</v>
      </c>
      <c r="H35" s="85" t="s">
        <v>112</v>
      </c>
      <c r="I35" s="85" t="s">
        <v>168</v>
      </c>
      <c r="J35" s="85" t="s">
        <v>76</v>
      </c>
      <c r="K35" s="85" t="s">
        <v>169</v>
      </c>
      <c r="L35" s="85" t="s">
        <v>115</v>
      </c>
      <c r="M35" s="85" t="s">
        <v>116</v>
      </c>
      <c r="N35" s="85" t="s">
        <v>80</v>
      </c>
      <c r="O35" s="85" t="s">
        <v>117</v>
      </c>
      <c r="P35" s="9" t="s">
        <v>110</v>
      </c>
      <c r="Q35" s="85" t="s">
        <v>112</v>
      </c>
      <c r="R35" s="44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</row>
    <row r="36" ht="14.25" customHeight="1">
      <c r="A36" s="85" t="str">
        <f t="shared" si="1"/>
        <v>04-11</v>
      </c>
      <c r="B36" s="85" t="str">
        <f t="shared" si="2"/>
        <v>USD</v>
      </c>
      <c r="C36" s="85" t="s">
        <v>45</v>
      </c>
      <c r="D36" s="85">
        <v>1230411.0</v>
      </c>
      <c r="E36" s="85" t="s">
        <v>82</v>
      </c>
      <c r="F36" s="85" t="s">
        <v>110</v>
      </c>
      <c r="G36" s="85" t="s">
        <v>111</v>
      </c>
      <c r="H36" s="85" t="s">
        <v>112</v>
      </c>
      <c r="I36" s="85" t="s">
        <v>170</v>
      </c>
      <c r="J36" s="85" t="s">
        <v>76</v>
      </c>
      <c r="K36" s="85" t="s">
        <v>171</v>
      </c>
      <c r="L36" s="85" t="s">
        <v>115</v>
      </c>
      <c r="M36" s="85" t="s">
        <v>116</v>
      </c>
      <c r="N36" s="85" t="s">
        <v>80</v>
      </c>
      <c r="O36" s="85" t="s">
        <v>117</v>
      </c>
      <c r="P36" s="9" t="s">
        <v>110</v>
      </c>
      <c r="Q36" s="85" t="s">
        <v>112</v>
      </c>
      <c r="R36" s="44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</row>
    <row r="37" ht="14.25" customHeight="1">
      <c r="A37" s="85" t="str">
        <f t="shared" si="1"/>
        <v>04-11</v>
      </c>
      <c r="B37" s="85" t="str">
        <f t="shared" si="2"/>
        <v>USD</v>
      </c>
      <c r="C37" s="85" t="s">
        <v>45</v>
      </c>
      <c r="D37" s="85">
        <v>1230411.0</v>
      </c>
      <c r="E37" s="85" t="s">
        <v>82</v>
      </c>
      <c r="F37" s="85" t="s">
        <v>110</v>
      </c>
      <c r="G37" s="85" t="s">
        <v>111</v>
      </c>
      <c r="H37" s="85" t="s">
        <v>112</v>
      </c>
      <c r="I37" s="85" t="s">
        <v>172</v>
      </c>
      <c r="J37" s="85" t="s">
        <v>76</v>
      </c>
      <c r="K37" s="85" t="s">
        <v>173</v>
      </c>
      <c r="L37" s="85" t="s">
        <v>115</v>
      </c>
      <c r="M37" s="85" t="s">
        <v>116</v>
      </c>
      <c r="N37" s="85" t="s">
        <v>80</v>
      </c>
      <c r="O37" s="85" t="s">
        <v>117</v>
      </c>
      <c r="P37" s="9" t="s">
        <v>110</v>
      </c>
      <c r="Q37" s="85" t="s">
        <v>112</v>
      </c>
      <c r="R37" s="44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</row>
    <row r="38" ht="14.25" customHeight="1">
      <c r="A38" s="85" t="str">
        <f t="shared" si="1"/>
        <v>04-11</v>
      </c>
      <c r="B38" s="85" t="str">
        <f t="shared" si="2"/>
        <v>USD</v>
      </c>
      <c r="C38" s="85" t="s">
        <v>45</v>
      </c>
      <c r="D38" s="85">
        <v>1230411.0</v>
      </c>
      <c r="E38" s="85" t="s">
        <v>82</v>
      </c>
      <c r="F38" s="85" t="s">
        <v>110</v>
      </c>
      <c r="G38" s="85" t="s">
        <v>111</v>
      </c>
      <c r="H38" s="85" t="s">
        <v>112</v>
      </c>
      <c r="I38" s="85" t="s">
        <v>174</v>
      </c>
      <c r="J38" s="85" t="s">
        <v>76</v>
      </c>
      <c r="K38" s="85" t="s">
        <v>175</v>
      </c>
      <c r="L38" s="85" t="s">
        <v>115</v>
      </c>
      <c r="M38" s="85" t="s">
        <v>116</v>
      </c>
      <c r="N38" s="85" t="s">
        <v>80</v>
      </c>
      <c r="O38" s="85" t="s">
        <v>117</v>
      </c>
      <c r="P38" s="9" t="s">
        <v>110</v>
      </c>
      <c r="Q38" s="85" t="s">
        <v>112</v>
      </c>
      <c r="R38" s="44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</row>
    <row r="39" ht="14.25" customHeight="1">
      <c r="A39" s="85" t="str">
        <f t="shared" si="1"/>
        <v>04-11</v>
      </c>
      <c r="B39" s="85" t="str">
        <f t="shared" si="2"/>
        <v>USD</v>
      </c>
      <c r="C39" s="85" t="s">
        <v>45</v>
      </c>
      <c r="D39" s="85">
        <v>1230411.0</v>
      </c>
      <c r="E39" s="85" t="s">
        <v>82</v>
      </c>
      <c r="F39" s="85" t="s">
        <v>110</v>
      </c>
      <c r="G39" s="85" t="s">
        <v>111</v>
      </c>
      <c r="H39" s="85" t="s">
        <v>112</v>
      </c>
      <c r="I39" s="85" t="s">
        <v>176</v>
      </c>
      <c r="J39" s="85" t="s">
        <v>76</v>
      </c>
      <c r="K39" s="85" t="s">
        <v>177</v>
      </c>
      <c r="L39" s="85" t="s">
        <v>115</v>
      </c>
      <c r="M39" s="85" t="s">
        <v>116</v>
      </c>
      <c r="N39" s="85" t="s">
        <v>80</v>
      </c>
      <c r="O39" s="85" t="s">
        <v>117</v>
      </c>
      <c r="P39" s="9" t="s">
        <v>110</v>
      </c>
      <c r="Q39" s="85" t="s">
        <v>112</v>
      </c>
      <c r="R39" s="44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</row>
    <row r="40" ht="14.25" customHeight="1">
      <c r="A40" s="85" t="str">
        <f t="shared" si="1"/>
        <v>04-11</v>
      </c>
      <c r="B40" s="85" t="str">
        <f t="shared" si="2"/>
        <v>USD</v>
      </c>
      <c r="C40" s="85" t="s">
        <v>45</v>
      </c>
      <c r="D40" s="85">
        <v>1230411.0</v>
      </c>
      <c r="E40" s="85" t="s">
        <v>82</v>
      </c>
      <c r="F40" s="85" t="s">
        <v>110</v>
      </c>
      <c r="G40" s="85" t="s">
        <v>111</v>
      </c>
      <c r="H40" s="85" t="s">
        <v>112</v>
      </c>
      <c r="I40" s="85" t="s">
        <v>178</v>
      </c>
      <c r="J40" s="85" t="s">
        <v>76</v>
      </c>
      <c r="K40" s="85" t="s">
        <v>179</v>
      </c>
      <c r="L40" s="85" t="s">
        <v>115</v>
      </c>
      <c r="M40" s="85" t="s">
        <v>116</v>
      </c>
      <c r="N40" s="85" t="s">
        <v>80</v>
      </c>
      <c r="O40" s="85" t="s">
        <v>117</v>
      </c>
      <c r="P40" s="9" t="s">
        <v>110</v>
      </c>
      <c r="Q40" s="85" t="s">
        <v>112</v>
      </c>
      <c r="R40" s="44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</row>
    <row r="41" ht="14.25" customHeight="1">
      <c r="A41" s="85" t="str">
        <f t="shared" si="1"/>
        <v>04-11</v>
      </c>
      <c r="B41" s="85" t="str">
        <f t="shared" si="2"/>
        <v>USD</v>
      </c>
      <c r="C41" s="85" t="s">
        <v>45</v>
      </c>
      <c r="D41" s="85">
        <v>1230411.0</v>
      </c>
      <c r="E41" s="85" t="s">
        <v>82</v>
      </c>
      <c r="F41" s="85" t="s">
        <v>110</v>
      </c>
      <c r="G41" s="85" t="s">
        <v>111</v>
      </c>
      <c r="H41" s="85" t="s">
        <v>112</v>
      </c>
      <c r="I41" s="85" t="s">
        <v>180</v>
      </c>
      <c r="J41" s="85" t="s">
        <v>76</v>
      </c>
      <c r="K41" s="85" t="s">
        <v>181</v>
      </c>
      <c r="L41" s="85" t="s">
        <v>115</v>
      </c>
      <c r="M41" s="85" t="s">
        <v>116</v>
      </c>
      <c r="N41" s="85" t="s">
        <v>80</v>
      </c>
      <c r="O41" s="85" t="s">
        <v>117</v>
      </c>
      <c r="P41" s="9" t="s">
        <v>110</v>
      </c>
      <c r="Q41" s="85" t="s">
        <v>112</v>
      </c>
      <c r="R41" s="44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</row>
    <row r="42" ht="14.25" customHeight="1">
      <c r="A42" s="85" t="str">
        <f t="shared" si="1"/>
        <v>04-11</v>
      </c>
      <c r="B42" s="85" t="str">
        <f t="shared" si="2"/>
        <v>USD</v>
      </c>
      <c r="C42" s="85" t="s">
        <v>45</v>
      </c>
      <c r="D42" s="85">
        <v>1230411.0</v>
      </c>
      <c r="E42" s="85" t="s">
        <v>82</v>
      </c>
      <c r="F42" s="85" t="s">
        <v>110</v>
      </c>
      <c r="G42" s="85" t="s">
        <v>111</v>
      </c>
      <c r="H42" s="85" t="s">
        <v>112</v>
      </c>
      <c r="I42" s="85" t="s">
        <v>182</v>
      </c>
      <c r="J42" s="85" t="s">
        <v>76</v>
      </c>
      <c r="K42" s="85" t="s">
        <v>183</v>
      </c>
      <c r="L42" s="85" t="s">
        <v>115</v>
      </c>
      <c r="M42" s="85" t="s">
        <v>116</v>
      </c>
      <c r="N42" s="85" t="s">
        <v>80</v>
      </c>
      <c r="O42" s="85" t="s">
        <v>117</v>
      </c>
      <c r="P42" s="9" t="s">
        <v>110</v>
      </c>
      <c r="Q42" s="85" t="s">
        <v>112</v>
      </c>
      <c r="R42" s="44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</row>
    <row r="43" ht="14.25" customHeight="1">
      <c r="A43" s="85" t="str">
        <f t="shared" si="1"/>
        <v>04-11</v>
      </c>
      <c r="B43" s="85" t="str">
        <f t="shared" si="2"/>
        <v>USD</v>
      </c>
      <c r="C43" s="85" t="s">
        <v>45</v>
      </c>
      <c r="D43" s="85">
        <v>1230411.0</v>
      </c>
      <c r="E43" s="85" t="s">
        <v>82</v>
      </c>
      <c r="F43" s="85" t="s">
        <v>110</v>
      </c>
      <c r="G43" s="85" t="s">
        <v>111</v>
      </c>
      <c r="H43" s="85" t="s">
        <v>112</v>
      </c>
      <c r="I43" s="85" t="s">
        <v>184</v>
      </c>
      <c r="J43" s="85" t="s">
        <v>76</v>
      </c>
      <c r="K43" s="85" t="s">
        <v>185</v>
      </c>
      <c r="L43" s="85" t="s">
        <v>115</v>
      </c>
      <c r="M43" s="85" t="s">
        <v>116</v>
      </c>
      <c r="N43" s="85" t="s">
        <v>80</v>
      </c>
      <c r="O43" s="85" t="s">
        <v>117</v>
      </c>
      <c r="P43" s="9" t="s">
        <v>110</v>
      </c>
      <c r="Q43" s="85" t="s">
        <v>112</v>
      </c>
      <c r="R43" s="44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</row>
    <row r="44" ht="14.25" customHeight="1">
      <c r="A44" s="85" t="str">
        <f t="shared" si="1"/>
        <v>04-11</v>
      </c>
      <c r="B44" s="85" t="str">
        <f t="shared" si="2"/>
        <v>USD</v>
      </c>
      <c r="C44" s="85" t="s">
        <v>45</v>
      </c>
      <c r="D44" s="85">
        <v>1230411.0</v>
      </c>
      <c r="E44" s="85" t="s">
        <v>82</v>
      </c>
      <c r="F44" s="85" t="s">
        <v>110</v>
      </c>
      <c r="G44" s="85" t="s">
        <v>111</v>
      </c>
      <c r="H44" s="85" t="s">
        <v>112</v>
      </c>
      <c r="I44" s="85" t="s">
        <v>186</v>
      </c>
      <c r="J44" s="85" t="s">
        <v>76</v>
      </c>
      <c r="K44" s="85" t="s">
        <v>187</v>
      </c>
      <c r="L44" s="85" t="s">
        <v>115</v>
      </c>
      <c r="M44" s="85" t="s">
        <v>116</v>
      </c>
      <c r="N44" s="85" t="s">
        <v>80</v>
      </c>
      <c r="O44" s="85" t="s">
        <v>117</v>
      </c>
      <c r="P44" s="9" t="s">
        <v>110</v>
      </c>
      <c r="Q44" s="85" t="s">
        <v>112</v>
      </c>
      <c r="R44" s="44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</row>
    <row r="45" ht="14.25" customHeight="1">
      <c r="A45" s="85" t="str">
        <f t="shared" si="1"/>
        <v>04-11</v>
      </c>
      <c r="B45" s="85" t="str">
        <f t="shared" si="2"/>
        <v>USD</v>
      </c>
      <c r="C45" s="85" t="s">
        <v>45</v>
      </c>
      <c r="D45" s="85">
        <v>1230411.0</v>
      </c>
      <c r="E45" s="85" t="s">
        <v>82</v>
      </c>
      <c r="F45" s="85" t="s">
        <v>110</v>
      </c>
      <c r="G45" s="85" t="s">
        <v>111</v>
      </c>
      <c r="H45" s="85" t="s">
        <v>112</v>
      </c>
      <c r="I45" s="85" t="s">
        <v>188</v>
      </c>
      <c r="J45" s="85" t="s">
        <v>76</v>
      </c>
      <c r="K45" s="85" t="s">
        <v>189</v>
      </c>
      <c r="L45" s="85" t="s">
        <v>115</v>
      </c>
      <c r="M45" s="85" t="s">
        <v>116</v>
      </c>
      <c r="N45" s="85" t="s">
        <v>80</v>
      </c>
      <c r="O45" s="85" t="s">
        <v>117</v>
      </c>
      <c r="P45" s="9" t="s">
        <v>110</v>
      </c>
      <c r="Q45" s="85" t="s">
        <v>112</v>
      </c>
      <c r="R45" s="44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</row>
    <row r="46" ht="14.25" customHeight="1">
      <c r="A46" s="85" t="str">
        <f t="shared" si="1"/>
        <v>04-11</v>
      </c>
      <c r="B46" s="85" t="str">
        <f t="shared" si="2"/>
        <v>USD</v>
      </c>
      <c r="C46" s="85" t="s">
        <v>45</v>
      </c>
      <c r="D46" s="85">
        <v>1230411.0</v>
      </c>
      <c r="E46" s="85" t="s">
        <v>82</v>
      </c>
      <c r="F46" s="85" t="s">
        <v>110</v>
      </c>
      <c r="G46" s="85" t="s">
        <v>111</v>
      </c>
      <c r="H46" s="85" t="s">
        <v>112</v>
      </c>
      <c r="I46" s="85" t="s">
        <v>190</v>
      </c>
      <c r="J46" s="85" t="s">
        <v>76</v>
      </c>
      <c r="K46" s="85" t="s">
        <v>191</v>
      </c>
      <c r="L46" s="85" t="s">
        <v>115</v>
      </c>
      <c r="M46" s="85" t="s">
        <v>116</v>
      </c>
      <c r="N46" s="85" t="s">
        <v>80</v>
      </c>
      <c r="O46" s="85" t="s">
        <v>117</v>
      </c>
      <c r="P46" s="9" t="s">
        <v>110</v>
      </c>
      <c r="Q46" s="85" t="s">
        <v>112</v>
      </c>
      <c r="R46" s="44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</row>
    <row r="47" ht="14.25" customHeight="1">
      <c r="A47" s="85" t="str">
        <f t="shared" si="1"/>
        <v>04-11</v>
      </c>
      <c r="B47" s="85" t="str">
        <f t="shared" si="2"/>
        <v>USD</v>
      </c>
      <c r="C47" s="85" t="s">
        <v>45</v>
      </c>
      <c r="D47" s="85">
        <v>1230411.0</v>
      </c>
      <c r="E47" s="85" t="s">
        <v>82</v>
      </c>
      <c r="F47" s="85" t="s">
        <v>110</v>
      </c>
      <c r="G47" s="85" t="s">
        <v>111</v>
      </c>
      <c r="H47" s="85" t="s">
        <v>112</v>
      </c>
      <c r="I47" s="85" t="s">
        <v>192</v>
      </c>
      <c r="J47" s="85" t="s">
        <v>76</v>
      </c>
      <c r="K47" s="85" t="s">
        <v>193</v>
      </c>
      <c r="L47" s="85" t="s">
        <v>115</v>
      </c>
      <c r="M47" s="85" t="s">
        <v>116</v>
      </c>
      <c r="N47" s="85" t="s">
        <v>80</v>
      </c>
      <c r="O47" s="85" t="s">
        <v>117</v>
      </c>
      <c r="P47" s="9" t="s">
        <v>110</v>
      </c>
      <c r="Q47" s="85" t="s">
        <v>112</v>
      </c>
      <c r="R47" s="44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</row>
    <row r="48" ht="14.25" customHeight="1">
      <c r="A48" s="85" t="str">
        <f t="shared" si="1"/>
        <v>04-11</v>
      </c>
      <c r="B48" s="85" t="str">
        <f t="shared" si="2"/>
        <v>USD</v>
      </c>
      <c r="C48" s="85" t="s">
        <v>45</v>
      </c>
      <c r="D48" s="85">
        <v>1230411.0</v>
      </c>
      <c r="E48" s="85" t="s">
        <v>82</v>
      </c>
      <c r="F48" s="85" t="s">
        <v>110</v>
      </c>
      <c r="G48" s="85" t="s">
        <v>111</v>
      </c>
      <c r="H48" s="85" t="s">
        <v>112</v>
      </c>
      <c r="I48" s="85" t="s">
        <v>194</v>
      </c>
      <c r="J48" s="85" t="s">
        <v>76</v>
      </c>
      <c r="K48" s="85" t="s">
        <v>195</v>
      </c>
      <c r="L48" s="85" t="s">
        <v>115</v>
      </c>
      <c r="M48" s="85" t="s">
        <v>116</v>
      </c>
      <c r="N48" s="85" t="s">
        <v>80</v>
      </c>
      <c r="O48" s="85" t="s">
        <v>117</v>
      </c>
      <c r="P48" s="9" t="s">
        <v>110</v>
      </c>
      <c r="Q48" s="85" t="s">
        <v>112</v>
      </c>
      <c r="R48" s="44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</row>
    <row r="49" ht="14.25" customHeight="1">
      <c r="A49" s="85" t="str">
        <f t="shared" si="1"/>
        <v>04-11</v>
      </c>
      <c r="B49" s="85" t="str">
        <f t="shared" si="2"/>
        <v>USD</v>
      </c>
      <c r="C49" s="85" t="s">
        <v>45</v>
      </c>
      <c r="D49" s="85">
        <v>1230411.0</v>
      </c>
      <c r="E49" s="85" t="s">
        <v>82</v>
      </c>
      <c r="F49" s="85" t="s">
        <v>110</v>
      </c>
      <c r="G49" s="85" t="s">
        <v>111</v>
      </c>
      <c r="H49" s="85" t="s">
        <v>112</v>
      </c>
      <c r="I49" s="85" t="s">
        <v>196</v>
      </c>
      <c r="J49" s="85" t="s">
        <v>76</v>
      </c>
      <c r="K49" s="85" t="s">
        <v>197</v>
      </c>
      <c r="L49" s="85" t="s">
        <v>115</v>
      </c>
      <c r="M49" s="85" t="s">
        <v>116</v>
      </c>
      <c r="N49" s="85" t="s">
        <v>80</v>
      </c>
      <c r="O49" s="85" t="s">
        <v>117</v>
      </c>
      <c r="P49" s="9" t="s">
        <v>110</v>
      </c>
      <c r="Q49" s="85" t="s">
        <v>112</v>
      </c>
      <c r="R49" s="44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</row>
    <row r="50" ht="14.25" customHeight="1">
      <c r="A50" s="85" t="str">
        <f t="shared" si="1"/>
        <v>04-11</v>
      </c>
      <c r="B50" s="85" t="str">
        <f t="shared" si="2"/>
        <v>USD</v>
      </c>
      <c r="C50" s="85" t="s">
        <v>45</v>
      </c>
      <c r="D50" s="85">
        <v>1230411.0</v>
      </c>
      <c r="E50" s="85" t="s">
        <v>82</v>
      </c>
      <c r="F50" s="85" t="s">
        <v>110</v>
      </c>
      <c r="G50" s="85" t="s">
        <v>111</v>
      </c>
      <c r="H50" s="85" t="s">
        <v>112</v>
      </c>
      <c r="I50" s="85" t="s">
        <v>198</v>
      </c>
      <c r="J50" s="85" t="s">
        <v>76</v>
      </c>
      <c r="K50" s="85" t="s">
        <v>199</v>
      </c>
      <c r="L50" s="85" t="s">
        <v>115</v>
      </c>
      <c r="M50" s="85" t="s">
        <v>116</v>
      </c>
      <c r="N50" s="85" t="s">
        <v>80</v>
      </c>
      <c r="O50" s="85" t="s">
        <v>117</v>
      </c>
      <c r="P50" s="9" t="s">
        <v>110</v>
      </c>
      <c r="Q50" s="85" t="s">
        <v>112</v>
      </c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</row>
    <row r="51" ht="14.25" customHeight="1">
      <c r="A51" s="85" t="str">
        <f t="shared" si="1"/>
        <v>04-11</v>
      </c>
      <c r="B51" s="85" t="str">
        <f t="shared" si="2"/>
        <v>USD</v>
      </c>
      <c r="C51" s="85" t="s">
        <v>45</v>
      </c>
      <c r="D51" s="85">
        <v>1230411.0</v>
      </c>
      <c r="E51" s="85" t="s">
        <v>82</v>
      </c>
      <c r="F51" s="85" t="s">
        <v>110</v>
      </c>
      <c r="G51" s="85" t="s">
        <v>111</v>
      </c>
      <c r="H51" s="85" t="s">
        <v>112</v>
      </c>
      <c r="I51" s="85" t="s">
        <v>200</v>
      </c>
      <c r="J51" s="85" t="s">
        <v>76</v>
      </c>
      <c r="K51" s="85" t="s">
        <v>201</v>
      </c>
      <c r="L51" s="85" t="s">
        <v>115</v>
      </c>
      <c r="M51" s="85" t="s">
        <v>116</v>
      </c>
      <c r="N51" s="85" t="s">
        <v>80</v>
      </c>
      <c r="O51" s="85" t="s">
        <v>117</v>
      </c>
      <c r="P51" s="9" t="s">
        <v>110</v>
      </c>
      <c r="Q51" s="85" t="s">
        <v>112</v>
      </c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</row>
    <row r="52" ht="14.25" customHeight="1">
      <c r="A52" s="85" t="str">
        <f t="shared" si="1"/>
        <v>04-11</v>
      </c>
      <c r="B52" s="85" t="str">
        <f t="shared" si="2"/>
        <v>USD</v>
      </c>
      <c r="C52" s="85" t="s">
        <v>45</v>
      </c>
      <c r="D52" s="85">
        <v>1230411.0</v>
      </c>
      <c r="E52" s="85" t="s">
        <v>82</v>
      </c>
      <c r="F52" s="85" t="s">
        <v>110</v>
      </c>
      <c r="G52" s="85" t="s">
        <v>111</v>
      </c>
      <c r="H52" s="85" t="s">
        <v>112</v>
      </c>
      <c r="I52" s="85" t="s">
        <v>202</v>
      </c>
      <c r="J52" s="85" t="s">
        <v>76</v>
      </c>
      <c r="K52" s="85" t="s">
        <v>203</v>
      </c>
      <c r="L52" s="85" t="s">
        <v>115</v>
      </c>
      <c r="M52" s="85" t="s">
        <v>116</v>
      </c>
      <c r="N52" s="85" t="s">
        <v>80</v>
      </c>
      <c r="O52" s="85" t="s">
        <v>117</v>
      </c>
      <c r="P52" s="9" t="s">
        <v>110</v>
      </c>
      <c r="Q52" s="85" t="s">
        <v>112</v>
      </c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</row>
    <row r="53" ht="14.25" customHeight="1">
      <c r="A53" s="85" t="str">
        <f t="shared" si="1"/>
        <v>04-11</v>
      </c>
      <c r="B53" s="85" t="str">
        <f t="shared" si="2"/>
        <v>USD</v>
      </c>
      <c r="C53" s="85" t="s">
        <v>45</v>
      </c>
      <c r="D53" s="85">
        <v>1230411.0</v>
      </c>
      <c r="E53" s="85" t="s">
        <v>82</v>
      </c>
      <c r="F53" s="85" t="s">
        <v>110</v>
      </c>
      <c r="G53" s="85" t="s">
        <v>111</v>
      </c>
      <c r="H53" s="85" t="s">
        <v>112</v>
      </c>
      <c r="I53" s="85" t="s">
        <v>204</v>
      </c>
      <c r="J53" s="85" t="s">
        <v>76</v>
      </c>
      <c r="K53" s="85" t="s">
        <v>205</v>
      </c>
      <c r="L53" s="85" t="s">
        <v>115</v>
      </c>
      <c r="M53" s="85" t="s">
        <v>116</v>
      </c>
      <c r="N53" s="85" t="s">
        <v>80</v>
      </c>
      <c r="O53" s="85" t="s">
        <v>117</v>
      </c>
      <c r="P53" s="9" t="s">
        <v>110</v>
      </c>
      <c r="Q53" s="85" t="s">
        <v>112</v>
      </c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</row>
    <row r="54" ht="14.25" customHeight="1">
      <c r="A54" s="85" t="str">
        <f t="shared" si="1"/>
        <v>04-11</v>
      </c>
      <c r="B54" s="85" t="str">
        <f t="shared" si="2"/>
        <v>USD</v>
      </c>
      <c r="C54" s="85" t="s">
        <v>45</v>
      </c>
      <c r="D54" s="85">
        <v>1230411.0</v>
      </c>
      <c r="E54" s="85" t="s">
        <v>82</v>
      </c>
      <c r="F54" s="85" t="s">
        <v>110</v>
      </c>
      <c r="G54" s="85" t="s">
        <v>111</v>
      </c>
      <c r="H54" s="85" t="s">
        <v>112</v>
      </c>
      <c r="I54" s="85" t="s">
        <v>206</v>
      </c>
      <c r="J54" s="85" t="s">
        <v>76</v>
      </c>
      <c r="K54" s="85" t="s">
        <v>207</v>
      </c>
      <c r="L54" s="85" t="s">
        <v>115</v>
      </c>
      <c r="M54" s="85" t="s">
        <v>116</v>
      </c>
      <c r="N54" s="85" t="s">
        <v>80</v>
      </c>
      <c r="O54" s="85" t="s">
        <v>117</v>
      </c>
      <c r="P54" s="9" t="s">
        <v>110</v>
      </c>
      <c r="Q54" s="85" t="s">
        <v>112</v>
      </c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</row>
    <row r="55" ht="14.25" customHeight="1">
      <c r="A55" s="85" t="str">
        <f t="shared" si="1"/>
        <v>04-11</v>
      </c>
      <c r="B55" s="85" t="str">
        <f t="shared" si="2"/>
        <v>USD</v>
      </c>
      <c r="C55" s="85" t="s">
        <v>45</v>
      </c>
      <c r="D55" s="85">
        <v>1230411.0</v>
      </c>
      <c r="E55" s="85" t="s">
        <v>82</v>
      </c>
      <c r="F55" s="85" t="s">
        <v>110</v>
      </c>
      <c r="G55" s="85" t="s">
        <v>111</v>
      </c>
      <c r="H55" s="85" t="s">
        <v>112</v>
      </c>
      <c r="I55" s="85" t="s">
        <v>208</v>
      </c>
      <c r="J55" s="85" t="s">
        <v>76</v>
      </c>
      <c r="K55" s="85" t="s">
        <v>209</v>
      </c>
      <c r="L55" s="85" t="s">
        <v>115</v>
      </c>
      <c r="M55" s="85" t="s">
        <v>116</v>
      </c>
      <c r="N55" s="85" t="s">
        <v>80</v>
      </c>
      <c r="O55" s="85" t="s">
        <v>117</v>
      </c>
      <c r="P55" s="9" t="s">
        <v>110</v>
      </c>
      <c r="Q55" s="85" t="s">
        <v>112</v>
      </c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</row>
    <row r="56" ht="14.25" customHeight="1">
      <c r="A56" s="85" t="str">
        <f t="shared" si="1"/>
        <v>04-11</v>
      </c>
      <c r="B56" s="85" t="str">
        <f t="shared" si="2"/>
        <v>USD</v>
      </c>
      <c r="C56" s="85" t="s">
        <v>45</v>
      </c>
      <c r="D56" s="85">
        <v>1230411.0</v>
      </c>
      <c r="E56" s="85" t="s">
        <v>82</v>
      </c>
      <c r="F56" s="85" t="s">
        <v>110</v>
      </c>
      <c r="G56" s="85" t="s">
        <v>111</v>
      </c>
      <c r="H56" s="85" t="s">
        <v>112</v>
      </c>
      <c r="I56" s="85" t="s">
        <v>210</v>
      </c>
      <c r="J56" s="85" t="s">
        <v>76</v>
      </c>
      <c r="K56" s="85" t="s">
        <v>211</v>
      </c>
      <c r="L56" s="85" t="s">
        <v>115</v>
      </c>
      <c r="M56" s="85" t="s">
        <v>116</v>
      </c>
      <c r="N56" s="85" t="s">
        <v>80</v>
      </c>
      <c r="O56" s="85" t="s">
        <v>117</v>
      </c>
      <c r="P56" s="9" t="s">
        <v>110</v>
      </c>
      <c r="Q56" s="85" t="s">
        <v>112</v>
      </c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</row>
    <row r="57" ht="14.25" customHeight="1">
      <c r="A57" s="85" t="str">
        <f t="shared" si="1"/>
        <v>04-11</v>
      </c>
      <c r="B57" s="85" t="str">
        <f t="shared" si="2"/>
        <v>USD</v>
      </c>
      <c r="C57" s="85" t="s">
        <v>45</v>
      </c>
      <c r="D57" s="85">
        <v>1230411.0</v>
      </c>
      <c r="E57" s="85" t="s">
        <v>82</v>
      </c>
      <c r="F57" s="85" t="s">
        <v>110</v>
      </c>
      <c r="G57" s="85" t="s">
        <v>111</v>
      </c>
      <c r="H57" s="85" t="s">
        <v>112</v>
      </c>
      <c r="I57" s="85" t="s">
        <v>212</v>
      </c>
      <c r="J57" s="85" t="s">
        <v>76</v>
      </c>
      <c r="K57" s="85" t="s">
        <v>213</v>
      </c>
      <c r="L57" s="85" t="s">
        <v>115</v>
      </c>
      <c r="M57" s="85" t="s">
        <v>116</v>
      </c>
      <c r="N57" s="85" t="s">
        <v>80</v>
      </c>
      <c r="O57" s="85" t="s">
        <v>117</v>
      </c>
      <c r="P57" s="9" t="s">
        <v>110</v>
      </c>
      <c r="Q57" s="85" t="s">
        <v>112</v>
      </c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</row>
    <row r="58" ht="14.25" customHeight="1">
      <c r="A58" s="85" t="str">
        <f t="shared" si="1"/>
        <v>04-11</v>
      </c>
      <c r="B58" s="85" t="str">
        <f t="shared" si="2"/>
        <v>USD</v>
      </c>
      <c r="C58" s="85" t="s">
        <v>45</v>
      </c>
      <c r="D58" s="85">
        <v>1230411.0</v>
      </c>
      <c r="E58" s="85" t="s">
        <v>82</v>
      </c>
      <c r="F58" s="85" t="s">
        <v>110</v>
      </c>
      <c r="G58" s="85" t="s">
        <v>111</v>
      </c>
      <c r="H58" s="85" t="s">
        <v>112</v>
      </c>
      <c r="I58" s="85" t="s">
        <v>214</v>
      </c>
      <c r="J58" s="85" t="s">
        <v>76</v>
      </c>
      <c r="K58" s="85" t="s">
        <v>215</v>
      </c>
      <c r="L58" s="85" t="s">
        <v>115</v>
      </c>
      <c r="M58" s="85" t="s">
        <v>116</v>
      </c>
      <c r="N58" s="85" t="s">
        <v>80</v>
      </c>
      <c r="O58" s="85" t="s">
        <v>117</v>
      </c>
      <c r="P58" s="9" t="s">
        <v>110</v>
      </c>
      <c r="Q58" s="85" t="s">
        <v>112</v>
      </c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</row>
    <row r="59" ht="14.25" customHeight="1">
      <c r="A59" s="85" t="str">
        <f t="shared" si="1"/>
        <v>04-11</v>
      </c>
      <c r="B59" s="85" t="str">
        <f t="shared" si="2"/>
        <v>USD</v>
      </c>
      <c r="C59" s="85" t="s">
        <v>45</v>
      </c>
      <c r="D59" s="85">
        <v>1230411.0</v>
      </c>
      <c r="E59" s="85" t="s">
        <v>82</v>
      </c>
      <c r="F59" s="85" t="s">
        <v>110</v>
      </c>
      <c r="G59" s="85" t="s">
        <v>111</v>
      </c>
      <c r="H59" s="85" t="s">
        <v>112</v>
      </c>
      <c r="I59" s="85" t="s">
        <v>216</v>
      </c>
      <c r="J59" s="85" t="s">
        <v>76</v>
      </c>
      <c r="K59" s="85" t="s">
        <v>217</v>
      </c>
      <c r="L59" s="85" t="s">
        <v>115</v>
      </c>
      <c r="M59" s="85" t="s">
        <v>116</v>
      </c>
      <c r="N59" s="85" t="s">
        <v>80</v>
      </c>
      <c r="O59" s="85" t="s">
        <v>117</v>
      </c>
      <c r="P59" s="9" t="s">
        <v>110</v>
      </c>
      <c r="Q59" s="85" t="s">
        <v>112</v>
      </c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</row>
    <row r="60" ht="14.25" customHeight="1">
      <c r="A60" s="85" t="str">
        <f t="shared" si="1"/>
        <v>04-11</v>
      </c>
      <c r="B60" s="85" t="str">
        <f t="shared" si="2"/>
        <v>USD</v>
      </c>
      <c r="C60" s="85" t="s">
        <v>45</v>
      </c>
      <c r="D60" s="85">
        <v>1230411.0</v>
      </c>
      <c r="E60" s="85" t="s">
        <v>82</v>
      </c>
      <c r="F60" s="85" t="s">
        <v>110</v>
      </c>
      <c r="G60" s="85" t="s">
        <v>111</v>
      </c>
      <c r="H60" s="85" t="s">
        <v>112</v>
      </c>
      <c r="I60" s="85" t="s">
        <v>218</v>
      </c>
      <c r="J60" s="85" t="s">
        <v>76</v>
      </c>
      <c r="K60" s="85" t="s">
        <v>219</v>
      </c>
      <c r="L60" s="85" t="s">
        <v>115</v>
      </c>
      <c r="M60" s="85" t="s">
        <v>116</v>
      </c>
      <c r="N60" s="85" t="s">
        <v>80</v>
      </c>
      <c r="O60" s="85" t="s">
        <v>117</v>
      </c>
      <c r="P60" s="9" t="s">
        <v>110</v>
      </c>
      <c r="Q60" s="85" t="s">
        <v>112</v>
      </c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</row>
    <row r="61" ht="14.25" customHeight="1">
      <c r="A61" s="85" t="str">
        <f t="shared" si="1"/>
        <v>04-11</v>
      </c>
      <c r="B61" s="85" t="str">
        <f t="shared" si="2"/>
        <v>USD</v>
      </c>
      <c r="C61" s="85" t="s">
        <v>45</v>
      </c>
      <c r="D61" s="85">
        <v>1230411.0</v>
      </c>
      <c r="E61" s="85" t="s">
        <v>82</v>
      </c>
      <c r="F61" s="85" t="s">
        <v>110</v>
      </c>
      <c r="G61" s="85" t="s">
        <v>111</v>
      </c>
      <c r="H61" s="85" t="s">
        <v>112</v>
      </c>
      <c r="I61" s="85" t="s">
        <v>220</v>
      </c>
      <c r="J61" s="85" t="s">
        <v>76</v>
      </c>
      <c r="K61" s="85" t="s">
        <v>221</v>
      </c>
      <c r="L61" s="85" t="s">
        <v>115</v>
      </c>
      <c r="M61" s="85" t="s">
        <v>116</v>
      </c>
      <c r="N61" s="85" t="s">
        <v>80</v>
      </c>
      <c r="O61" s="85" t="s">
        <v>117</v>
      </c>
      <c r="P61" s="9" t="s">
        <v>110</v>
      </c>
      <c r="Q61" s="85" t="s">
        <v>112</v>
      </c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</row>
    <row r="62" ht="14.25" customHeight="1">
      <c r="A62" s="85" t="str">
        <f t="shared" si="1"/>
        <v>04-11</v>
      </c>
      <c r="B62" s="85" t="str">
        <f t="shared" si="2"/>
        <v>USD</v>
      </c>
      <c r="C62" s="85" t="s">
        <v>45</v>
      </c>
      <c r="D62" s="85">
        <v>1230411.0</v>
      </c>
      <c r="E62" s="85" t="s">
        <v>82</v>
      </c>
      <c r="F62" s="85" t="s">
        <v>110</v>
      </c>
      <c r="G62" s="85" t="s">
        <v>111</v>
      </c>
      <c r="H62" s="85" t="s">
        <v>112</v>
      </c>
      <c r="I62" s="85" t="s">
        <v>222</v>
      </c>
      <c r="J62" s="85" t="s">
        <v>76</v>
      </c>
      <c r="K62" s="85" t="s">
        <v>223</v>
      </c>
      <c r="L62" s="85" t="s">
        <v>115</v>
      </c>
      <c r="M62" s="85" t="s">
        <v>116</v>
      </c>
      <c r="N62" s="85" t="s">
        <v>80</v>
      </c>
      <c r="O62" s="85" t="s">
        <v>117</v>
      </c>
      <c r="P62" s="9" t="s">
        <v>110</v>
      </c>
      <c r="Q62" s="85" t="s">
        <v>112</v>
      </c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</row>
    <row r="63" ht="14.25" customHeight="1">
      <c r="A63" s="85" t="str">
        <f t="shared" si="1"/>
        <v>04-11</v>
      </c>
      <c r="B63" s="85" t="str">
        <f t="shared" si="2"/>
        <v>USD</v>
      </c>
      <c r="C63" s="85" t="s">
        <v>45</v>
      </c>
      <c r="D63" s="85">
        <v>1230411.0</v>
      </c>
      <c r="E63" s="85" t="s">
        <v>82</v>
      </c>
      <c r="F63" s="85" t="s">
        <v>110</v>
      </c>
      <c r="G63" s="85" t="s">
        <v>111</v>
      </c>
      <c r="H63" s="85" t="s">
        <v>112</v>
      </c>
      <c r="I63" s="85" t="s">
        <v>224</v>
      </c>
      <c r="J63" s="85" t="s">
        <v>76</v>
      </c>
      <c r="K63" s="85" t="s">
        <v>225</v>
      </c>
      <c r="L63" s="85" t="s">
        <v>115</v>
      </c>
      <c r="M63" s="85" t="s">
        <v>116</v>
      </c>
      <c r="N63" s="85" t="s">
        <v>80</v>
      </c>
      <c r="O63" s="85" t="s">
        <v>117</v>
      </c>
      <c r="P63" s="9" t="s">
        <v>110</v>
      </c>
      <c r="Q63" s="85" t="s">
        <v>112</v>
      </c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</row>
    <row r="64" ht="14.25" customHeight="1">
      <c r="A64" s="85" t="str">
        <f t="shared" si="1"/>
        <v>04-11</v>
      </c>
      <c r="B64" s="85" t="str">
        <f t="shared" si="2"/>
        <v>USD</v>
      </c>
      <c r="C64" s="85" t="s">
        <v>45</v>
      </c>
      <c r="D64" s="85">
        <v>1230411.0</v>
      </c>
      <c r="E64" s="85" t="s">
        <v>82</v>
      </c>
      <c r="F64" s="85" t="s">
        <v>110</v>
      </c>
      <c r="G64" s="85" t="s">
        <v>111</v>
      </c>
      <c r="H64" s="85" t="s">
        <v>112</v>
      </c>
      <c r="I64" s="85" t="s">
        <v>226</v>
      </c>
      <c r="J64" s="85" t="s">
        <v>76</v>
      </c>
      <c r="K64" s="85" t="s">
        <v>227</v>
      </c>
      <c r="L64" s="85" t="s">
        <v>115</v>
      </c>
      <c r="M64" s="85" t="s">
        <v>116</v>
      </c>
      <c r="N64" s="85" t="s">
        <v>80</v>
      </c>
      <c r="O64" s="85" t="s">
        <v>117</v>
      </c>
      <c r="P64" s="9" t="s">
        <v>110</v>
      </c>
      <c r="Q64" s="85" t="s">
        <v>112</v>
      </c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</row>
    <row r="65" ht="14.25" customHeight="1">
      <c r="A65" s="85" t="str">
        <f t="shared" si="1"/>
        <v>04-11</v>
      </c>
      <c r="B65" s="85" t="str">
        <f t="shared" si="2"/>
        <v>USD</v>
      </c>
      <c r="C65" s="85" t="s">
        <v>45</v>
      </c>
      <c r="D65" s="85">
        <v>1230411.0</v>
      </c>
      <c r="E65" s="85" t="s">
        <v>82</v>
      </c>
      <c r="F65" s="85" t="s">
        <v>110</v>
      </c>
      <c r="G65" s="85" t="s">
        <v>111</v>
      </c>
      <c r="H65" s="85" t="s">
        <v>112</v>
      </c>
      <c r="I65" s="85" t="s">
        <v>228</v>
      </c>
      <c r="J65" s="85" t="s">
        <v>76</v>
      </c>
      <c r="K65" s="85" t="s">
        <v>229</v>
      </c>
      <c r="L65" s="85" t="s">
        <v>115</v>
      </c>
      <c r="M65" s="85" t="s">
        <v>116</v>
      </c>
      <c r="N65" s="85" t="s">
        <v>80</v>
      </c>
      <c r="O65" s="85" t="s">
        <v>117</v>
      </c>
      <c r="P65" s="9" t="s">
        <v>110</v>
      </c>
      <c r="Q65" s="85" t="s">
        <v>112</v>
      </c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</row>
    <row r="66" ht="14.25" customHeight="1">
      <c r="A66" s="85" t="str">
        <f t="shared" si="1"/>
        <v>04-11</v>
      </c>
      <c r="B66" s="85" t="str">
        <f t="shared" si="2"/>
        <v>USD</v>
      </c>
      <c r="C66" s="85" t="s">
        <v>45</v>
      </c>
      <c r="D66" s="85">
        <v>1230411.0</v>
      </c>
      <c r="E66" s="85" t="s">
        <v>82</v>
      </c>
      <c r="F66" s="85" t="s">
        <v>110</v>
      </c>
      <c r="G66" s="85" t="s">
        <v>111</v>
      </c>
      <c r="H66" s="85" t="s">
        <v>112</v>
      </c>
      <c r="I66" s="85" t="s">
        <v>230</v>
      </c>
      <c r="J66" s="85" t="s">
        <v>76</v>
      </c>
      <c r="K66" s="85" t="s">
        <v>231</v>
      </c>
      <c r="L66" s="85" t="s">
        <v>115</v>
      </c>
      <c r="M66" s="85" t="s">
        <v>116</v>
      </c>
      <c r="N66" s="85" t="s">
        <v>80</v>
      </c>
      <c r="O66" s="85" t="s">
        <v>117</v>
      </c>
      <c r="P66" s="9" t="s">
        <v>110</v>
      </c>
      <c r="Q66" s="85" t="s">
        <v>112</v>
      </c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</row>
    <row r="67" ht="14.25" customHeight="1">
      <c r="A67" s="85" t="str">
        <f t="shared" si="1"/>
        <v>04-11</v>
      </c>
      <c r="B67" s="85" t="str">
        <f t="shared" si="2"/>
        <v>USD</v>
      </c>
      <c r="C67" s="85" t="s">
        <v>45</v>
      </c>
      <c r="D67" s="85">
        <v>1230411.0</v>
      </c>
      <c r="E67" s="85" t="s">
        <v>82</v>
      </c>
      <c r="F67" s="85" t="s">
        <v>110</v>
      </c>
      <c r="G67" s="85" t="s">
        <v>111</v>
      </c>
      <c r="H67" s="85" t="s">
        <v>112</v>
      </c>
      <c r="I67" s="85" t="s">
        <v>232</v>
      </c>
      <c r="J67" s="85" t="s">
        <v>76</v>
      </c>
      <c r="K67" s="85" t="s">
        <v>233</v>
      </c>
      <c r="L67" s="85" t="s">
        <v>115</v>
      </c>
      <c r="M67" s="85" t="s">
        <v>116</v>
      </c>
      <c r="N67" s="85" t="s">
        <v>80</v>
      </c>
      <c r="O67" s="85" t="s">
        <v>117</v>
      </c>
      <c r="P67" s="9" t="s">
        <v>110</v>
      </c>
      <c r="Q67" s="85" t="s">
        <v>112</v>
      </c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</row>
    <row r="68" ht="14.25" customHeight="1">
      <c r="A68" s="85" t="str">
        <f t="shared" si="1"/>
        <v>04-11</v>
      </c>
      <c r="B68" s="85" t="str">
        <f t="shared" si="2"/>
        <v>USD</v>
      </c>
      <c r="C68" s="85" t="s">
        <v>45</v>
      </c>
      <c r="D68" s="85">
        <v>1230411.0</v>
      </c>
      <c r="E68" s="85" t="s">
        <v>82</v>
      </c>
      <c r="F68" s="85" t="s">
        <v>110</v>
      </c>
      <c r="G68" s="85" t="s">
        <v>111</v>
      </c>
      <c r="H68" s="85" t="s">
        <v>112</v>
      </c>
      <c r="I68" s="85" t="s">
        <v>234</v>
      </c>
      <c r="J68" s="85" t="s">
        <v>76</v>
      </c>
      <c r="K68" s="85" t="s">
        <v>235</v>
      </c>
      <c r="L68" s="85" t="s">
        <v>115</v>
      </c>
      <c r="M68" s="85" t="s">
        <v>116</v>
      </c>
      <c r="N68" s="85" t="s">
        <v>80</v>
      </c>
      <c r="O68" s="85" t="s">
        <v>117</v>
      </c>
      <c r="P68" s="9" t="s">
        <v>110</v>
      </c>
      <c r="Q68" s="85" t="s">
        <v>112</v>
      </c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</row>
    <row r="69" ht="14.25" customHeight="1">
      <c r="A69" s="85" t="str">
        <f t="shared" si="1"/>
        <v>04-11</v>
      </c>
      <c r="B69" s="85" t="str">
        <f t="shared" si="2"/>
        <v>USD</v>
      </c>
      <c r="C69" s="85" t="s">
        <v>45</v>
      </c>
      <c r="D69" s="85">
        <v>1230411.0</v>
      </c>
      <c r="E69" s="85" t="s">
        <v>71</v>
      </c>
      <c r="F69" s="85" t="s">
        <v>105</v>
      </c>
      <c r="G69" s="85" t="s">
        <v>92</v>
      </c>
      <c r="H69" s="85" t="s">
        <v>93</v>
      </c>
      <c r="I69" s="79" t="s">
        <v>236</v>
      </c>
      <c r="J69" s="85" t="s">
        <v>76</v>
      </c>
      <c r="K69" s="85" t="s">
        <v>237</v>
      </c>
      <c r="L69" s="85" t="s">
        <v>238</v>
      </c>
      <c r="M69" s="85" t="s">
        <v>239</v>
      </c>
      <c r="N69" s="85" t="s">
        <v>80</v>
      </c>
      <c r="O69" s="85" t="s">
        <v>98</v>
      </c>
      <c r="P69" s="9" t="s">
        <v>105</v>
      </c>
      <c r="Q69" s="85" t="s">
        <v>93</v>
      </c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</row>
    <row r="70" ht="14.25" customHeight="1">
      <c r="A70" s="85" t="str">
        <f t="shared" si="1"/>
        <v>04-11</v>
      </c>
      <c r="B70" s="85" t="str">
        <f t="shared" si="2"/>
        <v>USD</v>
      </c>
      <c r="C70" s="85" t="s">
        <v>45</v>
      </c>
      <c r="D70" s="85">
        <v>1230411.0</v>
      </c>
      <c r="E70" s="85" t="s">
        <v>71</v>
      </c>
      <c r="F70" s="85" t="s">
        <v>105</v>
      </c>
      <c r="G70" s="85" t="s">
        <v>92</v>
      </c>
      <c r="H70" s="85" t="s">
        <v>93</v>
      </c>
      <c r="I70" s="79" t="s">
        <v>240</v>
      </c>
      <c r="J70" s="85" t="s">
        <v>76</v>
      </c>
      <c r="K70" s="85" t="s">
        <v>241</v>
      </c>
      <c r="L70" s="85" t="s">
        <v>238</v>
      </c>
      <c r="M70" s="85" t="s">
        <v>239</v>
      </c>
      <c r="N70" s="85" t="s">
        <v>80</v>
      </c>
      <c r="O70" s="85" t="s">
        <v>98</v>
      </c>
      <c r="P70" s="9" t="s">
        <v>105</v>
      </c>
      <c r="Q70" s="85" t="s">
        <v>93</v>
      </c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</row>
    <row r="71" ht="14.25" customHeight="1">
      <c r="A71" s="85" t="str">
        <f t="shared" si="1"/>
        <v>04-11</v>
      </c>
      <c r="B71" s="85" t="str">
        <f t="shared" si="2"/>
        <v>USD</v>
      </c>
      <c r="C71" s="85" t="s">
        <v>45</v>
      </c>
      <c r="D71" s="85">
        <v>1230411.0</v>
      </c>
      <c r="E71" s="85" t="s">
        <v>71</v>
      </c>
      <c r="F71" s="85" t="s">
        <v>105</v>
      </c>
      <c r="G71" s="85" t="s">
        <v>92</v>
      </c>
      <c r="H71" s="85" t="s">
        <v>93</v>
      </c>
      <c r="I71" s="79" t="s">
        <v>242</v>
      </c>
      <c r="J71" s="85" t="s">
        <v>76</v>
      </c>
      <c r="K71" s="85" t="s">
        <v>243</v>
      </c>
      <c r="L71" s="85" t="s">
        <v>244</v>
      </c>
      <c r="M71" s="85" t="s">
        <v>245</v>
      </c>
      <c r="N71" s="85" t="s">
        <v>80</v>
      </c>
      <c r="O71" s="85" t="s">
        <v>90</v>
      </c>
      <c r="P71" s="9" t="s">
        <v>105</v>
      </c>
      <c r="Q71" s="85" t="s">
        <v>93</v>
      </c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</row>
    <row r="72" ht="14.25" customHeight="1">
      <c r="A72" s="85" t="str">
        <f t="shared" si="1"/>
        <v>04-11</v>
      </c>
      <c r="B72" s="85" t="str">
        <f t="shared" si="2"/>
        <v>USD</v>
      </c>
      <c r="C72" s="85" t="s">
        <v>45</v>
      </c>
      <c r="D72" s="85">
        <v>1230411.0</v>
      </c>
      <c r="E72" s="85" t="s">
        <v>71</v>
      </c>
      <c r="F72" s="85" t="s">
        <v>105</v>
      </c>
      <c r="G72" s="85" t="s">
        <v>92</v>
      </c>
      <c r="H72" s="85" t="s">
        <v>93</v>
      </c>
      <c r="I72" s="79" t="s">
        <v>246</v>
      </c>
      <c r="J72" s="85" t="s">
        <v>76</v>
      </c>
      <c r="K72" s="85" t="s">
        <v>247</v>
      </c>
      <c r="L72" s="85" t="s">
        <v>244</v>
      </c>
      <c r="M72" s="85" t="s">
        <v>245</v>
      </c>
      <c r="N72" s="85" t="s">
        <v>80</v>
      </c>
      <c r="O72" s="85" t="s">
        <v>90</v>
      </c>
      <c r="P72" s="9" t="s">
        <v>105</v>
      </c>
      <c r="Q72" s="85" t="s">
        <v>93</v>
      </c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</row>
    <row r="73" ht="14.25" customHeight="1">
      <c r="A73" s="85" t="str">
        <f t="shared" si="1"/>
        <v>04-11</v>
      </c>
      <c r="B73" s="85" t="str">
        <f t="shared" si="2"/>
        <v>USD</v>
      </c>
      <c r="C73" s="85" t="s">
        <v>45</v>
      </c>
      <c r="D73" s="85">
        <v>1230411.0</v>
      </c>
      <c r="E73" s="85" t="s">
        <v>82</v>
      </c>
      <c r="F73" s="85" t="s">
        <v>83</v>
      </c>
      <c r="G73" s="85" t="s">
        <v>84</v>
      </c>
      <c r="H73" s="85" t="s">
        <v>85</v>
      </c>
      <c r="I73" s="79" t="s">
        <v>248</v>
      </c>
      <c r="J73" s="85" t="s">
        <v>76</v>
      </c>
      <c r="K73" s="85" t="s">
        <v>249</v>
      </c>
      <c r="L73" s="85" t="s">
        <v>250</v>
      </c>
      <c r="M73" s="85" t="s">
        <v>251</v>
      </c>
      <c r="N73" s="85" t="s">
        <v>80</v>
      </c>
      <c r="O73" s="85" t="s">
        <v>117</v>
      </c>
      <c r="P73" s="9" t="s">
        <v>83</v>
      </c>
      <c r="Q73" s="85" t="s">
        <v>85</v>
      </c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</row>
    <row r="74" ht="14.25" customHeight="1">
      <c r="A74" s="85" t="str">
        <f t="shared" si="1"/>
        <v>04-11</v>
      </c>
      <c r="B74" s="85" t="str">
        <f t="shared" si="2"/>
        <v>USD</v>
      </c>
      <c r="C74" s="79" t="s">
        <v>45</v>
      </c>
      <c r="D74" s="79">
        <v>1230411.0</v>
      </c>
      <c r="E74" s="79" t="s">
        <v>71</v>
      </c>
      <c r="F74" s="79" t="s">
        <v>91</v>
      </c>
      <c r="G74" s="79" t="s">
        <v>92</v>
      </c>
      <c r="H74" s="79" t="s">
        <v>93</v>
      </c>
      <c r="I74" s="79" t="s">
        <v>252</v>
      </c>
      <c r="J74" s="79" t="s">
        <v>76</v>
      </c>
      <c r="K74" s="79" t="s">
        <v>253</v>
      </c>
      <c r="L74" s="79" t="s">
        <v>78</v>
      </c>
      <c r="M74" s="79" t="s">
        <v>254</v>
      </c>
      <c r="N74" s="79" t="s">
        <v>80</v>
      </c>
      <c r="O74" s="79" t="s">
        <v>81</v>
      </c>
      <c r="P74" s="9" t="s">
        <v>91</v>
      </c>
      <c r="Q74" s="85" t="s">
        <v>93</v>
      </c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</row>
    <row r="75" ht="14.25" customHeight="1">
      <c r="A75" s="85" t="str">
        <f t="shared" si="1"/>
        <v>04-11</v>
      </c>
      <c r="B75" s="85" t="str">
        <f t="shared" si="2"/>
        <v>USD</v>
      </c>
      <c r="C75" s="79" t="s">
        <v>45</v>
      </c>
      <c r="D75" s="79">
        <v>1230411.0</v>
      </c>
      <c r="E75" s="79" t="s">
        <v>71</v>
      </c>
      <c r="F75" s="79" t="s">
        <v>91</v>
      </c>
      <c r="G75" s="79" t="s">
        <v>92</v>
      </c>
      <c r="H75" s="79" t="s">
        <v>93</v>
      </c>
      <c r="I75" s="79" t="s">
        <v>255</v>
      </c>
      <c r="J75" s="79" t="s">
        <v>76</v>
      </c>
      <c r="K75" s="79" t="s">
        <v>256</v>
      </c>
      <c r="L75" s="79" t="s">
        <v>78</v>
      </c>
      <c r="M75" s="79" t="s">
        <v>254</v>
      </c>
      <c r="N75" s="79" t="s">
        <v>80</v>
      </c>
      <c r="O75" s="79" t="s">
        <v>81</v>
      </c>
      <c r="P75" s="9" t="s">
        <v>91</v>
      </c>
      <c r="Q75" s="85" t="s">
        <v>93</v>
      </c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</row>
    <row r="76" ht="14.25" customHeight="1">
      <c r="A76" s="85" t="str">
        <f t="shared" si="1"/>
        <v>04-11</v>
      </c>
      <c r="B76" s="85" t="str">
        <f t="shared" si="2"/>
        <v>USD</v>
      </c>
      <c r="C76" s="79" t="s">
        <v>45</v>
      </c>
      <c r="D76" s="79">
        <v>1230411.0</v>
      </c>
      <c r="E76" s="79" t="s">
        <v>71</v>
      </c>
      <c r="F76" s="79" t="s">
        <v>91</v>
      </c>
      <c r="G76" s="79" t="s">
        <v>92</v>
      </c>
      <c r="H76" s="79" t="s">
        <v>93</v>
      </c>
      <c r="I76" s="79" t="s">
        <v>257</v>
      </c>
      <c r="J76" s="79" t="s">
        <v>76</v>
      </c>
      <c r="K76" s="79" t="s">
        <v>258</v>
      </c>
      <c r="L76" s="79" t="s">
        <v>78</v>
      </c>
      <c r="M76" s="79" t="s">
        <v>254</v>
      </c>
      <c r="N76" s="79" t="s">
        <v>80</v>
      </c>
      <c r="O76" s="79" t="s">
        <v>81</v>
      </c>
      <c r="P76" s="9" t="s">
        <v>91</v>
      </c>
      <c r="Q76" s="85" t="s">
        <v>93</v>
      </c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</row>
    <row r="77" ht="14.25" customHeight="1">
      <c r="A77" s="85" t="str">
        <f t="shared" si="1"/>
        <v>04-11</v>
      </c>
      <c r="B77" s="85" t="str">
        <f t="shared" si="2"/>
        <v>USD</v>
      </c>
      <c r="C77" s="79" t="s">
        <v>45</v>
      </c>
      <c r="D77" s="79">
        <v>1230411.0</v>
      </c>
      <c r="E77" s="79" t="s">
        <v>71</v>
      </c>
      <c r="F77" s="79" t="s">
        <v>91</v>
      </c>
      <c r="G77" s="79" t="s">
        <v>92</v>
      </c>
      <c r="H77" s="79" t="s">
        <v>93</v>
      </c>
      <c r="I77" s="79" t="s">
        <v>259</v>
      </c>
      <c r="J77" s="79" t="s">
        <v>76</v>
      </c>
      <c r="K77" s="79" t="s">
        <v>260</v>
      </c>
      <c r="L77" s="79" t="s">
        <v>78</v>
      </c>
      <c r="M77" s="79" t="s">
        <v>254</v>
      </c>
      <c r="N77" s="79" t="s">
        <v>80</v>
      </c>
      <c r="O77" s="79" t="s">
        <v>81</v>
      </c>
      <c r="P77" s="9" t="s">
        <v>91</v>
      </c>
      <c r="Q77" s="85" t="s">
        <v>93</v>
      </c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</row>
    <row r="78" ht="14.25" customHeight="1">
      <c r="A78" s="85" t="str">
        <f t="shared" si="1"/>
        <v>04-11</v>
      </c>
      <c r="B78" s="85" t="str">
        <f t="shared" si="2"/>
        <v>USD</v>
      </c>
      <c r="C78" s="79" t="s">
        <v>45</v>
      </c>
      <c r="D78" s="79">
        <v>1230411.0</v>
      </c>
      <c r="E78" s="79" t="s">
        <v>71</v>
      </c>
      <c r="F78" s="79" t="s">
        <v>91</v>
      </c>
      <c r="G78" s="79" t="s">
        <v>92</v>
      </c>
      <c r="H78" s="79" t="s">
        <v>93</v>
      </c>
      <c r="I78" s="79" t="s">
        <v>261</v>
      </c>
      <c r="J78" s="79" t="s">
        <v>76</v>
      </c>
      <c r="K78" s="79" t="s">
        <v>262</v>
      </c>
      <c r="L78" s="79" t="s">
        <v>78</v>
      </c>
      <c r="M78" s="79" t="s">
        <v>254</v>
      </c>
      <c r="N78" s="79" t="s">
        <v>80</v>
      </c>
      <c r="O78" s="79" t="s">
        <v>81</v>
      </c>
      <c r="P78" s="9" t="s">
        <v>91</v>
      </c>
      <c r="Q78" s="85" t="s">
        <v>93</v>
      </c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</row>
    <row r="79" ht="14.25" customHeight="1">
      <c r="A79" s="85" t="str">
        <f t="shared" si="1"/>
        <v>04-11</v>
      </c>
      <c r="B79" s="85" t="str">
        <f t="shared" si="2"/>
        <v>USD</v>
      </c>
      <c r="C79" s="79" t="s">
        <v>45</v>
      </c>
      <c r="D79" s="79">
        <v>1230411.0</v>
      </c>
      <c r="E79" s="79" t="s">
        <v>71</v>
      </c>
      <c r="F79" s="79" t="s">
        <v>91</v>
      </c>
      <c r="G79" s="79" t="s">
        <v>92</v>
      </c>
      <c r="H79" s="79" t="s">
        <v>93</v>
      </c>
      <c r="I79" s="79" t="s">
        <v>263</v>
      </c>
      <c r="J79" s="79" t="s">
        <v>76</v>
      </c>
      <c r="K79" s="79" t="s">
        <v>264</v>
      </c>
      <c r="L79" s="79" t="s">
        <v>78</v>
      </c>
      <c r="M79" s="79" t="s">
        <v>254</v>
      </c>
      <c r="N79" s="79" t="s">
        <v>80</v>
      </c>
      <c r="O79" s="79" t="s">
        <v>81</v>
      </c>
      <c r="P79" s="9" t="s">
        <v>91</v>
      </c>
      <c r="Q79" s="85" t="s">
        <v>93</v>
      </c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</row>
    <row r="80" ht="14.25" customHeight="1">
      <c r="A80" s="85" t="str">
        <f t="shared" si="1"/>
        <v>04-11</v>
      </c>
      <c r="B80" s="85" t="str">
        <f t="shared" si="2"/>
        <v>USD</v>
      </c>
      <c r="C80" s="79" t="s">
        <v>45</v>
      </c>
      <c r="D80" s="79">
        <v>1230411.0</v>
      </c>
      <c r="E80" s="79" t="s">
        <v>71</v>
      </c>
      <c r="F80" s="79" t="s">
        <v>91</v>
      </c>
      <c r="G80" s="79" t="s">
        <v>92</v>
      </c>
      <c r="H80" s="79" t="s">
        <v>93</v>
      </c>
      <c r="I80" s="79" t="s">
        <v>265</v>
      </c>
      <c r="J80" s="79" t="s">
        <v>76</v>
      </c>
      <c r="K80" s="79" t="s">
        <v>266</v>
      </c>
      <c r="L80" s="79" t="s">
        <v>78</v>
      </c>
      <c r="M80" s="79" t="s">
        <v>254</v>
      </c>
      <c r="N80" s="79" t="s">
        <v>80</v>
      </c>
      <c r="O80" s="79" t="s">
        <v>81</v>
      </c>
      <c r="P80" s="9" t="s">
        <v>91</v>
      </c>
      <c r="Q80" s="85" t="s">
        <v>93</v>
      </c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</row>
    <row r="81" ht="14.25" customHeight="1">
      <c r="A81" s="85" t="str">
        <f t="shared" si="1"/>
        <v>04-11</v>
      </c>
      <c r="B81" s="85" t="str">
        <f t="shared" si="2"/>
        <v>USD</v>
      </c>
      <c r="C81" s="79" t="s">
        <v>45</v>
      </c>
      <c r="D81" s="79">
        <v>1230411.0</v>
      </c>
      <c r="E81" s="79" t="s">
        <v>71</v>
      </c>
      <c r="F81" s="79" t="s">
        <v>91</v>
      </c>
      <c r="G81" s="79" t="s">
        <v>92</v>
      </c>
      <c r="H81" s="79" t="s">
        <v>93</v>
      </c>
      <c r="I81" s="79" t="s">
        <v>267</v>
      </c>
      <c r="J81" s="79" t="s">
        <v>76</v>
      </c>
      <c r="K81" s="79" t="s">
        <v>268</v>
      </c>
      <c r="L81" s="79" t="s">
        <v>78</v>
      </c>
      <c r="M81" s="79" t="s">
        <v>254</v>
      </c>
      <c r="N81" s="79" t="s">
        <v>80</v>
      </c>
      <c r="O81" s="79" t="s">
        <v>81</v>
      </c>
      <c r="P81" s="9" t="s">
        <v>91</v>
      </c>
      <c r="Q81" s="85" t="s">
        <v>93</v>
      </c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</row>
    <row r="82" ht="14.25" customHeight="1">
      <c r="A82" s="85" t="str">
        <f t="shared" si="1"/>
        <v>04-11</v>
      </c>
      <c r="B82" s="85" t="str">
        <f t="shared" si="2"/>
        <v>USD</v>
      </c>
      <c r="C82" s="79" t="s">
        <v>45</v>
      </c>
      <c r="D82" s="79">
        <v>1230411.0</v>
      </c>
      <c r="E82" s="79" t="s">
        <v>71</v>
      </c>
      <c r="F82" s="79" t="s">
        <v>91</v>
      </c>
      <c r="G82" s="79" t="s">
        <v>92</v>
      </c>
      <c r="H82" s="79" t="s">
        <v>93</v>
      </c>
      <c r="I82" s="79" t="s">
        <v>269</v>
      </c>
      <c r="J82" s="79" t="s">
        <v>76</v>
      </c>
      <c r="K82" s="79" t="s">
        <v>270</v>
      </c>
      <c r="L82" s="79" t="s">
        <v>78</v>
      </c>
      <c r="M82" s="79" t="s">
        <v>254</v>
      </c>
      <c r="N82" s="79" t="s">
        <v>80</v>
      </c>
      <c r="O82" s="79" t="s">
        <v>81</v>
      </c>
      <c r="P82" s="9" t="s">
        <v>91</v>
      </c>
      <c r="Q82" s="85" t="s">
        <v>93</v>
      </c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</row>
    <row r="83" ht="14.25" customHeight="1">
      <c r="A83" s="85" t="str">
        <f t="shared" si="1"/>
        <v>04-11</v>
      </c>
      <c r="B83" s="85" t="str">
        <f t="shared" si="2"/>
        <v>USD</v>
      </c>
      <c r="C83" s="79" t="s">
        <v>45</v>
      </c>
      <c r="D83" s="79">
        <v>1230411.0</v>
      </c>
      <c r="E83" s="79" t="s">
        <v>71</v>
      </c>
      <c r="F83" s="79" t="s">
        <v>91</v>
      </c>
      <c r="G83" s="79" t="s">
        <v>92</v>
      </c>
      <c r="H83" s="79" t="s">
        <v>93</v>
      </c>
      <c r="I83" s="79" t="s">
        <v>271</v>
      </c>
      <c r="J83" s="79" t="s">
        <v>76</v>
      </c>
      <c r="K83" s="79" t="s">
        <v>272</v>
      </c>
      <c r="L83" s="79" t="s">
        <v>78</v>
      </c>
      <c r="M83" s="79" t="s">
        <v>254</v>
      </c>
      <c r="N83" s="79" t="s">
        <v>80</v>
      </c>
      <c r="O83" s="79" t="s">
        <v>81</v>
      </c>
      <c r="P83" s="9" t="s">
        <v>91</v>
      </c>
      <c r="Q83" s="85" t="s">
        <v>93</v>
      </c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</row>
    <row r="84" ht="14.25" customHeight="1">
      <c r="A84" s="85" t="str">
        <f t="shared" si="1"/>
        <v>04-11</v>
      </c>
      <c r="B84" s="85" t="str">
        <f t="shared" si="2"/>
        <v>USD</v>
      </c>
      <c r="C84" s="79" t="s">
        <v>45</v>
      </c>
      <c r="D84" s="79">
        <v>1230411.0</v>
      </c>
      <c r="E84" s="79" t="s">
        <v>71</v>
      </c>
      <c r="F84" s="79" t="s">
        <v>91</v>
      </c>
      <c r="G84" s="79" t="s">
        <v>92</v>
      </c>
      <c r="H84" s="79" t="s">
        <v>93</v>
      </c>
      <c r="I84" s="79" t="s">
        <v>273</v>
      </c>
      <c r="J84" s="79" t="s">
        <v>76</v>
      </c>
      <c r="K84" s="79" t="s">
        <v>274</v>
      </c>
      <c r="L84" s="79" t="s">
        <v>78</v>
      </c>
      <c r="M84" s="79" t="s">
        <v>254</v>
      </c>
      <c r="N84" s="79" t="s">
        <v>80</v>
      </c>
      <c r="O84" s="79" t="s">
        <v>81</v>
      </c>
      <c r="P84" s="9" t="s">
        <v>91</v>
      </c>
      <c r="Q84" s="85" t="s">
        <v>93</v>
      </c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</row>
    <row r="85" ht="14.25" customHeight="1">
      <c r="A85" s="85" t="str">
        <f t="shared" si="1"/>
        <v>04-11</v>
      </c>
      <c r="B85" s="85" t="str">
        <f t="shared" si="2"/>
        <v>USD</v>
      </c>
      <c r="C85" s="79" t="s">
        <v>45</v>
      </c>
      <c r="D85" s="79">
        <v>1230411.0</v>
      </c>
      <c r="E85" s="79" t="s">
        <v>71</v>
      </c>
      <c r="F85" s="79" t="s">
        <v>91</v>
      </c>
      <c r="G85" s="79" t="s">
        <v>92</v>
      </c>
      <c r="H85" s="79" t="s">
        <v>93</v>
      </c>
      <c r="I85" s="79" t="s">
        <v>275</v>
      </c>
      <c r="J85" s="79" t="s">
        <v>76</v>
      </c>
      <c r="K85" s="79" t="s">
        <v>276</v>
      </c>
      <c r="L85" s="79" t="s">
        <v>78</v>
      </c>
      <c r="M85" s="79" t="s">
        <v>254</v>
      </c>
      <c r="N85" s="79" t="s">
        <v>80</v>
      </c>
      <c r="O85" s="79" t="s">
        <v>81</v>
      </c>
      <c r="P85" s="9" t="s">
        <v>91</v>
      </c>
      <c r="Q85" s="85" t="s">
        <v>93</v>
      </c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</row>
    <row r="86" ht="14.25" customHeight="1">
      <c r="A86" s="85" t="str">
        <f t="shared" si="1"/>
        <v>04-11</v>
      </c>
      <c r="B86" s="85" t="str">
        <f t="shared" si="2"/>
        <v>USD</v>
      </c>
      <c r="C86" s="79" t="s">
        <v>45</v>
      </c>
      <c r="D86" s="79">
        <v>1230411.0</v>
      </c>
      <c r="E86" s="79" t="s">
        <v>71</v>
      </c>
      <c r="F86" s="79" t="s">
        <v>91</v>
      </c>
      <c r="G86" s="79" t="s">
        <v>92</v>
      </c>
      <c r="H86" s="79" t="s">
        <v>93</v>
      </c>
      <c r="I86" s="79" t="s">
        <v>277</v>
      </c>
      <c r="J86" s="79" t="s">
        <v>76</v>
      </c>
      <c r="K86" s="79" t="s">
        <v>278</v>
      </c>
      <c r="L86" s="79" t="s">
        <v>78</v>
      </c>
      <c r="M86" s="79" t="s">
        <v>254</v>
      </c>
      <c r="N86" s="79" t="s">
        <v>80</v>
      </c>
      <c r="O86" s="79" t="s">
        <v>81</v>
      </c>
      <c r="P86" s="9" t="s">
        <v>91</v>
      </c>
      <c r="Q86" s="85" t="s">
        <v>93</v>
      </c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</row>
    <row r="87" ht="14.25" customHeight="1">
      <c r="A87" s="85" t="str">
        <f t="shared" si="1"/>
        <v>04-13</v>
      </c>
      <c r="B87" s="85" t="str">
        <f t="shared" si="2"/>
        <v>USD</v>
      </c>
      <c r="C87" s="79" t="s">
        <v>45</v>
      </c>
      <c r="D87" s="79">
        <v>1230413.0</v>
      </c>
      <c r="E87" s="79" t="s">
        <v>82</v>
      </c>
      <c r="F87" s="79" t="s">
        <v>279</v>
      </c>
      <c r="G87" s="79" t="s">
        <v>280</v>
      </c>
      <c r="H87" s="79" t="s">
        <v>281</v>
      </c>
      <c r="I87" s="79" t="s">
        <v>282</v>
      </c>
      <c r="J87" s="79" t="s">
        <v>76</v>
      </c>
      <c r="K87" s="79" t="s">
        <v>283</v>
      </c>
      <c r="L87" s="79" t="s">
        <v>284</v>
      </c>
      <c r="M87" s="79" t="s">
        <v>285</v>
      </c>
      <c r="N87" s="79" t="s">
        <v>80</v>
      </c>
      <c r="O87" s="79" t="s">
        <v>90</v>
      </c>
      <c r="P87" s="9" t="s">
        <v>279</v>
      </c>
      <c r="Q87" s="85" t="s">
        <v>281</v>
      </c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</row>
    <row r="88" ht="14.25" customHeight="1">
      <c r="A88" s="85" t="str">
        <f t="shared" si="1"/>
        <v>04-13</v>
      </c>
      <c r="B88" s="85" t="str">
        <f t="shared" si="2"/>
        <v>USD</v>
      </c>
      <c r="C88" s="79" t="s">
        <v>45</v>
      </c>
      <c r="D88" s="79">
        <v>1230413.0</v>
      </c>
      <c r="E88" s="79" t="s">
        <v>82</v>
      </c>
      <c r="F88" s="79" t="s">
        <v>279</v>
      </c>
      <c r="G88" s="79" t="s">
        <v>280</v>
      </c>
      <c r="H88" s="79" t="s">
        <v>281</v>
      </c>
      <c r="I88" s="79" t="s">
        <v>286</v>
      </c>
      <c r="J88" s="79" t="s">
        <v>76</v>
      </c>
      <c r="K88" s="79" t="s">
        <v>283</v>
      </c>
      <c r="L88" s="79" t="s">
        <v>284</v>
      </c>
      <c r="M88" s="79" t="s">
        <v>285</v>
      </c>
      <c r="N88" s="79" t="s">
        <v>80</v>
      </c>
      <c r="O88" s="79" t="s">
        <v>90</v>
      </c>
      <c r="P88" s="9" t="s">
        <v>279</v>
      </c>
      <c r="Q88" s="85" t="s">
        <v>281</v>
      </c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</row>
    <row r="89" ht="14.25" customHeight="1">
      <c r="A89" s="85" t="str">
        <f t="shared" si="1"/>
        <v>04-13</v>
      </c>
      <c r="B89" s="85" t="str">
        <f t="shared" si="2"/>
        <v>USD</v>
      </c>
      <c r="C89" s="79" t="s">
        <v>45</v>
      </c>
      <c r="D89" s="79">
        <v>1230413.0</v>
      </c>
      <c r="E89" s="79" t="s">
        <v>71</v>
      </c>
      <c r="F89" s="79" t="s">
        <v>105</v>
      </c>
      <c r="G89" s="79" t="s">
        <v>92</v>
      </c>
      <c r="H89" s="79" t="s">
        <v>93</v>
      </c>
      <c r="I89" s="79" t="s">
        <v>287</v>
      </c>
      <c r="J89" s="79" t="s">
        <v>76</v>
      </c>
      <c r="K89" s="79" t="s">
        <v>288</v>
      </c>
      <c r="L89" s="79" t="s">
        <v>108</v>
      </c>
      <c r="M89" s="79" t="s">
        <v>289</v>
      </c>
      <c r="N89" s="79" t="s">
        <v>80</v>
      </c>
      <c r="O89" s="79" t="s">
        <v>98</v>
      </c>
      <c r="P89" s="9" t="s">
        <v>105</v>
      </c>
      <c r="Q89" s="85" t="s">
        <v>93</v>
      </c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</row>
    <row r="90" ht="14.25" customHeight="1">
      <c r="A90" s="85" t="str">
        <f t="shared" si="1"/>
        <v>04-13</v>
      </c>
      <c r="B90" s="85" t="str">
        <f t="shared" si="2"/>
        <v>USD</v>
      </c>
      <c r="C90" s="79" t="s">
        <v>45</v>
      </c>
      <c r="D90" s="79">
        <v>1230413.0</v>
      </c>
      <c r="E90" s="79" t="s">
        <v>71</v>
      </c>
      <c r="F90" s="79" t="s">
        <v>105</v>
      </c>
      <c r="G90" s="79" t="s">
        <v>92</v>
      </c>
      <c r="H90" s="79" t="s">
        <v>93</v>
      </c>
      <c r="I90" s="79" t="s">
        <v>290</v>
      </c>
      <c r="J90" s="79" t="s">
        <v>76</v>
      </c>
      <c r="K90" s="79" t="s">
        <v>291</v>
      </c>
      <c r="L90" s="79" t="s">
        <v>238</v>
      </c>
      <c r="M90" s="79" t="s">
        <v>239</v>
      </c>
      <c r="N90" s="79" t="s">
        <v>80</v>
      </c>
      <c r="O90" s="79" t="s">
        <v>98</v>
      </c>
      <c r="P90" s="9" t="s">
        <v>105</v>
      </c>
      <c r="Q90" s="85" t="s">
        <v>93</v>
      </c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</row>
    <row r="91" ht="14.25" customHeight="1">
      <c r="A91" s="85" t="str">
        <f t="shared" si="1"/>
        <v>04-13</v>
      </c>
      <c r="B91" s="85" t="str">
        <f t="shared" si="2"/>
        <v>USD</v>
      </c>
      <c r="C91" s="79" t="s">
        <v>45</v>
      </c>
      <c r="D91" s="79">
        <v>1230413.0</v>
      </c>
      <c r="E91" s="79" t="s">
        <v>71</v>
      </c>
      <c r="F91" s="79" t="s">
        <v>105</v>
      </c>
      <c r="G91" s="79" t="s">
        <v>92</v>
      </c>
      <c r="H91" s="79" t="s">
        <v>93</v>
      </c>
      <c r="I91" s="79" t="s">
        <v>292</v>
      </c>
      <c r="J91" s="79" t="s">
        <v>76</v>
      </c>
      <c r="K91" s="79" t="s">
        <v>293</v>
      </c>
      <c r="L91" s="79" t="s">
        <v>78</v>
      </c>
      <c r="M91" s="79" t="s">
        <v>254</v>
      </c>
      <c r="N91" s="79" t="s">
        <v>80</v>
      </c>
      <c r="O91" s="79" t="s">
        <v>81</v>
      </c>
      <c r="P91" s="9" t="s">
        <v>105</v>
      </c>
      <c r="Q91" s="85" t="s">
        <v>93</v>
      </c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</row>
    <row r="92" ht="14.25" customHeight="1">
      <c r="A92" s="85" t="str">
        <f t="shared" si="1"/>
        <v>04-13</v>
      </c>
      <c r="B92" s="85" t="str">
        <f t="shared" si="2"/>
        <v>USD</v>
      </c>
      <c r="C92" s="79" t="s">
        <v>45</v>
      </c>
      <c r="D92" s="79">
        <v>1230413.0</v>
      </c>
      <c r="E92" s="79" t="s">
        <v>71</v>
      </c>
      <c r="F92" s="79" t="s">
        <v>105</v>
      </c>
      <c r="G92" s="79" t="s">
        <v>92</v>
      </c>
      <c r="H92" s="79" t="s">
        <v>93</v>
      </c>
      <c r="I92" s="79" t="s">
        <v>294</v>
      </c>
      <c r="J92" s="79" t="s">
        <v>76</v>
      </c>
      <c r="K92" s="79" t="s">
        <v>295</v>
      </c>
      <c r="L92" s="79" t="s">
        <v>78</v>
      </c>
      <c r="M92" s="79" t="s">
        <v>254</v>
      </c>
      <c r="N92" s="79" t="s">
        <v>80</v>
      </c>
      <c r="O92" s="79" t="s">
        <v>81</v>
      </c>
      <c r="P92" s="9" t="s">
        <v>105</v>
      </c>
      <c r="Q92" s="85" t="s">
        <v>93</v>
      </c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</row>
    <row r="93" ht="14.25" customHeight="1">
      <c r="A93" s="85" t="str">
        <f t="shared" si="1"/>
        <v>04-16</v>
      </c>
      <c r="B93" s="85" t="str">
        <f t="shared" si="2"/>
        <v>USD</v>
      </c>
      <c r="C93" s="79" t="s">
        <v>45</v>
      </c>
      <c r="D93" s="79">
        <v>1230416.0</v>
      </c>
      <c r="E93" s="79" t="s">
        <v>71</v>
      </c>
      <c r="F93" s="79" t="s">
        <v>296</v>
      </c>
      <c r="G93" s="79" t="s">
        <v>297</v>
      </c>
      <c r="H93" s="79" t="s">
        <v>298</v>
      </c>
      <c r="I93" s="79" t="s">
        <v>299</v>
      </c>
      <c r="J93" s="79" t="s">
        <v>76</v>
      </c>
      <c r="K93" s="79" t="s">
        <v>300</v>
      </c>
      <c r="L93" s="79" t="s">
        <v>244</v>
      </c>
      <c r="M93" s="79" t="s">
        <v>245</v>
      </c>
      <c r="N93" s="79" t="s">
        <v>80</v>
      </c>
      <c r="O93" s="79" t="s">
        <v>90</v>
      </c>
      <c r="P93" s="9" t="s">
        <v>296</v>
      </c>
      <c r="Q93" s="85" t="s">
        <v>298</v>
      </c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</row>
    <row r="94" ht="14.25" customHeight="1">
      <c r="A94" s="85" t="str">
        <f t="shared" si="1"/>
        <v>04-16</v>
      </c>
      <c r="B94" s="85" t="str">
        <f t="shared" si="2"/>
        <v>USD</v>
      </c>
      <c r="C94" s="79" t="s">
        <v>45</v>
      </c>
      <c r="D94" s="79">
        <v>1230416.0</v>
      </c>
      <c r="E94" s="79" t="s">
        <v>71</v>
      </c>
      <c r="F94" s="79" t="s">
        <v>296</v>
      </c>
      <c r="G94" s="79" t="s">
        <v>297</v>
      </c>
      <c r="H94" s="79" t="s">
        <v>298</v>
      </c>
      <c r="I94" s="79" t="s">
        <v>301</v>
      </c>
      <c r="J94" s="79" t="s">
        <v>76</v>
      </c>
      <c r="K94" s="79" t="s">
        <v>302</v>
      </c>
      <c r="L94" s="79" t="s">
        <v>244</v>
      </c>
      <c r="M94" s="79" t="s">
        <v>245</v>
      </c>
      <c r="N94" s="79" t="s">
        <v>80</v>
      </c>
      <c r="O94" s="79" t="s">
        <v>90</v>
      </c>
      <c r="P94" s="9" t="s">
        <v>296</v>
      </c>
      <c r="Q94" s="85" t="s">
        <v>298</v>
      </c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</row>
    <row r="95" ht="14.25" customHeight="1">
      <c r="A95" s="85" t="str">
        <f t="shared" si="1"/>
        <v>04-16</v>
      </c>
      <c r="B95" s="85" t="str">
        <f t="shared" si="2"/>
        <v>USD</v>
      </c>
      <c r="C95" s="79" t="s">
        <v>45</v>
      </c>
      <c r="D95" s="79">
        <v>1230416.0</v>
      </c>
      <c r="E95" s="79" t="s">
        <v>71</v>
      </c>
      <c r="F95" s="79" t="s">
        <v>296</v>
      </c>
      <c r="G95" s="79" t="s">
        <v>297</v>
      </c>
      <c r="H95" s="79" t="s">
        <v>298</v>
      </c>
      <c r="I95" s="79" t="s">
        <v>303</v>
      </c>
      <c r="J95" s="79" t="s">
        <v>76</v>
      </c>
      <c r="K95" s="79" t="s">
        <v>304</v>
      </c>
      <c r="L95" s="79" t="s">
        <v>244</v>
      </c>
      <c r="M95" s="79" t="s">
        <v>245</v>
      </c>
      <c r="N95" s="79" t="s">
        <v>80</v>
      </c>
      <c r="O95" s="79" t="s">
        <v>90</v>
      </c>
      <c r="P95" s="9" t="s">
        <v>296</v>
      </c>
      <c r="Q95" s="85" t="s">
        <v>298</v>
      </c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</row>
    <row r="96" ht="14.25" customHeight="1">
      <c r="A96" s="85" t="str">
        <f t="shared" si="1"/>
        <v>04-16</v>
      </c>
      <c r="B96" s="85" t="str">
        <f t="shared" si="2"/>
        <v>USD</v>
      </c>
      <c r="C96" s="79" t="s">
        <v>45</v>
      </c>
      <c r="D96" s="79">
        <v>1230416.0</v>
      </c>
      <c r="E96" s="79" t="s">
        <v>71</v>
      </c>
      <c r="F96" s="79" t="s">
        <v>296</v>
      </c>
      <c r="G96" s="79" t="s">
        <v>297</v>
      </c>
      <c r="H96" s="79" t="s">
        <v>298</v>
      </c>
      <c r="I96" s="79" t="s">
        <v>305</v>
      </c>
      <c r="J96" s="79" t="s">
        <v>76</v>
      </c>
      <c r="K96" s="79" t="s">
        <v>306</v>
      </c>
      <c r="L96" s="79" t="s">
        <v>244</v>
      </c>
      <c r="M96" s="79" t="s">
        <v>245</v>
      </c>
      <c r="N96" s="79" t="s">
        <v>80</v>
      </c>
      <c r="O96" s="79" t="s">
        <v>90</v>
      </c>
      <c r="P96" s="9" t="s">
        <v>296</v>
      </c>
      <c r="Q96" s="85" t="s">
        <v>298</v>
      </c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</row>
    <row r="97" ht="14.25" customHeight="1">
      <c r="A97" s="85" t="str">
        <f t="shared" si="1"/>
        <v>04-17</v>
      </c>
      <c r="B97" s="85" t="str">
        <f t="shared" si="2"/>
        <v>USD</v>
      </c>
      <c r="C97" s="79" t="s">
        <v>45</v>
      </c>
      <c r="D97" s="79">
        <v>1230417.0</v>
      </c>
      <c r="E97" s="79" t="s">
        <v>82</v>
      </c>
      <c r="F97" s="79" t="s">
        <v>307</v>
      </c>
      <c r="G97" s="79" t="s">
        <v>308</v>
      </c>
      <c r="H97" s="79" t="s">
        <v>309</v>
      </c>
      <c r="I97" s="79" t="s">
        <v>310</v>
      </c>
      <c r="J97" s="79" t="s">
        <v>76</v>
      </c>
      <c r="K97" s="79" t="s">
        <v>311</v>
      </c>
      <c r="L97" s="79" t="s">
        <v>312</v>
      </c>
      <c r="M97" s="79" t="s">
        <v>313</v>
      </c>
      <c r="N97" s="79" t="s">
        <v>80</v>
      </c>
      <c r="O97" s="79" t="s">
        <v>98</v>
      </c>
      <c r="P97" s="9" t="s">
        <v>307</v>
      </c>
      <c r="Q97" s="85" t="s">
        <v>309</v>
      </c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</row>
    <row r="98" ht="14.25" customHeight="1">
      <c r="A98" s="85" t="str">
        <f t="shared" si="1"/>
        <v>04-17</v>
      </c>
      <c r="B98" s="85" t="str">
        <f t="shared" si="2"/>
        <v>USD</v>
      </c>
      <c r="C98" s="79" t="s">
        <v>45</v>
      </c>
      <c r="D98" s="79">
        <v>1230417.0</v>
      </c>
      <c r="E98" s="79" t="s">
        <v>82</v>
      </c>
      <c r="F98" s="79" t="s">
        <v>307</v>
      </c>
      <c r="G98" s="79" t="s">
        <v>308</v>
      </c>
      <c r="H98" s="79" t="s">
        <v>309</v>
      </c>
      <c r="I98" s="79" t="s">
        <v>314</v>
      </c>
      <c r="J98" s="79" t="s">
        <v>76</v>
      </c>
      <c r="K98" s="79" t="s">
        <v>315</v>
      </c>
      <c r="L98" s="79" t="s">
        <v>316</v>
      </c>
      <c r="M98" s="79" t="s">
        <v>317</v>
      </c>
      <c r="N98" s="79" t="s">
        <v>80</v>
      </c>
      <c r="O98" s="79" t="s">
        <v>117</v>
      </c>
      <c r="P98" s="9" t="s">
        <v>307</v>
      </c>
      <c r="Q98" s="85" t="s">
        <v>309</v>
      </c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</row>
    <row r="99" ht="14.25" customHeight="1">
      <c r="A99" s="85" t="str">
        <f t="shared" si="1"/>
        <v>04-17</v>
      </c>
      <c r="B99" s="85" t="str">
        <f t="shared" si="2"/>
        <v>USD</v>
      </c>
      <c r="C99" s="79" t="s">
        <v>45</v>
      </c>
      <c r="D99" s="79">
        <v>1230417.0</v>
      </c>
      <c r="E99" s="79" t="s">
        <v>82</v>
      </c>
      <c r="F99" s="79" t="s">
        <v>307</v>
      </c>
      <c r="G99" s="79" t="s">
        <v>308</v>
      </c>
      <c r="H99" s="79" t="s">
        <v>309</v>
      </c>
      <c r="I99" s="79" t="s">
        <v>318</v>
      </c>
      <c r="J99" s="79" t="s">
        <v>76</v>
      </c>
      <c r="K99" s="79" t="s">
        <v>319</v>
      </c>
      <c r="L99" s="79" t="s">
        <v>320</v>
      </c>
      <c r="M99" s="79" t="s">
        <v>321</v>
      </c>
      <c r="N99" s="79" t="s">
        <v>80</v>
      </c>
      <c r="O99" s="79" t="s">
        <v>117</v>
      </c>
      <c r="P99" s="9" t="s">
        <v>307</v>
      </c>
      <c r="Q99" s="85" t="s">
        <v>309</v>
      </c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</row>
    <row r="100" ht="14.25" customHeight="1">
      <c r="A100" s="85" t="str">
        <f t="shared" si="1"/>
        <v>04-17</v>
      </c>
      <c r="B100" s="85" t="str">
        <f t="shared" si="2"/>
        <v>USD</v>
      </c>
      <c r="C100" s="79" t="s">
        <v>45</v>
      </c>
      <c r="D100" s="79">
        <v>1230417.0</v>
      </c>
      <c r="E100" s="79" t="s">
        <v>71</v>
      </c>
      <c r="F100" s="79" t="s">
        <v>322</v>
      </c>
      <c r="G100" s="79" t="s">
        <v>323</v>
      </c>
      <c r="H100" s="79" t="s">
        <v>298</v>
      </c>
      <c r="I100" s="79" t="s">
        <v>324</v>
      </c>
      <c r="J100" s="79" t="s">
        <v>76</v>
      </c>
      <c r="K100" s="79" t="s">
        <v>325</v>
      </c>
      <c r="L100" s="79" t="s">
        <v>326</v>
      </c>
      <c r="M100" s="79" t="s">
        <v>327</v>
      </c>
      <c r="N100" s="79" t="s">
        <v>80</v>
      </c>
      <c r="O100" s="79" t="s">
        <v>98</v>
      </c>
      <c r="P100" s="9" t="s">
        <v>322</v>
      </c>
      <c r="Q100" s="85" t="s">
        <v>93</v>
      </c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</row>
    <row r="101" ht="14.25" customHeight="1">
      <c r="A101" s="85" t="str">
        <f t="shared" si="1"/>
        <v>04-17</v>
      </c>
      <c r="B101" s="85" t="str">
        <f t="shared" si="2"/>
        <v>USD</v>
      </c>
      <c r="C101" s="79" t="s">
        <v>45</v>
      </c>
      <c r="D101" s="79">
        <v>1230417.0</v>
      </c>
      <c r="E101" s="79" t="s">
        <v>82</v>
      </c>
      <c r="F101" s="79" t="s">
        <v>328</v>
      </c>
      <c r="G101" s="79" t="s">
        <v>329</v>
      </c>
      <c r="H101" s="79" t="s">
        <v>298</v>
      </c>
      <c r="I101" s="79" t="s">
        <v>330</v>
      </c>
      <c r="J101" s="79" t="s">
        <v>76</v>
      </c>
      <c r="K101" s="79" t="s">
        <v>331</v>
      </c>
      <c r="L101" s="79" t="s">
        <v>332</v>
      </c>
      <c r="M101" s="79" t="s">
        <v>333</v>
      </c>
      <c r="N101" s="79" t="s">
        <v>80</v>
      </c>
      <c r="O101" s="79" t="s">
        <v>98</v>
      </c>
      <c r="P101" s="9" t="s">
        <v>328</v>
      </c>
      <c r="Q101" s="85" t="s">
        <v>93</v>
      </c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</row>
    <row r="102" ht="14.25" customHeight="1">
      <c r="A102" s="85" t="str">
        <f t="shared" si="1"/>
        <v>04-19</v>
      </c>
      <c r="B102" s="85" t="str">
        <f t="shared" si="2"/>
        <v>USD</v>
      </c>
      <c r="C102" s="85" t="s">
        <v>45</v>
      </c>
      <c r="D102" s="85">
        <v>1230419.0</v>
      </c>
      <c r="E102" s="85" t="s">
        <v>82</v>
      </c>
      <c r="F102" s="85" t="s">
        <v>334</v>
      </c>
      <c r="G102" s="85" t="s">
        <v>335</v>
      </c>
      <c r="H102" s="85" t="s">
        <v>93</v>
      </c>
      <c r="I102" s="85" t="s">
        <v>336</v>
      </c>
      <c r="J102" s="85" t="s">
        <v>76</v>
      </c>
      <c r="K102" s="85" t="s">
        <v>337</v>
      </c>
      <c r="L102" s="85" t="s">
        <v>338</v>
      </c>
      <c r="M102" s="85" t="s">
        <v>339</v>
      </c>
      <c r="N102" s="85" t="s">
        <v>80</v>
      </c>
      <c r="O102" s="85" t="s">
        <v>98</v>
      </c>
      <c r="P102" s="9" t="s">
        <v>334</v>
      </c>
      <c r="Q102" s="85" t="s">
        <v>93</v>
      </c>
      <c r="R102" s="79"/>
      <c r="S102" s="79"/>
      <c r="T102" s="79"/>
      <c r="U102" s="79"/>
      <c r="V102" s="79"/>
      <c r="W102" s="79"/>
      <c r="X102" s="79"/>
      <c r="Y102" s="79"/>
      <c r="Z102" s="79"/>
      <c r="AA102" s="79"/>
      <c r="AB102" s="79"/>
      <c r="AC102" s="79"/>
      <c r="AD102" s="79"/>
    </row>
    <row r="103" ht="14.25" customHeight="1">
      <c r="A103" s="85" t="str">
        <f t="shared" si="1"/>
        <v>04-19</v>
      </c>
      <c r="B103" s="85" t="str">
        <f t="shared" si="2"/>
        <v>USD</v>
      </c>
      <c r="C103" s="85" t="s">
        <v>45</v>
      </c>
      <c r="D103" s="85">
        <v>1230419.0</v>
      </c>
      <c r="E103" s="85" t="s">
        <v>71</v>
      </c>
      <c r="F103" s="85" t="s">
        <v>91</v>
      </c>
      <c r="G103" s="85" t="s">
        <v>92</v>
      </c>
      <c r="H103" s="85" t="s">
        <v>93</v>
      </c>
      <c r="I103" s="85" t="s">
        <v>340</v>
      </c>
      <c r="J103" s="85" t="s">
        <v>76</v>
      </c>
      <c r="K103" s="85" t="s">
        <v>341</v>
      </c>
      <c r="L103" s="85" t="s">
        <v>78</v>
      </c>
      <c r="M103" s="85" t="s">
        <v>342</v>
      </c>
      <c r="N103" s="85" t="s">
        <v>80</v>
      </c>
      <c r="O103" s="85" t="s">
        <v>81</v>
      </c>
      <c r="P103" s="9" t="s">
        <v>91</v>
      </c>
      <c r="Q103" s="85" t="s">
        <v>93</v>
      </c>
      <c r="R103" s="79"/>
      <c r="S103" s="79"/>
      <c r="T103" s="79"/>
      <c r="U103" s="79"/>
      <c r="V103" s="79"/>
      <c r="W103" s="79"/>
      <c r="X103" s="79"/>
      <c r="Y103" s="79"/>
      <c r="Z103" s="79"/>
      <c r="AA103" s="79"/>
      <c r="AB103" s="79"/>
      <c r="AC103" s="79"/>
      <c r="AD103" s="79"/>
    </row>
    <row r="104" ht="14.25" customHeight="1">
      <c r="A104" s="85" t="str">
        <f t="shared" si="1"/>
        <v>04-19</v>
      </c>
      <c r="B104" s="85" t="str">
        <f t="shared" si="2"/>
        <v>USD</v>
      </c>
      <c r="C104" s="85" t="s">
        <v>45</v>
      </c>
      <c r="D104" s="85">
        <v>1230419.0</v>
      </c>
      <c r="E104" s="85" t="s">
        <v>71</v>
      </c>
      <c r="F104" s="85" t="s">
        <v>91</v>
      </c>
      <c r="G104" s="85" t="s">
        <v>92</v>
      </c>
      <c r="H104" s="85" t="s">
        <v>93</v>
      </c>
      <c r="I104" s="85" t="s">
        <v>343</v>
      </c>
      <c r="J104" s="85" t="s">
        <v>76</v>
      </c>
      <c r="K104" s="85" t="s">
        <v>344</v>
      </c>
      <c r="L104" s="85" t="s">
        <v>78</v>
      </c>
      <c r="M104" s="85" t="s">
        <v>342</v>
      </c>
      <c r="N104" s="85" t="s">
        <v>80</v>
      </c>
      <c r="O104" s="85" t="s">
        <v>81</v>
      </c>
      <c r="P104" s="9" t="s">
        <v>91</v>
      </c>
      <c r="Q104" s="85" t="s">
        <v>93</v>
      </c>
      <c r="R104" s="79"/>
      <c r="S104" s="79"/>
      <c r="T104" s="79"/>
      <c r="U104" s="79"/>
      <c r="V104" s="79"/>
      <c r="W104" s="79"/>
      <c r="X104" s="79"/>
      <c r="Y104" s="79"/>
      <c r="Z104" s="79"/>
      <c r="AA104" s="79"/>
      <c r="AB104" s="79"/>
      <c r="AC104" s="79"/>
      <c r="AD104" s="79"/>
    </row>
    <row r="105" ht="14.25" customHeight="1">
      <c r="A105" s="85" t="str">
        <f t="shared" si="1"/>
        <v>04-19</v>
      </c>
      <c r="B105" s="85" t="str">
        <f t="shared" si="2"/>
        <v>USD</v>
      </c>
      <c r="C105" s="85" t="s">
        <v>45</v>
      </c>
      <c r="D105" s="85">
        <v>1230419.0</v>
      </c>
      <c r="E105" s="85" t="s">
        <v>71</v>
      </c>
      <c r="F105" s="85" t="s">
        <v>91</v>
      </c>
      <c r="G105" s="85" t="s">
        <v>92</v>
      </c>
      <c r="H105" s="85" t="s">
        <v>93</v>
      </c>
      <c r="I105" s="85" t="s">
        <v>345</v>
      </c>
      <c r="J105" s="85" t="s">
        <v>76</v>
      </c>
      <c r="K105" s="85" t="s">
        <v>346</v>
      </c>
      <c r="L105" s="85" t="s">
        <v>78</v>
      </c>
      <c r="M105" s="85" t="s">
        <v>342</v>
      </c>
      <c r="N105" s="85" t="s">
        <v>80</v>
      </c>
      <c r="O105" s="85" t="s">
        <v>81</v>
      </c>
      <c r="P105" s="9" t="s">
        <v>91</v>
      </c>
      <c r="Q105" s="85" t="s">
        <v>93</v>
      </c>
      <c r="R105" s="79"/>
      <c r="S105" s="79"/>
      <c r="T105" s="79"/>
      <c r="U105" s="79"/>
      <c r="V105" s="79"/>
      <c r="W105" s="79"/>
      <c r="X105" s="79"/>
      <c r="Y105" s="79"/>
      <c r="Z105" s="79"/>
      <c r="AA105" s="79"/>
      <c r="AB105" s="79"/>
      <c r="AC105" s="79"/>
      <c r="AD105" s="79"/>
    </row>
    <row r="106" ht="14.25" customHeight="1">
      <c r="A106" s="85" t="str">
        <f t="shared" si="1"/>
        <v>04-19</v>
      </c>
      <c r="B106" s="85" t="str">
        <f t="shared" si="2"/>
        <v>USD</v>
      </c>
      <c r="C106" s="85" t="s">
        <v>45</v>
      </c>
      <c r="D106" s="85">
        <v>1230419.0</v>
      </c>
      <c r="E106" s="85" t="s">
        <v>71</v>
      </c>
      <c r="F106" s="85" t="s">
        <v>91</v>
      </c>
      <c r="G106" s="85" t="s">
        <v>92</v>
      </c>
      <c r="H106" s="85" t="s">
        <v>93</v>
      </c>
      <c r="I106" s="85" t="s">
        <v>347</v>
      </c>
      <c r="J106" s="85" t="s">
        <v>76</v>
      </c>
      <c r="K106" s="85" t="s">
        <v>348</v>
      </c>
      <c r="L106" s="85" t="s">
        <v>78</v>
      </c>
      <c r="M106" s="85" t="s">
        <v>342</v>
      </c>
      <c r="N106" s="85" t="s">
        <v>80</v>
      </c>
      <c r="O106" s="85" t="s">
        <v>81</v>
      </c>
      <c r="P106" s="9" t="s">
        <v>91</v>
      </c>
      <c r="Q106" s="85" t="s">
        <v>85</v>
      </c>
      <c r="R106" s="79"/>
      <c r="S106" s="79"/>
      <c r="T106" s="79"/>
      <c r="U106" s="79"/>
      <c r="V106" s="79"/>
      <c r="W106" s="79"/>
      <c r="X106" s="79"/>
      <c r="Y106" s="79"/>
      <c r="Z106" s="79"/>
      <c r="AA106" s="79"/>
      <c r="AB106" s="79"/>
      <c r="AC106" s="79"/>
      <c r="AD106" s="79"/>
    </row>
    <row r="107" ht="14.25" customHeight="1">
      <c r="A107" s="85" t="str">
        <f t="shared" si="1"/>
        <v>04-20</v>
      </c>
      <c r="B107" s="85" t="str">
        <f t="shared" si="2"/>
        <v>USD</v>
      </c>
      <c r="C107" s="85" t="s">
        <v>45</v>
      </c>
      <c r="D107" s="85">
        <v>1230420.0</v>
      </c>
      <c r="E107" s="85" t="s">
        <v>71</v>
      </c>
      <c r="F107" s="85" t="s">
        <v>91</v>
      </c>
      <c r="G107" s="85" t="s">
        <v>92</v>
      </c>
      <c r="H107" s="85" t="s">
        <v>93</v>
      </c>
      <c r="I107" s="85" t="s">
        <v>349</v>
      </c>
      <c r="J107" s="85" t="s">
        <v>76</v>
      </c>
      <c r="K107" s="85" t="s">
        <v>350</v>
      </c>
      <c r="L107" s="85" t="s">
        <v>103</v>
      </c>
      <c r="M107" s="85" t="s">
        <v>104</v>
      </c>
      <c r="N107" s="85" t="s">
        <v>80</v>
      </c>
      <c r="O107" s="85" t="s">
        <v>90</v>
      </c>
      <c r="P107" s="9" t="s">
        <v>91</v>
      </c>
      <c r="Q107" s="85" t="s">
        <v>85</v>
      </c>
      <c r="R107" s="79"/>
      <c r="S107" s="79"/>
      <c r="T107" s="79"/>
      <c r="U107" s="79"/>
      <c r="V107" s="79"/>
      <c r="W107" s="79"/>
      <c r="X107" s="79"/>
      <c r="Y107" s="79"/>
      <c r="Z107" s="79"/>
      <c r="AA107" s="79"/>
      <c r="AB107" s="79"/>
      <c r="AC107" s="79"/>
      <c r="AD107" s="79"/>
    </row>
    <row r="108" ht="14.25" customHeight="1">
      <c r="A108" s="85" t="str">
        <f t="shared" si="1"/>
        <v>04-20</v>
      </c>
      <c r="B108" s="85" t="str">
        <f t="shared" si="2"/>
        <v>USD</v>
      </c>
      <c r="C108" s="85" t="s">
        <v>45</v>
      </c>
      <c r="D108" s="85">
        <v>1230420.0</v>
      </c>
      <c r="E108" s="85" t="s">
        <v>82</v>
      </c>
      <c r="F108" s="85" t="s">
        <v>83</v>
      </c>
      <c r="G108" s="85" t="s">
        <v>84</v>
      </c>
      <c r="H108" s="85" t="s">
        <v>85</v>
      </c>
      <c r="I108" s="85" t="s">
        <v>351</v>
      </c>
      <c r="J108" s="85" t="s">
        <v>76</v>
      </c>
      <c r="K108" s="85" t="s">
        <v>352</v>
      </c>
      <c r="L108" s="85" t="s">
        <v>353</v>
      </c>
      <c r="M108" s="85" t="s">
        <v>354</v>
      </c>
      <c r="N108" s="85" t="s">
        <v>80</v>
      </c>
      <c r="O108" s="85" t="s">
        <v>117</v>
      </c>
      <c r="P108" s="9" t="s">
        <v>83</v>
      </c>
      <c r="Q108" s="85" t="s">
        <v>85</v>
      </c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</row>
    <row r="109" ht="14.25" customHeight="1">
      <c r="A109" s="85" t="str">
        <f t="shared" si="1"/>
        <v>04-20</v>
      </c>
      <c r="B109" s="85" t="str">
        <f t="shared" si="2"/>
        <v>USD</v>
      </c>
      <c r="C109" s="85" t="s">
        <v>45</v>
      </c>
      <c r="D109" s="85">
        <v>1230420.0</v>
      </c>
      <c r="E109" s="85" t="s">
        <v>82</v>
      </c>
      <c r="F109" s="85" t="s">
        <v>83</v>
      </c>
      <c r="G109" s="85" t="s">
        <v>84</v>
      </c>
      <c r="H109" s="85" t="s">
        <v>85</v>
      </c>
      <c r="I109" s="85" t="s">
        <v>355</v>
      </c>
      <c r="J109" s="85" t="s">
        <v>76</v>
      </c>
      <c r="K109" s="85" t="s">
        <v>356</v>
      </c>
      <c r="L109" s="85" t="s">
        <v>353</v>
      </c>
      <c r="M109" s="85" t="s">
        <v>354</v>
      </c>
      <c r="N109" s="85" t="s">
        <v>80</v>
      </c>
      <c r="O109" s="85" t="s">
        <v>117</v>
      </c>
      <c r="P109" s="9" t="s">
        <v>83</v>
      </c>
      <c r="Q109" s="85" t="s">
        <v>85</v>
      </c>
      <c r="R109" s="79"/>
      <c r="S109" s="79"/>
      <c r="T109" s="79"/>
      <c r="U109" s="79"/>
      <c r="V109" s="79"/>
      <c r="W109" s="79"/>
      <c r="X109" s="79"/>
      <c r="Y109" s="79"/>
      <c r="Z109" s="79"/>
      <c r="AA109" s="79"/>
      <c r="AB109" s="79"/>
      <c r="AC109" s="79"/>
      <c r="AD109" s="79"/>
    </row>
    <row r="110" ht="14.25" customHeight="1">
      <c r="A110" s="85" t="str">
        <f t="shared" si="1"/>
        <v>04-20</v>
      </c>
      <c r="B110" s="85" t="str">
        <f t="shared" si="2"/>
        <v>USD</v>
      </c>
      <c r="C110" s="85" t="s">
        <v>45</v>
      </c>
      <c r="D110" s="85">
        <v>1230420.0</v>
      </c>
      <c r="E110" s="85" t="s">
        <v>82</v>
      </c>
      <c r="F110" s="85" t="s">
        <v>83</v>
      </c>
      <c r="G110" s="85" t="s">
        <v>84</v>
      </c>
      <c r="H110" s="85" t="s">
        <v>85</v>
      </c>
      <c r="I110" s="85" t="s">
        <v>357</v>
      </c>
      <c r="J110" s="85" t="s">
        <v>76</v>
      </c>
      <c r="K110" s="85" t="s">
        <v>358</v>
      </c>
      <c r="L110" s="85" t="s">
        <v>353</v>
      </c>
      <c r="M110" s="85" t="s">
        <v>354</v>
      </c>
      <c r="N110" s="85" t="s">
        <v>80</v>
      </c>
      <c r="O110" s="85" t="s">
        <v>117</v>
      </c>
      <c r="P110" s="9" t="s">
        <v>83</v>
      </c>
      <c r="Q110" s="85" t="s">
        <v>85</v>
      </c>
      <c r="R110" s="79"/>
      <c r="S110" s="79"/>
      <c r="T110" s="79"/>
      <c r="U110" s="79"/>
      <c r="V110" s="79"/>
      <c r="W110" s="79"/>
      <c r="X110" s="79"/>
      <c r="Y110" s="79"/>
      <c r="Z110" s="79"/>
      <c r="AA110" s="79"/>
      <c r="AB110" s="79"/>
      <c r="AC110" s="79"/>
      <c r="AD110" s="79"/>
    </row>
    <row r="111" ht="14.25" customHeight="1">
      <c r="A111" s="85" t="str">
        <f t="shared" si="1"/>
        <v>04-20</v>
      </c>
      <c r="B111" s="85" t="str">
        <f t="shared" si="2"/>
        <v>USD</v>
      </c>
      <c r="C111" s="85" t="s">
        <v>45</v>
      </c>
      <c r="D111" s="85">
        <v>1230420.0</v>
      </c>
      <c r="E111" s="85" t="s">
        <v>82</v>
      </c>
      <c r="F111" s="85" t="s">
        <v>83</v>
      </c>
      <c r="G111" s="85" t="s">
        <v>84</v>
      </c>
      <c r="H111" s="85" t="s">
        <v>85</v>
      </c>
      <c r="I111" s="85" t="s">
        <v>359</v>
      </c>
      <c r="J111" s="85" t="s">
        <v>76</v>
      </c>
      <c r="K111" s="85" t="s">
        <v>360</v>
      </c>
      <c r="L111" s="85" t="s">
        <v>353</v>
      </c>
      <c r="M111" s="85" t="s">
        <v>354</v>
      </c>
      <c r="N111" s="85" t="s">
        <v>80</v>
      </c>
      <c r="O111" s="85" t="s">
        <v>117</v>
      </c>
      <c r="P111" s="9" t="s">
        <v>83</v>
      </c>
      <c r="Q111" s="85" t="s">
        <v>85</v>
      </c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</row>
    <row r="112" ht="14.25" customHeight="1">
      <c r="A112" s="85" t="str">
        <f t="shared" si="1"/>
        <v>04-20</v>
      </c>
      <c r="B112" s="85" t="str">
        <f t="shared" si="2"/>
        <v>USD</v>
      </c>
      <c r="C112" s="85" t="s">
        <v>45</v>
      </c>
      <c r="D112" s="85">
        <v>1230420.0</v>
      </c>
      <c r="E112" s="85" t="s">
        <v>82</v>
      </c>
      <c r="F112" s="85" t="s">
        <v>83</v>
      </c>
      <c r="G112" s="85" t="s">
        <v>84</v>
      </c>
      <c r="H112" s="85" t="s">
        <v>85</v>
      </c>
      <c r="I112" s="85" t="s">
        <v>361</v>
      </c>
      <c r="J112" s="85" t="s">
        <v>76</v>
      </c>
      <c r="K112" s="85" t="s">
        <v>362</v>
      </c>
      <c r="L112" s="85" t="s">
        <v>353</v>
      </c>
      <c r="M112" s="85" t="s">
        <v>354</v>
      </c>
      <c r="N112" s="85" t="s">
        <v>80</v>
      </c>
      <c r="O112" s="85" t="s">
        <v>117</v>
      </c>
      <c r="P112" s="9" t="s">
        <v>83</v>
      </c>
      <c r="Q112" s="85" t="s">
        <v>85</v>
      </c>
      <c r="R112" s="79"/>
      <c r="S112" s="79"/>
      <c r="T112" s="79"/>
      <c r="U112" s="79"/>
      <c r="V112" s="79"/>
      <c r="W112" s="79"/>
      <c r="X112" s="79"/>
      <c r="Y112" s="79"/>
      <c r="Z112" s="79"/>
      <c r="AA112" s="79"/>
      <c r="AB112" s="79"/>
      <c r="AC112" s="79"/>
      <c r="AD112" s="79"/>
    </row>
    <row r="113" ht="14.25" customHeight="1">
      <c r="A113" s="85" t="str">
        <f t="shared" si="1"/>
        <v>04-20</v>
      </c>
      <c r="B113" s="85" t="str">
        <f t="shared" si="2"/>
        <v>USD</v>
      </c>
      <c r="C113" s="85" t="s">
        <v>45</v>
      </c>
      <c r="D113" s="85">
        <v>1230420.0</v>
      </c>
      <c r="E113" s="85" t="s">
        <v>82</v>
      </c>
      <c r="F113" s="85" t="s">
        <v>83</v>
      </c>
      <c r="G113" s="85" t="s">
        <v>84</v>
      </c>
      <c r="H113" s="85" t="s">
        <v>85</v>
      </c>
      <c r="I113" s="85" t="s">
        <v>363</v>
      </c>
      <c r="J113" s="85" t="s">
        <v>76</v>
      </c>
      <c r="K113" s="85" t="s">
        <v>364</v>
      </c>
      <c r="L113" s="85" t="s">
        <v>316</v>
      </c>
      <c r="M113" s="85" t="s">
        <v>317</v>
      </c>
      <c r="N113" s="85" t="s">
        <v>80</v>
      </c>
      <c r="O113" s="85" t="s">
        <v>117</v>
      </c>
      <c r="P113" s="9" t="s">
        <v>83</v>
      </c>
      <c r="Q113" s="85" t="s">
        <v>85</v>
      </c>
      <c r="R113" s="79"/>
      <c r="S113" s="79"/>
      <c r="T113" s="79"/>
      <c r="U113" s="79"/>
      <c r="V113" s="79"/>
      <c r="W113" s="79"/>
      <c r="X113" s="79"/>
      <c r="Y113" s="79"/>
      <c r="Z113" s="79"/>
      <c r="AA113" s="79"/>
      <c r="AB113" s="79"/>
      <c r="AC113" s="79"/>
      <c r="AD113" s="79"/>
    </row>
    <row r="114" ht="14.25" customHeight="1">
      <c r="A114" s="85" t="str">
        <f t="shared" si="1"/>
        <v>04-20</v>
      </c>
      <c r="B114" s="85" t="str">
        <f t="shared" si="2"/>
        <v>USD</v>
      </c>
      <c r="C114" s="85" t="s">
        <v>45</v>
      </c>
      <c r="D114" s="85">
        <v>1230420.0</v>
      </c>
      <c r="E114" s="85" t="s">
        <v>82</v>
      </c>
      <c r="F114" s="85" t="s">
        <v>83</v>
      </c>
      <c r="G114" s="85" t="s">
        <v>84</v>
      </c>
      <c r="H114" s="85" t="s">
        <v>85</v>
      </c>
      <c r="I114" s="85" t="s">
        <v>365</v>
      </c>
      <c r="J114" s="85" t="s">
        <v>76</v>
      </c>
      <c r="K114" s="85" t="s">
        <v>366</v>
      </c>
      <c r="L114" s="85" t="s">
        <v>316</v>
      </c>
      <c r="M114" s="85" t="s">
        <v>317</v>
      </c>
      <c r="N114" s="85" t="s">
        <v>80</v>
      </c>
      <c r="O114" s="85" t="s">
        <v>117</v>
      </c>
      <c r="P114" s="9" t="s">
        <v>83</v>
      </c>
      <c r="Q114" s="85" t="s">
        <v>85</v>
      </c>
      <c r="R114" s="79"/>
      <c r="S114" s="79"/>
      <c r="T114" s="79"/>
      <c r="U114" s="79"/>
      <c r="V114" s="79"/>
      <c r="W114" s="79"/>
      <c r="X114" s="79"/>
      <c r="Y114" s="79"/>
      <c r="Z114" s="79"/>
      <c r="AA114" s="79"/>
      <c r="AB114" s="79"/>
      <c r="AC114" s="79"/>
      <c r="AD114" s="79"/>
    </row>
    <row r="115" ht="14.25" customHeight="1">
      <c r="A115" s="85" t="str">
        <f t="shared" si="1"/>
        <v>04-20</v>
      </c>
      <c r="B115" s="85" t="str">
        <f t="shared" si="2"/>
        <v>USD</v>
      </c>
      <c r="C115" s="85" t="s">
        <v>45</v>
      </c>
      <c r="D115" s="85">
        <v>1230420.0</v>
      </c>
      <c r="E115" s="85" t="s">
        <v>82</v>
      </c>
      <c r="F115" s="85" t="s">
        <v>83</v>
      </c>
      <c r="G115" s="85" t="s">
        <v>84</v>
      </c>
      <c r="H115" s="85" t="s">
        <v>85</v>
      </c>
      <c r="I115" s="85" t="s">
        <v>367</v>
      </c>
      <c r="J115" s="85" t="s">
        <v>76</v>
      </c>
      <c r="K115" s="85" t="s">
        <v>368</v>
      </c>
      <c r="L115" s="85" t="s">
        <v>316</v>
      </c>
      <c r="M115" s="85" t="s">
        <v>317</v>
      </c>
      <c r="N115" s="85" t="s">
        <v>80</v>
      </c>
      <c r="O115" s="85" t="s">
        <v>117</v>
      </c>
      <c r="P115" s="9" t="s">
        <v>83</v>
      </c>
      <c r="Q115" s="85" t="s">
        <v>85</v>
      </c>
      <c r="R115" s="79"/>
      <c r="S115" s="79"/>
      <c r="T115" s="79"/>
      <c r="U115" s="79"/>
      <c r="V115" s="79"/>
      <c r="W115" s="79"/>
      <c r="X115" s="79"/>
      <c r="Y115" s="79"/>
      <c r="Z115" s="79"/>
      <c r="AA115" s="79"/>
      <c r="AB115" s="79"/>
      <c r="AC115" s="79"/>
      <c r="AD115" s="79"/>
    </row>
    <row r="116" ht="14.25" customHeight="1">
      <c r="A116" s="85" t="str">
        <f t="shared" si="1"/>
        <v>04-20</v>
      </c>
      <c r="B116" s="85" t="str">
        <f t="shared" si="2"/>
        <v>USD</v>
      </c>
      <c r="C116" s="85" t="s">
        <v>45</v>
      </c>
      <c r="D116" s="85">
        <v>1230420.0</v>
      </c>
      <c r="E116" s="85" t="s">
        <v>82</v>
      </c>
      <c r="F116" s="85" t="s">
        <v>83</v>
      </c>
      <c r="G116" s="85" t="s">
        <v>84</v>
      </c>
      <c r="H116" s="85" t="s">
        <v>85</v>
      </c>
      <c r="I116" s="85" t="s">
        <v>369</v>
      </c>
      <c r="J116" s="85" t="s">
        <v>76</v>
      </c>
      <c r="K116" s="85" t="s">
        <v>370</v>
      </c>
      <c r="L116" s="85" t="s">
        <v>316</v>
      </c>
      <c r="M116" s="85" t="s">
        <v>317</v>
      </c>
      <c r="N116" s="85" t="s">
        <v>80</v>
      </c>
      <c r="O116" s="85" t="s">
        <v>117</v>
      </c>
      <c r="P116" s="9" t="s">
        <v>83</v>
      </c>
      <c r="Q116" s="85" t="s">
        <v>112</v>
      </c>
      <c r="R116" s="79"/>
      <c r="S116" s="79"/>
      <c r="T116" s="79"/>
      <c r="U116" s="79"/>
      <c r="V116" s="79"/>
      <c r="W116" s="79"/>
      <c r="X116" s="79"/>
      <c r="Y116" s="79"/>
      <c r="Z116" s="79"/>
      <c r="AA116" s="79"/>
      <c r="AB116" s="79"/>
      <c r="AC116" s="79"/>
      <c r="AD116" s="79"/>
    </row>
    <row r="117" ht="14.25" customHeight="1">
      <c r="A117" s="85" t="str">
        <f t="shared" si="1"/>
        <v>04-20</v>
      </c>
      <c r="B117" s="85" t="str">
        <f t="shared" si="2"/>
        <v>USD</v>
      </c>
      <c r="C117" s="85" t="s">
        <v>45</v>
      </c>
      <c r="D117" s="85">
        <v>1230420.0</v>
      </c>
      <c r="E117" s="85" t="s">
        <v>82</v>
      </c>
      <c r="F117" s="85" t="s">
        <v>83</v>
      </c>
      <c r="G117" s="85" t="s">
        <v>84</v>
      </c>
      <c r="H117" s="85" t="s">
        <v>85</v>
      </c>
      <c r="I117" s="85" t="s">
        <v>371</v>
      </c>
      <c r="J117" s="85" t="s">
        <v>76</v>
      </c>
      <c r="K117" s="85" t="s">
        <v>372</v>
      </c>
      <c r="L117" s="85" t="s">
        <v>316</v>
      </c>
      <c r="M117" s="85" t="s">
        <v>317</v>
      </c>
      <c r="N117" s="85" t="s">
        <v>80</v>
      </c>
      <c r="O117" s="85" t="s">
        <v>117</v>
      </c>
      <c r="P117" s="9" t="s">
        <v>83</v>
      </c>
      <c r="Q117" s="85" t="s">
        <v>112</v>
      </c>
      <c r="R117" s="79"/>
      <c r="S117" s="79"/>
      <c r="T117" s="79"/>
      <c r="U117" s="79"/>
      <c r="V117" s="79"/>
      <c r="W117" s="79"/>
      <c r="X117" s="79"/>
      <c r="Y117" s="79"/>
      <c r="Z117" s="79"/>
      <c r="AA117" s="79"/>
      <c r="AB117" s="79"/>
      <c r="AC117" s="79"/>
      <c r="AD117" s="79"/>
    </row>
    <row r="118" ht="14.25" customHeight="1">
      <c r="A118" s="85" t="str">
        <f t="shared" si="1"/>
        <v>04-20</v>
      </c>
      <c r="B118" s="85" t="str">
        <f t="shared" si="2"/>
        <v>USD</v>
      </c>
      <c r="C118" s="85" t="s">
        <v>45</v>
      </c>
      <c r="D118" s="85">
        <v>1230420.0</v>
      </c>
      <c r="E118" s="85" t="s">
        <v>82</v>
      </c>
      <c r="F118" s="85" t="s">
        <v>110</v>
      </c>
      <c r="G118" s="85" t="s">
        <v>111</v>
      </c>
      <c r="H118" s="85" t="s">
        <v>112</v>
      </c>
      <c r="I118" s="85" t="s">
        <v>373</v>
      </c>
      <c r="J118" s="85" t="s">
        <v>76</v>
      </c>
      <c r="K118" s="85" t="s">
        <v>374</v>
      </c>
      <c r="L118" s="85" t="s">
        <v>115</v>
      </c>
      <c r="M118" s="85" t="s">
        <v>116</v>
      </c>
      <c r="N118" s="85" t="s">
        <v>80</v>
      </c>
      <c r="O118" s="85" t="s">
        <v>117</v>
      </c>
      <c r="P118" s="9" t="s">
        <v>110</v>
      </c>
      <c r="Q118" s="85" t="s">
        <v>112</v>
      </c>
      <c r="R118" s="79"/>
      <c r="S118" s="79"/>
      <c r="T118" s="79"/>
      <c r="U118" s="79"/>
      <c r="V118" s="79"/>
      <c r="W118" s="79"/>
      <c r="X118" s="79"/>
      <c r="Y118" s="79"/>
      <c r="Z118" s="79"/>
      <c r="AA118" s="79"/>
      <c r="AB118" s="79"/>
      <c r="AC118" s="79"/>
      <c r="AD118" s="79"/>
    </row>
    <row r="119" ht="14.25" customHeight="1">
      <c r="A119" s="85" t="str">
        <f t="shared" si="1"/>
        <v>04-20</v>
      </c>
      <c r="B119" s="85" t="str">
        <f t="shared" si="2"/>
        <v>USD</v>
      </c>
      <c r="C119" s="85" t="s">
        <v>45</v>
      </c>
      <c r="D119" s="85">
        <v>1230420.0</v>
      </c>
      <c r="E119" s="85" t="s">
        <v>82</v>
      </c>
      <c r="F119" s="85" t="s">
        <v>110</v>
      </c>
      <c r="G119" s="85" t="s">
        <v>111</v>
      </c>
      <c r="H119" s="85" t="s">
        <v>112</v>
      </c>
      <c r="I119" s="85" t="s">
        <v>375</v>
      </c>
      <c r="J119" s="85" t="s">
        <v>76</v>
      </c>
      <c r="K119" s="85" t="s">
        <v>376</v>
      </c>
      <c r="L119" s="85" t="s">
        <v>115</v>
      </c>
      <c r="M119" s="85" t="s">
        <v>116</v>
      </c>
      <c r="N119" s="85" t="s">
        <v>80</v>
      </c>
      <c r="O119" s="85" t="s">
        <v>117</v>
      </c>
      <c r="P119" s="9" t="s">
        <v>110</v>
      </c>
      <c r="Q119" s="85" t="s">
        <v>112</v>
      </c>
      <c r="R119" s="79"/>
      <c r="S119" s="79"/>
      <c r="T119" s="79"/>
      <c r="U119" s="79"/>
      <c r="V119" s="79"/>
      <c r="W119" s="79"/>
      <c r="X119" s="79"/>
      <c r="Y119" s="79"/>
      <c r="Z119" s="79"/>
      <c r="AA119" s="79"/>
      <c r="AB119" s="79"/>
      <c r="AC119" s="79"/>
      <c r="AD119" s="79"/>
    </row>
    <row r="120" ht="14.25" customHeight="1">
      <c r="A120" s="85" t="str">
        <f t="shared" si="1"/>
        <v>04-20</v>
      </c>
      <c r="B120" s="85" t="str">
        <f t="shared" si="2"/>
        <v>USD</v>
      </c>
      <c r="C120" s="85" t="s">
        <v>45</v>
      </c>
      <c r="D120" s="85">
        <v>1230420.0</v>
      </c>
      <c r="E120" s="85" t="s">
        <v>82</v>
      </c>
      <c r="F120" s="85" t="s">
        <v>110</v>
      </c>
      <c r="G120" s="85" t="s">
        <v>111</v>
      </c>
      <c r="H120" s="85" t="s">
        <v>112</v>
      </c>
      <c r="I120" s="85" t="s">
        <v>377</v>
      </c>
      <c r="J120" s="85" t="s">
        <v>76</v>
      </c>
      <c r="K120" s="85" t="s">
        <v>378</v>
      </c>
      <c r="L120" s="85" t="s">
        <v>115</v>
      </c>
      <c r="M120" s="85" t="s">
        <v>116</v>
      </c>
      <c r="N120" s="85" t="s">
        <v>80</v>
      </c>
      <c r="O120" s="85" t="s">
        <v>117</v>
      </c>
      <c r="P120" s="9" t="s">
        <v>110</v>
      </c>
      <c r="Q120" s="85" t="s">
        <v>112</v>
      </c>
      <c r="R120" s="79"/>
      <c r="S120" s="79"/>
      <c r="T120" s="79"/>
      <c r="U120" s="79"/>
      <c r="V120" s="79"/>
      <c r="W120" s="79"/>
      <c r="X120" s="79"/>
      <c r="Y120" s="79"/>
      <c r="Z120" s="79"/>
      <c r="AA120" s="79"/>
      <c r="AB120" s="79"/>
      <c r="AC120" s="79"/>
      <c r="AD120" s="79"/>
    </row>
    <row r="121" ht="14.25" customHeight="1">
      <c r="A121" s="85" t="str">
        <f t="shared" si="1"/>
        <v>04-20</v>
      </c>
      <c r="B121" s="85" t="str">
        <f t="shared" si="2"/>
        <v>USD</v>
      </c>
      <c r="C121" s="85" t="s">
        <v>45</v>
      </c>
      <c r="D121" s="85">
        <v>1230420.0</v>
      </c>
      <c r="E121" s="85" t="s">
        <v>82</v>
      </c>
      <c r="F121" s="85" t="s">
        <v>110</v>
      </c>
      <c r="G121" s="85" t="s">
        <v>111</v>
      </c>
      <c r="H121" s="85" t="s">
        <v>112</v>
      </c>
      <c r="I121" s="85" t="s">
        <v>379</v>
      </c>
      <c r="J121" s="85" t="s">
        <v>76</v>
      </c>
      <c r="K121" s="85" t="s">
        <v>380</v>
      </c>
      <c r="L121" s="85" t="s">
        <v>115</v>
      </c>
      <c r="M121" s="85" t="s">
        <v>116</v>
      </c>
      <c r="N121" s="85" t="s">
        <v>80</v>
      </c>
      <c r="O121" s="85" t="s">
        <v>117</v>
      </c>
      <c r="P121" s="9" t="s">
        <v>110</v>
      </c>
      <c r="Q121" s="85" t="s">
        <v>112</v>
      </c>
      <c r="R121" s="79"/>
      <c r="S121" s="79"/>
      <c r="T121" s="79"/>
      <c r="U121" s="79"/>
      <c r="V121" s="79"/>
      <c r="W121" s="79"/>
      <c r="X121" s="79"/>
      <c r="Y121" s="79"/>
      <c r="Z121" s="79"/>
      <c r="AA121" s="79"/>
      <c r="AB121" s="79"/>
      <c r="AC121" s="79"/>
      <c r="AD121" s="79"/>
    </row>
    <row r="122" ht="14.25" customHeight="1">
      <c r="A122" s="85" t="str">
        <f t="shared" si="1"/>
        <v>04-20</v>
      </c>
      <c r="B122" s="85" t="str">
        <f t="shared" si="2"/>
        <v>USD</v>
      </c>
      <c r="C122" s="85" t="s">
        <v>45</v>
      </c>
      <c r="D122" s="85">
        <v>1230420.0</v>
      </c>
      <c r="E122" s="85" t="s">
        <v>82</v>
      </c>
      <c r="F122" s="85" t="s">
        <v>110</v>
      </c>
      <c r="G122" s="85" t="s">
        <v>111</v>
      </c>
      <c r="H122" s="85" t="s">
        <v>112</v>
      </c>
      <c r="I122" s="85" t="s">
        <v>381</v>
      </c>
      <c r="J122" s="85" t="s">
        <v>76</v>
      </c>
      <c r="K122" s="85" t="s">
        <v>382</v>
      </c>
      <c r="L122" s="85" t="s">
        <v>115</v>
      </c>
      <c r="M122" s="85" t="s">
        <v>116</v>
      </c>
      <c r="N122" s="85" t="s">
        <v>80</v>
      </c>
      <c r="O122" s="85" t="s">
        <v>117</v>
      </c>
      <c r="P122" s="9" t="s">
        <v>110</v>
      </c>
      <c r="Q122" s="85" t="s">
        <v>112</v>
      </c>
      <c r="R122" s="79"/>
      <c r="S122" s="79"/>
      <c r="T122" s="79"/>
      <c r="U122" s="79"/>
      <c r="V122" s="79"/>
      <c r="W122" s="79"/>
      <c r="X122" s="79"/>
      <c r="Y122" s="79"/>
      <c r="Z122" s="79"/>
      <c r="AA122" s="79"/>
      <c r="AB122" s="79"/>
      <c r="AC122" s="79"/>
      <c r="AD122" s="79"/>
    </row>
    <row r="123" ht="14.25" customHeight="1">
      <c r="A123" s="85" t="str">
        <f t="shared" si="1"/>
        <v>04-20</v>
      </c>
      <c r="B123" s="85" t="str">
        <f t="shared" si="2"/>
        <v>USD</v>
      </c>
      <c r="C123" s="85" t="s">
        <v>45</v>
      </c>
      <c r="D123" s="85">
        <v>1230420.0</v>
      </c>
      <c r="E123" s="85" t="s">
        <v>82</v>
      </c>
      <c r="F123" s="85" t="s">
        <v>110</v>
      </c>
      <c r="G123" s="85" t="s">
        <v>111</v>
      </c>
      <c r="H123" s="85" t="s">
        <v>112</v>
      </c>
      <c r="I123" s="85" t="s">
        <v>383</v>
      </c>
      <c r="J123" s="85" t="s">
        <v>76</v>
      </c>
      <c r="K123" s="85" t="s">
        <v>384</v>
      </c>
      <c r="L123" s="85" t="s">
        <v>115</v>
      </c>
      <c r="M123" s="85" t="s">
        <v>116</v>
      </c>
      <c r="N123" s="85" t="s">
        <v>80</v>
      </c>
      <c r="O123" s="85" t="s">
        <v>117</v>
      </c>
      <c r="P123" s="9" t="s">
        <v>110</v>
      </c>
      <c r="Q123" s="85" t="s">
        <v>112</v>
      </c>
      <c r="R123" s="79"/>
      <c r="S123" s="79"/>
      <c r="T123" s="79"/>
      <c r="U123" s="79"/>
      <c r="V123" s="79"/>
      <c r="W123" s="79"/>
      <c r="X123" s="79"/>
      <c r="Y123" s="79"/>
      <c r="Z123" s="79"/>
      <c r="AA123" s="79"/>
      <c r="AB123" s="79"/>
      <c r="AC123" s="79"/>
      <c r="AD123" s="79"/>
    </row>
    <row r="124" ht="14.25" customHeight="1">
      <c r="A124" s="85" t="str">
        <f t="shared" si="1"/>
        <v>04-20</v>
      </c>
      <c r="B124" s="85" t="str">
        <f t="shared" si="2"/>
        <v>USD</v>
      </c>
      <c r="C124" s="85" t="s">
        <v>45</v>
      </c>
      <c r="D124" s="85">
        <v>1230420.0</v>
      </c>
      <c r="E124" s="85" t="s">
        <v>82</v>
      </c>
      <c r="F124" s="85" t="s">
        <v>110</v>
      </c>
      <c r="G124" s="85" t="s">
        <v>111</v>
      </c>
      <c r="H124" s="85" t="s">
        <v>112</v>
      </c>
      <c r="I124" s="85" t="s">
        <v>385</v>
      </c>
      <c r="J124" s="85" t="s">
        <v>76</v>
      </c>
      <c r="K124" s="85" t="s">
        <v>386</v>
      </c>
      <c r="L124" s="85" t="s">
        <v>115</v>
      </c>
      <c r="M124" s="85" t="s">
        <v>116</v>
      </c>
      <c r="N124" s="85" t="s">
        <v>80</v>
      </c>
      <c r="O124" s="85" t="s">
        <v>117</v>
      </c>
      <c r="P124" s="9" t="s">
        <v>110</v>
      </c>
      <c r="Q124" s="85" t="s">
        <v>112</v>
      </c>
      <c r="R124" s="79"/>
      <c r="S124" s="79"/>
      <c r="T124" s="79"/>
      <c r="U124" s="79"/>
      <c r="V124" s="79"/>
      <c r="W124" s="79"/>
      <c r="X124" s="79"/>
      <c r="Y124" s="79"/>
      <c r="Z124" s="79"/>
      <c r="AA124" s="79"/>
      <c r="AB124" s="79"/>
      <c r="AC124" s="79"/>
      <c r="AD124" s="79"/>
    </row>
    <row r="125" ht="14.25" customHeight="1">
      <c r="A125" s="85" t="str">
        <f t="shared" si="1"/>
        <v>04-20</v>
      </c>
      <c r="B125" s="85" t="str">
        <f t="shared" si="2"/>
        <v>USD</v>
      </c>
      <c r="C125" s="85" t="s">
        <v>45</v>
      </c>
      <c r="D125" s="85">
        <v>1230420.0</v>
      </c>
      <c r="E125" s="85" t="s">
        <v>82</v>
      </c>
      <c r="F125" s="85" t="s">
        <v>110</v>
      </c>
      <c r="G125" s="85" t="s">
        <v>111</v>
      </c>
      <c r="H125" s="85" t="s">
        <v>112</v>
      </c>
      <c r="I125" s="85" t="s">
        <v>387</v>
      </c>
      <c r="J125" s="85" t="s">
        <v>76</v>
      </c>
      <c r="K125" s="85" t="s">
        <v>388</v>
      </c>
      <c r="L125" s="85" t="s">
        <v>115</v>
      </c>
      <c r="M125" s="85" t="s">
        <v>116</v>
      </c>
      <c r="N125" s="85" t="s">
        <v>80</v>
      </c>
      <c r="O125" s="85" t="s">
        <v>117</v>
      </c>
      <c r="P125" s="9" t="s">
        <v>110</v>
      </c>
      <c r="Q125" s="85" t="s">
        <v>112</v>
      </c>
      <c r="R125" s="79"/>
      <c r="S125" s="79"/>
      <c r="T125" s="79"/>
      <c r="U125" s="79"/>
      <c r="V125" s="79"/>
      <c r="W125" s="79"/>
      <c r="X125" s="79"/>
      <c r="Y125" s="79"/>
      <c r="Z125" s="79"/>
      <c r="AA125" s="79"/>
      <c r="AB125" s="79"/>
      <c r="AC125" s="79"/>
      <c r="AD125" s="79"/>
    </row>
    <row r="126" ht="14.25" customHeight="1">
      <c r="A126" s="85" t="str">
        <f t="shared" si="1"/>
        <v>04-20</v>
      </c>
      <c r="B126" s="85" t="str">
        <f t="shared" si="2"/>
        <v>USD</v>
      </c>
      <c r="C126" s="85" t="s">
        <v>45</v>
      </c>
      <c r="D126" s="85">
        <v>1230420.0</v>
      </c>
      <c r="E126" s="85" t="s">
        <v>82</v>
      </c>
      <c r="F126" s="85" t="s">
        <v>110</v>
      </c>
      <c r="G126" s="85" t="s">
        <v>111</v>
      </c>
      <c r="H126" s="85" t="s">
        <v>112</v>
      </c>
      <c r="I126" s="85" t="s">
        <v>389</v>
      </c>
      <c r="J126" s="85" t="s">
        <v>76</v>
      </c>
      <c r="K126" s="85" t="s">
        <v>390</v>
      </c>
      <c r="L126" s="85" t="s">
        <v>115</v>
      </c>
      <c r="M126" s="85" t="s">
        <v>116</v>
      </c>
      <c r="N126" s="85" t="s">
        <v>80</v>
      </c>
      <c r="O126" s="85" t="s">
        <v>117</v>
      </c>
      <c r="P126" s="9" t="s">
        <v>110</v>
      </c>
      <c r="Q126" s="85" t="s">
        <v>298</v>
      </c>
      <c r="R126" s="79"/>
      <c r="S126" s="79"/>
      <c r="T126" s="79"/>
      <c r="U126" s="79"/>
      <c r="V126" s="79"/>
      <c r="W126" s="79"/>
      <c r="X126" s="79"/>
      <c r="Y126" s="79"/>
      <c r="Z126" s="79"/>
      <c r="AA126" s="79"/>
      <c r="AB126" s="79"/>
      <c r="AC126" s="79"/>
      <c r="AD126" s="79"/>
    </row>
    <row r="127" ht="14.25" customHeight="1">
      <c r="A127" s="85" t="str">
        <f t="shared" si="1"/>
        <v>04-20</v>
      </c>
      <c r="B127" s="85" t="str">
        <f t="shared" si="2"/>
        <v>USD</v>
      </c>
      <c r="C127" s="85" t="s">
        <v>45</v>
      </c>
      <c r="D127" s="85">
        <v>1230420.0</v>
      </c>
      <c r="E127" s="85" t="s">
        <v>82</v>
      </c>
      <c r="F127" s="85" t="s">
        <v>110</v>
      </c>
      <c r="G127" s="85" t="s">
        <v>111</v>
      </c>
      <c r="H127" s="85" t="s">
        <v>112</v>
      </c>
      <c r="I127" s="85" t="s">
        <v>391</v>
      </c>
      <c r="J127" s="85" t="s">
        <v>76</v>
      </c>
      <c r="K127" s="85" t="s">
        <v>392</v>
      </c>
      <c r="L127" s="85" t="s">
        <v>115</v>
      </c>
      <c r="M127" s="85" t="s">
        <v>116</v>
      </c>
      <c r="N127" s="85" t="s">
        <v>80</v>
      </c>
      <c r="O127" s="85" t="s">
        <v>117</v>
      </c>
      <c r="P127" s="9" t="s">
        <v>110</v>
      </c>
      <c r="Q127" s="85" t="s">
        <v>298</v>
      </c>
      <c r="R127" s="79"/>
      <c r="S127" s="79"/>
      <c r="T127" s="79"/>
      <c r="U127" s="79"/>
      <c r="V127" s="79"/>
      <c r="W127" s="79"/>
      <c r="X127" s="79"/>
      <c r="Y127" s="79"/>
      <c r="Z127" s="79"/>
      <c r="AA127" s="79"/>
      <c r="AB127" s="79"/>
      <c r="AC127" s="79"/>
      <c r="AD127" s="79"/>
    </row>
    <row r="128" ht="14.25" customHeight="1">
      <c r="A128" s="85" t="str">
        <f t="shared" si="1"/>
        <v>04-20</v>
      </c>
      <c r="B128" s="85" t="str">
        <f t="shared" si="2"/>
        <v>USD</v>
      </c>
      <c r="C128" s="85" t="s">
        <v>45</v>
      </c>
      <c r="D128" s="85">
        <v>1230420.0</v>
      </c>
      <c r="E128" s="85" t="s">
        <v>71</v>
      </c>
      <c r="F128" s="85" t="s">
        <v>393</v>
      </c>
      <c r="G128" s="85" t="s">
        <v>394</v>
      </c>
      <c r="H128" s="85" t="s">
        <v>298</v>
      </c>
      <c r="I128" s="85" t="s">
        <v>395</v>
      </c>
      <c r="J128" s="85" t="s">
        <v>76</v>
      </c>
      <c r="K128" s="85" t="s">
        <v>396</v>
      </c>
      <c r="L128" s="85" t="s">
        <v>397</v>
      </c>
      <c r="M128" s="85" t="s">
        <v>398</v>
      </c>
      <c r="N128" s="85" t="s">
        <v>80</v>
      </c>
      <c r="O128" s="85" t="s">
        <v>117</v>
      </c>
      <c r="P128" s="9" t="s">
        <v>393</v>
      </c>
      <c r="Q128" s="85" t="s">
        <v>298</v>
      </c>
      <c r="R128" s="79"/>
      <c r="S128" s="79"/>
      <c r="T128" s="79"/>
      <c r="U128" s="79"/>
      <c r="V128" s="79"/>
      <c r="W128" s="79"/>
      <c r="X128" s="79"/>
      <c r="Y128" s="79"/>
      <c r="Z128" s="79"/>
      <c r="AA128" s="79"/>
      <c r="AB128" s="79"/>
      <c r="AC128" s="79"/>
      <c r="AD128" s="79"/>
    </row>
    <row r="129" ht="14.25" customHeight="1">
      <c r="A129" s="85" t="str">
        <f t="shared" si="1"/>
        <v>04-20</v>
      </c>
      <c r="B129" s="85" t="str">
        <f t="shared" si="2"/>
        <v>USD</v>
      </c>
      <c r="C129" s="85" t="s">
        <v>45</v>
      </c>
      <c r="D129" s="85">
        <v>1230420.0</v>
      </c>
      <c r="E129" s="85" t="s">
        <v>71</v>
      </c>
      <c r="F129" s="85" t="s">
        <v>393</v>
      </c>
      <c r="G129" s="85" t="s">
        <v>394</v>
      </c>
      <c r="H129" s="85" t="s">
        <v>298</v>
      </c>
      <c r="I129" s="85" t="s">
        <v>399</v>
      </c>
      <c r="J129" s="85" t="s">
        <v>76</v>
      </c>
      <c r="K129" s="85" t="s">
        <v>400</v>
      </c>
      <c r="L129" s="85" t="s">
        <v>78</v>
      </c>
      <c r="M129" s="85" t="s">
        <v>79</v>
      </c>
      <c r="N129" s="85" t="s">
        <v>80</v>
      </c>
      <c r="O129" s="85" t="s">
        <v>81</v>
      </c>
      <c r="P129" s="9" t="s">
        <v>393</v>
      </c>
      <c r="Q129" s="85" t="s">
        <v>74</v>
      </c>
      <c r="R129" s="79"/>
      <c r="S129" s="79"/>
      <c r="T129" s="79"/>
      <c r="U129" s="79"/>
      <c r="V129" s="79"/>
      <c r="W129" s="79"/>
      <c r="X129" s="79"/>
      <c r="Y129" s="79"/>
      <c r="Z129" s="79"/>
      <c r="AA129" s="79"/>
      <c r="AB129" s="79"/>
      <c r="AC129" s="79"/>
      <c r="AD129" s="79"/>
    </row>
    <row r="130" ht="14.25" customHeight="1">
      <c r="A130" s="85" t="str">
        <f t="shared" si="1"/>
        <v>04-20</v>
      </c>
      <c r="B130" s="85" t="str">
        <f t="shared" si="2"/>
        <v>USD</v>
      </c>
      <c r="C130" s="85" t="s">
        <v>45</v>
      </c>
      <c r="D130" s="85">
        <v>1230420.0</v>
      </c>
      <c r="E130" s="85" t="s">
        <v>71</v>
      </c>
      <c r="F130" s="85" t="s">
        <v>393</v>
      </c>
      <c r="G130" s="85" t="s">
        <v>394</v>
      </c>
      <c r="H130" s="85" t="s">
        <v>298</v>
      </c>
      <c r="I130" s="85" t="s">
        <v>401</v>
      </c>
      <c r="J130" s="85" t="s">
        <v>76</v>
      </c>
      <c r="K130" s="85" t="s">
        <v>402</v>
      </c>
      <c r="L130" s="85" t="s">
        <v>78</v>
      </c>
      <c r="M130" s="85" t="s">
        <v>79</v>
      </c>
      <c r="N130" s="85" t="s">
        <v>80</v>
      </c>
      <c r="O130" s="85" t="s">
        <v>81</v>
      </c>
      <c r="P130" s="9" t="s">
        <v>393</v>
      </c>
      <c r="Q130" s="85" t="s">
        <v>74</v>
      </c>
      <c r="R130" s="79"/>
      <c r="S130" s="79"/>
      <c r="T130" s="79"/>
      <c r="U130" s="79"/>
      <c r="V130" s="79"/>
      <c r="W130" s="79"/>
      <c r="X130" s="79"/>
      <c r="Y130" s="79"/>
      <c r="Z130" s="79"/>
      <c r="AA130" s="79"/>
      <c r="AB130" s="79"/>
      <c r="AC130" s="79"/>
      <c r="AD130" s="79"/>
    </row>
    <row r="131" ht="14.25" customHeight="1">
      <c r="A131" s="85" t="str">
        <f t="shared" si="1"/>
        <v>04-24</v>
      </c>
      <c r="B131" s="85" t="str">
        <f t="shared" si="2"/>
        <v>USD</v>
      </c>
      <c r="C131" s="85" t="s">
        <v>45</v>
      </c>
      <c r="D131" s="85">
        <v>1230424.0</v>
      </c>
      <c r="E131" s="85" t="s">
        <v>82</v>
      </c>
      <c r="F131" s="85" t="s">
        <v>403</v>
      </c>
      <c r="G131" s="85" t="s">
        <v>404</v>
      </c>
      <c r="H131" s="85" t="s">
        <v>74</v>
      </c>
      <c r="I131" s="85" t="s">
        <v>405</v>
      </c>
      <c r="J131" s="85" t="s">
        <v>76</v>
      </c>
      <c r="K131" s="85" t="s">
        <v>406</v>
      </c>
      <c r="L131" s="85" t="s">
        <v>407</v>
      </c>
      <c r="M131" s="85" t="s">
        <v>408</v>
      </c>
      <c r="N131" s="85" t="s">
        <v>80</v>
      </c>
      <c r="O131" s="85" t="s">
        <v>98</v>
      </c>
      <c r="P131" s="9" t="s">
        <v>403</v>
      </c>
      <c r="Q131" s="85" t="s">
        <v>74</v>
      </c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79"/>
      <c r="AD131" s="79"/>
    </row>
    <row r="132" ht="14.25" customHeight="1">
      <c r="A132" s="85" t="str">
        <f t="shared" si="1"/>
        <v>04-24</v>
      </c>
      <c r="B132" s="85" t="str">
        <f t="shared" si="2"/>
        <v>USD</v>
      </c>
      <c r="C132" s="85" t="s">
        <v>45</v>
      </c>
      <c r="D132" s="85">
        <v>1230424.0</v>
      </c>
      <c r="E132" s="85" t="s">
        <v>82</v>
      </c>
      <c r="F132" s="85" t="s">
        <v>403</v>
      </c>
      <c r="G132" s="85" t="s">
        <v>404</v>
      </c>
      <c r="H132" s="85" t="s">
        <v>74</v>
      </c>
      <c r="I132" s="85" t="s">
        <v>409</v>
      </c>
      <c r="J132" s="85" t="s">
        <v>76</v>
      </c>
      <c r="K132" s="85" t="s">
        <v>410</v>
      </c>
      <c r="L132" s="85" t="s">
        <v>407</v>
      </c>
      <c r="M132" s="85" t="s">
        <v>408</v>
      </c>
      <c r="N132" s="85" t="s">
        <v>80</v>
      </c>
      <c r="O132" s="85" t="s">
        <v>98</v>
      </c>
      <c r="P132" s="9" t="s">
        <v>403</v>
      </c>
      <c r="Q132" s="85" t="s">
        <v>93</v>
      </c>
      <c r="R132" s="79"/>
      <c r="S132" s="79"/>
      <c r="T132" s="79"/>
      <c r="U132" s="79"/>
      <c r="V132" s="79"/>
      <c r="W132" s="79"/>
      <c r="X132" s="79"/>
      <c r="Y132" s="79"/>
      <c r="Z132" s="79"/>
      <c r="AA132" s="79"/>
      <c r="AB132" s="79"/>
      <c r="AC132" s="79"/>
      <c r="AD132" s="79"/>
    </row>
    <row r="133" ht="14.25" customHeight="1">
      <c r="A133" s="85" t="str">
        <f t="shared" si="1"/>
        <v>04-24</v>
      </c>
      <c r="B133" s="85" t="str">
        <f t="shared" si="2"/>
        <v>USD</v>
      </c>
      <c r="C133" s="85" t="s">
        <v>45</v>
      </c>
      <c r="D133" s="85">
        <v>1230424.0</v>
      </c>
      <c r="E133" s="85" t="s">
        <v>82</v>
      </c>
      <c r="F133" s="85" t="s">
        <v>403</v>
      </c>
      <c r="G133" s="85" t="s">
        <v>404</v>
      </c>
      <c r="H133" s="85" t="s">
        <v>74</v>
      </c>
      <c r="I133" s="85" t="s">
        <v>411</v>
      </c>
      <c r="J133" s="85" t="s">
        <v>76</v>
      </c>
      <c r="K133" s="85" t="s">
        <v>412</v>
      </c>
      <c r="L133" s="85" t="s">
        <v>407</v>
      </c>
      <c r="M133" s="85" t="s">
        <v>408</v>
      </c>
      <c r="N133" s="85" t="s">
        <v>80</v>
      </c>
      <c r="O133" s="85" t="s">
        <v>98</v>
      </c>
      <c r="P133" s="9" t="s">
        <v>403</v>
      </c>
      <c r="Q133" s="85" t="s">
        <v>93</v>
      </c>
      <c r="R133" s="79"/>
      <c r="S133" s="79"/>
      <c r="T133" s="79"/>
      <c r="U133" s="79"/>
      <c r="V133" s="79"/>
      <c r="W133" s="79"/>
      <c r="X133" s="79"/>
      <c r="Y133" s="79"/>
      <c r="Z133" s="79"/>
      <c r="AA133" s="79"/>
      <c r="AB133" s="79"/>
      <c r="AC133" s="79"/>
      <c r="AD133" s="79"/>
    </row>
    <row r="134" ht="14.25" customHeight="1">
      <c r="A134" s="85" t="str">
        <f t="shared" si="1"/>
        <v>04-25</v>
      </c>
      <c r="B134" s="85" t="str">
        <f t="shared" si="2"/>
        <v>USD</v>
      </c>
      <c r="C134" s="85" t="s">
        <v>45</v>
      </c>
      <c r="D134" s="85">
        <v>1230425.0</v>
      </c>
      <c r="E134" s="85" t="s">
        <v>82</v>
      </c>
      <c r="F134" s="85" t="s">
        <v>334</v>
      </c>
      <c r="G134" s="85" t="s">
        <v>335</v>
      </c>
      <c r="H134" s="85" t="s">
        <v>93</v>
      </c>
      <c r="I134" s="85" t="s">
        <v>413</v>
      </c>
      <c r="J134" s="85" t="s">
        <v>76</v>
      </c>
      <c r="K134" s="85" t="s">
        <v>414</v>
      </c>
      <c r="L134" s="85" t="s">
        <v>115</v>
      </c>
      <c r="M134" s="85" t="s">
        <v>116</v>
      </c>
      <c r="N134" s="85" t="s">
        <v>80</v>
      </c>
      <c r="O134" s="85" t="s">
        <v>117</v>
      </c>
      <c r="P134" s="9" t="s">
        <v>334</v>
      </c>
      <c r="Q134" s="85" t="s">
        <v>93</v>
      </c>
      <c r="R134" s="79"/>
      <c r="S134" s="79"/>
      <c r="T134" s="79"/>
      <c r="U134" s="79"/>
      <c r="V134" s="79"/>
      <c r="W134" s="79"/>
      <c r="X134" s="79"/>
      <c r="Y134" s="79"/>
      <c r="Z134" s="79"/>
      <c r="AA134" s="79"/>
      <c r="AB134" s="79"/>
      <c r="AC134" s="79"/>
      <c r="AD134" s="79"/>
    </row>
    <row r="135" ht="14.25" customHeight="1">
      <c r="A135" s="85" t="str">
        <f t="shared" si="1"/>
        <v>04-25</v>
      </c>
      <c r="B135" s="85" t="str">
        <f t="shared" si="2"/>
        <v>USD</v>
      </c>
      <c r="C135" s="85" t="s">
        <v>45</v>
      </c>
      <c r="D135" s="85">
        <v>1230425.0</v>
      </c>
      <c r="E135" s="85" t="s">
        <v>82</v>
      </c>
      <c r="F135" s="85" t="s">
        <v>334</v>
      </c>
      <c r="G135" s="85" t="s">
        <v>335</v>
      </c>
      <c r="H135" s="85" t="s">
        <v>93</v>
      </c>
      <c r="I135" s="85" t="s">
        <v>415</v>
      </c>
      <c r="J135" s="85" t="s">
        <v>76</v>
      </c>
      <c r="K135" s="85" t="s">
        <v>416</v>
      </c>
      <c r="L135" s="85" t="s">
        <v>115</v>
      </c>
      <c r="M135" s="85" t="s">
        <v>116</v>
      </c>
      <c r="N135" s="85" t="s">
        <v>80</v>
      </c>
      <c r="O135" s="85" t="s">
        <v>117</v>
      </c>
      <c r="P135" s="9" t="s">
        <v>334</v>
      </c>
      <c r="Q135" s="85" t="s">
        <v>93</v>
      </c>
      <c r="R135" s="79"/>
      <c r="S135" s="79"/>
      <c r="T135" s="79"/>
      <c r="U135" s="79"/>
      <c r="V135" s="79"/>
      <c r="W135" s="79"/>
      <c r="X135" s="79"/>
      <c r="Y135" s="79"/>
      <c r="Z135" s="79"/>
      <c r="AA135" s="79"/>
      <c r="AB135" s="79"/>
      <c r="AC135" s="79"/>
      <c r="AD135" s="79"/>
    </row>
    <row r="136" ht="14.25" customHeight="1">
      <c r="A136" s="85" t="str">
        <f t="shared" si="1"/>
        <v>04-25</v>
      </c>
      <c r="B136" s="85" t="str">
        <f t="shared" si="2"/>
        <v>USD</v>
      </c>
      <c r="C136" s="85" t="s">
        <v>45</v>
      </c>
      <c r="D136" s="85">
        <v>1230425.0</v>
      </c>
      <c r="E136" s="85" t="s">
        <v>82</v>
      </c>
      <c r="F136" s="85" t="s">
        <v>334</v>
      </c>
      <c r="G136" s="85" t="s">
        <v>335</v>
      </c>
      <c r="H136" s="85" t="s">
        <v>93</v>
      </c>
      <c r="I136" s="85" t="s">
        <v>417</v>
      </c>
      <c r="J136" s="85" t="s">
        <v>76</v>
      </c>
      <c r="K136" s="85" t="s">
        <v>418</v>
      </c>
      <c r="L136" s="85" t="s">
        <v>115</v>
      </c>
      <c r="M136" s="85" t="s">
        <v>116</v>
      </c>
      <c r="N136" s="85" t="s">
        <v>80</v>
      </c>
      <c r="O136" s="85" t="s">
        <v>117</v>
      </c>
      <c r="P136" s="9" t="s">
        <v>334</v>
      </c>
      <c r="Q136" s="85" t="s">
        <v>93</v>
      </c>
      <c r="R136" s="79"/>
      <c r="S136" s="79"/>
      <c r="T136" s="79"/>
      <c r="U136" s="79"/>
      <c r="V136" s="79"/>
      <c r="W136" s="79"/>
      <c r="X136" s="79"/>
      <c r="Y136" s="79"/>
      <c r="Z136" s="79"/>
      <c r="AA136" s="79"/>
      <c r="AB136" s="79"/>
      <c r="AC136" s="79"/>
      <c r="AD136" s="79"/>
    </row>
    <row r="137" ht="14.25" customHeight="1">
      <c r="A137" s="85" t="str">
        <f t="shared" si="1"/>
        <v>04-25</v>
      </c>
      <c r="B137" s="85" t="str">
        <f t="shared" si="2"/>
        <v>USD</v>
      </c>
      <c r="C137" s="85" t="s">
        <v>45</v>
      </c>
      <c r="D137" s="85">
        <v>1230425.0</v>
      </c>
      <c r="E137" s="85" t="s">
        <v>82</v>
      </c>
      <c r="F137" s="85" t="s">
        <v>334</v>
      </c>
      <c r="G137" s="85" t="s">
        <v>335</v>
      </c>
      <c r="H137" s="85" t="s">
        <v>93</v>
      </c>
      <c r="I137" s="85" t="s">
        <v>419</v>
      </c>
      <c r="J137" s="85" t="s">
        <v>76</v>
      </c>
      <c r="K137" s="85" t="s">
        <v>420</v>
      </c>
      <c r="L137" s="85" t="s">
        <v>115</v>
      </c>
      <c r="M137" s="85" t="s">
        <v>116</v>
      </c>
      <c r="N137" s="85" t="s">
        <v>80</v>
      </c>
      <c r="O137" s="85" t="s">
        <v>117</v>
      </c>
      <c r="P137" s="9" t="s">
        <v>334</v>
      </c>
      <c r="Q137" s="85" t="s">
        <v>93</v>
      </c>
      <c r="R137" s="79"/>
      <c r="S137" s="79"/>
      <c r="T137" s="79"/>
      <c r="U137" s="79"/>
      <c r="V137" s="79"/>
      <c r="W137" s="79"/>
      <c r="X137" s="79"/>
      <c r="Y137" s="79"/>
      <c r="Z137" s="79"/>
      <c r="AA137" s="79"/>
      <c r="AB137" s="79"/>
      <c r="AC137" s="79"/>
      <c r="AD137" s="79"/>
    </row>
    <row r="138" ht="14.25" customHeight="1">
      <c r="A138" s="85" t="str">
        <f t="shared" si="1"/>
        <v>04-25</v>
      </c>
      <c r="B138" s="85" t="str">
        <f t="shared" si="2"/>
        <v>USD</v>
      </c>
      <c r="C138" s="85" t="s">
        <v>45</v>
      </c>
      <c r="D138" s="85">
        <v>1230425.0</v>
      </c>
      <c r="E138" s="85" t="s">
        <v>82</v>
      </c>
      <c r="F138" s="85" t="s">
        <v>334</v>
      </c>
      <c r="G138" s="85" t="s">
        <v>335</v>
      </c>
      <c r="H138" s="85" t="s">
        <v>93</v>
      </c>
      <c r="I138" s="85" t="s">
        <v>421</v>
      </c>
      <c r="J138" s="85" t="s">
        <v>76</v>
      </c>
      <c r="K138" s="85" t="s">
        <v>422</v>
      </c>
      <c r="L138" s="85" t="s">
        <v>115</v>
      </c>
      <c r="M138" s="85" t="s">
        <v>116</v>
      </c>
      <c r="N138" s="85" t="s">
        <v>80</v>
      </c>
      <c r="O138" s="85" t="s">
        <v>117</v>
      </c>
      <c r="P138" s="9" t="s">
        <v>334</v>
      </c>
      <c r="Q138" s="85" t="s">
        <v>93</v>
      </c>
      <c r="R138" s="79"/>
      <c r="S138" s="79"/>
      <c r="T138" s="79"/>
      <c r="U138" s="79"/>
      <c r="V138" s="79"/>
      <c r="W138" s="79"/>
      <c r="X138" s="79"/>
      <c r="Y138" s="79"/>
      <c r="Z138" s="79"/>
      <c r="AA138" s="79"/>
      <c r="AB138" s="79"/>
      <c r="AC138" s="79"/>
      <c r="AD138" s="79"/>
    </row>
    <row r="139" ht="14.25" customHeight="1">
      <c r="A139" s="85" t="str">
        <f t="shared" si="1"/>
        <v>04-25</v>
      </c>
      <c r="B139" s="85" t="str">
        <f t="shared" si="2"/>
        <v>USD</v>
      </c>
      <c r="C139" s="85" t="s">
        <v>45</v>
      </c>
      <c r="D139" s="85">
        <v>1230425.0</v>
      </c>
      <c r="E139" s="85" t="s">
        <v>82</v>
      </c>
      <c r="F139" s="85" t="s">
        <v>334</v>
      </c>
      <c r="G139" s="85" t="s">
        <v>335</v>
      </c>
      <c r="H139" s="85" t="s">
        <v>93</v>
      </c>
      <c r="I139" s="85" t="s">
        <v>423</v>
      </c>
      <c r="J139" s="85" t="s">
        <v>76</v>
      </c>
      <c r="K139" s="85" t="s">
        <v>424</v>
      </c>
      <c r="L139" s="85" t="s">
        <v>115</v>
      </c>
      <c r="M139" s="85" t="s">
        <v>116</v>
      </c>
      <c r="N139" s="85" t="s">
        <v>80</v>
      </c>
      <c r="O139" s="85" t="s">
        <v>117</v>
      </c>
      <c r="P139" s="9" t="s">
        <v>334</v>
      </c>
      <c r="Q139" s="85" t="s">
        <v>93</v>
      </c>
      <c r="R139" s="79"/>
      <c r="S139" s="79"/>
      <c r="T139" s="79"/>
      <c r="U139" s="79"/>
      <c r="V139" s="79"/>
      <c r="W139" s="79"/>
      <c r="X139" s="79"/>
      <c r="Y139" s="79"/>
      <c r="Z139" s="79"/>
      <c r="AA139" s="79"/>
      <c r="AB139" s="79"/>
      <c r="AC139" s="79"/>
      <c r="AD139" s="79"/>
    </row>
    <row r="140" ht="14.25" customHeight="1">
      <c r="A140" s="85" t="str">
        <f t="shared" si="1"/>
        <v>04-25</v>
      </c>
      <c r="B140" s="85" t="str">
        <f t="shared" si="2"/>
        <v>USD</v>
      </c>
      <c r="C140" s="85" t="s">
        <v>45</v>
      </c>
      <c r="D140" s="85">
        <v>1230425.0</v>
      </c>
      <c r="E140" s="85" t="s">
        <v>82</v>
      </c>
      <c r="F140" s="85" t="s">
        <v>334</v>
      </c>
      <c r="G140" s="85" t="s">
        <v>335</v>
      </c>
      <c r="H140" s="85" t="s">
        <v>93</v>
      </c>
      <c r="I140" s="85" t="s">
        <v>425</v>
      </c>
      <c r="J140" s="85" t="s">
        <v>76</v>
      </c>
      <c r="K140" s="85" t="s">
        <v>426</v>
      </c>
      <c r="L140" s="85" t="s">
        <v>115</v>
      </c>
      <c r="M140" s="85" t="s">
        <v>116</v>
      </c>
      <c r="N140" s="85" t="s">
        <v>80</v>
      </c>
      <c r="O140" s="85" t="s">
        <v>117</v>
      </c>
      <c r="P140" s="9" t="s">
        <v>334</v>
      </c>
      <c r="Q140" s="85" t="s">
        <v>93</v>
      </c>
      <c r="R140" s="79"/>
      <c r="S140" s="79"/>
      <c r="T140" s="79"/>
      <c r="U140" s="79"/>
      <c r="V140" s="79"/>
      <c r="W140" s="79"/>
      <c r="X140" s="79"/>
      <c r="Y140" s="79"/>
      <c r="Z140" s="79"/>
      <c r="AA140" s="79"/>
      <c r="AB140" s="79"/>
      <c r="AC140" s="79"/>
      <c r="AD140" s="79"/>
    </row>
    <row r="141" ht="14.25" customHeight="1">
      <c r="A141" s="85" t="str">
        <f t="shared" si="1"/>
        <v>04-25</v>
      </c>
      <c r="B141" s="85" t="str">
        <f t="shared" si="2"/>
        <v>USD</v>
      </c>
      <c r="C141" s="85" t="s">
        <v>45</v>
      </c>
      <c r="D141" s="85">
        <v>1230425.0</v>
      </c>
      <c r="E141" s="85" t="s">
        <v>82</v>
      </c>
      <c r="F141" s="85" t="s">
        <v>334</v>
      </c>
      <c r="G141" s="85" t="s">
        <v>335</v>
      </c>
      <c r="H141" s="85" t="s">
        <v>93</v>
      </c>
      <c r="I141" s="85" t="s">
        <v>427</v>
      </c>
      <c r="J141" s="85" t="s">
        <v>76</v>
      </c>
      <c r="K141" s="85" t="s">
        <v>428</v>
      </c>
      <c r="L141" s="85" t="s">
        <v>115</v>
      </c>
      <c r="M141" s="85" t="s">
        <v>116</v>
      </c>
      <c r="N141" s="85" t="s">
        <v>80</v>
      </c>
      <c r="O141" s="85" t="s">
        <v>117</v>
      </c>
      <c r="P141" s="9" t="s">
        <v>334</v>
      </c>
      <c r="Q141" s="85" t="s">
        <v>93</v>
      </c>
      <c r="R141" s="79"/>
      <c r="S141" s="79"/>
      <c r="T141" s="79"/>
      <c r="U141" s="79"/>
      <c r="V141" s="79"/>
      <c r="W141" s="79"/>
      <c r="X141" s="79"/>
      <c r="Y141" s="79"/>
      <c r="Z141" s="79"/>
      <c r="AA141" s="79"/>
      <c r="AB141" s="79"/>
      <c r="AC141" s="79"/>
      <c r="AD141" s="79"/>
    </row>
    <row r="142" ht="14.25" customHeight="1">
      <c r="A142" s="85" t="str">
        <f t="shared" si="1"/>
        <v>04-25</v>
      </c>
      <c r="B142" s="85" t="str">
        <f t="shared" si="2"/>
        <v>USD</v>
      </c>
      <c r="C142" s="85" t="s">
        <v>45</v>
      </c>
      <c r="D142" s="85">
        <v>1230425.0</v>
      </c>
      <c r="E142" s="85" t="s">
        <v>82</v>
      </c>
      <c r="F142" s="85" t="s">
        <v>334</v>
      </c>
      <c r="G142" s="85" t="s">
        <v>335</v>
      </c>
      <c r="H142" s="85" t="s">
        <v>93</v>
      </c>
      <c r="I142" s="85" t="s">
        <v>429</v>
      </c>
      <c r="J142" s="85" t="s">
        <v>76</v>
      </c>
      <c r="K142" s="85" t="s">
        <v>430</v>
      </c>
      <c r="L142" s="85" t="s">
        <v>115</v>
      </c>
      <c r="M142" s="85" t="s">
        <v>116</v>
      </c>
      <c r="N142" s="85" t="s">
        <v>80</v>
      </c>
      <c r="O142" s="85" t="s">
        <v>117</v>
      </c>
      <c r="P142" s="9" t="s">
        <v>334</v>
      </c>
      <c r="Q142" s="85" t="s">
        <v>93</v>
      </c>
      <c r="R142" s="79"/>
      <c r="S142" s="79"/>
      <c r="T142" s="79"/>
      <c r="U142" s="79"/>
      <c r="V142" s="79"/>
      <c r="W142" s="79"/>
      <c r="X142" s="79"/>
      <c r="Y142" s="79"/>
      <c r="Z142" s="79"/>
      <c r="AA142" s="79"/>
      <c r="AB142" s="79"/>
      <c r="AC142" s="79"/>
      <c r="AD142" s="79"/>
    </row>
    <row r="143" ht="14.25" customHeight="1">
      <c r="A143" s="85" t="str">
        <f t="shared" si="1"/>
        <v>04-25</v>
      </c>
      <c r="B143" s="85" t="str">
        <f t="shared" si="2"/>
        <v>USD</v>
      </c>
      <c r="C143" s="85" t="s">
        <v>45</v>
      </c>
      <c r="D143" s="85">
        <v>1230425.0</v>
      </c>
      <c r="E143" s="85" t="s">
        <v>82</v>
      </c>
      <c r="F143" s="85" t="s">
        <v>334</v>
      </c>
      <c r="G143" s="85" t="s">
        <v>335</v>
      </c>
      <c r="H143" s="85" t="s">
        <v>93</v>
      </c>
      <c r="I143" s="85" t="s">
        <v>431</v>
      </c>
      <c r="J143" s="85" t="s">
        <v>76</v>
      </c>
      <c r="K143" s="85" t="s">
        <v>432</v>
      </c>
      <c r="L143" s="85" t="s">
        <v>115</v>
      </c>
      <c r="M143" s="85" t="s">
        <v>116</v>
      </c>
      <c r="N143" s="85" t="s">
        <v>80</v>
      </c>
      <c r="O143" s="85" t="s">
        <v>117</v>
      </c>
      <c r="P143" s="9" t="s">
        <v>334</v>
      </c>
      <c r="Q143" s="85" t="s">
        <v>93</v>
      </c>
      <c r="R143" s="79"/>
      <c r="S143" s="79"/>
      <c r="T143" s="79"/>
      <c r="U143" s="79"/>
      <c r="V143" s="79"/>
      <c r="W143" s="79"/>
      <c r="X143" s="79"/>
      <c r="Y143" s="79"/>
      <c r="Z143" s="79"/>
      <c r="AA143" s="79"/>
      <c r="AB143" s="79"/>
      <c r="AC143" s="79"/>
      <c r="AD143" s="79"/>
    </row>
    <row r="144" ht="14.25" customHeight="1">
      <c r="A144" s="85" t="str">
        <f t="shared" si="1"/>
        <v>04-25</v>
      </c>
      <c r="B144" s="85" t="str">
        <f t="shared" si="2"/>
        <v>USD</v>
      </c>
      <c r="C144" s="85" t="s">
        <v>45</v>
      </c>
      <c r="D144" s="85">
        <v>1230425.0</v>
      </c>
      <c r="E144" s="85" t="s">
        <v>82</v>
      </c>
      <c r="F144" s="85" t="s">
        <v>334</v>
      </c>
      <c r="G144" s="85" t="s">
        <v>335</v>
      </c>
      <c r="H144" s="85" t="s">
        <v>93</v>
      </c>
      <c r="I144" s="85" t="s">
        <v>433</v>
      </c>
      <c r="J144" s="85" t="s">
        <v>76</v>
      </c>
      <c r="K144" s="85" t="s">
        <v>434</v>
      </c>
      <c r="L144" s="85" t="s">
        <v>115</v>
      </c>
      <c r="M144" s="85" t="s">
        <v>116</v>
      </c>
      <c r="N144" s="85" t="s">
        <v>80</v>
      </c>
      <c r="O144" s="85" t="s">
        <v>117</v>
      </c>
      <c r="P144" s="9" t="s">
        <v>334</v>
      </c>
      <c r="Q144" s="85" t="s">
        <v>93</v>
      </c>
      <c r="R144" s="79"/>
      <c r="S144" s="79"/>
      <c r="T144" s="79"/>
      <c r="U144" s="79"/>
      <c r="V144" s="79"/>
      <c r="W144" s="79"/>
      <c r="X144" s="79"/>
      <c r="Y144" s="79"/>
      <c r="Z144" s="79"/>
      <c r="AA144" s="79"/>
      <c r="AB144" s="79"/>
      <c r="AC144" s="79"/>
      <c r="AD144" s="79"/>
    </row>
    <row r="145" ht="14.25" customHeight="1">
      <c r="A145" s="85" t="str">
        <f t="shared" si="1"/>
        <v>04-25</v>
      </c>
      <c r="B145" s="85" t="str">
        <f t="shared" si="2"/>
        <v>USD</v>
      </c>
      <c r="C145" s="85" t="s">
        <v>45</v>
      </c>
      <c r="D145" s="85">
        <v>1230425.0</v>
      </c>
      <c r="E145" s="85" t="s">
        <v>82</v>
      </c>
      <c r="F145" s="85" t="s">
        <v>334</v>
      </c>
      <c r="G145" s="85" t="s">
        <v>335</v>
      </c>
      <c r="H145" s="85" t="s">
        <v>93</v>
      </c>
      <c r="I145" s="85" t="s">
        <v>435</v>
      </c>
      <c r="J145" s="85" t="s">
        <v>76</v>
      </c>
      <c r="K145" s="85" t="s">
        <v>436</v>
      </c>
      <c r="L145" s="85" t="s">
        <v>115</v>
      </c>
      <c r="M145" s="85" t="s">
        <v>116</v>
      </c>
      <c r="N145" s="85" t="s">
        <v>80</v>
      </c>
      <c r="O145" s="85" t="s">
        <v>117</v>
      </c>
      <c r="P145" s="9" t="s">
        <v>334</v>
      </c>
      <c r="Q145" s="85" t="s">
        <v>93</v>
      </c>
      <c r="R145" s="79"/>
      <c r="S145" s="79"/>
      <c r="T145" s="79"/>
      <c r="U145" s="79"/>
      <c r="V145" s="79"/>
      <c r="W145" s="79"/>
      <c r="X145" s="79"/>
      <c r="Y145" s="79"/>
      <c r="Z145" s="79"/>
      <c r="AA145" s="79"/>
      <c r="AB145" s="79"/>
      <c r="AC145" s="79"/>
      <c r="AD145" s="79"/>
    </row>
    <row r="146" ht="14.25" customHeight="1">
      <c r="A146" s="85" t="str">
        <f t="shared" si="1"/>
        <v>04-25</v>
      </c>
      <c r="B146" s="85" t="str">
        <f t="shared" si="2"/>
        <v>USD</v>
      </c>
      <c r="C146" s="85" t="s">
        <v>45</v>
      </c>
      <c r="D146" s="85">
        <v>1230425.0</v>
      </c>
      <c r="E146" s="85" t="s">
        <v>82</v>
      </c>
      <c r="F146" s="85" t="s">
        <v>334</v>
      </c>
      <c r="G146" s="85" t="s">
        <v>335</v>
      </c>
      <c r="H146" s="85" t="s">
        <v>93</v>
      </c>
      <c r="I146" s="85" t="s">
        <v>437</v>
      </c>
      <c r="J146" s="85" t="s">
        <v>76</v>
      </c>
      <c r="K146" s="85" t="s">
        <v>438</v>
      </c>
      <c r="L146" s="85" t="s">
        <v>115</v>
      </c>
      <c r="M146" s="85" t="s">
        <v>116</v>
      </c>
      <c r="N146" s="85" t="s">
        <v>80</v>
      </c>
      <c r="O146" s="85" t="s">
        <v>117</v>
      </c>
      <c r="P146" s="9" t="s">
        <v>334</v>
      </c>
      <c r="Q146" s="85" t="s">
        <v>93</v>
      </c>
      <c r="R146" s="79"/>
      <c r="S146" s="79"/>
      <c r="T146" s="79"/>
      <c r="U146" s="79"/>
      <c r="V146" s="79"/>
      <c r="W146" s="79"/>
      <c r="X146" s="79"/>
      <c r="Y146" s="79"/>
      <c r="Z146" s="79"/>
      <c r="AA146" s="79"/>
      <c r="AB146" s="79"/>
      <c r="AC146" s="79"/>
      <c r="AD146" s="79"/>
    </row>
    <row r="147" ht="14.25" customHeight="1">
      <c r="A147" s="85" t="str">
        <f t="shared" si="1"/>
        <v>04-25</v>
      </c>
      <c r="B147" s="85" t="str">
        <f t="shared" si="2"/>
        <v>USD</v>
      </c>
      <c r="C147" s="85" t="s">
        <v>45</v>
      </c>
      <c r="D147" s="85">
        <v>1230425.0</v>
      </c>
      <c r="E147" s="85" t="s">
        <v>82</v>
      </c>
      <c r="F147" s="85" t="s">
        <v>334</v>
      </c>
      <c r="G147" s="85" t="s">
        <v>335</v>
      </c>
      <c r="H147" s="85" t="s">
        <v>93</v>
      </c>
      <c r="I147" s="85" t="s">
        <v>439</v>
      </c>
      <c r="J147" s="85" t="s">
        <v>76</v>
      </c>
      <c r="K147" s="85" t="s">
        <v>440</v>
      </c>
      <c r="L147" s="85" t="s">
        <v>115</v>
      </c>
      <c r="M147" s="85" t="s">
        <v>116</v>
      </c>
      <c r="N147" s="85" t="s">
        <v>80</v>
      </c>
      <c r="O147" s="85" t="s">
        <v>117</v>
      </c>
      <c r="P147" s="9" t="s">
        <v>334</v>
      </c>
      <c r="Q147" s="85" t="s">
        <v>93</v>
      </c>
      <c r="R147" s="79"/>
      <c r="S147" s="79"/>
      <c r="T147" s="79"/>
      <c r="U147" s="79"/>
      <c r="V147" s="79"/>
      <c r="W147" s="79"/>
      <c r="X147" s="79"/>
      <c r="Y147" s="79"/>
      <c r="Z147" s="79"/>
      <c r="AA147" s="79"/>
      <c r="AB147" s="79"/>
      <c r="AC147" s="79"/>
      <c r="AD147" s="79"/>
    </row>
    <row r="148" ht="14.25" customHeight="1">
      <c r="A148" s="85" t="str">
        <f t="shared" si="1"/>
        <v>04-25</v>
      </c>
      <c r="B148" s="85" t="str">
        <f t="shared" si="2"/>
        <v>USD</v>
      </c>
      <c r="C148" s="85" t="s">
        <v>45</v>
      </c>
      <c r="D148" s="85">
        <v>1230425.0</v>
      </c>
      <c r="E148" s="85" t="s">
        <v>82</v>
      </c>
      <c r="F148" s="85" t="s">
        <v>334</v>
      </c>
      <c r="G148" s="85" t="s">
        <v>335</v>
      </c>
      <c r="H148" s="85" t="s">
        <v>93</v>
      </c>
      <c r="I148" s="85" t="s">
        <v>441</v>
      </c>
      <c r="J148" s="85" t="s">
        <v>76</v>
      </c>
      <c r="K148" s="85" t="s">
        <v>442</v>
      </c>
      <c r="L148" s="85" t="s">
        <v>115</v>
      </c>
      <c r="M148" s="85" t="s">
        <v>116</v>
      </c>
      <c r="N148" s="85" t="s">
        <v>80</v>
      </c>
      <c r="O148" s="85" t="s">
        <v>117</v>
      </c>
      <c r="P148" s="9" t="s">
        <v>334</v>
      </c>
      <c r="Q148" s="85" t="s">
        <v>93</v>
      </c>
      <c r="R148" s="79"/>
      <c r="S148" s="79"/>
      <c r="T148" s="79"/>
      <c r="U148" s="79"/>
      <c r="V148" s="79"/>
      <c r="W148" s="79"/>
      <c r="X148" s="79"/>
      <c r="Y148" s="79"/>
      <c r="Z148" s="79"/>
      <c r="AA148" s="79"/>
      <c r="AB148" s="79"/>
      <c r="AC148" s="79"/>
      <c r="AD148" s="79"/>
    </row>
    <row r="149" ht="14.25" customHeight="1">
      <c r="A149" s="85" t="str">
        <f t="shared" si="1"/>
        <v>04-25</v>
      </c>
      <c r="B149" s="85" t="str">
        <f t="shared" si="2"/>
        <v>USD</v>
      </c>
      <c r="C149" s="85" t="s">
        <v>45</v>
      </c>
      <c r="D149" s="85">
        <v>1230425.0</v>
      </c>
      <c r="E149" s="85" t="s">
        <v>82</v>
      </c>
      <c r="F149" s="85" t="s">
        <v>334</v>
      </c>
      <c r="G149" s="85" t="s">
        <v>335</v>
      </c>
      <c r="H149" s="85" t="s">
        <v>93</v>
      </c>
      <c r="I149" s="85" t="s">
        <v>443</v>
      </c>
      <c r="J149" s="85" t="s">
        <v>76</v>
      </c>
      <c r="K149" s="85" t="s">
        <v>444</v>
      </c>
      <c r="L149" s="85" t="s">
        <v>115</v>
      </c>
      <c r="M149" s="85" t="s">
        <v>116</v>
      </c>
      <c r="N149" s="85" t="s">
        <v>80</v>
      </c>
      <c r="O149" s="85" t="s">
        <v>117</v>
      </c>
      <c r="P149" s="9" t="s">
        <v>334</v>
      </c>
      <c r="Q149" s="85" t="s">
        <v>93</v>
      </c>
      <c r="R149" s="79"/>
      <c r="S149" s="79"/>
      <c r="T149" s="79"/>
      <c r="U149" s="79"/>
      <c r="V149" s="79"/>
      <c r="W149" s="79"/>
      <c r="X149" s="79"/>
      <c r="Y149" s="79"/>
      <c r="Z149" s="79"/>
      <c r="AA149" s="79"/>
      <c r="AB149" s="79"/>
      <c r="AC149" s="79"/>
      <c r="AD149" s="79"/>
    </row>
    <row r="150" ht="14.25" customHeight="1">
      <c r="A150" s="85" t="str">
        <f t="shared" si="1"/>
        <v>04-25</v>
      </c>
      <c r="B150" s="85" t="str">
        <f t="shared" si="2"/>
        <v>USD</v>
      </c>
      <c r="C150" s="85" t="s">
        <v>45</v>
      </c>
      <c r="D150" s="85">
        <v>1230425.0</v>
      </c>
      <c r="E150" s="85" t="s">
        <v>82</v>
      </c>
      <c r="F150" s="85" t="s">
        <v>334</v>
      </c>
      <c r="G150" s="85" t="s">
        <v>335</v>
      </c>
      <c r="H150" s="85" t="s">
        <v>93</v>
      </c>
      <c r="I150" s="85" t="s">
        <v>445</v>
      </c>
      <c r="J150" s="85" t="s">
        <v>76</v>
      </c>
      <c r="K150" s="85" t="s">
        <v>446</v>
      </c>
      <c r="L150" s="85" t="s">
        <v>115</v>
      </c>
      <c r="M150" s="85" t="s">
        <v>116</v>
      </c>
      <c r="N150" s="85" t="s">
        <v>80</v>
      </c>
      <c r="O150" s="85" t="s">
        <v>117</v>
      </c>
      <c r="P150" s="9" t="s">
        <v>334</v>
      </c>
      <c r="Q150" s="85" t="s">
        <v>93</v>
      </c>
      <c r="R150" s="79"/>
      <c r="S150" s="79"/>
      <c r="T150" s="79"/>
      <c r="U150" s="79"/>
      <c r="V150" s="79"/>
      <c r="W150" s="79"/>
      <c r="X150" s="79"/>
      <c r="Y150" s="79"/>
      <c r="Z150" s="79"/>
      <c r="AA150" s="79"/>
      <c r="AB150" s="79"/>
      <c r="AC150" s="79"/>
      <c r="AD150" s="79"/>
    </row>
    <row r="151" ht="14.25" customHeight="1">
      <c r="A151" s="85" t="str">
        <f t="shared" si="1"/>
        <v>04-25</v>
      </c>
      <c r="B151" s="85" t="str">
        <f t="shared" si="2"/>
        <v>USD</v>
      </c>
      <c r="C151" s="85" t="s">
        <v>45</v>
      </c>
      <c r="D151" s="85">
        <v>1230425.0</v>
      </c>
      <c r="E151" s="85" t="s">
        <v>82</v>
      </c>
      <c r="F151" s="85" t="s">
        <v>334</v>
      </c>
      <c r="G151" s="85" t="s">
        <v>335</v>
      </c>
      <c r="H151" s="85" t="s">
        <v>93</v>
      </c>
      <c r="I151" s="85" t="s">
        <v>447</v>
      </c>
      <c r="J151" s="85" t="s">
        <v>76</v>
      </c>
      <c r="K151" s="85" t="s">
        <v>448</v>
      </c>
      <c r="L151" s="85" t="s">
        <v>115</v>
      </c>
      <c r="M151" s="85" t="s">
        <v>116</v>
      </c>
      <c r="N151" s="85" t="s">
        <v>80</v>
      </c>
      <c r="O151" s="85" t="s">
        <v>117</v>
      </c>
      <c r="P151" s="9" t="s">
        <v>334</v>
      </c>
      <c r="Q151" s="85" t="s">
        <v>93</v>
      </c>
      <c r="R151" s="79"/>
      <c r="S151" s="79"/>
      <c r="T151" s="79"/>
      <c r="U151" s="79"/>
      <c r="V151" s="79"/>
      <c r="W151" s="79"/>
      <c r="X151" s="79"/>
      <c r="Y151" s="79"/>
      <c r="Z151" s="79"/>
      <c r="AA151" s="79"/>
      <c r="AB151" s="79"/>
      <c r="AC151" s="79"/>
      <c r="AD151" s="79"/>
    </row>
    <row r="152" ht="14.25" customHeight="1">
      <c r="A152" s="85" t="str">
        <f t="shared" si="1"/>
        <v>04-25</v>
      </c>
      <c r="B152" s="85" t="str">
        <f t="shared" si="2"/>
        <v>USD</v>
      </c>
      <c r="C152" s="85" t="s">
        <v>45</v>
      </c>
      <c r="D152" s="85">
        <v>1230425.0</v>
      </c>
      <c r="E152" s="85" t="s">
        <v>82</v>
      </c>
      <c r="F152" s="85" t="s">
        <v>334</v>
      </c>
      <c r="G152" s="85" t="s">
        <v>335</v>
      </c>
      <c r="H152" s="85" t="s">
        <v>93</v>
      </c>
      <c r="I152" s="85" t="s">
        <v>449</v>
      </c>
      <c r="J152" s="85" t="s">
        <v>76</v>
      </c>
      <c r="K152" s="85" t="s">
        <v>450</v>
      </c>
      <c r="L152" s="85" t="s">
        <v>115</v>
      </c>
      <c r="M152" s="85" t="s">
        <v>116</v>
      </c>
      <c r="N152" s="85" t="s">
        <v>80</v>
      </c>
      <c r="O152" s="85" t="s">
        <v>117</v>
      </c>
      <c r="P152" s="9" t="s">
        <v>334</v>
      </c>
      <c r="Q152" s="85" t="s">
        <v>93</v>
      </c>
      <c r="R152" s="79"/>
      <c r="S152" s="79"/>
      <c r="T152" s="79"/>
      <c r="U152" s="79"/>
      <c r="V152" s="79"/>
      <c r="W152" s="79"/>
      <c r="X152" s="79"/>
      <c r="Y152" s="79"/>
      <c r="Z152" s="79"/>
      <c r="AA152" s="79"/>
      <c r="AB152" s="79"/>
      <c r="AC152" s="79"/>
      <c r="AD152" s="79"/>
    </row>
    <row r="153" ht="14.25" customHeight="1">
      <c r="A153" s="85" t="str">
        <f t="shared" si="1"/>
        <v>04-25</v>
      </c>
      <c r="B153" s="85" t="str">
        <f t="shared" si="2"/>
        <v>USD</v>
      </c>
      <c r="C153" s="85" t="s">
        <v>45</v>
      </c>
      <c r="D153" s="85">
        <v>1230425.0</v>
      </c>
      <c r="E153" s="85" t="s">
        <v>82</v>
      </c>
      <c r="F153" s="85" t="s">
        <v>334</v>
      </c>
      <c r="G153" s="85" t="s">
        <v>335</v>
      </c>
      <c r="H153" s="85" t="s">
        <v>93</v>
      </c>
      <c r="I153" s="85" t="s">
        <v>451</v>
      </c>
      <c r="J153" s="85" t="s">
        <v>76</v>
      </c>
      <c r="K153" s="85" t="s">
        <v>452</v>
      </c>
      <c r="L153" s="85" t="s">
        <v>115</v>
      </c>
      <c r="M153" s="85" t="s">
        <v>116</v>
      </c>
      <c r="N153" s="85" t="s">
        <v>80</v>
      </c>
      <c r="O153" s="85" t="s">
        <v>117</v>
      </c>
      <c r="P153" s="9" t="s">
        <v>334</v>
      </c>
      <c r="Q153" s="85" t="s">
        <v>93</v>
      </c>
      <c r="R153" s="79"/>
      <c r="S153" s="79"/>
      <c r="T153" s="79"/>
      <c r="U153" s="79"/>
      <c r="V153" s="79"/>
      <c r="W153" s="79"/>
      <c r="X153" s="79"/>
      <c r="Y153" s="79"/>
      <c r="Z153" s="79"/>
      <c r="AA153" s="79"/>
      <c r="AB153" s="79"/>
      <c r="AC153" s="79"/>
      <c r="AD153" s="79"/>
    </row>
    <row r="154" ht="14.25" customHeight="1">
      <c r="A154" s="85" t="str">
        <f t="shared" si="1"/>
        <v>04-25</v>
      </c>
      <c r="B154" s="85" t="str">
        <f t="shared" si="2"/>
        <v>USD</v>
      </c>
      <c r="C154" s="85" t="s">
        <v>45</v>
      </c>
      <c r="D154" s="85">
        <v>1230425.0</v>
      </c>
      <c r="E154" s="85" t="s">
        <v>82</v>
      </c>
      <c r="F154" s="85" t="s">
        <v>334</v>
      </c>
      <c r="G154" s="85" t="s">
        <v>335</v>
      </c>
      <c r="H154" s="85" t="s">
        <v>93</v>
      </c>
      <c r="I154" s="85" t="s">
        <v>453</v>
      </c>
      <c r="J154" s="85" t="s">
        <v>76</v>
      </c>
      <c r="K154" s="85" t="s">
        <v>454</v>
      </c>
      <c r="L154" s="85" t="s">
        <v>115</v>
      </c>
      <c r="M154" s="85" t="s">
        <v>116</v>
      </c>
      <c r="N154" s="85" t="s">
        <v>80</v>
      </c>
      <c r="O154" s="85" t="s">
        <v>117</v>
      </c>
      <c r="P154" s="9" t="s">
        <v>334</v>
      </c>
      <c r="Q154" s="85" t="s">
        <v>93</v>
      </c>
      <c r="R154" s="79"/>
      <c r="S154" s="79"/>
      <c r="T154" s="79"/>
      <c r="U154" s="79"/>
      <c r="V154" s="79"/>
      <c r="W154" s="79"/>
      <c r="X154" s="79"/>
      <c r="Y154" s="79"/>
      <c r="Z154" s="79"/>
      <c r="AA154" s="79"/>
      <c r="AB154" s="79"/>
      <c r="AC154" s="79"/>
      <c r="AD154" s="79"/>
    </row>
    <row r="155" ht="14.25" customHeight="1">
      <c r="A155" s="85" t="str">
        <f t="shared" si="1"/>
        <v>04-25</v>
      </c>
      <c r="B155" s="85" t="str">
        <f t="shared" si="2"/>
        <v>USD</v>
      </c>
      <c r="C155" s="85" t="s">
        <v>45</v>
      </c>
      <c r="D155" s="85">
        <v>1230425.0</v>
      </c>
      <c r="E155" s="85" t="s">
        <v>82</v>
      </c>
      <c r="F155" s="85" t="s">
        <v>334</v>
      </c>
      <c r="G155" s="85" t="s">
        <v>335</v>
      </c>
      <c r="H155" s="85" t="s">
        <v>93</v>
      </c>
      <c r="I155" s="85" t="s">
        <v>455</v>
      </c>
      <c r="J155" s="85" t="s">
        <v>76</v>
      </c>
      <c r="K155" s="85" t="s">
        <v>456</v>
      </c>
      <c r="L155" s="85" t="s">
        <v>115</v>
      </c>
      <c r="M155" s="85" t="s">
        <v>116</v>
      </c>
      <c r="N155" s="85" t="s">
        <v>80</v>
      </c>
      <c r="O155" s="85" t="s">
        <v>117</v>
      </c>
      <c r="P155" s="9" t="s">
        <v>334</v>
      </c>
      <c r="Q155" s="85" t="s">
        <v>93</v>
      </c>
      <c r="R155" s="79"/>
      <c r="S155" s="79"/>
      <c r="T155" s="79"/>
      <c r="U155" s="79"/>
      <c r="V155" s="79"/>
      <c r="W155" s="79"/>
      <c r="X155" s="79"/>
      <c r="Y155" s="79"/>
      <c r="Z155" s="79"/>
      <c r="AA155" s="79"/>
      <c r="AB155" s="79"/>
      <c r="AC155" s="79"/>
      <c r="AD155" s="79"/>
    </row>
    <row r="156" ht="14.25" customHeight="1">
      <c r="A156" s="85" t="str">
        <f t="shared" si="1"/>
        <v>04-25</v>
      </c>
      <c r="B156" s="85" t="str">
        <f t="shared" si="2"/>
        <v>USD</v>
      </c>
      <c r="C156" s="85" t="s">
        <v>45</v>
      </c>
      <c r="D156" s="85">
        <v>1230425.0</v>
      </c>
      <c r="E156" s="85" t="s">
        <v>82</v>
      </c>
      <c r="F156" s="85" t="s">
        <v>334</v>
      </c>
      <c r="G156" s="85" t="s">
        <v>335</v>
      </c>
      <c r="H156" s="85" t="s">
        <v>93</v>
      </c>
      <c r="I156" s="85" t="s">
        <v>457</v>
      </c>
      <c r="J156" s="85" t="s">
        <v>76</v>
      </c>
      <c r="K156" s="85" t="s">
        <v>458</v>
      </c>
      <c r="L156" s="85" t="s">
        <v>115</v>
      </c>
      <c r="M156" s="85" t="s">
        <v>116</v>
      </c>
      <c r="N156" s="85" t="s">
        <v>80</v>
      </c>
      <c r="O156" s="85" t="s">
        <v>117</v>
      </c>
      <c r="P156" s="9" t="s">
        <v>334</v>
      </c>
      <c r="Q156" s="85" t="s">
        <v>93</v>
      </c>
      <c r="R156" s="79"/>
      <c r="S156" s="79"/>
      <c r="T156" s="79"/>
      <c r="U156" s="79"/>
      <c r="V156" s="79"/>
      <c r="W156" s="79"/>
      <c r="X156" s="79"/>
      <c r="Y156" s="79"/>
      <c r="Z156" s="79"/>
      <c r="AA156" s="79"/>
      <c r="AB156" s="79"/>
      <c r="AC156" s="79"/>
      <c r="AD156" s="79"/>
    </row>
    <row r="157" ht="14.25" customHeight="1">
      <c r="A157" s="85" t="str">
        <f t="shared" si="1"/>
        <v>04-25</v>
      </c>
      <c r="B157" s="85" t="str">
        <f t="shared" si="2"/>
        <v>USD</v>
      </c>
      <c r="C157" s="85" t="s">
        <v>45</v>
      </c>
      <c r="D157" s="85">
        <v>1230425.0</v>
      </c>
      <c r="E157" s="85" t="s">
        <v>82</v>
      </c>
      <c r="F157" s="85" t="s">
        <v>334</v>
      </c>
      <c r="G157" s="85" t="s">
        <v>335</v>
      </c>
      <c r="H157" s="85" t="s">
        <v>93</v>
      </c>
      <c r="I157" s="85" t="s">
        <v>459</v>
      </c>
      <c r="J157" s="85" t="s">
        <v>76</v>
      </c>
      <c r="K157" s="85" t="s">
        <v>460</v>
      </c>
      <c r="L157" s="85" t="s">
        <v>115</v>
      </c>
      <c r="M157" s="85" t="s">
        <v>116</v>
      </c>
      <c r="N157" s="85" t="s">
        <v>80</v>
      </c>
      <c r="O157" s="85" t="s">
        <v>117</v>
      </c>
      <c r="P157" s="9" t="s">
        <v>334</v>
      </c>
      <c r="Q157" s="85" t="s">
        <v>93</v>
      </c>
      <c r="R157" s="79"/>
      <c r="S157" s="79"/>
      <c r="T157" s="79"/>
      <c r="U157" s="79"/>
      <c r="V157" s="79"/>
      <c r="W157" s="79"/>
      <c r="X157" s="79"/>
      <c r="Y157" s="79"/>
      <c r="Z157" s="79"/>
      <c r="AA157" s="79"/>
      <c r="AB157" s="79"/>
      <c r="AC157" s="79"/>
      <c r="AD157" s="79"/>
    </row>
    <row r="158" ht="14.25" customHeight="1">
      <c r="A158" s="85" t="str">
        <f t="shared" si="1"/>
        <v>04-25</v>
      </c>
      <c r="B158" s="85" t="str">
        <f t="shared" si="2"/>
        <v>USD</v>
      </c>
      <c r="C158" s="85" t="s">
        <v>45</v>
      </c>
      <c r="D158" s="85">
        <v>1230425.0</v>
      </c>
      <c r="E158" s="85" t="s">
        <v>82</v>
      </c>
      <c r="F158" s="85" t="s">
        <v>334</v>
      </c>
      <c r="G158" s="85" t="s">
        <v>335</v>
      </c>
      <c r="H158" s="85" t="s">
        <v>93</v>
      </c>
      <c r="I158" s="85" t="s">
        <v>461</v>
      </c>
      <c r="J158" s="85" t="s">
        <v>76</v>
      </c>
      <c r="K158" s="85" t="s">
        <v>462</v>
      </c>
      <c r="L158" s="85" t="s">
        <v>115</v>
      </c>
      <c r="M158" s="85" t="s">
        <v>116</v>
      </c>
      <c r="N158" s="85" t="s">
        <v>80</v>
      </c>
      <c r="O158" s="85" t="s">
        <v>117</v>
      </c>
      <c r="P158" s="9" t="s">
        <v>334</v>
      </c>
      <c r="Q158" s="85" t="s">
        <v>93</v>
      </c>
      <c r="R158" s="79"/>
      <c r="S158" s="79"/>
      <c r="T158" s="79"/>
      <c r="U158" s="79"/>
      <c r="V158" s="79"/>
      <c r="W158" s="79"/>
      <c r="X158" s="79"/>
      <c r="Y158" s="79"/>
      <c r="Z158" s="79"/>
      <c r="AA158" s="79"/>
      <c r="AB158" s="79"/>
      <c r="AC158" s="79"/>
      <c r="AD158" s="79"/>
    </row>
    <row r="159" ht="14.25" customHeight="1">
      <c r="A159" s="85" t="str">
        <f t="shared" si="1"/>
        <v>04-25</v>
      </c>
      <c r="B159" s="85" t="str">
        <f t="shared" si="2"/>
        <v>USD</v>
      </c>
      <c r="C159" s="85" t="s">
        <v>45</v>
      </c>
      <c r="D159" s="85">
        <v>1230425.0</v>
      </c>
      <c r="E159" s="85" t="s">
        <v>82</v>
      </c>
      <c r="F159" s="85" t="s">
        <v>334</v>
      </c>
      <c r="G159" s="85" t="s">
        <v>335</v>
      </c>
      <c r="H159" s="85" t="s">
        <v>93</v>
      </c>
      <c r="I159" s="85" t="s">
        <v>463</v>
      </c>
      <c r="J159" s="85" t="s">
        <v>76</v>
      </c>
      <c r="K159" s="85" t="s">
        <v>464</v>
      </c>
      <c r="L159" s="85" t="s">
        <v>115</v>
      </c>
      <c r="M159" s="85" t="s">
        <v>116</v>
      </c>
      <c r="N159" s="85" t="s">
        <v>80</v>
      </c>
      <c r="O159" s="85" t="s">
        <v>117</v>
      </c>
      <c r="P159" s="9" t="s">
        <v>334</v>
      </c>
      <c r="Q159" s="85" t="s">
        <v>93</v>
      </c>
      <c r="R159" s="79"/>
      <c r="S159" s="79"/>
      <c r="T159" s="79"/>
      <c r="U159" s="79"/>
      <c r="V159" s="79"/>
      <c r="W159" s="79"/>
      <c r="X159" s="79"/>
      <c r="Y159" s="79"/>
      <c r="Z159" s="79"/>
      <c r="AA159" s="79"/>
      <c r="AB159" s="79"/>
      <c r="AC159" s="79"/>
      <c r="AD159" s="79"/>
    </row>
    <row r="160" ht="14.25" customHeight="1">
      <c r="A160" s="85" t="str">
        <f t="shared" si="1"/>
        <v>04-25</v>
      </c>
      <c r="B160" s="85" t="str">
        <f t="shared" si="2"/>
        <v>USD</v>
      </c>
      <c r="C160" s="85" t="s">
        <v>45</v>
      </c>
      <c r="D160" s="85">
        <v>1230425.0</v>
      </c>
      <c r="E160" s="85" t="s">
        <v>82</v>
      </c>
      <c r="F160" s="85" t="s">
        <v>334</v>
      </c>
      <c r="G160" s="85" t="s">
        <v>335</v>
      </c>
      <c r="H160" s="85" t="s">
        <v>93</v>
      </c>
      <c r="I160" s="85" t="s">
        <v>465</v>
      </c>
      <c r="J160" s="85" t="s">
        <v>76</v>
      </c>
      <c r="K160" s="85" t="s">
        <v>466</v>
      </c>
      <c r="L160" s="85" t="s">
        <v>115</v>
      </c>
      <c r="M160" s="85" t="s">
        <v>116</v>
      </c>
      <c r="N160" s="85" t="s">
        <v>80</v>
      </c>
      <c r="O160" s="85" t="s">
        <v>117</v>
      </c>
      <c r="P160" s="9" t="s">
        <v>334</v>
      </c>
      <c r="Q160" s="85" t="s">
        <v>93</v>
      </c>
      <c r="R160" s="79"/>
      <c r="S160" s="79"/>
      <c r="T160" s="79"/>
      <c r="U160" s="79"/>
      <c r="V160" s="79"/>
      <c r="W160" s="79"/>
      <c r="X160" s="79"/>
      <c r="Y160" s="79"/>
      <c r="Z160" s="79"/>
      <c r="AA160" s="79"/>
      <c r="AB160" s="79"/>
      <c r="AC160" s="79"/>
      <c r="AD160" s="79"/>
    </row>
    <row r="161" ht="14.25" customHeight="1">
      <c r="A161" s="85" t="str">
        <f t="shared" si="1"/>
        <v>04-25</v>
      </c>
      <c r="B161" s="85" t="str">
        <f t="shared" si="2"/>
        <v>USD</v>
      </c>
      <c r="C161" s="85" t="s">
        <v>45</v>
      </c>
      <c r="D161" s="85">
        <v>1230425.0</v>
      </c>
      <c r="E161" s="85" t="s">
        <v>82</v>
      </c>
      <c r="F161" s="85" t="s">
        <v>334</v>
      </c>
      <c r="G161" s="85" t="s">
        <v>335</v>
      </c>
      <c r="H161" s="85" t="s">
        <v>93</v>
      </c>
      <c r="I161" s="85" t="s">
        <v>467</v>
      </c>
      <c r="J161" s="85" t="s">
        <v>76</v>
      </c>
      <c r="K161" s="85" t="s">
        <v>468</v>
      </c>
      <c r="L161" s="85" t="s">
        <v>115</v>
      </c>
      <c r="M161" s="85" t="s">
        <v>116</v>
      </c>
      <c r="N161" s="85" t="s">
        <v>80</v>
      </c>
      <c r="O161" s="85" t="s">
        <v>117</v>
      </c>
      <c r="P161" s="9" t="s">
        <v>334</v>
      </c>
      <c r="Q161" s="85" t="s">
        <v>93</v>
      </c>
      <c r="R161" s="79"/>
      <c r="S161" s="79"/>
      <c r="T161" s="79"/>
      <c r="U161" s="79"/>
      <c r="V161" s="79"/>
      <c r="W161" s="79"/>
      <c r="X161" s="79"/>
      <c r="Y161" s="79"/>
      <c r="Z161" s="79"/>
      <c r="AA161" s="79"/>
      <c r="AB161" s="79"/>
      <c r="AC161" s="79"/>
      <c r="AD161" s="79"/>
    </row>
    <row r="162" ht="14.25" customHeight="1">
      <c r="A162" s="85" t="str">
        <f t="shared" si="1"/>
        <v>04-25</v>
      </c>
      <c r="B162" s="85" t="str">
        <f t="shared" si="2"/>
        <v>USD</v>
      </c>
      <c r="C162" s="85" t="s">
        <v>45</v>
      </c>
      <c r="D162" s="85">
        <v>1230425.0</v>
      </c>
      <c r="E162" s="85" t="s">
        <v>82</v>
      </c>
      <c r="F162" s="85" t="s">
        <v>334</v>
      </c>
      <c r="G162" s="85" t="s">
        <v>335</v>
      </c>
      <c r="H162" s="85" t="s">
        <v>93</v>
      </c>
      <c r="I162" s="85" t="s">
        <v>469</v>
      </c>
      <c r="J162" s="85" t="s">
        <v>76</v>
      </c>
      <c r="K162" s="85" t="s">
        <v>470</v>
      </c>
      <c r="L162" s="85" t="s">
        <v>115</v>
      </c>
      <c r="M162" s="85" t="s">
        <v>116</v>
      </c>
      <c r="N162" s="85" t="s">
        <v>80</v>
      </c>
      <c r="O162" s="85" t="s">
        <v>117</v>
      </c>
      <c r="P162" s="9" t="s">
        <v>334</v>
      </c>
      <c r="Q162" s="85" t="s">
        <v>93</v>
      </c>
      <c r="R162" s="79"/>
      <c r="S162" s="79"/>
      <c r="T162" s="79"/>
      <c r="U162" s="79"/>
      <c r="V162" s="79"/>
      <c r="W162" s="79"/>
      <c r="X162" s="79"/>
      <c r="Y162" s="79"/>
      <c r="Z162" s="79"/>
      <c r="AA162" s="79"/>
      <c r="AB162" s="79"/>
      <c r="AC162" s="79"/>
      <c r="AD162" s="79"/>
    </row>
    <row r="163" ht="14.25" customHeight="1">
      <c r="A163" s="85" t="str">
        <f t="shared" si="1"/>
        <v>04-25</v>
      </c>
      <c r="B163" s="85" t="str">
        <f t="shared" si="2"/>
        <v>USD</v>
      </c>
      <c r="C163" s="85" t="s">
        <v>45</v>
      </c>
      <c r="D163" s="85">
        <v>1230425.0</v>
      </c>
      <c r="E163" s="85" t="s">
        <v>82</v>
      </c>
      <c r="F163" s="85" t="s">
        <v>334</v>
      </c>
      <c r="G163" s="85" t="s">
        <v>335</v>
      </c>
      <c r="H163" s="85" t="s">
        <v>93</v>
      </c>
      <c r="I163" s="85" t="s">
        <v>471</v>
      </c>
      <c r="J163" s="85" t="s">
        <v>76</v>
      </c>
      <c r="K163" s="85" t="s">
        <v>472</v>
      </c>
      <c r="L163" s="85" t="s">
        <v>115</v>
      </c>
      <c r="M163" s="85" t="s">
        <v>116</v>
      </c>
      <c r="N163" s="85" t="s">
        <v>80</v>
      </c>
      <c r="O163" s="85" t="s">
        <v>117</v>
      </c>
      <c r="P163" s="9" t="s">
        <v>334</v>
      </c>
      <c r="Q163" s="85" t="s">
        <v>93</v>
      </c>
      <c r="R163" s="79"/>
      <c r="S163" s="79"/>
      <c r="T163" s="79"/>
      <c r="U163" s="79"/>
      <c r="V163" s="79"/>
      <c r="W163" s="79"/>
      <c r="X163" s="79"/>
      <c r="Y163" s="79"/>
      <c r="Z163" s="79"/>
      <c r="AA163" s="79"/>
      <c r="AB163" s="79"/>
      <c r="AC163" s="79"/>
      <c r="AD163" s="79"/>
    </row>
    <row r="164" ht="14.25" customHeight="1">
      <c r="A164" s="85" t="str">
        <f t="shared" si="1"/>
        <v>04-25</v>
      </c>
      <c r="B164" s="85" t="str">
        <f t="shared" si="2"/>
        <v>USD</v>
      </c>
      <c r="C164" s="85" t="s">
        <v>45</v>
      </c>
      <c r="D164" s="85">
        <v>1230425.0</v>
      </c>
      <c r="E164" s="85" t="s">
        <v>82</v>
      </c>
      <c r="F164" s="85" t="s">
        <v>334</v>
      </c>
      <c r="G164" s="85" t="s">
        <v>335</v>
      </c>
      <c r="H164" s="85" t="s">
        <v>93</v>
      </c>
      <c r="I164" s="85" t="s">
        <v>473</v>
      </c>
      <c r="J164" s="85" t="s">
        <v>76</v>
      </c>
      <c r="K164" s="85" t="s">
        <v>474</v>
      </c>
      <c r="L164" s="85" t="s">
        <v>115</v>
      </c>
      <c r="M164" s="85" t="s">
        <v>116</v>
      </c>
      <c r="N164" s="85" t="s">
        <v>80</v>
      </c>
      <c r="O164" s="85" t="s">
        <v>117</v>
      </c>
      <c r="P164" s="9" t="s">
        <v>334</v>
      </c>
      <c r="Q164" s="85" t="s">
        <v>93</v>
      </c>
      <c r="R164" s="79"/>
      <c r="S164" s="79"/>
      <c r="T164" s="79"/>
      <c r="U164" s="79"/>
      <c r="V164" s="79"/>
      <c r="W164" s="79"/>
      <c r="X164" s="79"/>
      <c r="Y164" s="79"/>
      <c r="Z164" s="79"/>
      <c r="AA164" s="79"/>
      <c r="AB164" s="79"/>
      <c r="AC164" s="79"/>
      <c r="AD164" s="79"/>
    </row>
    <row r="165" ht="14.25" customHeight="1">
      <c r="A165" s="85" t="str">
        <f t="shared" si="1"/>
        <v>04-25</v>
      </c>
      <c r="B165" s="85" t="str">
        <f t="shared" si="2"/>
        <v>USD</v>
      </c>
      <c r="C165" s="85" t="s">
        <v>45</v>
      </c>
      <c r="D165" s="85">
        <v>1230425.0</v>
      </c>
      <c r="E165" s="85" t="s">
        <v>82</v>
      </c>
      <c r="F165" s="85" t="s">
        <v>334</v>
      </c>
      <c r="G165" s="85" t="s">
        <v>335</v>
      </c>
      <c r="H165" s="85" t="s">
        <v>93</v>
      </c>
      <c r="I165" s="85" t="s">
        <v>475</v>
      </c>
      <c r="J165" s="85" t="s">
        <v>76</v>
      </c>
      <c r="K165" s="85" t="s">
        <v>476</v>
      </c>
      <c r="L165" s="85" t="s">
        <v>115</v>
      </c>
      <c r="M165" s="85" t="s">
        <v>116</v>
      </c>
      <c r="N165" s="85" t="s">
        <v>80</v>
      </c>
      <c r="O165" s="85" t="s">
        <v>117</v>
      </c>
      <c r="P165" s="9" t="s">
        <v>334</v>
      </c>
      <c r="Q165" s="85" t="s">
        <v>93</v>
      </c>
      <c r="R165" s="79"/>
      <c r="S165" s="79"/>
      <c r="T165" s="79"/>
      <c r="U165" s="79"/>
      <c r="V165" s="79"/>
      <c r="W165" s="79"/>
      <c r="X165" s="79"/>
      <c r="Y165" s="79"/>
      <c r="Z165" s="79"/>
      <c r="AA165" s="79"/>
      <c r="AB165" s="79"/>
      <c r="AC165" s="79"/>
      <c r="AD165" s="79"/>
    </row>
    <row r="166" ht="14.25" customHeight="1">
      <c r="A166" s="85" t="str">
        <f t="shared" si="1"/>
        <v>04-25</v>
      </c>
      <c r="B166" s="85" t="str">
        <f t="shared" si="2"/>
        <v>USD</v>
      </c>
      <c r="C166" s="85" t="s">
        <v>45</v>
      </c>
      <c r="D166" s="85">
        <v>1230425.0</v>
      </c>
      <c r="E166" s="85" t="s">
        <v>82</v>
      </c>
      <c r="F166" s="85" t="s">
        <v>334</v>
      </c>
      <c r="G166" s="85" t="s">
        <v>335</v>
      </c>
      <c r="H166" s="85" t="s">
        <v>93</v>
      </c>
      <c r="I166" s="85" t="s">
        <v>477</v>
      </c>
      <c r="J166" s="85" t="s">
        <v>76</v>
      </c>
      <c r="K166" s="85" t="s">
        <v>478</v>
      </c>
      <c r="L166" s="85" t="s">
        <v>115</v>
      </c>
      <c r="M166" s="85" t="s">
        <v>116</v>
      </c>
      <c r="N166" s="85" t="s">
        <v>80</v>
      </c>
      <c r="O166" s="85" t="s">
        <v>117</v>
      </c>
      <c r="P166" s="9" t="s">
        <v>334</v>
      </c>
      <c r="Q166" s="85" t="s">
        <v>93</v>
      </c>
      <c r="R166" s="79"/>
      <c r="S166" s="79"/>
      <c r="T166" s="79"/>
      <c r="U166" s="79"/>
      <c r="V166" s="79"/>
      <c r="W166" s="79"/>
      <c r="X166" s="79"/>
      <c r="Y166" s="79"/>
      <c r="Z166" s="79"/>
      <c r="AA166" s="79"/>
      <c r="AB166" s="79"/>
      <c r="AC166" s="79"/>
      <c r="AD166" s="79"/>
    </row>
    <row r="167" ht="14.25" customHeight="1">
      <c r="A167" s="85" t="str">
        <f t="shared" si="1"/>
        <v>04-25</v>
      </c>
      <c r="B167" s="85" t="str">
        <f t="shared" si="2"/>
        <v>USD</v>
      </c>
      <c r="C167" s="85" t="s">
        <v>45</v>
      </c>
      <c r="D167" s="85">
        <v>1230425.0</v>
      </c>
      <c r="E167" s="85" t="s">
        <v>82</v>
      </c>
      <c r="F167" s="85" t="s">
        <v>334</v>
      </c>
      <c r="G167" s="85" t="s">
        <v>335</v>
      </c>
      <c r="H167" s="85" t="s">
        <v>93</v>
      </c>
      <c r="I167" s="85" t="s">
        <v>479</v>
      </c>
      <c r="J167" s="85" t="s">
        <v>76</v>
      </c>
      <c r="K167" s="85" t="s">
        <v>480</v>
      </c>
      <c r="L167" s="85" t="s">
        <v>115</v>
      </c>
      <c r="M167" s="85" t="s">
        <v>116</v>
      </c>
      <c r="N167" s="85" t="s">
        <v>80</v>
      </c>
      <c r="O167" s="85" t="s">
        <v>117</v>
      </c>
      <c r="P167" s="9" t="s">
        <v>334</v>
      </c>
      <c r="Q167" s="85" t="s">
        <v>93</v>
      </c>
      <c r="R167" s="79"/>
      <c r="S167" s="79"/>
      <c r="T167" s="79"/>
      <c r="U167" s="79"/>
      <c r="V167" s="79"/>
      <c r="W167" s="79"/>
      <c r="X167" s="79"/>
      <c r="Y167" s="79"/>
      <c r="Z167" s="79"/>
      <c r="AA167" s="79"/>
      <c r="AB167" s="79"/>
      <c r="AC167" s="79"/>
      <c r="AD167" s="79"/>
    </row>
    <row r="168" ht="14.25" customHeight="1">
      <c r="A168" s="85" t="str">
        <f t="shared" si="1"/>
        <v>04-25</v>
      </c>
      <c r="B168" s="85" t="str">
        <f t="shared" si="2"/>
        <v>USD</v>
      </c>
      <c r="C168" s="85" t="s">
        <v>45</v>
      </c>
      <c r="D168" s="85">
        <v>1230425.0</v>
      </c>
      <c r="E168" s="85" t="s">
        <v>82</v>
      </c>
      <c r="F168" s="85" t="s">
        <v>334</v>
      </c>
      <c r="G168" s="85" t="s">
        <v>335</v>
      </c>
      <c r="H168" s="85" t="s">
        <v>93</v>
      </c>
      <c r="I168" s="85" t="s">
        <v>481</v>
      </c>
      <c r="J168" s="85" t="s">
        <v>76</v>
      </c>
      <c r="K168" s="85" t="s">
        <v>482</v>
      </c>
      <c r="L168" s="85" t="s">
        <v>115</v>
      </c>
      <c r="M168" s="85" t="s">
        <v>116</v>
      </c>
      <c r="N168" s="85" t="s">
        <v>80</v>
      </c>
      <c r="O168" s="85" t="s">
        <v>117</v>
      </c>
      <c r="P168" s="9" t="s">
        <v>334</v>
      </c>
      <c r="Q168" s="85" t="s">
        <v>93</v>
      </c>
      <c r="R168" s="79"/>
      <c r="S168" s="79"/>
      <c r="T168" s="79"/>
      <c r="U168" s="79"/>
      <c r="V168" s="79"/>
      <c r="W168" s="79"/>
      <c r="X168" s="79"/>
      <c r="Y168" s="79"/>
      <c r="Z168" s="79"/>
      <c r="AA168" s="79"/>
      <c r="AB168" s="79"/>
      <c r="AC168" s="79"/>
      <c r="AD168" s="79"/>
    </row>
    <row r="169" ht="14.25" customHeight="1">
      <c r="A169" s="85" t="str">
        <f t="shared" si="1"/>
        <v>04-25</v>
      </c>
      <c r="B169" s="85" t="str">
        <f t="shared" si="2"/>
        <v>USD</v>
      </c>
      <c r="C169" s="85" t="s">
        <v>45</v>
      </c>
      <c r="D169" s="85">
        <v>1230425.0</v>
      </c>
      <c r="E169" s="85" t="s">
        <v>82</v>
      </c>
      <c r="F169" s="85" t="s">
        <v>334</v>
      </c>
      <c r="G169" s="85" t="s">
        <v>335</v>
      </c>
      <c r="H169" s="85" t="s">
        <v>93</v>
      </c>
      <c r="I169" s="85" t="s">
        <v>483</v>
      </c>
      <c r="J169" s="85" t="s">
        <v>76</v>
      </c>
      <c r="K169" s="85" t="s">
        <v>484</v>
      </c>
      <c r="L169" s="85" t="s">
        <v>115</v>
      </c>
      <c r="M169" s="85" t="s">
        <v>116</v>
      </c>
      <c r="N169" s="85" t="s">
        <v>80</v>
      </c>
      <c r="O169" s="85" t="s">
        <v>117</v>
      </c>
      <c r="P169" s="9" t="s">
        <v>334</v>
      </c>
      <c r="Q169" s="85" t="s">
        <v>93</v>
      </c>
      <c r="R169" s="79"/>
      <c r="S169" s="79"/>
      <c r="T169" s="79"/>
      <c r="U169" s="79"/>
      <c r="V169" s="79"/>
      <c r="W169" s="79"/>
      <c r="X169" s="79"/>
      <c r="Y169" s="79"/>
      <c r="Z169" s="79"/>
      <c r="AA169" s="79"/>
      <c r="AB169" s="79"/>
      <c r="AC169" s="79"/>
      <c r="AD169" s="79"/>
    </row>
    <row r="170" ht="14.25" customHeight="1">
      <c r="A170" s="85" t="str">
        <f t="shared" si="1"/>
        <v>04-25</v>
      </c>
      <c r="B170" s="85" t="str">
        <f t="shared" si="2"/>
        <v>USD</v>
      </c>
      <c r="C170" s="85" t="s">
        <v>45</v>
      </c>
      <c r="D170" s="85">
        <v>1230425.0</v>
      </c>
      <c r="E170" s="85" t="s">
        <v>82</v>
      </c>
      <c r="F170" s="85" t="s">
        <v>334</v>
      </c>
      <c r="G170" s="85" t="s">
        <v>335</v>
      </c>
      <c r="H170" s="85" t="s">
        <v>93</v>
      </c>
      <c r="I170" s="85" t="s">
        <v>485</v>
      </c>
      <c r="J170" s="85" t="s">
        <v>76</v>
      </c>
      <c r="K170" s="85" t="s">
        <v>486</v>
      </c>
      <c r="L170" s="85" t="s">
        <v>115</v>
      </c>
      <c r="M170" s="85" t="s">
        <v>116</v>
      </c>
      <c r="N170" s="85" t="s">
        <v>80</v>
      </c>
      <c r="O170" s="85" t="s">
        <v>117</v>
      </c>
      <c r="P170" s="9" t="s">
        <v>334</v>
      </c>
      <c r="Q170" s="85" t="s">
        <v>93</v>
      </c>
      <c r="R170" s="79"/>
      <c r="S170" s="79"/>
      <c r="T170" s="79"/>
      <c r="U170" s="79"/>
      <c r="V170" s="79"/>
      <c r="W170" s="79"/>
      <c r="X170" s="79"/>
      <c r="Y170" s="79"/>
      <c r="Z170" s="79"/>
      <c r="AA170" s="79"/>
      <c r="AB170" s="79"/>
      <c r="AC170" s="79"/>
      <c r="AD170" s="79"/>
    </row>
    <row r="171" ht="14.25" customHeight="1">
      <c r="A171" s="85" t="str">
        <f t="shared" si="1"/>
        <v>04-25</v>
      </c>
      <c r="B171" s="85" t="str">
        <f t="shared" si="2"/>
        <v>USD</v>
      </c>
      <c r="C171" s="85" t="s">
        <v>45</v>
      </c>
      <c r="D171" s="85">
        <v>1230425.0</v>
      </c>
      <c r="E171" s="85" t="s">
        <v>82</v>
      </c>
      <c r="F171" s="85" t="s">
        <v>334</v>
      </c>
      <c r="G171" s="85" t="s">
        <v>335</v>
      </c>
      <c r="H171" s="85" t="s">
        <v>93</v>
      </c>
      <c r="I171" s="85" t="s">
        <v>487</v>
      </c>
      <c r="J171" s="85" t="s">
        <v>76</v>
      </c>
      <c r="K171" s="85" t="s">
        <v>488</v>
      </c>
      <c r="L171" s="85" t="s">
        <v>115</v>
      </c>
      <c r="M171" s="85" t="s">
        <v>116</v>
      </c>
      <c r="N171" s="85" t="s">
        <v>80</v>
      </c>
      <c r="O171" s="85" t="s">
        <v>117</v>
      </c>
      <c r="P171" s="9" t="s">
        <v>334</v>
      </c>
      <c r="Q171" s="85" t="s">
        <v>93</v>
      </c>
      <c r="R171" s="79"/>
      <c r="S171" s="79"/>
      <c r="T171" s="79"/>
      <c r="U171" s="79"/>
      <c r="V171" s="79"/>
      <c r="W171" s="79"/>
      <c r="X171" s="79"/>
      <c r="Y171" s="79"/>
      <c r="Z171" s="79"/>
      <c r="AA171" s="79"/>
      <c r="AB171" s="79"/>
      <c r="AC171" s="79"/>
      <c r="AD171" s="79"/>
    </row>
    <row r="172" ht="14.25" customHeight="1">
      <c r="A172" s="85" t="str">
        <f t="shared" si="1"/>
        <v>04-25</v>
      </c>
      <c r="B172" s="85" t="str">
        <f t="shared" si="2"/>
        <v>USD</v>
      </c>
      <c r="C172" s="85" t="s">
        <v>45</v>
      </c>
      <c r="D172" s="85">
        <v>1230425.0</v>
      </c>
      <c r="E172" s="85" t="s">
        <v>82</v>
      </c>
      <c r="F172" s="85" t="s">
        <v>334</v>
      </c>
      <c r="G172" s="85" t="s">
        <v>335</v>
      </c>
      <c r="H172" s="85" t="s">
        <v>93</v>
      </c>
      <c r="I172" s="85" t="s">
        <v>489</v>
      </c>
      <c r="J172" s="85" t="s">
        <v>76</v>
      </c>
      <c r="K172" s="85" t="s">
        <v>490</v>
      </c>
      <c r="L172" s="85" t="s">
        <v>115</v>
      </c>
      <c r="M172" s="85" t="s">
        <v>116</v>
      </c>
      <c r="N172" s="85" t="s">
        <v>80</v>
      </c>
      <c r="O172" s="85" t="s">
        <v>117</v>
      </c>
      <c r="P172" s="9" t="s">
        <v>334</v>
      </c>
      <c r="Q172" s="85" t="s">
        <v>93</v>
      </c>
      <c r="R172" s="79"/>
      <c r="S172" s="79"/>
      <c r="T172" s="79"/>
      <c r="U172" s="79"/>
      <c r="V172" s="79"/>
      <c r="W172" s="79"/>
      <c r="X172" s="79"/>
      <c r="Y172" s="79"/>
      <c r="Z172" s="79"/>
      <c r="AA172" s="79"/>
      <c r="AB172" s="79"/>
      <c r="AC172" s="79"/>
      <c r="AD172" s="79"/>
    </row>
    <row r="173" ht="14.25" customHeight="1">
      <c r="A173" s="85" t="str">
        <f t="shared" si="1"/>
        <v>04-25</v>
      </c>
      <c r="B173" s="85" t="str">
        <f t="shared" si="2"/>
        <v>USD</v>
      </c>
      <c r="C173" s="85" t="s">
        <v>45</v>
      </c>
      <c r="D173" s="85">
        <v>1230425.0</v>
      </c>
      <c r="E173" s="85" t="s">
        <v>82</v>
      </c>
      <c r="F173" s="85" t="s">
        <v>334</v>
      </c>
      <c r="G173" s="85" t="s">
        <v>335</v>
      </c>
      <c r="H173" s="85" t="s">
        <v>93</v>
      </c>
      <c r="I173" s="85" t="s">
        <v>491</v>
      </c>
      <c r="J173" s="85" t="s">
        <v>76</v>
      </c>
      <c r="K173" s="85" t="s">
        <v>492</v>
      </c>
      <c r="L173" s="85" t="s">
        <v>115</v>
      </c>
      <c r="M173" s="85" t="s">
        <v>116</v>
      </c>
      <c r="N173" s="85" t="s">
        <v>80</v>
      </c>
      <c r="O173" s="85" t="s">
        <v>117</v>
      </c>
      <c r="P173" s="9" t="s">
        <v>334</v>
      </c>
      <c r="Q173" s="85" t="s">
        <v>93</v>
      </c>
      <c r="R173" s="79"/>
      <c r="S173" s="79"/>
      <c r="T173" s="79"/>
      <c r="U173" s="79"/>
      <c r="V173" s="79"/>
      <c r="W173" s="79"/>
      <c r="X173" s="79"/>
      <c r="Y173" s="79"/>
      <c r="Z173" s="79"/>
      <c r="AA173" s="79"/>
      <c r="AB173" s="79"/>
      <c r="AC173" s="79"/>
      <c r="AD173" s="79"/>
    </row>
    <row r="174" ht="14.25" customHeight="1">
      <c r="A174" s="85" t="str">
        <f t="shared" si="1"/>
        <v>04-25</v>
      </c>
      <c r="B174" s="85" t="str">
        <f t="shared" si="2"/>
        <v>USD</v>
      </c>
      <c r="C174" s="85" t="s">
        <v>45</v>
      </c>
      <c r="D174" s="85">
        <v>1230425.0</v>
      </c>
      <c r="E174" s="85" t="s">
        <v>82</v>
      </c>
      <c r="F174" s="85" t="s">
        <v>334</v>
      </c>
      <c r="G174" s="85" t="s">
        <v>335</v>
      </c>
      <c r="H174" s="85" t="s">
        <v>93</v>
      </c>
      <c r="I174" s="85" t="s">
        <v>493</v>
      </c>
      <c r="J174" s="85" t="s">
        <v>76</v>
      </c>
      <c r="K174" s="85" t="s">
        <v>494</v>
      </c>
      <c r="L174" s="85" t="s">
        <v>115</v>
      </c>
      <c r="M174" s="85" t="s">
        <v>116</v>
      </c>
      <c r="N174" s="85" t="s">
        <v>80</v>
      </c>
      <c r="O174" s="85" t="s">
        <v>117</v>
      </c>
      <c r="P174" s="9" t="s">
        <v>334</v>
      </c>
      <c r="Q174" s="85" t="s">
        <v>93</v>
      </c>
      <c r="R174" s="79"/>
      <c r="S174" s="79"/>
      <c r="T174" s="79"/>
      <c r="U174" s="79"/>
      <c r="V174" s="79"/>
      <c r="W174" s="79"/>
      <c r="X174" s="79"/>
      <c r="Y174" s="79"/>
      <c r="Z174" s="79"/>
      <c r="AA174" s="79"/>
      <c r="AB174" s="79"/>
      <c r="AC174" s="79"/>
      <c r="AD174" s="79"/>
    </row>
    <row r="175" ht="14.25" customHeight="1">
      <c r="A175" s="85" t="str">
        <f t="shared" si="1"/>
        <v>04-25</v>
      </c>
      <c r="B175" s="85" t="str">
        <f t="shared" si="2"/>
        <v>USD</v>
      </c>
      <c r="C175" s="85" t="s">
        <v>45</v>
      </c>
      <c r="D175" s="85">
        <v>1230425.0</v>
      </c>
      <c r="E175" s="85" t="s">
        <v>82</v>
      </c>
      <c r="F175" s="85" t="s">
        <v>334</v>
      </c>
      <c r="G175" s="85" t="s">
        <v>335</v>
      </c>
      <c r="H175" s="85" t="s">
        <v>93</v>
      </c>
      <c r="I175" s="85" t="s">
        <v>495</v>
      </c>
      <c r="J175" s="85" t="s">
        <v>76</v>
      </c>
      <c r="K175" s="85" t="s">
        <v>496</v>
      </c>
      <c r="L175" s="85" t="s">
        <v>115</v>
      </c>
      <c r="M175" s="85" t="s">
        <v>116</v>
      </c>
      <c r="N175" s="85" t="s">
        <v>80</v>
      </c>
      <c r="O175" s="85" t="s">
        <v>117</v>
      </c>
      <c r="P175" s="9" t="s">
        <v>334</v>
      </c>
      <c r="Q175" s="85" t="s">
        <v>93</v>
      </c>
      <c r="R175" s="79"/>
      <c r="S175" s="79"/>
      <c r="T175" s="79"/>
      <c r="U175" s="79"/>
      <c r="V175" s="79"/>
      <c r="W175" s="79"/>
      <c r="X175" s="79"/>
      <c r="Y175" s="79"/>
      <c r="Z175" s="79"/>
      <c r="AA175" s="79"/>
      <c r="AB175" s="79"/>
      <c r="AC175" s="79"/>
      <c r="AD175" s="79"/>
    </row>
    <row r="176" ht="14.25" customHeight="1">
      <c r="A176" s="85" t="str">
        <f t="shared" si="1"/>
        <v>04-25</v>
      </c>
      <c r="B176" s="85" t="str">
        <f t="shared" si="2"/>
        <v>USD</v>
      </c>
      <c r="C176" s="85" t="s">
        <v>45</v>
      </c>
      <c r="D176" s="85">
        <v>1230425.0</v>
      </c>
      <c r="E176" s="85" t="s">
        <v>82</v>
      </c>
      <c r="F176" s="85" t="s">
        <v>334</v>
      </c>
      <c r="G176" s="85" t="s">
        <v>335</v>
      </c>
      <c r="H176" s="85" t="s">
        <v>93</v>
      </c>
      <c r="I176" s="85" t="s">
        <v>497</v>
      </c>
      <c r="J176" s="85" t="s">
        <v>76</v>
      </c>
      <c r="K176" s="85" t="s">
        <v>498</v>
      </c>
      <c r="L176" s="85" t="s">
        <v>115</v>
      </c>
      <c r="M176" s="85" t="s">
        <v>116</v>
      </c>
      <c r="N176" s="85" t="s">
        <v>80</v>
      </c>
      <c r="O176" s="85" t="s">
        <v>117</v>
      </c>
      <c r="P176" s="9" t="s">
        <v>334</v>
      </c>
      <c r="Q176" s="85" t="s">
        <v>93</v>
      </c>
      <c r="R176" s="79"/>
      <c r="S176" s="79"/>
      <c r="T176" s="79"/>
      <c r="U176" s="79"/>
      <c r="V176" s="79"/>
      <c r="W176" s="79"/>
      <c r="X176" s="79"/>
      <c r="Y176" s="79"/>
      <c r="Z176" s="79"/>
      <c r="AA176" s="79"/>
      <c r="AB176" s="79"/>
      <c r="AC176" s="79"/>
      <c r="AD176" s="79"/>
    </row>
    <row r="177" ht="14.25" customHeight="1">
      <c r="A177" s="85" t="str">
        <f t="shared" si="1"/>
        <v>04-25</v>
      </c>
      <c r="B177" s="85" t="str">
        <f t="shared" si="2"/>
        <v>USD</v>
      </c>
      <c r="C177" s="85" t="s">
        <v>45</v>
      </c>
      <c r="D177" s="85">
        <v>1230425.0</v>
      </c>
      <c r="E177" s="85" t="s">
        <v>82</v>
      </c>
      <c r="F177" s="85" t="s">
        <v>334</v>
      </c>
      <c r="G177" s="85" t="s">
        <v>335</v>
      </c>
      <c r="H177" s="85" t="s">
        <v>93</v>
      </c>
      <c r="I177" s="85" t="s">
        <v>499</v>
      </c>
      <c r="J177" s="85" t="s">
        <v>76</v>
      </c>
      <c r="K177" s="85" t="s">
        <v>500</v>
      </c>
      <c r="L177" s="85" t="s">
        <v>115</v>
      </c>
      <c r="M177" s="85" t="s">
        <v>116</v>
      </c>
      <c r="N177" s="85" t="s">
        <v>80</v>
      </c>
      <c r="O177" s="85" t="s">
        <v>117</v>
      </c>
      <c r="P177" s="9" t="s">
        <v>334</v>
      </c>
      <c r="Q177" s="85" t="s">
        <v>93</v>
      </c>
      <c r="R177" s="79"/>
      <c r="S177" s="79"/>
      <c r="T177" s="79"/>
      <c r="U177" s="79"/>
      <c r="V177" s="79"/>
      <c r="W177" s="79"/>
      <c r="X177" s="79"/>
      <c r="Y177" s="79"/>
      <c r="Z177" s="79"/>
      <c r="AA177" s="79"/>
      <c r="AB177" s="79"/>
      <c r="AC177" s="79"/>
      <c r="AD177" s="79"/>
    </row>
    <row r="178" ht="14.25" customHeight="1">
      <c r="A178" s="85" t="str">
        <f t="shared" si="1"/>
        <v>04-25</v>
      </c>
      <c r="B178" s="85" t="str">
        <f t="shared" si="2"/>
        <v>USD</v>
      </c>
      <c r="C178" s="85" t="s">
        <v>45</v>
      </c>
      <c r="D178" s="85">
        <v>1230425.0</v>
      </c>
      <c r="E178" s="85" t="s">
        <v>82</v>
      </c>
      <c r="F178" s="85" t="s">
        <v>334</v>
      </c>
      <c r="G178" s="85" t="s">
        <v>335</v>
      </c>
      <c r="H178" s="85" t="s">
        <v>93</v>
      </c>
      <c r="I178" s="85" t="s">
        <v>501</v>
      </c>
      <c r="J178" s="85" t="s">
        <v>76</v>
      </c>
      <c r="K178" s="85" t="s">
        <v>502</v>
      </c>
      <c r="L178" s="85" t="s">
        <v>115</v>
      </c>
      <c r="M178" s="85" t="s">
        <v>116</v>
      </c>
      <c r="N178" s="85" t="s">
        <v>80</v>
      </c>
      <c r="O178" s="85" t="s">
        <v>117</v>
      </c>
      <c r="P178" s="9" t="s">
        <v>334</v>
      </c>
      <c r="Q178" s="85" t="s">
        <v>93</v>
      </c>
      <c r="R178" s="79"/>
      <c r="S178" s="79"/>
      <c r="T178" s="79"/>
      <c r="U178" s="79"/>
      <c r="V178" s="79"/>
      <c r="W178" s="79"/>
      <c r="X178" s="79"/>
      <c r="Y178" s="79"/>
      <c r="Z178" s="79"/>
      <c r="AA178" s="79"/>
      <c r="AB178" s="79"/>
      <c r="AC178" s="79"/>
      <c r="AD178" s="79"/>
    </row>
    <row r="179" ht="14.25" customHeight="1">
      <c r="A179" s="85" t="str">
        <f t="shared" si="1"/>
        <v>04-25</v>
      </c>
      <c r="B179" s="85" t="str">
        <f t="shared" si="2"/>
        <v>USD</v>
      </c>
      <c r="C179" s="85" t="s">
        <v>45</v>
      </c>
      <c r="D179" s="85">
        <v>1230425.0</v>
      </c>
      <c r="E179" s="85" t="s">
        <v>82</v>
      </c>
      <c r="F179" s="85" t="s">
        <v>334</v>
      </c>
      <c r="G179" s="85" t="s">
        <v>335</v>
      </c>
      <c r="H179" s="85" t="s">
        <v>93</v>
      </c>
      <c r="I179" s="85" t="s">
        <v>503</v>
      </c>
      <c r="J179" s="85" t="s">
        <v>76</v>
      </c>
      <c r="K179" s="85" t="s">
        <v>504</v>
      </c>
      <c r="L179" s="85" t="s">
        <v>115</v>
      </c>
      <c r="M179" s="85" t="s">
        <v>116</v>
      </c>
      <c r="N179" s="85" t="s">
        <v>80</v>
      </c>
      <c r="O179" s="85" t="s">
        <v>117</v>
      </c>
      <c r="P179" s="9" t="s">
        <v>334</v>
      </c>
      <c r="Q179" s="85" t="s">
        <v>93</v>
      </c>
      <c r="R179" s="79"/>
      <c r="S179" s="79"/>
      <c r="T179" s="79"/>
      <c r="U179" s="79"/>
      <c r="V179" s="79"/>
      <c r="W179" s="79"/>
      <c r="X179" s="79"/>
      <c r="Y179" s="79"/>
      <c r="Z179" s="79"/>
      <c r="AA179" s="79"/>
      <c r="AB179" s="79"/>
      <c r="AC179" s="79"/>
      <c r="AD179" s="79"/>
    </row>
    <row r="180" ht="14.25" customHeight="1">
      <c r="A180" s="85" t="str">
        <f t="shared" si="1"/>
        <v>04-25</v>
      </c>
      <c r="B180" s="85" t="str">
        <f t="shared" si="2"/>
        <v>USD</v>
      </c>
      <c r="C180" s="85" t="s">
        <v>45</v>
      </c>
      <c r="D180" s="85">
        <v>1230425.0</v>
      </c>
      <c r="E180" s="85" t="s">
        <v>82</v>
      </c>
      <c r="F180" s="85" t="s">
        <v>334</v>
      </c>
      <c r="G180" s="85" t="s">
        <v>335</v>
      </c>
      <c r="H180" s="85" t="s">
        <v>93</v>
      </c>
      <c r="I180" s="85" t="s">
        <v>505</v>
      </c>
      <c r="J180" s="85" t="s">
        <v>76</v>
      </c>
      <c r="K180" s="85" t="s">
        <v>506</v>
      </c>
      <c r="L180" s="85" t="s">
        <v>115</v>
      </c>
      <c r="M180" s="85" t="s">
        <v>116</v>
      </c>
      <c r="N180" s="85" t="s">
        <v>80</v>
      </c>
      <c r="O180" s="85" t="s">
        <v>117</v>
      </c>
      <c r="P180" s="9" t="s">
        <v>334</v>
      </c>
      <c r="Q180" s="85" t="s">
        <v>93</v>
      </c>
      <c r="R180" s="79"/>
      <c r="S180" s="79"/>
      <c r="T180" s="79"/>
      <c r="U180" s="79"/>
      <c r="V180" s="79"/>
      <c r="W180" s="79"/>
      <c r="X180" s="79"/>
      <c r="Y180" s="79"/>
      <c r="Z180" s="79"/>
      <c r="AA180" s="79"/>
      <c r="AB180" s="79"/>
      <c r="AC180" s="79"/>
      <c r="AD180" s="79"/>
    </row>
    <row r="181" ht="14.25" customHeight="1">
      <c r="A181" s="85" t="str">
        <f t="shared" si="1"/>
        <v>04-25</v>
      </c>
      <c r="B181" s="85" t="str">
        <f t="shared" si="2"/>
        <v>USD</v>
      </c>
      <c r="C181" s="85" t="s">
        <v>45</v>
      </c>
      <c r="D181" s="85">
        <v>1230425.0</v>
      </c>
      <c r="E181" s="85" t="s">
        <v>82</v>
      </c>
      <c r="F181" s="85" t="s">
        <v>334</v>
      </c>
      <c r="G181" s="85" t="s">
        <v>335</v>
      </c>
      <c r="H181" s="85" t="s">
        <v>93</v>
      </c>
      <c r="I181" s="85" t="s">
        <v>507</v>
      </c>
      <c r="J181" s="85" t="s">
        <v>76</v>
      </c>
      <c r="K181" s="85" t="s">
        <v>508</v>
      </c>
      <c r="L181" s="85" t="s">
        <v>115</v>
      </c>
      <c r="M181" s="85" t="s">
        <v>116</v>
      </c>
      <c r="N181" s="85" t="s">
        <v>80</v>
      </c>
      <c r="O181" s="85" t="s">
        <v>117</v>
      </c>
      <c r="P181" s="9" t="s">
        <v>334</v>
      </c>
      <c r="Q181" s="85" t="s">
        <v>93</v>
      </c>
      <c r="R181" s="79"/>
      <c r="S181" s="79"/>
      <c r="T181" s="79"/>
      <c r="U181" s="79"/>
      <c r="V181" s="79"/>
      <c r="W181" s="79"/>
      <c r="X181" s="79"/>
      <c r="Y181" s="79"/>
      <c r="Z181" s="79"/>
      <c r="AA181" s="79"/>
      <c r="AB181" s="79"/>
      <c r="AC181" s="79"/>
      <c r="AD181" s="79"/>
    </row>
    <row r="182" ht="14.25" customHeight="1">
      <c r="A182" s="85" t="str">
        <f t="shared" si="1"/>
        <v>04-25</v>
      </c>
      <c r="B182" s="85" t="str">
        <f t="shared" si="2"/>
        <v>USD</v>
      </c>
      <c r="C182" s="85" t="s">
        <v>45</v>
      </c>
      <c r="D182" s="85">
        <v>1230425.0</v>
      </c>
      <c r="E182" s="85" t="s">
        <v>82</v>
      </c>
      <c r="F182" s="85" t="s">
        <v>334</v>
      </c>
      <c r="G182" s="85" t="s">
        <v>335</v>
      </c>
      <c r="H182" s="85" t="s">
        <v>93</v>
      </c>
      <c r="I182" s="85" t="s">
        <v>509</v>
      </c>
      <c r="J182" s="85" t="s">
        <v>76</v>
      </c>
      <c r="K182" s="85" t="s">
        <v>510</v>
      </c>
      <c r="L182" s="85" t="s">
        <v>115</v>
      </c>
      <c r="M182" s="85" t="s">
        <v>116</v>
      </c>
      <c r="N182" s="85" t="s">
        <v>80</v>
      </c>
      <c r="O182" s="85" t="s">
        <v>117</v>
      </c>
      <c r="P182" s="9" t="s">
        <v>334</v>
      </c>
      <c r="Q182" s="85" t="s">
        <v>74</v>
      </c>
      <c r="R182" s="79"/>
      <c r="S182" s="79"/>
      <c r="T182" s="79"/>
      <c r="U182" s="79"/>
      <c r="V182" s="79"/>
      <c r="W182" s="79"/>
      <c r="X182" s="79"/>
      <c r="Y182" s="79"/>
      <c r="Z182" s="79"/>
      <c r="AA182" s="79"/>
      <c r="AB182" s="79"/>
      <c r="AC182" s="79"/>
      <c r="AD182" s="79"/>
    </row>
    <row r="183" ht="14.25" customHeight="1">
      <c r="A183" s="85" t="str">
        <f t="shared" si="1"/>
        <v>04-25</v>
      </c>
      <c r="B183" s="85" t="str">
        <f t="shared" si="2"/>
        <v>USD</v>
      </c>
      <c r="C183" s="85" t="s">
        <v>45</v>
      </c>
      <c r="D183" s="85">
        <v>1230425.0</v>
      </c>
      <c r="E183" s="85" t="s">
        <v>82</v>
      </c>
      <c r="F183" s="85" t="s">
        <v>334</v>
      </c>
      <c r="G183" s="85" t="s">
        <v>335</v>
      </c>
      <c r="H183" s="85" t="s">
        <v>93</v>
      </c>
      <c r="I183" s="85" t="s">
        <v>511</v>
      </c>
      <c r="J183" s="85" t="s">
        <v>76</v>
      </c>
      <c r="K183" s="85" t="s">
        <v>512</v>
      </c>
      <c r="L183" s="85" t="s">
        <v>115</v>
      </c>
      <c r="M183" s="85" t="s">
        <v>116</v>
      </c>
      <c r="N183" s="85" t="s">
        <v>80</v>
      </c>
      <c r="O183" s="85" t="s">
        <v>117</v>
      </c>
      <c r="P183" s="9" t="s">
        <v>334</v>
      </c>
      <c r="Q183" s="85" t="s">
        <v>74</v>
      </c>
      <c r="R183" s="79"/>
      <c r="S183" s="79"/>
      <c r="T183" s="79"/>
      <c r="U183" s="79"/>
      <c r="V183" s="79"/>
      <c r="W183" s="79"/>
      <c r="X183" s="79"/>
      <c r="Y183" s="79"/>
      <c r="Z183" s="79"/>
      <c r="AA183" s="79"/>
      <c r="AB183" s="79"/>
      <c r="AC183" s="79"/>
      <c r="AD183" s="79"/>
    </row>
    <row r="184" ht="14.25" customHeight="1">
      <c r="A184" s="85" t="str">
        <f t="shared" si="1"/>
        <v>04-25</v>
      </c>
      <c r="B184" s="85" t="str">
        <f t="shared" si="2"/>
        <v>USD</v>
      </c>
      <c r="C184" s="85" t="s">
        <v>45</v>
      </c>
      <c r="D184" s="85">
        <v>1230425.0</v>
      </c>
      <c r="E184" s="85" t="s">
        <v>82</v>
      </c>
      <c r="F184" s="85" t="s">
        <v>403</v>
      </c>
      <c r="G184" s="85" t="s">
        <v>404</v>
      </c>
      <c r="H184" s="85" t="s">
        <v>74</v>
      </c>
      <c r="I184" s="85" t="s">
        <v>513</v>
      </c>
      <c r="J184" s="85" t="s">
        <v>76</v>
      </c>
      <c r="K184" s="85" t="s">
        <v>514</v>
      </c>
      <c r="L184" s="85" t="s">
        <v>515</v>
      </c>
      <c r="M184" s="85" t="s">
        <v>516</v>
      </c>
      <c r="N184" s="85" t="s">
        <v>80</v>
      </c>
      <c r="O184" s="85" t="s">
        <v>90</v>
      </c>
      <c r="P184" s="9" t="s">
        <v>403</v>
      </c>
      <c r="Q184" s="85" t="s">
        <v>112</v>
      </c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</row>
    <row r="185" ht="14.25" customHeight="1">
      <c r="A185" s="85" t="str">
        <f t="shared" si="1"/>
        <v>04-25</v>
      </c>
      <c r="B185" s="85" t="str">
        <f t="shared" si="2"/>
        <v>USD</v>
      </c>
      <c r="C185" s="85" t="s">
        <v>45</v>
      </c>
      <c r="D185" s="85">
        <v>1230425.0</v>
      </c>
      <c r="E185" s="85" t="s">
        <v>82</v>
      </c>
      <c r="F185" s="85" t="s">
        <v>403</v>
      </c>
      <c r="G185" s="85" t="s">
        <v>404</v>
      </c>
      <c r="H185" s="85" t="s">
        <v>74</v>
      </c>
      <c r="I185" s="85" t="s">
        <v>517</v>
      </c>
      <c r="J185" s="85" t="s">
        <v>76</v>
      </c>
      <c r="K185" s="85" t="s">
        <v>518</v>
      </c>
      <c r="L185" s="85" t="s">
        <v>515</v>
      </c>
      <c r="M185" s="85" t="s">
        <v>516</v>
      </c>
      <c r="N185" s="85" t="s">
        <v>80</v>
      </c>
      <c r="O185" s="85" t="s">
        <v>90</v>
      </c>
      <c r="P185" s="9" t="s">
        <v>403</v>
      </c>
      <c r="Q185" s="85" t="s">
        <v>281</v>
      </c>
      <c r="R185" s="79"/>
      <c r="S185" s="79"/>
      <c r="T185" s="79"/>
      <c r="U185" s="79"/>
      <c r="V185" s="79"/>
      <c r="W185" s="79"/>
      <c r="X185" s="79"/>
      <c r="Y185" s="79"/>
      <c r="Z185" s="79"/>
      <c r="AA185" s="79"/>
      <c r="AB185" s="79"/>
      <c r="AC185" s="79"/>
      <c r="AD185" s="79"/>
    </row>
    <row r="186" ht="14.25" customHeight="1">
      <c r="A186" s="85" t="str">
        <f t="shared" si="1"/>
        <v>04-26</v>
      </c>
      <c r="B186" s="85" t="str">
        <f t="shared" si="2"/>
        <v>USD</v>
      </c>
      <c r="C186" s="85" t="s">
        <v>45</v>
      </c>
      <c r="D186" s="85">
        <v>1230426.0</v>
      </c>
      <c r="E186" s="85" t="s">
        <v>82</v>
      </c>
      <c r="F186" s="85" t="s">
        <v>110</v>
      </c>
      <c r="G186" s="85" t="s">
        <v>111</v>
      </c>
      <c r="H186" s="85" t="s">
        <v>112</v>
      </c>
      <c r="I186" s="85" t="s">
        <v>519</v>
      </c>
      <c r="J186" s="85" t="s">
        <v>76</v>
      </c>
      <c r="K186" s="85" t="s">
        <v>520</v>
      </c>
      <c r="L186" s="85" t="s">
        <v>521</v>
      </c>
      <c r="M186" s="85" t="s">
        <v>522</v>
      </c>
      <c r="N186" s="85" t="s">
        <v>80</v>
      </c>
      <c r="O186" s="85" t="s">
        <v>90</v>
      </c>
      <c r="P186" s="9" t="s">
        <v>110</v>
      </c>
      <c r="Q186" s="85" t="s">
        <v>85</v>
      </c>
      <c r="R186" s="79"/>
      <c r="S186" s="79"/>
      <c r="T186" s="79"/>
      <c r="U186" s="79"/>
      <c r="V186" s="79"/>
      <c r="W186" s="79"/>
      <c r="X186" s="79"/>
      <c r="Y186" s="79"/>
      <c r="Z186" s="79"/>
      <c r="AA186" s="79"/>
      <c r="AB186" s="79"/>
      <c r="AC186" s="79"/>
      <c r="AD186" s="79"/>
    </row>
    <row r="187" ht="14.25" customHeight="1">
      <c r="A187" s="85" t="str">
        <f t="shared" si="1"/>
        <v>04-27</v>
      </c>
      <c r="B187" s="85" t="str">
        <f t="shared" si="2"/>
        <v>USD</v>
      </c>
      <c r="C187" s="79" t="s">
        <v>45</v>
      </c>
      <c r="D187" s="79">
        <v>1230427.0</v>
      </c>
      <c r="E187" s="79" t="s">
        <v>71</v>
      </c>
      <c r="F187" s="79" t="s">
        <v>523</v>
      </c>
      <c r="G187" s="79" t="s">
        <v>524</v>
      </c>
      <c r="H187" s="79" t="s">
        <v>281</v>
      </c>
      <c r="I187" s="79" t="s">
        <v>525</v>
      </c>
      <c r="J187" s="79" t="s">
        <v>76</v>
      </c>
      <c r="K187" s="79" t="s">
        <v>526</v>
      </c>
      <c r="L187" s="79" t="s">
        <v>527</v>
      </c>
      <c r="M187" s="79" t="s">
        <v>528</v>
      </c>
      <c r="N187" s="79" t="s">
        <v>80</v>
      </c>
      <c r="O187" s="79" t="s">
        <v>90</v>
      </c>
      <c r="P187" s="9" t="s">
        <v>523</v>
      </c>
      <c r="Q187" s="85" t="s">
        <v>85</v>
      </c>
      <c r="R187" s="79"/>
      <c r="S187" s="79"/>
      <c r="T187" s="79"/>
      <c r="U187" s="79"/>
      <c r="V187" s="79"/>
      <c r="W187" s="79"/>
      <c r="X187" s="79"/>
      <c r="Y187" s="79"/>
      <c r="Z187" s="79"/>
      <c r="AA187" s="79"/>
      <c r="AB187" s="79"/>
      <c r="AC187" s="79"/>
      <c r="AD187" s="79"/>
    </row>
    <row r="188" ht="14.25" customHeight="1">
      <c r="A188" s="85" t="str">
        <f t="shared" si="1"/>
        <v>04-27</v>
      </c>
      <c r="B188" s="85" t="str">
        <f t="shared" si="2"/>
        <v>USD</v>
      </c>
      <c r="C188" s="79" t="s">
        <v>45</v>
      </c>
      <c r="D188" s="79">
        <v>1230427.0</v>
      </c>
      <c r="E188" s="79" t="s">
        <v>82</v>
      </c>
      <c r="F188" s="79" t="s">
        <v>83</v>
      </c>
      <c r="G188" s="79" t="s">
        <v>84</v>
      </c>
      <c r="H188" s="79" t="s">
        <v>85</v>
      </c>
      <c r="I188" s="79" t="s">
        <v>529</v>
      </c>
      <c r="J188" s="79" t="s">
        <v>76</v>
      </c>
      <c r="K188" s="79" t="s">
        <v>530</v>
      </c>
      <c r="L188" s="79" t="s">
        <v>353</v>
      </c>
      <c r="M188" s="79" t="s">
        <v>354</v>
      </c>
      <c r="N188" s="79" t="s">
        <v>80</v>
      </c>
      <c r="O188" s="79" t="s">
        <v>117</v>
      </c>
      <c r="P188" s="9" t="s">
        <v>83</v>
      </c>
      <c r="Q188" s="85" t="s">
        <v>85</v>
      </c>
      <c r="R188" s="79"/>
      <c r="S188" s="79"/>
      <c r="T188" s="79"/>
      <c r="U188" s="79"/>
      <c r="V188" s="79"/>
      <c r="W188" s="79"/>
      <c r="X188" s="79"/>
      <c r="Y188" s="79"/>
      <c r="Z188" s="79"/>
      <c r="AA188" s="79"/>
      <c r="AB188" s="79"/>
      <c r="AC188" s="79"/>
      <c r="AD188" s="79"/>
    </row>
    <row r="189" ht="14.25" customHeight="1">
      <c r="A189" s="85" t="str">
        <f t="shared" si="1"/>
        <v>04-27</v>
      </c>
      <c r="B189" s="85" t="str">
        <f t="shared" si="2"/>
        <v>USD</v>
      </c>
      <c r="C189" s="79" t="s">
        <v>45</v>
      </c>
      <c r="D189" s="79">
        <v>1230427.0</v>
      </c>
      <c r="E189" s="79" t="s">
        <v>82</v>
      </c>
      <c r="F189" s="79" t="s">
        <v>83</v>
      </c>
      <c r="G189" s="79" t="s">
        <v>84</v>
      </c>
      <c r="H189" s="79" t="s">
        <v>85</v>
      </c>
      <c r="I189" s="79" t="s">
        <v>531</v>
      </c>
      <c r="J189" s="79" t="s">
        <v>76</v>
      </c>
      <c r="K189" s="79" t="s">
        <v>532</v>
      </c>
      <c r="L189" s="79" t="s">
        <v>353</v>
      </c>
      <c r="M189" s="79" t="s">
        <v>354</v>
      </c>
      <c r="N189" s="79" t="s">
        <v>80</v>
      </c>
      <c r="O189" s="79" t="s">
        <v>117</v>
      </c>
      <c r="P189" s="9" t="s">
        <v>83</v>
      </c>
      <c r="Q189" s="85" t="s">
        <v>85</v>
      </c>
      <c r="R189" s="79"/>
      <c r="S189" s="79"/>
      <c r="T189" s="79"/>
      <c r="U189" s="79"/>
      <c r="V189" s="79"/>
      <c r="W189" s="79"/>
      <c r="X189" s="79"/>
      <c r="Y189" s="79"/>
      <c r="Z189" s="79"/>
      <c r="AA189" s="79"/>
      <c r="AB189" s="79"/>
      <c r="AC189" s="79"/>
      <c r="AD189" s="79"/>
    </row>
    <row r="190" ht="14.25" customHeight="1">
      <c r="A190" s="85" t="str">
        <f t="shared" si="1"/>
        <v>04-27</v>
      </c>
      <c r="B190" s="85" t="str">
        <f t="shared" si="2"/>
        <v>USD</v>
      </c>
      <c r="C190" s="79" t="s">
        <v>45</v>
      </c>
      <c r="D190" s="79">
        <v>1230427.0</v>
      </c>
      <c r="E190" s="79" t="s">
        <v>82</v>
      </c>
      <c r="F190" s="79" t="s">
        <v>83</v>
      </c>
      <c r="G190" s="79" t="s">
        <v>84</v>
      </c>
      <c r="H190" s="79" t="s">
        <v>85</v>
      </c>
      <c r="I190" s="79" t="s">
        <v>533</v>
      </c>
      <c r="J190" s="79" t="s">
        <v>76</v>
      </c>
      <c r="K190" s="79" t="s">
        <v>534</v>
      </c>
      <c r="L190" s="79" t="s">
        <v>353</v>
      </c>
      <c r="M190" s="79" t="s">
        <v>354</v>
      </c>
      <c r="N190" s="79" t="s">
        <v>80</v>
      </c>
      <c r="O190" s="79" t="s">
        <v>117</v>
      </c>
      <c r="P190" s="9" t="s">
        <v>83</v>
      </c>
      <c r="Q190" s="85" t="s">
        <v>85</v>
      </c>
      <c r="R190" s="79"/>
      <c r="S190" s="79"/>
      <c r="T190" s="79"/>
      <c r="U190" s="79"/>
      <c r="V190" s="79"/>
      <c r="W190" s="79"/>
      <c r="X190" s="79"/>
      <c r="Y190" s="79"/>
      <c r="Z190" s="79"/>
      <c r="AA190" s="79"/>
      <c r="AB190" s="79"/>
      <c r="AC190" s="79"/>
      <c r="AD190" s="79"/>
    </row>
    <row r="191" ht="14.25" customHeight="1">
      <c r="A191" s="85" t="str">
        <f t="shared" si="1"/>
        <v>04-27</v>
      </c>
      <c r="B191" s="85" t="str">
        <f t="shared" si="2"/>
        <v>USD</v>
      </c>
      <c r="C191" s="79" t="s">
        <v>45</v>
      </c>
      <c r="D191" s="79">
        <v>1230427.0</v>
      </c>
      <c r="E191" s="79" t="s">
        <v>82</v>
      </c>
      <c r="F191" s="79" t="s">
        <v>83</v>
      </c>
      <c r="G191" s="79" t="s">
        <v>84</v>
      </c>
      <c r="H191" s="79" t="s">
        <v>85</v>
      </c>
      <c r="I191" s="79" t="s">
        <v>535</v>
      </c>
      <c r="J191" s="79" t="s">
        <v>76</v>
      </c>
      <c r="K191" s="79" t="s">
        <v>536</v>
      </c>
      <c r="L191" s="79" t="s">
        <v>353</v>
      </c>
      <c r="M191" s="79" t="s">
        <v>354</v>
      </c>
      <c r="N191" s="79" t="s">
        <v>80</v>
      </c>
      <c r="O191" s="79" t="s">
        <v>117</v>
      </c>
      <c r="P191" s="9" t="s">
        <v>83</v>
      </c>
      <c r="Q191" s="85" t="s">
        <v>85</v>
      </c>
      <c r="R191" s="79"/>
      <c r="S191" s="79"/>
      <c r="T191" s="79"/>
      <c r="U191" s="79"/>
      <c r="V191" s="79"/>
      <c r="W191" s="79"/>
      <c r="X191" s="79"/>
      <c r="Y191" s="79"/>
      <c r="Z191" s="79"/>
      <c r="AA191" s="79"/>
      <c r="AB191" s="79"/>
      <c r="AC191" s="79"/>
      <c r="AD191" s="79"/>
    </row>
    <row r="192" ht="14.25" customHeight="1">
      <c r="A192" s="85" t="str">
        <f t="shared" si="1"/>
        <v>04-27</v>
      </c>
      <c r="B192" s="85" t="str">
        <f t="shared" si="2"/>
        <v>USD</v>
      </c>
      <c r="C192" s="79" t="s">
        <v>45</v>
      </c>
      <c r="D192" s="79">
        <v>1230427.0</v>
      </c>
      <c r="E192" s="79" t="s">
        <v>82</v>
      </c>
      <c r="F192" s="79" t="s">
        <v>83</v>
      </c>
      <c r="G192" s="79" t="s">
        <v>84</v>
      </c>
      <c r="H192" s="79" t="s">
        <v>85</v>
      </c>
      <c r="I192" s="79" t="s">
        <v>537</v>
      </c>
      <c r="J192" s="79" t="s">
        <v>76</v>
      </c>
      <c r="K192" s="79" t="s">
        <v>538</v>
      </c>
      <c r="L192" s="79" t="s">
        <v>353</v>
      </c>
      <c r="M192" s="79" t="s">
        <v>354</v>
      </c>
      <c r="N192" s="79" t="s">
        <v>80</v>
      </c>
      <c r="O192" s="79" t="s">
        <v>117</v>
      </c>
      <c r="P192" s="9" t="s">
        <v>83</v>
      </c>
      <c r="Q192" s="85" t="s">
        <v>85</v>
      </c>
      <c r="R192" s="79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  <c r="AD192" s="79"/>
    </row>
    <row r="193" ht="14.25" customHeight="1">
      <c r="A193" s="85" t="str">
        <f t="shared" si="1"/>
        <v>04-27</v>
      </c>
      <c r="B193" s="85" t="str">
        <f t="shared" si="2"/>
        <v>USD</v>
      </c>
      <c r="C193" s="79" t="s">
        <v>45</v>
      </c>
      <c r="D193" s="79">
        <v>1230427.0</v>
      </c>
      <c r="E193" s="79" t="s">
        <v>82</v>
      </c>
      <c r="F193" s="79" t="s">
        <v>83</v>
      </c>
      <c r="G193" s="79" t="s">
        <v>84</v>
      </c>
      <c r="H193" s="79" t="s">
        <v>85</v>
      </c>
      <c r="I193" s="79" t="s">
        <v>539</v>
      </c>
      <c r="J193" s="79" t="s">
        <v>76</v>
      </c>
      <c r="K193" s="79" t="s">
        <v>540</v>
      </c>
      <c r="L193" s="79" t="s">
        <v>353</v>
      </c>
      <c r="M193" s="79" t="s">
        <v>354</v>
      </c>
      <c r="N193" s="79" t="s">
        <v>80</v>
      </c>
      <c r="O193" s="79" t="s">
        <v>117</v>
      </c>
      <c r="P193" s="9" t="s">
        <v>83</v>
      </c>
      <c r="Q193" s="85" t="s">
        <v>85</v>
      </c>
      <c r="R193" s="79"/>
      <c r="S193" s="79"/>
      <c r="T193" s="79"/>
      <c r="U193" s="79"/>
      <c r="V193" s="79"/>
      <c r="W193" s="79"/>
      <c r="X193" s="79"/>
      <c r="Y193" s="79"/>
      <c r="Z193" s="79"/>
      <c r="AA193" s="79"/>
      <c r="AB193" s="79"/>
      <c r="AC193" s="79"/>
      <c r="AD193" s="79"/>
    </row>
    <row r="194" ht="14.25" customHeight="1">
      <c r="A194" s="85" t="str">
        <f t="shared" si="1"/>
        <v>04-27</v>
      </c>
      <c r="B194" s="85" t="str">
        <f t="shared" si="2"/>
        <v>USD</v>
      </c>
      <c r="C194" s="79" t="s">
        <v>45</v>
      </c>
      <c r="D194" s="79">
        <v>1230427.0</v>
      </c>
      <c r="E194" s="79" t="s">
        <v>82</v>
      </c>
      <c r="F194" s="79" t="s">
        <v>83</v>
      </c>
      <c r="G194" s="79" t="s">
        <v>84</v>
      </c>
      <c r="H194" s="79" t="s">
        <v>85</v>
      </c>
      <c r="I194" s="79" t="s">
        <v>541</v>
      </c>
      <c r="J194" s="79" t="s">
        <v>76</v>
      </c>
      <c r="K194" s="79" t="s">
        <v>542</v>
      </c>
      <c r="L194" s="79" t="s">
        <v>353</v>
      </c>
      <c r="M194" s="79" t="s">
        <v>354</v>
      </c>
      <c r="N194" s="79" t="s">
        <v>80</v>
      </c>
      <c r="O194" s="79" t="s">
        <v>117</v>
      </c>
      <c r="P194" s="9" t="s">
        <v>83</v>
      </c>
      <c r="Q194" s="85" t="s">
        <v>85</v>
      </c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  <c r="AD194" s="79"/>
    </row>
    <row r="195" ht="14.25" customHeight="1">
      <c r="A195" s="85" t="str">
        <f t="shared" si="1"/>
        <v>04-27</v>
      </c>
      <c r="B195" s="85" t="str">
        <f t="shared" si="2"/>
        <v>USD</v>
      </c>
      <c r="C195" s="79" t="s">
        <v>45</v>
      </c>
      <c r="D195" s="79">
        <v>1230427.0</v>
      </c>
      <c r="E195" s="79" t="s">
        <v>82</v>
      </c>
      <c r="F195" s="79" t="s">
        <v>83</v>
      </c>
      <c r="G195" s="79" t="s">
        <v>84</v>
      </c>
      <c r="H195" s="79" t="s">
        <v>85</v>
      </c>
      <c r="I195" s="79" t="s">
        <v>543</v>
      </c>
      <c r="J195" s="79" t="s">
        <v>76</v>
      </c>
      <c r="K195" s="79" t="s">
        <v>544</v>
      </c>
      <c r="L195" s="79" t="s">
        <v>353</v>
      </c>
      <c r="M195" s="79" t="s">
        <v>354</v>
      </c>
      <c r="N195" s="79" t="s">
        <v>80</v>
      </c>
      <c r="O195" s="79" t="s">
        <v>117</v>
      </c>
      <c r="P195" s="9" t="s">
        <v>83</v>
      </c>
      <c r="Q195" s="85" t="s">
        <v>85</v>
      </c>
      <c r="R195" s="79"/>
      <c r="S195" s="79"/>
      <c r="T195" s="79"/>
      <c r="U195" s="79"/>
      <c r="V195" s="79"/>
      <c r="W195" s="79"/>
      <c r="X195" s="79"/>
      <c r="Y195" s="79"/>
      <c r="Z195" s="79"/>
      <c r="AA195" s="79"/>
      <c r="AB195" s="79"/>
      <c r="AC195" s="79"/>
      <c r="AD195" s="79"/>
    </row>
    <row r="196" ht="14.25" customHeight="1">
      <c r="A196" s="85" t="str">
        <f t="shared" si="1"/>
        <v>04-27</v>
      </c>
      <c r="B196" s="85" t="str">
        <f t="shared" si="2"/>
        <v>USD</v>
      </c>
      <c r="C196" s="79" t="s">
        <v>45</v>
      </c>
      <c r="D196" s="79">
        <v>1230427.0</v>
      </c>
      <c r="E196" s="79" t="s">
        <v>82</v>
      </c>
      <c r="F196" s="79" t="s">
        <v>83</v>
      </c>
      <c r="G196" s="79" t="s">
        <v>84</v>
      </c>
      <c r="H196" s="79" t="s">
        <v>85</v>
      </c>
      <c r="I196" s="79" t="s">
        <v>545</v>
      </c>
      <c r="J196" s="79" t="s">
        <v>76</v>
      </c>
      <c r="K196" s="79" t="s">
        <v>546</v>
      </c>
      <c r="L196" s="79" t="s">
        <v>353</v>
      </c>
      <c r="M196" s="79" t="s">
        <v>354</v>
      </c>
      <c r="N196" s="79" t="s">
        <v>80</v>
      </c>
      <c r="O196" s="79" t="s">
        <v>117</v>
      </c>
      <c r="P196" s="9" t="s">
        <v>83</v>
      </c>
      <c r="Q196" s="85" t="s">
        <v>85</v>
      </c>
      <c r="R196" s="79"/>
      <c r="S196" s="79"/>
      <c r="T196" s="79"/>
      <c r="U196" s="79"/>
      <c r="V196" s="79"/>
      <c r="W196" s="79"/>
      <c r="X196" s="79"/>
      <c r="Y196" s="79"/>
      <c r="Z196" s="79"/>
      <c r="AA196" s="79"/>
      <c r="AB196" s="79"/>
      <c r="AC196" s="79"/>
      <c r="AD196" s="79"/>
    </row>
    <row r="197" ht="14.25" customHeight="1">
      <c r="A197" s="85" t="str">
        <f t="shared" si="1"/>
        <v>04-27</v>
      </c>
      <c r="B197" s="85" t="str">
        <f t="shared" si="2"/>
        <v>USD</v>
      </c>
      <c r="C197" s="79" t="s">
        <v>45</v>
      </c>
      <c r="D197" s="79">
        <v>1230427.0</v>
      </c>
      <c r="E197" s="79" t="s">
        <v>82</v>
      </c>
      <c r="F197" s="79" t="s">
        <v>83</v>
      </c>
      <c r="G197" s="79" t="s">
        <v>84</v>
      </c>
      <c r="H197" s="79" t="s">
        <v>85</v>
      </c>
      <c r="I197" s="79" t="s">
        <v>547</v>
      </c>
      <c r="J197" s="79" t="s">
        <v>76</v>
      </c>
      <c r="K197" s="79" t="s">
        <v>548</v>
      </c>
      <c r="L197" s="79" t="s">
        <v>549</v>
      </c>
      <c r="M197" s="79" t="s">
        <v>550</v>
      </c>
      <c r="N197" s="79" t="s">
        <v>80</v>
      </c>
      <c r="O197" s="79" t="s">
        <v>81</v>
      </c>
      <c r="P197" s="9" t="s">
        <v>83</v>
      </c>
      <c r="Q197" s="85" t="s">
        <v>85</v>
      </c>
      <c r="R197" s="79"/>
      <c r="S197" s="79"/>
      <c r="T197" s="79"/>
      <c r="U197" s="79"/>
      <c r="V197" s="79"/>
      <c r="W197" s="79"/>
      <c r="X197" s="79"/>
      <c r="Y197" s="79"/>
      <c r="Z197" s="79"/>
      <c r="AA197" s="79"/>
      <c r="AB197" s="79"/>
      <c r="AC197" s="79"/>
      <c r="AD197" s="79"/>
    </row>
    <row r="198" ht="14.25" customHeight="1">
      <c r="A198" s="85" t="str">
        <f t="shared" si="1"/>
        <v>04-27</v>
      </c>
      <c r="B198" s="85" t="str">
        <f t="shared" si="2"/>
        <v>USD</v>
      </c>
      <c r="C198" s="79" t="s">
        <v>45</v>
      </c>
      <c r="D198" s="79">
        <v>1230427.0</v>
      </c>
      <c r="E198" s="79" t="s">
        <v>82</v>
      </c>
      <c r="F198" s="79" t="s">
        <v>83</v>
      </c>
      <c r="G198" s="79" t="s">
        <v>84</v>
      </c>
      <c r="H198" s="79" t="s">
        <v>85</v>
      </c>
      <c r="I198" s="79" t="s">
        <v>551</v>
      </c>
      <c r="J198" s="79" t="s">
        <v>76</v>
      </c>
      <c r="K198" s="79" t="s">
        <v>552</v>
      </c>
      <c r="L198" s="79" t="s">
        <v>549</v>
      </c>
      <c r="M198" s="79" t="s">
        <v>550</v>
      </c>
      <c r="N198" s="79" t="s">
        <v>80</v>
      </c>
      <c r="O198" s="79" t="s">
        <v>81</v>
      </c>
      <c r="P198" s="9" t="s">
        <v>83</v>
      </c>
      <c r="Q198" s="85" t="s">
        <v>85</v>
      </c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79"/>
    </row>
    <row r="199" ht="14.25" customHeight="1">
      <c r="A199" s="85" t="str">
        <f t="shared" si="1"/>
        <v>04-27</v>
      </c>
      <c r="B199" s="85" t="str">
        <f t="shared" si="2"/>
        <v>USD</v>
      </c>
      <c r="C199" s="79" t="s">
        <v>45</v>
      </c>
      <c r="D199" s="79">
        <v>1230427.0</v>
      </c>
      <c r="E199" s="79" t="s">
        <v>82</v>
      </c>
      <c r="F199" s="79" t="s">
        <v>83</v>
      </c>
      <c r="G199" s="79" t="s">
        <v>84</v>
      </c>
      <c r="H199" s="79" t="s">
        <v>85</v>
      </c>
      <c r="I199" s="79" t="s">
        <v>553</v>
      </c>
      <c r="J199" s="79" t="s">
        <v>76</v>
      </c>
      <c r="K199" s="79" t="s">
        <v>554</v>
      </c>
      <c r="L199" s="79" t="s">
        <v>549</v>
      </c>
      <c r="M199" s="79" t="s">
        <v>550</v>
      </c>
      <c r="N199" s="79" t="s">
        <v>80</v>
      </c>
      <c r="O199" s="79" t="s">
        <v>81</v>
      </c>
      <c r="P199" s="9" t="s">
        <v>83</v>
      </c>
      <c r="Q199" s="85" t="s">
        <v>85</v>
      </c>
      <c r="R199" s="79"/>
      <c r="S199" s="79"/>
      <c r="T199" s="79"/>
      <c r="U199" s="79"/>
      <c r="V199" s="79"/>
      <c r="W199" s="79"/>
      <c r="X199" s="79"/>
      <c r="Y199" s="79"/>
      <c r="Z199" s="79"/>
      <c r="AA199" s="79"/>
      <c r="AB199" s="79"/>
      <c r="AC199" s="79"/>
      <c r="AD199" s="79"/>
    </row>
    <row r="200" ht="14.25" customHeight="1">
      <c r="A200" s="85" t="str">
        <f t="shared" si="1"/>
        <v>04-27</v>
      </c>
      <c r="B200" s="85" t="str">
        <f t="shared" si="2"/>
        <v>USD</v>
      </c>
      <c r="C200" s="79" t="s">
        <v>45</v>
      </c>
      <c r="D200" s="79">
        <v>1230427.0</v>
      </c>
      <c r="E200" s="79" t="s">
        <v>82</v>
      </c>
      <c r="F200" s="79" t="s">
        <v>83</v>
      </c>
      <c r="G200" s="79" t="s">
        <v>84</v>
      </c>
      <c r="H200" s="79" t="s">
        <v>85</v>
      </c>
      <c r="I200" s="79" t="s">
        <v>555</v>
      </c>
      <c r="J200" s="79" t="s">
        <v>76</v>
      </c>
      <c r="K200" s="79" t="s">
        <v>556</v>
      </c>
      <c r="L200" s="79" t="s">
        <v>549</v>
      </c>
      <c r="M200" s="79" t="s">
        <v>550</v>
      </c>
      <c r="N200" s="79" t="s">
        <v>80</v>
      </c>
      <c r="O200" s="79" t="s">
        <v>81</v>
      </c>
      <c r="P200" s="9" t="s">
        <v>83</v>
      </c>
      <c r="Q200" s="85" t="s">
        <v>85</v>
      </c>
      <c r="R200" s="79"/>
      <c r="S200" s="79"/>
      <c r="T200" s="79"/>
      <c r="U200" s="79"/>
      <c r="V200" s="79"/>
      <c r="W200" s="79"/>
      <c r="X200" s="79"/>
      <c r="Y200" s="79"/>
      <c r="Z200" s="79"/>
      <c r="AA200" s="79"/>
      <c r="AB200" s="79"/>
      <c r="AC200" s="79"/>
      <c r="AD200" s="79"/>
    </row>
    <row r="201" ht="14.25" customHeight="1">
      <c r="A201" s="85" t="str">
        <f t="shared" si="1"/>
        <v>04-27</v>
      </c>
      <c r="B201" s="85" t="str">
        <f t="shared" si="2"/>
        <v>USD</v>
      </c>
      <c r="C201" s="79" t="s">
        <v>45</v>
      </c>
      <c r="D201" s="79">
        <v>1230427.0</v>
      </c>
      <c r="E201" s="79" t="s">
        <v>82</v>
      </c>
      <c r="F201" s="79" t="s">
        <v>83</v>
      </c>
      <c r="G201" s="79" t="s">
        <v>84</v>
      </c>
      <c r="H201" s="79" t="s">
        <v>85</v>
      </c>
      <c r="I201" s="79" t="s">
        <v>557</v>
      </c>
      <c r="J201" s="79" t="s">
        <v>76</v>
      </c>
      <c r="K201" s="79" t="s">
        <v>558</v>
      </c>
      <c r="L201" s="79" t="s">
        <v>338</v>
      </c>
      <c r="M201" s="79" t="s">
        <v>559</v>
      </c>
      <c r="N201" s="79" t="s">
        <v>80</v>
      </c>
      <c r="O201" s="79" t="s">
        <v>98</v>
      </c>
      <c r="P201" s="9" t="s">
        <v>83</v>
      </c>
      <c r="Q201" s="85" t="s">
        <v>85</v>
      </c>
      <c r="R201" s="79"/>
      <c r="S201" s="79"/>
      <c r="T201" s="79"/>
      <c r="U201" s="79"/>
      <c r="V201" s="79"/>
      <c r="W201" s="79"/>
      <c r="X201" s="79"/>
      <c r="Y201" s="79"/>
      <c r="Z201" s="79"/>
      <c r="AA201" s="79"/>
      <c r="AB201" s="79"/>
      <c r="AC201" s="79"/>
      <c r="AD201" s="79"/>
    </row>
    <row r="202" ht="14.25" customHeight="1">
      <c r="A202" s="85" t="str">
        <f t="shared" si="1"/>
        <v>04-27</v>
      </c>
      <c r="B202" s="85" t="str">
        <f t="shared" si="2"/>
        <v>USD</v>
      </c>
      <c r="C202" s="79" t="s">
        <v>45</v>
      </c>
      <c r="D202" s="79">
        <v>1230427.0</v>
      </c>
      <c r="E202" s="79" t="s">
        <v>82</v>
      </c>
      <c r="F202" s="79" t="s">
        <v>83</v>
      </c>
      <c r="G202" s="79" t="s">
        <v>84</v>
      </c>
      <c r="H202" s="79" t="s">
        <v>85</v>
      </c>
      <c r="I202" s="79" t="s">
        <v>560</v>
      </c>
      <c r="J202" s="79" t="s">
        <v>76</v>
      </c>
      <c r="K202" s="79" t="s">
        <v>561</v>
      </c>
      <c r="L202" s="79" t="s">
        <v>338</v>
      </c>
      <c r="M202" s="79" t="s">
        <v>559</v>
      </c>
      <c r="N202" s="79" t="s">
        <v>80</v>
      </c>
      <c r="O202" s="79" t="s">
        <v>98</v>
      </c>
      <c r="P202" s="9" t="s">
        <v>83</v>
      </c>
      <c r="Q202" s="85" t="s">
        <v>85</v>
      </c>
      <c r="R202" s="79"/>
      <c r="S202" s="79"/>
      <c r="T202" s="79"/>
      <c r="U202" s="79"/>
      <c r="V202" s="79"/>
      <c r="W202" s="79"/>
      <c r="X202" s="79"/>
      <c r="Y202" s="79"/>
      <c r="Z202" s="79"/>
      <c r="AA202" s="79"/>
      <c r="AB202" s="79"/>
      <c r="AC202" s="79"/>
      <c r="AD202" s="79"/>
    </row>
    <row r="203" ht="14.25" customHeight="1">
      <c r="A203" s="85" t="str">
        <f t="shared" si="1"/>
        <v>04-27</v>
      </c>
      <c r="B203" s="85" t="str">
        <f t="shared" si="2"/>
        <v>USD</v>
      </c>
      <c r="C203" s="79" t="s">
        <v>45</v>
      </c>
      <c r="D203" s="79">
        <v>1230427.0</v>
      </c>
      <c r="E203" s="79" t="s">
        <v>82</v>
      </c>
      <c r="F203" s="79" t="s">
        <v>83</v>
      </c>
      <c r="G203" s="79" t="s">
        <v>84</v>
      </c>
      <c r="H203" s="79" t="s">
        <v>85</v>
      </c>
      <c r="I203" s="79" t="s">
        <v>562</v>
      </c>
      <c r="J203" s="79" t="s">
        <v>76</v>
      </c>
      <c r="K203" s="79" t="s">
        <v>563</v>
      </c>
      <c r="L203" s="79" t="s">
        <v>338</v>
      </c>
      <c r="M203" s="79" t="s">
        <v>559</v>
      </c>
      <c r="N203" s="79" t="s">
        <v>80</v>
      </c>
      <c r="O203" s="79" t="s">
        <v>98</v>
      </c>
      <c r="P203" s="9" t="s">
        <v>83</v>
      </c>
      <c r="Q203" s="85" t="s">
        <v>85</v>
      </c>
      <c r="R203" s="79"/>
      <c r="S203" s="79"/>
      <c r="T203" s="79"/>
      <c r="U203" s="79"/>
      <c r="V203" s="79"/>
      <c r="W203" s="79"/>
      <c r="X203" s="79"/>
      <c r="Y203" s="79"/>
      <c r="Z203" s="79"/>
      <c r="AA203" s="79"/>
      <c r="AB203" s="79"/>
      <c r="AC203" s="79"/>
      <c r="AD203" s="79"/>
    </row>
    <row r="204" ht="14.25" customHeight="1">
      <c r="A204" s="85" t="str">
        <f t="shared" si="1"/>
        <v>04-27</v>
      </c>
      <c r="B204" s="85" t="str">
        <f t="shared" si="2"/>
        <v>USD</v>
      </c>
      <c r="C204" s="79" t="s">
        <v>45</v>
      </c>
      <c r="D204" s="79">
        <v>1230427.0</v>
      </c>
      <c r="E204" s="79" t="s">
        <v>82</v>
      </c>
      <c r="F204" s="79" t="s">
        <v>83</v>
      </c>
      <c r="G204" s="79" t="s">
        <v>84</v>
      </c>
      <c r="H204" s="79" t="s">
        <v>85</v>
      </c>
      <c r="I204" s="79" t="s">
        <v>564</v>
      </c>
      <c r="J204" s="79" t="s">
        <v>76</v>
      </c>
      <c r="K204" s="79" t="s">
        <v>565</v>
      </c>
      <c r="L204" s="79" t="s">
        <v>338</v>
      </c>
      <c r="M204" s="79" t="s">
        <v>559</v>
      </c>
      <c r="N204" s="79" t="s">
        <v>80</v>
      </c>
      <c r="O204" s="79" t="s">
        <v>98</v>
      </c>
      <c r="P204" s="9" t="s">
        <v>83</v>
      </c>
      <c r="Q204" s="85" t="s">
        <v>281</v>
      </c>
      <c r="R204" s="79"/>
      <c r="S204" s="79"/>
      <c r="T204" s="79"/>
      <c r="U204" s="79"/>
      <c r="V204" s="79"/>
      <c r="W204" s="79"/>
      <c r="X204" s="79"/>
      <c r="Y204" s="79"/>
      <c r="Z204" s="79"/>
      <c r="AA204" s="79"/>
      <c r="AB204" s="79"/>
      <c r="AC204" s="79"/>
      <c r="AD204" s="79"/>
    </row>
    <row r="205" ht="14.25" customHeight="1">
      <c r="A205" s="85" t="str">
        <f t="shared" si="1"/>
        <v>04-27</v>
      </c>
      <c r="B205" s="85" t="str">
        <f t="shared" si="2"/>
        <v>USD</v>
      </c>
      <c r="C205" s="79" t="s">
        <v>45</v>
      </c>
      <c r="D205" s="79">
        <v>1230427.0</v>
      </c>
      <c r="E205" s="79" t="s">
        <v>82</v>
      </c>
      <c r="F205" s="79" t="s">
        <v>83</v>
      </c>
      <c r="G205" s="79" t="s">
        <v>84</v>
      </c>
      <c r="H205" s="79" t="s">
        <v>85</v>
      </c>
      <c r="I205" s="79" t="s">
        <v>566</v>
      </c>
      <c r="J205" s="79" t="s">
        <v>76</v>
      </c>
      <c r="K205" s="79" t="s">
        <v>567</v>
      </c>
      <c r="L205" s="79" t="s">
        <v>338</v>
      </c>
      <c r="M205" s="79" t="s">
        <v>559</v>
      </c>
      <c r="N205" s="79" t="s">
        <v>80</v>
      </c>
      <c r="O205" s="79" t="s">
        <v>98</v>
      </c>
      <c r="P205" s="9" t="s">
        <v>83</v>
      </c>
      <c r="Q205" s="85" t="s">
        <v>281</v>
      </c>
      <c r="R205" s="79"/>
      <c r="S205" s="79"/>
      <c r="T205" s="79"/>
      <c r="U205" s="79"/>
      <c r="V205" s="79"/>
      <c r="W205" s="79"/>
      <c r="X205" s="79"/>
      <c r="Y205" s="79"/>
      <c r="Z205" s="79"/>
      <c r="AA205" s="79"/>
      <c r="AB205" s="79"/>
      <c r="AC205" s="79"/>
      <c r="AD205" s="79"/>
    </row>
    <row r="206" ht="14.25" customHeight="1">
      <c r="A206" s="85" t="str">
        <f t="shared" si="1"/>
        <v>04-27</v>
      </c>
      <c r="B206" s="85" t="str">
        <f t="shared" si="2"/>
        <v>USD</v>
      </c>
      <c r="C206" s="79" t="s">
        <v>45</v>
      </c>
      <c r="D206" s="79">
        <v>1230427.0</v>
      </c>
      <c r="E206" s="79" t="s">
        <v>82</v>
      </c>
      <c r="F206" s="79" t="s">
        <v>279</v>
      </c>
      <c r="G206" s="79" t="s">
        <v>280</v>
      </c>
      <c r="H206" s="79" t="s">
        <v>281</v>
      </c>
      <c r="I206" s="79" t="s">
        <v>568</v>
      </c>
      <c r="J206" s="79" t="s">
        <v>76</v>
      </c>
      <c r="K206" s="79" t="s">
        <v>569</v>
      </c>
      <c r="L206" s="79" t="s">
        <v>570</v>
      </c>
      <c r="M206" s="79" t="s">
        <v>571</v>
      </c>
      <c r="N206" s="79" t="s">
        <v>80</v>
      </c>
      <c r="O206" s="79" t="s">
        <v>90</v>
      </c>
      <c r="P206" s="9" t="s">
        <v>279</v>
      </c>
      <c r="Q206" s="85" t="s">
        <v>281</v>
      </c>
      <c r="R206" s="79"/>
      <c r="S206" s="79"/>
      <c r="T206" s="79"/>
      <c r="U206" s="79"/>
      <c r="V206" s="79"/>
      <c r="W206" s="79"/>
      <c r="X206" s="79"/>
      <c r="Y206" s="79"/>
      <c r="Z206" s="79"/>
      <c r="AA206" s="79"/>
      <c r="AB206" s="79"/>
      <c r="AC206" s="79"/>
      <c r="AD206" s="79"/>
    </row>
    <row r="207" ht="14.25" customHeight="1">
      <c r="A207" s="85" t="str">
        <f t="shared" si="1"/>
        <v>04-27</v>
      </c>
      <c r="B207" s="85" t="str">
        <f t="shared" si="2"/>
        <v>USD</v>
      </c>
      <c r="C207" s="79" t="s">
        <v>45</v>
      </c>
      <c r="D207" s="79">
        <v>1230427.0</v>
      </c>
      <c r="E207" s="79" t="s">
        <v>82</v>
      </c>
      <c r="F207" s="79" t="s">
        <v>279</v>
      </c>
      <c r="G207" s="79" t="s">
        <v>280</v>
      </c>
      <c r="H207" s="79" t="s">
        <v>281</v>
      </c>
      <c r="I207" s="79" t="s">
        <v>572</v>
      </c>
      <c r="J207" s="79" t="s">
        <v>76</v>
      </c>
      <c r="K207" s="79" t="s">
        <v>573</v>
      </c>
      <c r="L207" s="79" t="s">
        <v>570</v>
      </c>
      <c r="M207" s="79" t="s">
        <v>571</v>
      </c>
      <c r="N207" s="79" t="s">
        <v>80</v>
      </c>
      <c r="O207" s="79" t="s">
        <v>90</v>
      </c>
      <c r="P207" s="9" t="s">
        <v>279</v>
      </c>
      <c r="Q207" s="85" t="s">
        <v>281</v>
      </c>
      <c r="R207" s="79"/>
      <c r="S207" s="79"/>
      <c r="T207" s="79"/>
      <c r="U207" s="79"/>
      <c r="V207" s="79"/>
      <c r="W207" s="79"/>
      <c r="X207" s="79"/>
      <c r="Y207" s="79"/>
      <c r="Z207" s="79"/>
      <c r="AA207" s="79"/>
      <c r="AB207" s="79"/>
      <c r="AC207" s="79"/>
      <c r="AD207" s="79"/>
    </row>
    <row r="208" ht="14.25" customHeight="1">
      <c r="A208" s="85" t="str">
        <f t="shared" si="1"/>
        <v>04-27</v>
      </c>
      <c r="B208" s="85" t="str">
        <f t="shared" si="2"/>
        <v>USD</v>
      </c>
      <c r="C208" s="79" t="s">
        <v>45</v>
      </c>
      <c r="D208" s="79">
        <v>1230427.0</v>
      </c>
      <c r="E208" s="79" t="s">
        <v>82</v>
      </c>
      <c r="F208" s="79" t="s">
        <v>279</v>
      </c>
      <c r="G208" s="79" t="s">
        <v>280</v>
      </c>
      <c r="H208" s="79" t="s">
        <v>281</v>
      </c>
      <c r="I208" s="79" t="s">
        <v>574</v>
      </c>
      <c r="J208" s="79" t="s">
        <v>76</v>
      </c>
      <c r="K208" s="79" t="s">
        <v>575</v>
      </c>
      <c r="L208" s="79" t="s">
        <v>570</v>
      </c>
      <c r="M208" s="79" t="s">
        <v>571</v>
      </c>
      <c r="N208" s="79" t="s">
        <v>80</v>
      </c>
      <c r="O208" s="79" t="s">
        <v>90</v>
      </c>
      <c r="P208" s="9" t="s">
        <v>279</v>
      </c>
      <c r="Q208" s="85" t="s">
        <v>93</v>
      </c>
      <c r="R208" s="79"/>
      <c r="S208" s="79"/>
      <c r="T208" s="79"/>
      <c r="U208" s="79"/>
      <c r="V208" s="79"/>
      <c r="W208" s="79"/>
      <c r="X208" s="79"/>
      <c r="Y208" s="79"/>
      <c r="Z208" s="79"/>
      <c r="AA208" s="79"/>
      <c r="AB208" s="79"/>
      <c r="AC208" s="79"/>
      <c r="AD208" s="79"/>
    </row>
    <row r="209" ht="14.25" customHeight="1">
      <c r="A209" s="85" t="str">
        <f t="shared" si="1"/>
        <v>04-27</v>
      </c>
      <c r="B209" s="85" t="str">
        <f t="shared" si="2"/>
        <v>USD</v>
      </c>
      <c r="C209" s="79" t="s">
        <v>45</v>
      </c>
      <c r="D209" s="79">
        <v>1230427.0</v>
      </c>
      <c r="E209" s="79" t="s">
        <v>82</v>
      </c>
      <c r="F209" s="79" t="s">
        <v>279</v>
      </c>
      <c r="G209" s="79" t="s">
        <v>280</v>
      </c>
      <c r="H209" s="79" t="s">
        <v>281</v>
      </c>
      <c r="I209" s="79" t="s">
        <v>576</v>
      </c>
      <c r="J209" s="79" t="s">
        <v>76</v>
      </c>
      <c r="K209" s="79" t="s">
        <v>577</v>
      </c>
      <c r="L209" s="79" t="s">
        <v>570</v>
      </c>
      <c r="M209" s="79" t="s">
        <v>571</v>
      </c>
      <c r="N209" s="79" t="s">
        <v>80</v>
      </c>
      <c r="O209" s="79" t="s">
        <v>90</v>
      </c>
      <c r="P209" s="9" t="s">
        <v>279</v>
      </c>
      <c r="Q209" s="85" t="s">
        <v>93</v>
      </c>
      <c r="R209" s="79"/>
      <c r="S209" s="79"/>
      <c r="T209" s="79"/>
      <c r="U209" s="79"/>
      <c r="V209" s="79"/>
      <c r="W209" s="79"/>
      <c r="X209" s="79"/>
      <c r="Y209" s="79"/>
      <c r="Z209" s="79"/>
      <c r="AA209" s="79"/>
      <c r="AB209" s="79"/>
      <c r="AC209" s="79"/>
      <c r="AD209" s="79"/>
    </row>
    <row r="210" ht="14.25" customHeight="1">
      <c r="A210" s="85" t="str">
        <f t="shared" si="1"/>
        <v>04-27</v>
      </c>
      <c r="B210" s="85" t="str">
        <f t="shared" si="2"/>
        <v>USD</v>
      </c>
      <c r="C210" s="79" t="s">
        <v>45</v>
      </c>
      <c r="D210" s="79">
        <v>1230427.0</v>
      </c>
      <c r="E210" s="79" t="s">
        <v>71</v>
      </c>
      <c r="F210" s="79" t="s">
        <v>105</v>
      </c>
      <c r="G210" s="79" t="s">
        <v>92</v>
      </c>
      <c r="H210" s="79" t="s">
        <v>93</v>
      </c>
      <c r="I210" s="79" t="s">
        <v>578</v>
      </c>
      <c r="J210" s="79" t="s">
        <v>76</v>
      </c>
      <c r="K210" s="79" t="s">
        <v>579</v>
      </c>
      <c r="L210" s="79" t="s">
        <v>580</v>
      </c>
      <c r="M210" s="79" t="s">
        <v>581</v>
      </c>
      <c r="N210" s="79" t="s">
        <v>80</v>
      </c>
      <c r="O210" s="79" t="s">
        <v>81</v>
      </c>
      <c r="P210" s="9" t="s">
        <v>105</v>
      </c>
      <c r="Q210" s="85" t="s">
        <v>93</v>
      </c>
      <c r="R210" s="79"/>
      <c r="S210" s="79"/>
      <c r="T210" s="79"/>
      <c r="U210" s="79"/>
      <c r="V210" s="79"/>
      <c r="W210" s="79"/>
      <c r="X210" s="79"/>
      <c r="Y210" s="79"/>
      <c r="Z210" s="79"/>
      <c r="AA210" s="79"/>
      <c r="AB210" s="79"/>
      <c r="AC210" s="79"/>
      <c r="AD210" s="79"/>
    </row>
    <row r="211" ht="14.25" customHeight="1">
      <c r="A211" s="85" t="str">
        <f t="shared" si="1"/>
        <v>04-27</v>
      </c>
      <c r="B211" s="85" t="str">
        <f t="shared" si="2"/>
        <v>USD</v>
      </c>
      <c r="C211" s="79" t="s">
        <v>45</v>
      </c>
      <c r="D211" s="79">
        <v>1230427.0</v>
      </c>
      <c r="E211" s="79" t="s">
        <v>71</v>
      </c>
      <c r="F211" s="79" t="s">
        <v>105</v>
      </c>
      <c r="G211" s="79" t="s">
        <v>92</v>
      </c>
      <c r="H211" s="79" t="s">
        <v>93</v>
      </c>
      <c r="I211" s="79" t="s">
        <v>582</v>
      </c>
      <c r="J211" s="79" t="s">
        <v>76</v>
      </c>
      <c r="K211" s="79" t="s">
        <v>583</v>
      </c>
      <c r="L211" s="79" t="s">
        <v>580</v>
      </c>
      <c r="M211" s="79" t="s">
        <v>581</v>
      </c>
      <c r="N211" s="79" t="s">
        <v>80</v>
      </c>
      <c r="O211" s="79" t="s">
        <v>81</v>
      </c>
      <c r="P211" s="9" t="s">
        <v>105</v>
      </c>
      <c r="Q211" s="85" t="s">
        <v>93</v>
      </c>
      <c r="R211" s="79"/>
      <c r="S211" s="79"/>
      <c r="T211" s="79"/>
      <c r="U211" s="79"/>
      <c r="V211" s="79"/>
      <c r="W211" s="79"/>
      <c r="X211" s="79"/>
      <c r="Y211" s="79"/>
      <c r="Z211" s="79"/>
      <c r="AA211" s="79"/>
      <c r="AB211" s="79"/>
      <c r="AC211" s="79"/>
      <c r="AD211" s="79"/>
    </row>
    <row r="212" ht="14.25" customHeight="1">
      <c r="A212" s="85" t="str">
        <f t="shared" si="1"/>
        <v>04-27</v>
      </c>
      <c r="B212" s="85" t="str">
        <f t="shared" si="2"/>
        <v>USD</v>
      </c>
      <c r="C212" s="79" t="s">
        <v>45</v>
      </c>
      <c r="D212" s="79">
        <v>1230427.0</v>
      </c>
      <c r="E212" s="79" t="s">
        <v>71</v>
      </c>
      <c r="F212" s="79" t="s">
        <v>105</v>
      </c>
      <c r="G212" s="79" t="s">
        <v>92</v>
      </c>
      <c r="H212" s="79" t="s">
        <v>93</v>
      </c>
      <c r="I212" s="79" t="s">
        <v>584</v>
      </c>
      <c r="J212" s="79" t="s">
        <v>76</v>
      </c>
      <c r="K212" s="79" t="s">
        <v>585</v>
      </c>
      <c r="L212" s="79" t="s">
        <v>580</v>
      </c>
      <c r="M212" s="79" t="s">
        <v>581</v>
      </c>
      <c r="N212" s="79" t="s">
        <v>80</v>
      </c>
      <c r="O212" s="79" t="s">
        <v>81</v>
      </c>
      <c r="P212" s="9" t="s">
        <v>105</v>
      </c>
      <c r="Q212" s="85" t="s">
        <v>93</v>
      </c>
      <c r="R212" s="79"/>
      <c r="S212" s="79"/>
      <c r="T212" s="79"/>
      <c r="U212" s="79"/>
      <c r="V212" s="79"/>
      <c r="W212" s="79"/>
      <c r="X212" s="79"/>
      <c r="Y212" s="79"/>
      <c r="Z212" s="79"/>
      <c r="AA212" s="79"/>
      <c r="AB212" s="79"/>
      <c r="AC212" s="79"/>
      <c r="AD212" s="79"/>
    </row>
    <row r="213" ht="14.25" customHeight="1">
      <c r="A213" s="85" t="str">
        <f t="shared" si="1"/>
        <v>04-27</v>
      </c>
      <c r="B213" s="85" t="str">
        <f t="shared" si="2"/>
        <v>USD</v>
      </c>
      <c r="C213" s="79" t="s">
        <v>45</v>
      </c>
      <c r="D213" s="79">
        <v>1230427.0</v>
      </c>
      <c r="E213" s="79" t="s">
        <v>71</v>
      </c>
      <c r="F213" s="79" t="s">
        <v>105</v>
      </c>
      <c r="G213" s="79" t="s">
        <v>92</v>
      </c>
      <c r="H213" s="79" t="s">
        <v>93</v>
      </c>
      <c r="I213" s="79" t="s">
        <v>586</v>
      </c>
      <c r="J213" s="79" t="s">
        <v>76</v>
      </c>
      <c r="K213" s="79" t="s">
        <v>587</v>
      </c>
      <c r="L213" s="79" t="s">
        <v>580</v>
      </c>
      <c r="M213" s="79" t="s">
        <v>581</v>
      </c>
      <c r="N213" s="79" t="s">
        <v>80</v>
      </c>
      <c r="O213" s="79" t="s">
        <v>81</v>
      </c>
      <c r="P213" s="9" t="s">
        <v>105</v>
      </c>
      <c r="Q213" s="85" t="s">
        <v>93</v>
      </c>
      <c r="R213" s="79"/>
      <c r="S213" s="79"/>
      <c r="T213" s="79"/>
      <c r="U213" s="79"/>
      <c r="V213" s="79"/>
      <c r="W213" s="79"/>
      <c r="X213" s="79"/>
      <c r="Y213" s="79"/>
      <c r="Z213" s="79"/>
      <c r="AA213" s="79"/>
      <c r="AB213" s="79"/>
      <c r="AC213" s="79"/>
      <c r="AD213" s="79"/>
    </row>
    <row r="214" ht="14.25" customHeight="1">
      <c r="A214" s="85" t="str">
        <f t="shared" si="1"/>
        <v>04-27</v>
      </c>
      <c r="B214" s="85" t="str">
        <f t="shared" si="2"/>
        <v>USD</v>
      </c>
      <c r="C214" s="79" t="s">
        <v>45</v>
      </c>
      <c r="D214" s="79">
        <v>1230427.0</v>
      </c>
      <c r="E214" s="79" t="s">
        <v>71</v>
      </c>
      <c r="F214" s="79" t="s">
        <v>105</v>
      </c>
      <c r="G214" s="79" t="s">
        <v>92</v>
      </c>
      <c r="H214" s="79" t="s">
        <v>93</v>
      </c>
      <c r="I214" s="79" t="s">
        <v>588</v>
      </c>
      <c r="J214" s="79" t="s">
        <v>76</v>
      </c>
      <c r="K214" s="79" t="s">
        <v>589</v>
      </c>
      <c r="L214" s="79" t="s">
        <v>580</v>
      </c>
      <c r="M214" s="79" t="s">
        <v>581</v>
      </c>
      <c r="N214" s="79" t="s">
        <v>80</v>
      </c>
      <c r="O214" s="79" t="s">
        <v>81</v>
      </c>
      <c r="P214" s="9" t="s">
        <v>105</v>
      </c>
      <c r="Q214" s="85" t="s">
        <v>298</v>
      </c>
      <c r="R214" s="79"/>
      <c r="S214" s="79"/>
      <c r="T214" s="79"/>
      <c r="U214" s="79"/>
      <c r="V214" s="79"/>
      <c r="W214" s="79"/>
      <c r="X214" s="79"/>
      <c r="Y214" s="79"/>
      <c r="Z214" s="79"/>
      <c r="AA214" s="79"/>
      <c r="AB214" s="79"/>
      <c r="AC214" s="79"/>
      <c r="AD214" s="79"/>
    </row>
    <row r="215" ht="14.25" customHeight="1">
      <c r="A215" s="85" t="str">
        <f t="shared" si="1"/>
        <v>04-27</v>
      </c>
      <c r="B215" s="85" t="str">
        <f t="shared" si="2"/>
        <v>USD</v>
      </c>
      <c r="C215" s="79" t="s">
        <v>45</v>
      </c>
      <c r="D215" s="79">
        <v>1230427.0</v>
      </c>
      <c r="E215" s="79" t="s">
        <v>71</v>
      </c>
      <c r="F215" s="79" t="s">
        <v>105</v>
      </c>
      <c r="G215" s="79" t="s">
        <v>92</v>
      </c>
      <c r="H215" s="79" t="s">
        <v>93</v>
      </c>
      <c r="I215" s="79" t="s">
        <v>590</v>
      </c>
      <c r="J215" s="79" t="s">
        <v>76</v>
      </c>
      <c r="K215" s="79" t="s">
        <v>591</v>
      </c>
      <c r="L215" s="79" t="s">
        <v>580</v>
      </c>
      <c r="M215" s="79" t="s">
        <v>581</v>
      </c>
      <c r="N215" s="79" t="s">
        <v>80</v>
      </c>
      <c r="O215" s="79" t="s">
        <v>81</v>
      </c>
      <c r="P215" s="9" t="s">
        <v>105</v>
      </c>
      <c r="Q215" s="85" t="s">
        <v>592</v>
      </c>
      <c r="R215" s="79"/>
      <c r="S215" s="79"/>
      <c r="T215" s="79"/>
      <c r="U215" s="79"/>
      <c r="V215" s="79"/>
      <c r="W215" s="79"/>
      <c r="X215" s="79"/>
      <c r="Y215" s="79"/>
      <c r="Z215" s="79"/>
      <c r="AA215" s="79"/>
      <c r="AB215" s="79"/>
      <c r="AC215" s="79"/>
      <c r="AD215" s="79"/>
    </row>
    <row r="216" ht="14.25" customHeight="1">
      <c r="A216" s="85" t="str">
        <f t="shared" si="1"/>
        <v>04-28</v>
      </c>
      <c r="B216" s="85" t="str">
        <f t="shared" si="2"/>
        <v>USD</v>
      </c>
      <c r="C216" s="85" t="s">
        <v>45</v>
      </c>
      <c r="D216" s="85">
        <v>1230428.0</v>
      </c>
      <c r="E216" s="85" t="s">
        <v>71</v>
      </c>
      <c r="F216" s="85" t="s">
        <v>593</v>
      </c>
      <c r="G216" s="85" t="s">
        <v>594</v>
      </c>
      <c r="H216" s="85" t="s">
        <v>298</v>
      </c>
      <c r="I216" s="85" t="s">
        <v>595</v>
      </c>
      <c r="J216" s="85" t="s">
        <v>76</v>
      </c>
      <c r="K216" s="85" t="s">
        <v>596</v>
      </c>
      <c r="L216" s="85" t="s">
        <v>78</v>
      </c>
      <c r="M216" s="85" t="s">
        <v>254</v>
      </c>
      <c r="N216" s="85" t="s">
        <v>80</v>
      </c>
      <c r="O216" s="85" t="s">
        <v>81</v>
      </c>
      <c r="P216" s="79" t="s">
        <v>593</v>
      </c>
      <c r="Q216" s="79" t="s">
        <v>592</v>
      </c>
      <c r="R216" s="79"/>
      <c r="S216" s="79"/>
      <c r="T216" s="79"/>
      <c r="U216" s="79"/>
      <c r="V216" s="79"/>
      <c r="W216" s="79"/>
      <c r="X216" s="79"/>
      <c r="Y216" s="79"/>
      <c r="Z216" s="79"/>
      <c r="AA216" s="79"/>
      <c r="AB216" s="79"/>
      <c r="AD216" s="79"/>
    </row>
    <row r="217" ht="14.25" customHeight="1">
      <c r="A217" s="85" t="str">
        <f t="shared" si="1"/>
        <v>04-04</v>
      </c>
      <c r="B217" s="85" t="str">
        <f t="shared" si="2"/>
        <v>AUD</v>
      </c>
      <c r="C217" s="79" t="s">
        <v>597</v>
      </c>
      <c r="D217" s="79">
        <v>1230404.0</v>
      </c>
      <c r="E217" s="79" t="s">
        <v>71</v>
      </c>
      <c r="F217" s="79" t="s">
        <v>598</v>
      </c>
      <c r="G217" s="79" t="s">
        <v>599</v>
      </c>
      <c r="H217" s="79" t="s">
        <v>592</v>
      </c>
      <c r="I217" s="79" t="s">
        <v>600</v>
      </c>
      <c r="J217" s="79" t="s">
        <v>76</v>
      </c>
      <c r="K217" s="79" t="s">
        <v>601</v>
      </c>
      <c r="L217" s="79" t="s">
        <v>602</v>
      </c>
      <c r="M217" s="79" t="s">
        <v>603</v>
      </c>
      <c r="N217" s="79" t="s">
        <v>80</v>
      </c>
      <c r="O217" s="79" t="s">
        <v>98</v>
      </c>
      <c r="P217" s="79" t="s">
        <v>598</v>
      </c>
      <c r="Q217" s="79" t="s">
        <v>592</v>
      </c>
      <c r="R217" s="79"/>
      <c r="S217" s="79"/>
      <c r="T217" s="79"/>
      <c r="U217" s="79"/>
      <c r="V217" s="79"/>
      <c r="W217" s="79"/>
      <c r="X217" s="79"/>
      <c r="Y217" s="79"/>
      <c r="Z217" s="79"/>
      <c r="AA217" s="79"/>
      <c r="AB217" s="79"/>
      <c r="AD217" s="79"/>
    </row>
    <row r="218" ht="14.25" customHeight="1">
      <c r="A218" s="85" t="str">
        <f t="shared" si="1"/>
        <v>04-05</v>
      </c>
      <c r="B218" s="85" t="str">
        <f t="shared" si="2"/>
        <v>AUD</v>
      </c>
      <c r="C218" s="79" t="s">
        <v>597</v>
      </c>
      <c r="D218" s="79">
        <v>1230405.0</v>
      </c>
      <c r="E218" s="79" t="s">
        <v>82</v>
      </c>
      <c r="F218" s="79" t="s">
        <v>604</v>
      </c>
      <c r="G218" s="79" t="s">
        <v>605</v>
      </c>
      <c r="H218" s="79" t="s">
        <v>592</v>
      </c>
      <c r="I218" s="79" t="s">
        <v>606</v>
      </c>
      <c r="J218" s="79" t="s">
        <v>76</v>
      </c>
      <c r="K218" s="79" t="s">
        <v>607</v>
      </c>
      <c r="L218" s="79" t="s">
        <v>608</v>
      </c>
      <c r="M218" s="79" t="s">
        <v>609</v>
      </c>
      <c r="N218" s="79" t="s">
        <v>80</v>
      </c>
      <c r="O218" s="79" t="s">
        <v>98</v>
      </c>
      <c r="P218" s="79" t="s">
        <v>604</v>
      </c>
      <c r="Q218" s="79" t="s">
        <v>592</v>
      </c>
      <c r="R218" s="79"/>
      <c r="S218" s="79"/>
      <c r="T218" s="79"/>
      <c r="U218" s="79"/>
      <c r="V218" s="79"/>
      <c r="W218" s="79"/>
      <c r="X218" s="79"/>
      <c r="Y218" s="79"/>
      <c r="Z218" s="79"/>
      <c r="AA218" s="79"/>
      <c r="AB218" s="79"/>
      <c r="AD218" s="79"/>
    </row>
    <row r="219" ht="14.25" customHeight="1">
      <c r="A219" s="85" t="str">
        <f t="shared" si="1"/>
        <v>04-10</v>
      </c>
      <c r="B219" s="85" t="str">
        <f t="shared" si="2"/>
        <v>AUD</v>
      </c>
      <c r="C219" s="79" t="s">
        <v>597</v>
      </c>
      <c r="D219" s="79">
        <v>1230410.0</v>
      </c>
      <c r="E219" s="79" t="s">
        <v>82</v>
      </c>
      <c r="F219" s="79" t="s">
        <v>610</v>
      </c>
      <c r="G219" s="79" t="s">
        <v>611</v>
      </c>
      <c r="H219" s="79" t="s">
        <v>592</v>
      </c>
      <c r="I219" s="79" t="s">
        <v>612</v>
      </c>
      <c r="J219" s="79" t="s">
        <v>76</v>
      </c>
      <c r="K219" s="79" t="s">
        <v>613</v>
      </c>
      <c r="L219" s="79" t="s">
        <v>614</v>
      </c>
      <c r="M219" s="79" t="s">
        <v>615</v>
      </c>
      <c r="N219" s="79" t="s">
        <v>80</v>
      </c>
      <c r="O219" s="79" t="s">
        <v>81</v>
      </c>
      <c r="P219" s="79" t="s">
        <v>610</v>
      </c>
      <c r="Q219" s="79" t="s">
        <v>592</v>
      </c>
      <c r="R219" s="79"/>
      <c r="S219" s="79"/>
      <c r="T219" s="79"/>
      <c r="U219" s="79"/>
      <c r="V219" s="79"/>
      <c r="W219" s="79"/>
      <c r="X219" s="79"/>
      <c r="Y219" s="79"/>
      <c r="Z219" s="79"/>
      <c r="AA219" s="79"/>
      <c r="AB219" s="79"/>
      <c r="AD219" s="79"/>
    </row>
    <row r="220" ht="14.25" customHeight="1">
      <c r="A220" s="85" t="str">
        <f t="shared" si="1"/>
        <v>04-10</v>
      </c>
      <c r="B220" s="85" t="str">
        <f t="shared" si="2"/>
        <v>AUD</v>
      </c>
      <c r="C220" s="79" t="s">
        <v>597</v>
      </c>
      <c r="D220" s="79">
        <v>1230410.0</v>
      </c>
      <c r="E220" s="79" t="s">
        <v>82</v>
      </c>
      <c r="F220" s="79" t="s">
        <v>610</v>
      </c>
      <c r="G220" s="79" t="s">
        <v>611</v>
      </c>
      <c r="H220" s="79" t="s">
        <v>592</v>
      </c>
      <c r="I220" s="79" t="s">
        <v>616</v>
      </c>
      <c r="J220" s="79" t="s">
        <v>76</v>
      </c>
      <c r="K220" s="79" t="s">
        <v>617</v>
      </c>
      <c r="L220" s="79" t="s">
        <v>614</v>
      </c>
      <c r="M220" s="79" t="s">
        <v>615</v>
      </c>
      <c r="N220" s="79" t="s">
        <v>80</v>
      </c>
      <c r="O220" s="79" t="s">
        <v>81</v>
      </c>
      <c r="P220" s="79" t="s">
        <v>610</v>
      </c>
      <c r="Q220" s="79" t="s">
        <v>592</v>
      </c>
      <c r="R220" s="79"/>
      <c r="S220" s="79"/>
      <c r="T220" s="79"/>
      <c r="U220" s="79"/>
      <c r="V220" s="79"/>
      <c r="W220" s="79"/>
      <c r="X220" s="79"/>
      <c r="Y220" s="79"/>
      <c r="Z220" s="79"/>
      <c r="AA220" s="79"/>
      <c r="AB220" s="79"/>
      <c r="AD220" s="79"/>
    </row>
    <row r="221" ht="14.25" customHeight="1">
      <c r="A221" s="85" t="str">
        <f t="shared" si="1"/>
        <v>04-10</v>
      </c>
      <c r="B221" s="85" t="str">
        <f t="shared" si="2"/>
        <v>AUD</v>
      </c>
      <c r="C221" s="79" t="s">
        <v>597</v>
      </c>
      <c r="D221" s="79">
        <v>1230410.0</v>
      </c>
      <c r="E221" s="79" t="s">
        <v>82</v>
      </c>
      <c r="F221" s="79" t="s">
        <v>610</v>
      </c>
      <c r="G221" s="79" t="s">
        <v>611</v>
      </c>
      <c r="H221" s="79" t="s">
        <v>592</v>
      </c>
      <c r="I221" s="79" t="s">
        <v>618</v>
      </c>
      <c r="J221" s="79" t="s">
        <v>76</v>
      </c>
      <c r="K221" s="79" t="s">
        <v>619</v>
      </c>
      <c r="L221" s="79" t="s">
        <v>614</v>
      </c>
      <c r="M221" s="79" t="s">
        <v>615</v>
      </c>
      <c r="N221" s="79" t="s">
        <v>80</v>
      </c>
      <c r="O221" s="79" t="s">
        <v>81</v>
      </c>
      <c r="P221" s="79" t="s">
        <v>610</v>
      </c>
      <c r="Q221" s="79" t="s">
        <v>592</v>
      </c>
      <c r="R221" s="79"/>
      <c r="S221" s="79"/>
      <c r="T221" s="79"/>
      <c r="U221" s="79"/>
      <c r="V221" s="79"/>
      <c r="W221" s="79"/>
      <c r="X221" s="79"/>
      <c r="Y221" s="79"/>
      <c r="Z221" s="79"/>
      <c r="AA221" s="79"/>
      <c r="AB221" s="79"/>
      <c r="AD221" s="79"/>
    </row>
    <row r="222" ht="14.25" customHeight="1">
      <c r="A222" s="85" t="str">
        <f t="shared" si="1"/>
        <v>04-10</v>
      </c>
      <c r="B222" s="85" t="str">
        <f t="shared" si="2"/>
        <v>AUD</v>
      </c>
      <c r="C222" s="79" t="s">
        <v>597</v>
      </c>
      <c r="D222" s="79">
        <v>1230410.0</v>
      </c>
      <c r="E222" s="79" t="s">
        <v>82</v>
      </c>
      <c r="F222" s="79" t="s">
        <v>610</v>
      </c>
      <c r="G222" s="79" t="s">
        <v>611</v>
      </c>
      <c r="H222" s="79" t="s">
        <v>592</v>
      </c>
      <c r="I222" s="79" t="s">
        <v>620</v>
      </c>
      <c r="J222" s="79" t="s">
        <v>76</v>
      </c>
      <c r="K222" s="79" t="s">
        <v>621</v>
      </c>
      <c r="L222" s="79" t="s">
        <v>622</v>
      </c>
      <c r="M222" s="79" t="s">
        <v>623</v>
      </c>
      <c r="N222" s="79" t="s">
        <v>80</v>
      </c>
      <c r="O222" s="79" t="s">
        <v>81</v>
      </c>
      <c r="P222" s="79" t="s">
        <v>610</v>
      </c>
      <c r="Q222" s="79" t="s">
        <v>592</v>
      </c>
      <c r="R222" s="79"/>
      <c r="S222" s="79"/>
      <c r="T222" s="79"/>
      <c r="U222" s="79"/>
      <c r="V222" s="79"/>
      <c r="W222" s="79"/>
      <c r="X222" s="79"/>
      <c r="Y222" s="79"/>
      <c r="Z222" s="79"/>
      <c r="AA222" s="79"/>
      <c r="AB222" s="79"/>
      <c r="AD222" s="79"/>
    </row>
    <row r="223" ht="14.25" customHeight="1">
      <c r="A223" s="85" t="str">
        <f t="shared" si="1"/>
        <v>04-10</v>
      </c>
      <c r="B223" s="85" t="str">
        <f t="shared" si="2"/>
        <v>AUD</v>
      </c>
      <c r="C223" s="79" t="s">
        <v>597</v>
      </c>
      <c r="D223" s="79">
        <v>1230410.0</v>
      </c>
      <c r="E223" s="79" t="s">
        <v>82</v>
      </c>
      <c r="F223" s="79" t="s">
        <v>610</v>
      </c>
      <c r="G223" s="79" t="s">
        <v>611</v>
      </c>
      <c r="H223" s="79" t="s">
        <v>592</v>
      </c>
      <c r="I223" s="79" t="s">
        <v>624</v>
      </c>
      <c r="J223" s="79" t="s">
        <v>76</v>
      </c>
      <c r="K223" s="79" t="s">
        <v>625</v>
      </c>
      <c r="L223" s="79" t="s">
        <v>622</v>
      </c>
      <c r="M223" s="79" t="s">
        <v>623</v>
      </c>
      <c r="N223" s="79" t="s">
        <v>80</v>
      </c>
      <c r="O223" s="79" t="s">
        <v>81</v>
      </c>
      <c r="P223" s="79" t="s">
        <v>610</v>
      </c>
      <c r="Q223" s="79" t="s">
        <v>592</v>
      </c>
      <c r="R223" s="79"/>
      <c r="S223" s="79"/>
      <c r="T223" s="79"/>
      <c r="U223" s="79"/>
      <c r="V223" s="79"/>
      <c r="W223" s="79"/>
      <c r="X223" s="79"/>
      <c r="Y223" s="79"/>
      <c r="Z223" s="79"/>
      <c r="AA223" s="79"/>
      <c r="AB223" s="79"/>
      <c r="AD223" s="79"/>
    </row>
    <row r="224" ht="14.25" customHeight="1">
      <c r="A224" s="85" t="str">
        <f t="shared" si="1"/>
        <v>04-10</v>
      </c>
      <c r="B224" s="85" t="str">
        <f t="shared" si="2"/>
        <v>AUD</v>
      </c>
      <c r="C224" s="79" t="s">
        <v>597</v>
      </c>
      <c r="D224" s="79">
        <v>1230410.0</v>
      </c>
      <c r="E224" s="79" t="s">
        <v>82</v>
      </c>
      <c r="F224" s="79" t="s">
        <v>610</v>
      </c>
      <c r="G224" s="79" t="s">
        <v>611</v>
      </c>
      <c r="H224" s="79" t="s">
        <v>592</v>
      </c>
      <c r="I224" s="79" t="s">
        <v>626</v>
      </c>
      <c r="J224" s="79" t="s">
        <v>76</v>
      </c>
      <c r="K224" s="79" t="s">
        <v>627</v>
      </c>
      <c r="L224" s="79" t="s">
        <v>622</v>
      </c>
      <c r="M224" s="79" t="s">
        <v>623</v>
      </c>
      <c r="N224" s="79" t="s">
        <v>80</v>
      </c>
      <c r="O224" s="79" t="s">
        <v>81</v>
      </c>
      <c r="P224" s="79" t="s">
        <v>610</v>
      </c>
      <c r="Q224" s="79" t="s">
        <v>592</v>
      </c>
      <c r="R224" s="79"/>
      <c r="S224" s="79"/>
      <c r="T224" s="79"/>
      <c r="U224" s="79"/>
      <c r="V224" s="79"/>
      <c r="W224" s="79"/>
      <c r="X224" s="79"/>
      <c r="Y224" s="79"/>
      <c r="Z224" s="79"/>
      <c r="AA224" s="79"/>
      <c r="AB224" s="79"/>
      <c r="AD224" s="79"/>
    </row>
    <row r="225" ht="14.25" customHeight="1">
      <c r="A225" s="85" t="str">
        <f t="shared" si="1"/>
        <v>04-16</v>
      </c>
      <c r="B225" s="85" t="str">
        <f t="shared" si="2"/>
        <v>AUD</v>
      </c>
      <c r="C225" s="79" t="s">
        <v>597</v>
      </c>
      <c r="D225" s="79">
        <v>1230416.0</v>
      </c>
      <c r="E225" s="79" t="s">
        <v>71</v>
      </c>
      <c r="F225" s="79" t="s">
        <v>598</v>
      </c>
      <c r="G225" s="79" t="s">
        <v>599</v>
      </c>
      <c r="H225" s="79" t="s">
        <v>592</v>
      </c>
      <c r="I225" s="79" t="s">
        <v>628</v>
      </c>
      <c r="J225" s="79" t="s">
        <v>76</v>
      </c>
      <c r="K225" s="79" t="s">
        <v>629</v>
      </c>
      <c r="L225" s="79" t="s">
        <v>630</v>
      </c>
      <c r="M225" s="79" t="s">
        <v>631</v>
      </c>
      <c r="N225" s="79" t="s">
        <v>80</v>
      </c>
      <c r="O225" s="79" t="s">
        <v>90</v>
      </c>
      <c r="P225" s="79" t="s">
        <v>598</v>
      </c>
      <c r="Q225" s="79" t="s">
        <v>592</v>
      </c>
      <c r="R225" s="79"/>
      <c r="S225" s="79"/>
      <c r="T225" s="79"/>
      <c r="U225" s="79"/>
      <c r="V225" s="79"/>
      <c r="W225" s="79"/>
      <c r="X225" s="79"/>
      <c r="Y225" s="79"/>
      <c r="Z225" s="79"/>
      <c r="AA225" s="79"/>
      <c r="AB225" s="79"/>
      <c r="AD225" s="79"/>
    </row>
    <row r="226" ht="14.25" customHeight="1">
      <c r="A226" s="85" t="str">
        <f t="shared" si="1"/>
        <v>04-16</v>
      </c>
      <c r="B226" s="85" t="str">
        <f t="shared" si="2"/>
        <v>AUD</v>
      </c>
      <c r="C226" s="79" t="s">
        <v>597</v>
      </c>
      <c r="D226" s="79">
        <v>1230416.0</v>
      </c>
      <c r="E226" s="79" t="s">
        <v>71</v>
      </c>
      <c r="F226" s="79" t="s">
        <v>632</v>
      </c>
      <c r="G226" s="79" t="s">
        <v>633</v>
      </c>
      <c r="H226" s="79" t="s">
        <v>592</v>
      </c>
      <c r="I226" s="79" t="s">
        <v>634</v>
      </c>
      <c r="J226" s="79" t="s">
        <v>76</v>
      </c>
      <c r="K226" s="79" t="s">
        <v>635</v>
      </c>
      <c r="L226" s="79" t="s">
        <v>96</v>
      </c>
      <c r="M226" s="79" t="s">
        <v>636</v>
      </c>
      <c r="N226" s="79" t="s">
        <v>80</v>
      </c>
      <c r="O226" s="79" t="s">
        <v>98</v>
      </c>
      <c r="P226" s="79" t="s">
        <v>632</v>
      </c>
      <c r="Q226" s="79" t="s">
        <v>592</v>
      </c>
      <c r="R226" s="79"/>
      <c r="S226" s="79"/>
      <c r="T226" s="79"/>
      <c r="U226" s="79"/>
      <c r="V226" s="79"/>
      <c r="W226" s="79"/>
      <c r="X226" s="79"/>
      <c r="Y226" s="79"/>
      <c r="Z226" s="79"/>
      <c r="AA226" s="79"/>
      <c r="AB226" s="79"/>
    </row>
    <row r="227" ht="14.25" customHeight="1">
      <c r="A227" s="85" t="str">
        <f t="shared" si="1"/>
        <v>04-20</v>
      </c>
      <c r="B227" s="85" t="str">
        <f t="shared" si="2"/>
        <v>AUD</v>
      </c>
      <c r="C227" s="85" t="s">
        <v>597</v>
      </c>
      <c r="D227" s="85">
        <v>1230420.0</v>
      </c>
      <c r="E227" s="85" t="s">
        <v>71</v>
      </c>
      <c r="F227" s="85" t="s">
        <v>598</v>
      </c>
      <c r="G227" s="85" t="s">
        <v>599</v>
      </c>
      <c r="H227" s="85" t="s">
        <v>592</v>
      </c>
      <c r="I227" s="85" t="s">
        <v>637</v>
      </c>
      <c r="J227" s="85" t="s">
        <v>76</v>
      </c>
      <c r="K227" s="85" t="s">
        <v>638</v>
      </c>
      <c r="L227" s="85" t="s">
        <v>639</v>
      </c>
      <c r="M227" s="85" t="s">
        <v>640</v>
      </c>
      <c r="N227" s="85" t="s">
        <v>80</v>
      </c>
      <c r="O227" s="85" t="s">
        <v>98</v>
      </c>
      <c r="P227" s="79" t="s">
        <v>598</v>
      </c>
      <c r="Q227" s="79" t="s">
        <v>592</v>
      </c>
      <c r="R227" s="79"/>
      <c r="S227" s="79"/>
      <c r="T227" s="79"/>
      <c r="U227" s="79"/>
      <c r="V227" s="79"/>
      <c r="W227" s="79"/>
      <c r="X227" s="79"/>
      <c r="Y227" s="79"/>
      <c r="Z227" s="79"/>
      <c r="AA227" s="79"/>
      <c r="AB227" s="79"/>
    </row>
    <row r="228" ht="14.25" customHeight="1">
      <c r="A228" s="85" t="str">
        <f t="shared" si="1"/>
        <v>04-20</v>
      </c>
      <c r="B228" s="85" t="str">
        <f t="shared" si="2"/>
        <v>AUD</v>
      </c>
      <c r="C228" s="85" t="s">
        <v>597</v>
      </c>
      <c r="D228" s="85">
        <v>1230420.0</v>
      </c>
      <c r="E228" s="85" t="s">
        <v>71</v>
      </c>
      <c r="F228" s="85" t="s">
        <v>598</v>
      </c>
      <c r="G228" s="85" t="s">
        <v>599</v>
      </c>
      <c r="H228" s="85" t="s">
        <v>592</v>
      </c>
      <c r="I228" s="85" t="s">
        <v>641</v>
      </c>
      <c r="J228" s="85" t="s">
        <v>76</v>
      </c>
      <c r="K228" s="85" t="s">
        <v>642</v>
      </c>
      <c r="L228" s="85" t="s">
        <v>639</v>
      </c>
      <c r="M228" s="85" t="s">
        <v>640</v>
      </c>
      <c r="N228" s="85" t="s">
        <v>80</v>
      </c>
      <c r="O228" s="85" t="s">
        <v>98</v>
      </c>
      <c r="P228" s="79" t="s">
        <v>598</v>
      </c>
      <c r="Q228" s="79" t="s">
        <v>592</v>
      </c>
      <c r="R228" s="79"/>
      <c r="S228" s="79"/>
      <c r="T228" s="79"/>
      <c r="U228" s="79"/>
      <c r="V228" s="79"/>
      <c r="W228" s="79"/>
      <c r="X228" s="79"/>
      <c r="Y228" s="79"/>
      <c r="Z228" s="79"/>
      <c r="AA228" s="79"/>
      <c r="AB228" s="79"/>
    </row>
    <row r="229" ht="14.25" customHeight="1">
      <c r="A229" s="85" t="str">
        <f t="shared" si="1"/>
        <v>04-24</v>
      </c>
      <c r="B229" s="85" t="str">
        <f t="shared" si="2"/>
        <v>AUD</v>
      </c>
      <c r="C229" s="85" t="s">
        <v>597</v>
      </c>
      <c r="D229" s="85">
        <v>1230424.0</v>
      </c>
      <c r="E229" s="85" t="s">
        <v>71</v>
      </c>
      <c r="F229" s="85" t="s">
        <v>643</v>
      </c>
      <c r="G229" s="85" t="s">
        <v>644</v>
      </c>
      <c r="H229" s="85" t="s">
        <v>592</v>
      </c>
      <c r="I229" s="85" t="s">
        <v>645</v>
      </c>
      <c r="J229" s="85" t="s">
        <v>76</v>
      </c>
      <c r="K229" s="85" t="s">
        <v>646</v>
      </c>
      <c r="L229" s="85" t="s">
        <v>647</v>
      </c>
      <c r="M229" s="85" t="s">
        <v>648</v>
      </c>
      <c r="N229" s="85" t="s">
        <v>80</v>
      </c>
      <c r="O229" s="85" t="s">
        <v>117</v>
      </c>
      <c r="P229" s="79" t="s">
        <v>643</v>
      </c>
      <c r="Q229" s="79" t="s">
        <v>592</v>
      </c>
      <c r="R229" s="79"/>
      <c r="S229" s="79"/>
      <c r="T229" s="79"/>
      <c r="U229" s="79"/>
      <c r="V229" s="79"/>
      <c r="W229" s="79"/>
      <c r="X229" s="79"/>
      <c r="Y229" s="79"/>
      <c r="Z229" s="79"/>
      <c r="AA229" s="79"/>
      <c r="AB229" s="79"/>
    </row>
    <row r="230" ht="14.25" customHeight="1">
      <c r="A230" s="85" t="str">
        <f t="shared" si="1"/>
        <v>04-24</v>
      </c>
      <c r="B230" s="85" t="str">
        <f t="shared" si="2"/>
        <v>AUD</v>
      </c>
      <c r="C230" s="85" t="s">
        <v>597</v>
      </c>
      <c r="D230" s="85">
        <v>1230424.0</v>
      </c>
      <c r="E230" s="85" t="s">
        <v>71</v>
      </c>
      <c r="F230" s="85" t="s">
        <v>643</v>
      </c>
      <c r="G230" s="85" t="s">
        <v>644</v>
      </c>
      <c r="H230" s="85" t="s">
        <v>592</v>
      </c>
      <c r="I230" s="85" t="s">
        <v>649</v>
      </c>
      <c r="J230" s="85" t="s">
        <v>76</v>
      </c>
      <c r="K230" s="85" t="s">
        <v>650</v>
      </c>
      <c r="L230" s="85" t="s">
        <v>647</v>
      </c>
      <c r="M230" s="85" t="s">
        <v>648</v>
      </c>
      <c r="N230" s="85" t="s">
        <v>80</v>
      </c>
      <c r="O230" s="85" t="s">
        <v>117</v>
      </c>
      <c r="P230" s="79" t="s">
        <v>643</v>
      </c>
      <c r="Q230" s="79" t="s">
        <v>592</v>
      </c>
      <c r="R230" s="79"/>
      <c r="S230" s="79"/>
      <c r="T230" s="79"/>
      <c r="U230" s="79"/>
      <c r="V230" s="79"/>
      <c r="W230" s="79"/>
      <c r="X230" s="79"/>
      <c r="Y230" s="79"/>
      <c r="Z230" s="79"/>
      <c r="AA230" s="79"/>
      <c r="AB230" s="79"/>
    </row>
    <row r="231" ht="14.25" customHeight="1">
      <c r="A231" s="85" t="str">
        <f t="shared" si="1"/>
        <v>04-24</v>
      </c>
      <c r="B231" s="85" t="str">
        <f t="shared" si="2"/>
        <v>AUD</v>
      </c>
      <c r="C231" s="85" t="s">
        <v>597</v>
      </c>
      <c r="D231" s="85">
        <v>1230424.0</v>
      </c>
      <c r="E231" s="85" t="s">
        <v>71</v>
      </c>
      <c r="F231" s="85" t="s">
        <v>643</v>
      </c>
      <c r="G231" s="85" t="s">
        <v>644</v>
      </c>
      <c r="H231" s="85" t="s">
        <v>592</v>
      </c>
      <c r="I231" s="85" t="s">
        <v>651</v>
      </c>
      <c r="J231" s="85" t="s">
        <v>76</v>
      </c>
      <c r="K231" s="85" t="s">
        <v>652</v>
      </c>
      <c r="L231" s="85" t="s">
        <v>647</v>
      </c>
      <c r="M231" s="85" t="s">
        <v>648</v>
      </c>
      <c r="N231" s="85" t="s">
        <v>80</v>
      </c>
      <c r="O231" s="85" t="s">
        <v>117</v>
      </c>
      <c r="P231" s="79" t="s">
        <v>643</v>
      </c>
      <c r="Q231" s="79" t="s">
        <v>592</v>
      </c>
      <c r="R231" s="79"/>
      <c r="S231" s="79"/>
      <c r="T231" s="79"/>
      <c r="U231" s="79"/>
      <c r="V231" s="79"/>
      <c r="W231" s="79"/>
      <c r="X231" s="79"/>
      <c r="Y231" s="79"/>
      <c r="Z231" s="79"/>
      <c r="AA231" s="79"/>
      <c r="AB231" s="79"/>
    </row>
    <row r="232" ht="14.25" customHeight="1">
      <c r="A232" s="85" t="str">
        <f t="shared" si="1"/>
        <v>04-24</v>
      </c>
      <c r="B232" s="85" t="str">
        <f t="shared" si="2"/>
        <v>AUD</v>
      </c>
      <c r="C232" s="85" t="s">
        <v>597</v>
      </c>
      <c r="D232" s="85">
        <v>1230424.0</v>
      </c>
      <c r="E232" s="85" t="s">
        <v>71</v>
      </c>
      <c r="F232" s="85" t="s">
        <v>643</v>
      </c>
      <c r="G232" s="85" t="s">
        <v>644</v>
      </c>
      <c r="H232" s="85" t="s">
        <v>592</v>
      </c>
      <c r="I232" s="85" t="s">
        <v>653</v>
      </c>
      <c r="J232" s="85" t="s">
        <v>76</v>
      </c>
      <c r="K232" s="85" t="s">
        <v>654</v>
      </c>
      <c r="L232" s="85" t="s">
        <v>647</v>
      </c>
      <c r="M232" s="85" t="s">
        <v>648</v>
      </c>
      <c r="N232" s="85" t="s">
        <v>80</v>
      </c>
      <c r="O232" s="85" t="s">
        <v>117</v>
      </c>
      <c r="P232" s="79" t="s">
        <v>643</v>
      </c>
      <c r="Q232" s="79" t="s">
        <v>592</v>
      </c>
      <c r="R232" s="79"/>
      <c r="S232" s="79"/>
      <c r="T232" s="79"/>
      <c r="U232" s="79"/>
      <c r="V232" s="79"/>
      <c r="W232" s="79"/>
      <c r="X232" s="79"/>
      <c r="Y232" s="79"/>
      <c r="Z232" s="79"/>
      <c r="AA232" s="79"/>
      <c r="AB232" s="79"/>
    </row>
    <row r="233" ht="14.25" customHeight="1">
      <c r="A233" s="85" t="str">
        <f t="shared" si="1"/>
        <v>04-24</v>
      </c>
      <c r="B233" s="85" t="str">
        <f t="shared" si="2"/>
        <v>AUD</v>
      </c>
      <c r="C233" s="85" t="s">
        <v>597</v>
      </c>
      <c r="D233" s="85">
        <v>1230424.0</v>
      </c>
      <c r="E233" s="85" t="s">
        <v>71</v>
      </c>
      <c r="F233" s="85" t="s">
        <v>643</v>
      </c>
      <c r="G233" s="85" t="s">
        <v>644</v>
      </c>
      <c r="H233" s="85" t="s">
        <v>592</v>
      </c>
      <c r="I233" s="85" t="s">
        <v>655</v>
      </c>
      <c r="J233" s="85" t="s">
        <v>76</v>
      </c>
      <c r="K233" s="85" t="s">
        <v>656</v>
      </c>
      <c r="L233" s="85" t="s">
        <v>647</v>
      </c>
      <c r="M233" s="85" t="s">
        <v>648</v>
      </c>
      <c r="N233" s="85" t="s">
        <v>80</v>
      </c>
      <c r="O233" s="85" t="s">
        <v>117</v>
      </c>
      <c r="P233" s="79" t="s">
        <v>643</v>
      </c>
      <c r="Q233" s="79" t="s">
        <v>592</v>
      </c>
      <c r="R233" s="79"/>
      <c r="S233" s="79"/>
      <c r="T233" s="79"/>
      <c r="U233" s="79"/>
      <c r="V233" s="79"/>
      <c r="W233" s="79"/>
      <c r="X233" s="79"/>
      <c r="Y233" s="79"/>
      <c r="Z233" s="79"/>
      <c r="AA233" s="79"/>
      <c r="AB233" s="79"/>
    </row>
    <row r="234" ht="14.25" customHeight="1">
      <c r="A234" s="85" t="str">
        <f t="shared" si="1"/>
        <v>04-24</v>
      </c>
      <c r="B234" s="85" t="str">
        <f t="shared" si="2"/>
        <v>AUD</v>
      </c>
      <c r="C234" s="85" t="s">
        <v>597</v>
      </c>
      <c r="D234" s="85">
        <v>1230424.0</v>
      </c>
      <c r="E234" s="85" t="s">
        <v>71</v>
      </c>
      <c r="F234" s="85" t="s">
        <v>643</v>
      </c>
      <c r="G234" s="85" t="s">
        <v>644</v>
      </c>
      <c r="H234" s="85" t="s">
        <v>592</v>
      </c>
      <c r="I234" s="85" t="s">
        <v>657</v>
      </c>
      <c r="J234" s="85" t="s">
        <v>76</v>
      </c>
      <c r="K234" s="85" t="s">
        <v>658</v>
      </c>
      <c r="L234" s="85" t="s">
        <v>647</v>
      </c>
      <c r="M234" s="85" t="s">
        <v>648</v>
      </c>
      <c r="N234" s="85" t="s">
        <v>80</v>
      </c>
      <c r="O234" s="85" t="s">
        <v>117</v>
      </c>
      <c r="P234" s="79" t="s">
        <v>643</v>
      </c>
      <c r="Q234" s="79" t="s">
        <v>592</v>
      </c>
      <c r="R234" s="79"/>
      <c r="S234" s="79"/>
      <c r="T234" s="79"/>
      <c r="U234" s="79"/>
      <c r="V234" s="79"/>
      <c r="W234" s="79"/>
      <c r="X234" s="79"/>
      <c r="Y234" s="79"/>
      <c r="Z234" s="79"/>
      <c r="AA234" s="79"/>
      <c r="AB234" s="79"/>
    </row>
    <row r="235" ht="14.25" customHeight="1">
      <c r="A235" s="85" t="str">
        <f t="shared" si="1"/>
        <v>04-24</v>
      </c>
      <c r="B235" s="85" t="str">
        <f t="shared" si="2"/>
        <v>AUD</v>
      </c>
      <c r="C235" s="85" t="s">
        <v>597</v>
      </c>
      <c r="D235" s="85">
        <v>1230424.0</v>
      </c>
      <c r="E235" s="85" t="s">
        <v>71</v>
      </c>
      <c r="F235" s="85" t="s">
        <v>643</v>
      </c>
      <c r="G235" s="85" t="s">
        <v>644</v>
      </c>
      <c r="H235" s="85" t="s">
        <v>592</v>
      </c>
      <c r="I235" s="85" t="s">
        <v>659</v>
      </c>
      <c r="J235" s="85" t="s">
        <v>76</v>
      </c>
      <c r="K235" s="85" t="s">
        <v>660</v>
      </c>
      <c r="L235" s="85" t="s">
        <v>647</v>
      </c>
      <c r="M235" s="85" t="s">
        <v>648</v>
      </c>
      <c r="N235" s="85" t="s">
        <v>80</v>
      </c>
      <c r="O235" s="85" t="s">
        <v>117</v>
      </c>
      <c r="P235" s="79" t="s">
        <v>643</v>
      </c>
      <c r="Q235" s="79" t="s">
        <v>592</v>
      </c>
      <c r="R235" s="79"/>
      <c r="S235" s="79"/>
      <c r="T235" s="79"/>
      <c r="U235" s="79"/>
      <c r="V235" s="79"/>
      <c r="W235" s="79"/>
      <c r="X235" s="79"/>
      <c r="Y235" s="79"/>
      <c r="Z235" s="79"/>
      <c r="AA235" s="79"/>
      <c r="AB235" s="79"/>
    </row>
    <row r="236" ht="14.25" customHeight="1">
      <c r="A236" s="85" t="str">
        <f t="shared" si="1"/>
        <v>04-24</v>
      </c>
      <c r="B236" s="85" t="str">
        <f t="shared" si="2"/>
        <v>AUD</v>
      </c>
      <c r="C236" s="85" t="s">
        <v>597</v>
      </c>
      <c r="D236" s="85">
        <v>1230424.0</v>
      </c>
      <c r="E236" s="85" t="s">
        <v>71</v>
      </c>
      <c r="F236" s="85" t="s">
        <v>643</v>
      </c>
      <c r="G236" s="85" t="s">
        <v>644</v>
      </c>
      <c r="H236" s="85" t="s">
        <v>592</v>
      </c>
      <c r="I236" s="85" t="s">
        <v>661</v>
      </c>
      <c r="J236" s="85" t="s">
        <v>76</v>
      </c>
      <c r="K236" s="85" t="s">
        <v>662</v>
      </c>
      <c r="L236" s="85" t="s">
        <v>647</v>
      </c>
      <c r="M236" s="85" t="s">
        <v>648</v>
      </c>
      <c r="N236" s="85" t="s">
        <v>80</v>
      </c>
      <c r="O236" s="85" t="s">
        <v>117</v>
      </c>
      <c r="P236" s="79" t="s">
        <v>643</v>
      </c>
      <c r="Q236" s="79" t="s">
        <v>592</v>
      </c>
      <c r="R236" s="79"/>
      <c r="S236" s="79"/>
      <c r="T236" s="79"/>
      <c r="U236" s="79"/>
      <c r="V236" s="79"/>
      <c r="W236" s="79"/>
      <c r="X236" s="79"/>
      <c r="Y236" s="79"/>
      <c r="Z236" s="79"/>
      <c r="AA236" s="79"/>
      <c r="AB236" s="79"/>
    </row>
    <row r="237" ht="14.25" customHeight="1">
      <c r="A237" s="85" t="str">
        <f t="shared" si="1"/>
        <v>04-24</v>
      </c>
      <c r="B237" s="85" t="str">
        <f t="shared" si="2"/>
        <v>AUD</v>
      </c>
      <c r="C237" s="85" t="s">
        <v>597</v>
      </c>
      <c r="D237" s="85">
        <v>1230424.0</v>
      </c>
      <c r="E237" s="85" t="s">
        <v>71</v>
      </c>
      <c r="F237" s="85" t="s">
        <v>643</v>
      </c>
      <c r="G237" s="85" t="s">
        <v>644</v>
      </c>
      <c r="H237" s="85" t="s">
        <v>592</v>
      </c>
      <c r="I237" s="85" t="s">
        <v>663</v>
      </c>
      <c r="J237" s="85" t="s">
        <v>76</v>
      </c>
      <c r="K237" s="85" t="s">
        <v>664</v>
      </c>
      <c r="L237" s="85" t="s">
        <v>647</v>
      </c>
      <c r="M237" s="85" t="s">
        <v>648</v>
      </c>
      <c r="N237" s="85" t="s">
        <v>80</v>
      </c>
      <c r="O237" s="85" t="s">
        <v>117</v>
      </c>
      <c r="P237" s="79" t="s">
        <v>643</v>
      </c>
      <c r="Q237" s="79" t="s">
        <v>592</v>
      </c>
      <c r="R237" s="79"/>
      <c r="S237" s="79"/>
      <c r="T237" s="79"/>
      <c r="U237" s="79"/>
      <c r="V237" s="79"/>
      <c r="W237" s="79"/>
      <c r="X237" s="79"/>
      <c r="Y237" s="79"/>
      <c r="Z237" s="79"/>
      <c r="AA237" s="79"/>
      <c r="AB237" s="79"/>
    </row>
    <row r="238" ht="14.25" customHeight="1">
      <c r="A238" s="85" t="str">
        <f t="shared" si="1"/>
        <v>04-24</v>
      </c>
      <c r="B238" s="85" t="str">
        <f t="shared" si="2"/>
        <v>AUD</v>
      </c>
      <c r="C238" s="85" t="s">
        <v>597</v>
      </c>
      <c r="D238" s="85">
        <v>1230424.0</v>
      </c>
      <c r="E238" s="85" t="s">
        <v>71</v>
      </c>
      <c r="F238" s="85" t="s">
        <v>643</v>
      </c>
      <c r="G238" s="85" t="s">
        <v>644</v>
      </c>
      <c r="H238" s="85" t="s">
        <v>592</v>
      </c>
      <c r="I238" s="85" t="s">
        <v>665</v>
      </c>
      <c r="J238" s="85" t="s">
        <v>76</v>
      </c>
      <c r="K238" s="85" t="s">
        <v>666</v>
      </c>
      <c r="L238" s="85" t="s">
        <v>647</v>
      </c>
      <c r="M238" s="85" t="s">
        <v>648</v>
      </c>
      <c r="N238" s="85" t="s">
        <v>80</v>
      </c>
      <c r="O238" s="85" t="s">
        <v>117</v>
      </c>
      <c r="P238" s="79" t="s">
        <v>643</v>
      </c>
      <c r="Q238" s="79" t="s">
        <v>592</v>
      </c>
      <c r="R238" s="79"/>
      <c r="S238" s="79"/>
      <c r="T238" s="79"/>
      <c r="U238" s="79"/>
      <c r="V238" s="79"/>
      <c r="W238" s="79"/>
      <c r="X238" s="79"/>
      <c r="Y238" s="79"/>
      <c r="Z238" s="79"/>
      <c r="AA238" s="79"/>
      <c r="AB238" s="79"/>
    </row>
    <row r="239" ht="14.25" customHeight="1">
      <c r="A239" s="85" t="str">
        <f t="shared" si="1"/>
        <v>04-24</v>
      </c>
      <c r="B239" s="85" t="str">
        <f t="shared" si="2"/>
        <v>AUD</v>
      </c>
      <c r="C239" s="85" t="s">
        <v>597</v>
      </c>
      <c r="D239" s="85">
        <v>1230424.0</v>
      </c>
      <c r="E239" s="85" t="s">
        <v>71</v>
      </c>
      <c r="F239" s="85" t="s">
        <v>643</v>
      </c>
      <c r="G239" s="85" t="s">
        <v>644</v>
      </c>
      <c r="H239" s="85" t="s">
        <v>592</v>
      </c>
      <c r="I239" s="85" t="s">
        <v>667</v>
      </c>
      <c r="J239" s="85" t="s">
        <v>76</v>
      </c>
      <c r="K239" s="85" t="s">
        <v>668</v>
      </c>
      <c r="L239" s="85" t="s">
        <v>647</v>
      </c>
      <c r="M239" s="85" t="s">
        <v>648</v>
      </c>
      <c r="N239" s="85" t="s">
        <v>80</v>
      </c>
      <c r="O239" s="85" t="s">
        <v>117</v>
      </c>
      <c r="P239" s="79" t="s">
        <v>643</v>
      </c>
      <c r="Q239" s="79" t="s">
        <v>592</v>
      </c>
      <c r="R239" s="79"/>
      <c r="S239" s="79"/>
      <c r="T239" s="79"/>
      <c r="U239" s="79"/>
      <c r="V239" s="79"/>
      <c r="W239" s="79"/>
      <c r="X239" s="79"/>
      <c r="Y239" s="79"/>
      <c r="Z239" s="79"/>
      <c r="AA239" s="79"/>
      <c r="AB239" s="79"/>
    </row>
    <row r="240" ht="14.25" customHeight="1">
      <c r="A240" s="85" t="str">
        <f t="shared" si="1"/>
        <v>04-24</v>
      </c>
      <c r="B240" s="85" t="str">
        <f t="shared" si="2"/>
        <v>AUD</v>
      </c>
      <c r="C240" s="85" t="s">
        <v>597</v>
      </c>
      <c r="D240" s="85">
        <v>1230424.0</v>
      </c>
      <c r="E240" s="85" t="s">
        <v>71</v>
      </c>
      <c r="F240" s="85" t="s">
        <v>643</v>
      </c>
      <c r="G240" s="85" t="s">
        <v>644</v>
      </c>
      <c r="H240" s="85" t="s">
        <v>592</v>
      </c>
      <c r="I240" s="85" t="s">
        <v>669</v>
      </c>
      <c r="J240" s="85" t="s">
        <v>76</v>
      </c>
      <c r="K240" s="85" t="s">
        <v>670</v>
      </c>
      <c r="L240" s="85" t="s">
        <v>647</v>
      </c>
      <c r="M240" s="85" t="s">
        <v>648</v>
      </c>
      <c r="N240" s="85" t="s">
        <v>80</v>
      </c>
      <c r="O240" s="85" t="s">
        <v>117</v>
      </c>
      <c r="P240" s="79" t="s">
        <v>643</v>
      </c>
      <c r="Q240" s="79" t="s">
        <v>592</v>
      </c>
      <c r="R240" s="79"/>
      <c r="S240" s="79"/>
      <c r="T240" s="79"/>
      <c r="U240" s="79"/>
      <c r="V240" s="79"/>
      <c r="W240" s="79"/>
      <c r="X240" s="79"/>
      <c r="Y240" s="79"/>
      <c r="Z240" s="79"/>
      <c r="AA240" s="79"/>
      <c r="AB240" s="79"/>
    </row>
    <row r="241" ht="14.25" customHeight="1">
      <c r="A241" s="85" t="str">
        <f t="shared" si="1"/>
        <v>04-24</v>
      </c>
      <c r="B241" s="85" t="str">
        <f t="shared" si="2"/>
        <v>AUD</v>
      </c>
      <c r="C241" s="85" t="s">
        <v>597</v>
      </c>
      <c r="D241" s="85">
        <v>1230424.0</v>
      </c>
      <c r="E241" s="85" t="s">
        <v>71</v>
      </c>
      <c r="F241" s="85" t="s">
        <v>643</v>
      </c>
      <c r="G241" s="85" t="s">
        <v>644</v>
      </c>
      <c r="H241" s="85" t="s">
        <v>592</v>
      </c>
      <c r="I241" s="85" t="s">
        <v>671</v>
      </c>
      <c r="J241" s="85" t="s">
        <v>76</v>
      </c>
      <c r="K241" s="85" t="s">
        <v>672</v>
      </c>
      <c r="L241" s="85" t="s">
        <v>647</v>
      </c>
      <c r="M241" s="85" t="s">
        <v>648</v>
      </c>
      <c r="N241" s="85" t="s">
        <v>80</v>
      </c>
      <c r="O241" s="85" t="s">
        <v>117</v>
      </c>
      <c r="P241" s="79" t="s">
        <v>643</v>
      </c>
      <c r="Q241" s="79" t="s">
        <v>592</v>
      </c>
      <c r="R241" s="79"/>
      <c r="S241" s="79"/>
      <c r="T241" s="79"/>
      <c r="U241" s="79"/>
      <c r="V241" s="79"/>
      <c r="W241" s="79"/>
      <c r="X241" s="79"/>
      <c r="Y241" s="79"/>
      <c r="Z241" s="79"/>
      <c r="AA241" s="79"/>
      <c r="AB241" s="79"/>
    </row>
    <row r="242" ht="14.25" customHeight="1">
      <c r="A242" s="85" t="str">
        <f t="shared" si="1"/>
        <v>04-24</v>
      </c>
      <c r="B242" s="85" t="str">
        <f t="shared" si="2"/>
        <v>AUD</v>
      </c>
      <c r="C242" s="85" t="s">
        <v>597</v>
      </c>
      <c r="D242" s="85">
        <v>1230424.0</v>
      </c>
      <c r="E242" s="85" t="s">
        <v>71</v>
      </c>
      <c r="F242" s="85" t="s">
        <v>643</v>
      </c>
      <c r="G242" s="85" t="s">
        <v>644</v>
      </c>
      <c r="H242" s="85" t="s">
        <v>592</v>
      </c>
      <c r="I242" s="85" t="s">
        <v>673</v>
      </c>
      <c r="J242" s="85" t="s">
        <v>76</v>
      </c>
      <c r="K242" s="85" t="s">
        <v>674</v>
      </c>
      <c r="L242" s="85" t="s">
        <v>647</v>
      </c>
      <c r="M242" s="85" t="s">
        <v>648</v>
      </c>
      <c r="N242" s="85" t="s">
        <v>80</v>
      </c>
      <c r="O242" s="85" t="s">
        <v>117</v>
      </c>
      <c r="P242" s="79" t="s">
        <v>643</v>
      </c>
      <c r="Q242" s="79" t="s">
        <v>592</v>
      </c>
      <c r="R242" s="79"/>
      <c r="S242" s="79"/>
      <c r="T242" s="79"/>
      <c r="U242" s="79"/>
      <c r="V242" s="79"/>
      <c r="W242" s="79"/>
      <c r="X242" s="79"/>
      <c r="Y242" s="79"/>
      <c r="Z242" s="79"/>
      <c r="AA242" s="79"/>
      <c r="AB242" s="79"/>
    </row>
    <row r="243" ht="14.25" customHeight="1">
      <c r="A243" s="85" t="str">
        <f t="shared" si="1"/>
        <v>04-24</v>
      </c>
      <c r="B243" s="85" t="str">
        <f t="shared" si="2"/>
        <v>AUD</v>
      </c>
      <c r="C243" s="85" t="s">
        <v>597</v>
      </c>
      <c r="D243" s="85">
        <v>1230424.0</v>
      </c>
      <c r="E243" s="85" t="s">
        <v>71</v>
      </c>
      <c r="F243" s="85" t="s">
        <v>643</v>
      </c>
      <c r="G243" s="85" t="s">
        <v>644</v>
      </c>
      <c r="H243" s="85" t="s">
        <v>592</v>
      </c>
      <c r="I243" s="85" t="s">
        <v>675</v>
      </c>
      <c r="J243" s="85" t="s">
        <v>76</v>
      </c>
      <c r="K243" s="85" t="s">
        <v>676</v>
      </c>
      <c r="L243" s="85" t="s">
        <v>647</v>
      </c>
      <c r="M243" s="85" t="s">
        <v>648</v>
      </c>
      <c r="N243" s="85" t="s">
        <v>80</v>
      </c>
      <c r="O243" s="85" t="s">
        <v>117</v>
      </c>
      <c r="P243" s="79" t="s">
        <v>643</v>
      </c>
      <c r="Q243" s="79" t="s">
        <v>592</v>
      </c>
      <c r="R243" s="79"/>
      <c r="S243" s="79"/>
      <c r="T243" s="79"/>
      <c r="U243" s="79"/>
      <c r="V243" s="79"/>
      <c r="W243" s="79"/>
      <c r="X243" s="79"/>
      <c r="Y243" s="79"/>
      <c r="Z243" s="79"/>
      <c r="AA243" s="79"/>
      <c r="AB243" s="79"/>
    </row>
    <row r="244" ht="14.25" customHeight="1">
      <c r="A244" s="85" t="str">
        <f t="shared" si="1"/>
        <v>04-24</v>
      </c>
      <c r="B244" s="85" t="str">
        <f t="shared" si="2"/>
        <v>AUD</v>
      </c>
      <c r="C244" s="85" t="s">
        <v>597</v>
      </c>
      <c r="D244" s="85">
        <v>1230424.0</v>
      </c>
      <c r="E244" s="85" t="s">
        <v>71</v>
      </c>
      <c r="F244" s="85" t="s">
        <v>643</v>
      </c>
      <c r="G244" s="85" t="s">
        <v>644</v>
      </c>
      <c r="H244" s="85" t="s">
        <v>592</v>
      </c>
      <c r="I244" s="85" t="s">
        <v>677</v>
      </c>
      <c r="J244" s="85" t="s">
        <v>76</v>
      </c>
      <c r="K244" s="85" t="s">
        <v>678</v>
      </c>
      <c r="L244" s="85" t="s">
        <v>647</v>
      </c>
      <c r="M244" s="85" t="s">
        <v>648</v>
      </c>
      <c r="N244" s="85" t="s">
        <v>80</v>
      </c>
      <c r="O244" s="85" t="s">
        <v>117</v>
      </c>
      <c r="P244" s="79" t="s">
        <v>643</v>
      </c>
      <c r="Q244" s="79" t="s">
        <v>592</v>
      </c>
      <c r="R244" s="79"/>
      <c r="S244" s="79"/>
      <c r="T244" s="79"/>
      <c r="U244" s="79"/>
      <c r="V244" s="79"/>
      <c r="W244" s="79"/>
      <c r="X244" s="79"/>
      <c r="Y244" s="79"/>
      <c r="Z244" s="79"/>
      <c r="AA244" s="79"/>
      <c r="AB244" s="79"/>
    </row>
    <row r="245" ht="14.25" customHeight="1">
      <c r="A245" s="85" t="str">
        <f t="shared" si="1"/>
        <v>04-24</v>
      </c>
      <c r="B245" s="85" t="str">
        <f t="shared" si="2"/>
        <v>AUD</v>
      </c>
      <c r="C245" s="85" t="s">
        <v>597</v>
      </c>
      <c r="D245" s="85">
        <v>1230424.0</v>
      </c>
      <c r="E245" s="85" t="s">
        <v>71</v>
      </c>
      <c r="F245" s="85" t="s">
        <v>643</v>
      </c>
      <c r="G245" s="85" t="s">
        <v>644</v>
      </c>
      <c r="H245" s="85" t="s">
        <v>592</v>
      </c>
      <c r="I245" s="85" t="s">
        <v>679</v>
      </c>
      <c r="J245" s="85" t="s">
        <v>76</v>
      </c>
      <c r="K245" s="85" t="s">
        <v>680</v>
      </c>
      <c r="L245" s="85" t="s">
        <v>647</v>
      </c>
      <c r="M245" s="85" t="s">
        <v>648</v>
      </c>
      <c r="N245" s="85" t="s">
        <v>80</v>
      </c>
      <c r="O245" s="85" t="s">
        <v>117</v>
      </c>
      <c r="P245" s="79" t="s">
        <v>643</v>
      </c>
      <c r="Q245" s="79" t="s">
        <v>592</v>
      </c>
      <c r="R245" s="79"/>
      <c r="S245" s="79"/>
      <c r="T245" s="79"/>
      <c r="U245" s="79"/>
      <c r="V245" s="79"/>
      <c r="W245" s="79"/>
      <c r="X245" s="79"/>
      <c r="Y245" s="79"/>
      <c r="Z245" s="79"/>
      <c r="AA245" s="79"/>
      <c r="AB245" s="79"/>
    </row>
    <row r="246" ht="14.25" customHeight="1">
      <c r="A246" s="85" t="str">
        <f t="shared" si="1"/>
        <v>04-24</v>
      </c>
      <c r="B246" s="85" t="str">
        <f t="shared" si="2"/>
        <v>AUD</v>
      </c>
      <c r="C246" s="85" t="s">
        <v>597</v>
      </c>
      <c r="D246" s="85">
        <v>1230424.0</v>
      </c>
      <c r="E246" s="85" t="s">
        <v>71</v>
      </c>
      <c r="F246" s="85" t="s">
        <v>643</v>
      </c>
      <c r="G246" s="85" t="s">
        <v>644</v>
      </c>
      <c r="H246" s="85" t="s">
        <v>592</v>
      </c>
      <c r="I246" s="85" t="s">
        <v>681</v>
      </c>
      <c r="J246" s="85" t="s">
        <v>76</v>
      </c>
      <c r="K246" s="85" t="s">
        <v>682</v>
      </c>
      <c r="L246" s="85" t="s">
        <v>647</v>
      </c>
      <c r="M246" s="85" t="s">
        <v>648</v>
      </c>
      <c r="N246" s="85" t="s">
        <v>80</v>
      </c>
      <c r="O246" s="85" t="s">
        <v>117</v>
      </c>
      <c r="P246" s="79" t="s">
        <v>643</v>
      </c>
      <c r="Q246" s="79" t="s">
        <v>592</v>
      </c>
      <c r="R246" s="79"/>
      <c r="S246" s="79"/>
      <c r="T246" s="79"/>
      <c r="U246" s="79"/>
      <c r="V246" s="79"/>
      <c r="W246" s="79"/>
      <c r="X246" s="79"/>
      <c r="Y246" s="79"/>
      <c r="Z246" s="79"/>
      <c r="AA246" s="79"/>
      <c r="AB246" s="79"/>
    </row>
    <row r="247" ht="14.25" customHeight="1">
      <c r="A247" s="85" t="str">
        <f t="shared" si="1"/>
        <v>04-24</v>
      </c>
      <c r="B247" s="85" t="str">
        <f t="shared" si="2"/>
        <v>AUD</v>
      </c>
      <c r="C247" s="85" t="s">
        <v>597</v>
      </c>
      <c r="D247" s="85">
        <v>1230424.0</v>
      </c>
      <c r="E247" s="85" t="s">
        <v>71</v>
      </c>
      <c r="F247" s="85" t="s">
        <v>643</v>
      </c>
      <c r="G247" s="85" t="s">
        <v>644</v>
      </c>
      <c r="H247" s="85" t="s">
        <v>592</v>
      </c>
      <c r="I247" s="85" t="s">
        <v>683</v>
      </c>
      <c r="J247" s="85" t="s">
        <v>76</v>
      </c>
      <c r="K247" s="85" t="s">
        <v>684</v>
      </c>
      <c r="L247" s="85" t="s">
        <v>647</v>
      </c>
      <c r="M247" s="85" t="s">
        <v>648</v>
      </c>
      <c r="N247" s="85" t="s">
        <v>80</v>
      </c>
      <c r="O247" s="85" t="s">
        <v>117</v>
      </c>
      <c r="P247" s="79" t="s">
        <v>643</v>
      </c>
      <c r="Q247" s="79" t="s">
        <v>592</v>
      </c>
      <c r="R247" s="79"/>
      <c r="S247" s="79"/>
      <c r="T247" s="79"/>
      <c r="U247" s="79"/>
      <c r="V247" s="79"/>
      <c r="W247" s="79"/>
      <c r="X247" s="79"/>
      <c r="Y247" s="79"/>
      <c r="Z247" s="79"/>
      <c r="AA247" s="79"/>
      <c r="AB247" s="79"/>
    </row>
    <row r="248" ht="14.25" customHeight="1">
      <c r="A248" s="85" t="str">
        <f t="shared" si="1"/>
        <v>04-24</v>
      </c>
      <c r="B248" s="85" t="str">
        <f t="shared" si="2"/>
        <v>AUD</v>
      </c>
      <c r="C248" s="85" t="s">
        <v>597</v>
      </c>
      <c r="D248" s="85">
        <v>1230424.0</v>
      </c>
      <c r="E248" s="85" t="s">
        <v>71</v>
      </c>
      <c r="F248" s="85" t="s">
        <v>643</v>
      </c>
      <c r="G248" s="85" t="s">
        <v>644</v>
      </c>
      <c r="H248" s="85" t="s">
        <v>592</v>
      </c>
      <c r="I248" s="85" t="s">
        <v>685</v>
      </c>
      <c r="J248" s="85" t="s">
        <v>76</v>
      </c>
      <c r="K248" s="85" t="s">
        <v>686</v>
      </c>
      <c r="L248" s="85" t="s">
        <v>647</v>
      </c>
      <c r="M248" s="85" t="s">
        <v>648</v>
      </c>
      <c r="N248" s="85" t="s">
        <v>80</v>
      </c>
      <c r="O248" s="85" t="s">
        <v>117</v>
      </c>
      <c r="P248" s="79" t="s">
        <v>643</v>
      </c>
      <c r="Q248" s="79" t="s">
        <v>592</v>
      </c>
      <c r="R248" s="79"/>
      <c r="S248" s="79"/>
      <c r="T248" s="79"/>
      <c r="U248" s="79"/>
      <c r="V248" s="79"/>
      <c r="W248" s="79"/>
      <c r="X248" s="79"/>
      <c r="Y248" s="79"/>
      <c r="Z248" s="79"/>
      <c r="AA248" s="79"/>
      <c r="AB248" s="79"/>
    </row>
    <row r="249" ht="14.25" customHeight="1">
      <c r="A249" s="85" t="str">
        <f t="shared" si="1"/>
        <v>04-24</v>
      </c>
      <c r="B249" s="85" t="str">
        <f t="shared" si="2"/>
        <v>AUD</v>
      </c>
      <c r="C249" s="85" t="s">
        <v>597</v>
      </c>
      <c r="D249" s="85">
        <v>1230424.0</v>
      </c>
      <c r="E249" s="85" t="s">
        <v>71</v>
      </c>
      <c r="F249" s="85" t="s">
        <v>643</v>
      </c>
      <c r="G249" s="85" t="s">
        <v>644</v>
      </c>
      <c r="H249" s="85" t="s">
        <v>592</v>
      </c>
      <c r="I249" s="85" t="s">
        <v>687</v>
      </c>
      <c r="J249" s="85" t="s">
        <v>76</v>
      </c>
      <c r="K249" s="85" t="s">
        <v>688</v>
      </c>
      <c r="L249" s="85" t="s">
        <v>647</v>
      </c>
      <c r="M249" s="85" t="s">
        <v>648</v>
      </c>
      <c r="N249" s="85" t="s">
        <v>80</v>
      </c>
      <c r="O249" s="85" t="s">
        <v>117</v>
      </c>
      <c r="P249" s="79" t="s">
        <v>643</v>
      </c>
      <c r="Q249" s="79" t="s">
        <v>592</v>
      </c>
      <c r="R249" s="79"/>
      <c r="S249" s="79"/>
      <c r="T249" s="79"/>
      <c r="U249" s="79"/>
      <c r="V249" s="79"/>
      <c r="W249" s="79"/>
      <c r="X249" s="79"/>
      <c r="Y249" s="79"/>
      <c r="Z249" s="79"/>
      <c r="AA249" s="79"/>
      <c r="AB249" s="79"/>
    </row>
    <row r="250" ht="14.25" customHeight="1">
      <c r="A250" s="85" t="str">
        <f t="shared" si="1"/>
        <v>04-24</v>
      </c>
      <c r="B250" s="85" t="str">
        <f t="shared" si="2"/>
        <v>AUD</v>
      </c>
      <c r="C250" s="85" t="s">
        <v>597</v>
      </c>
      <c r="D250" s="85">
        <v>1230424.0</v>
      </c>
      <c r="E250" s="85" t="s">
        <v>71</v>
      </c>
      <c r="F250" s="85" t="s">
        <v>643</v>
      </c>
      <c r="G250" s="85" t="s">
        <v>644</v>
      </c>
      <c r="H250" s="85" t="s">
        <v>592</v>
      </c>
      <c r="I250" s="85" t="s">
        <v>689</v>
      </c>
      <c r="J250" s="85" t="s">
        <v>76</v>
      </c>
      <c r="K250" s="85" t="s">
        <v>690</v>
      </c>
      <c r="L250" s="85" t="s">
        <v>647</v>
      </c>
      <c r="M250" s="85" t="s">
        <v>648</v>
      </c>
      <c r="N250" s="85" t="s">
        <v>80</v>
      </c>
      <c r="O250" s="85" t="s">
        <v>117</v>
      </c>
      <c r="P250" s="79" t="s">
        <v>643</v>
      </c>
      <c r="Q250" s="79" t="s">
        <v>592</v>
      </c>
      <c r="R250" s="79"/>
      <c r="S250" s="79"/>
      <c r="T250" s="79"/>
      <c r="U250" s="79"/>
      <c r="V250" s="79"/>
      <c r="W250" s="79"/>
      <c r="X250" s="79"/>
      <c r="Y250" s="79"/>
      <c r="Z250" s="79"/>
      <c r="AA250" s="79"/>
      <c r="AB250" s="79"/>
    </row>
    <row r="251" ht="14.25" customHeight="1">
      <c r="A251" s="85" t="str">
        <f t="shared" si="1"/>
        <v>04-24</v>
      </c>
      <c r="B251" s="85" t="str">
        <f t="shared" si="2"/>
        <v>AUD</v>
      </c>
      <c r="C251" s="85" t="s">
        <v>597</v>
      </c>
      <c r="D251" s="85">
        <v>1230424.0</v>
      </c>
      <c r="E251" s="85" t="s">
        <v>71</v>
      </c>
      <c r="F251" s="85" t="s">
        <v>643</v>
      </c>
      <c r="G251" s="85" t="s">
        <v>644</v>
      </c>
      <c r="H251" s="85" t="s">
        <v>592</v>
      </c>
      <c r="I251" s="85" t="s">
        <v>691</v>
      </c>
      <c r="J251" s="85" t="s">
        <v>76</v>
      </c>
      <c r="K251" s="85" t="s">
        <v>692</v>
      </c>
      <c r="L251" s="85" t="s">
        <v>647</v>
      </c>
      <c r="M251" s="85" t="s">
        <v>648</v>
      </c>
      <c r="N251" s="85" t="s">
        <v>80</v>
      </c>
      <c r="O251" s="85" t="s">
        <v>117</v>
      </c>
      <c r="P251" s="79" t="s">
        <v>643</v>
      </c>
      <c r="Q251" s="79" t="s">
        <v>592</v>
      </c>
      <c r="R251" s="79"/>
      <c r="S251" s="79"/>
      <c r="T251" s="79"/>
      <c r="U251" s="79"/>
      <c r="V251" s="79"/>
      <c r="W251" s="79"/>
      <c r="X251" s="79"/>
      <c r="Y251" s="79"/>
      <c r="Z251" s="79"/>
      <c r="AA251" s="79"/>
      <c r="AB251" s="79"/>
    </row>
    <row r="252" ht="14.25" customHeight="1">
      <c r="A252" s="85" t="str">
        <f t="shared" si="1"/>
        <v>04-24</v>
      </c>
      <c r="B252" s="85" t="str">
        <f t="shared" si="2"/>
        <v>AUD</v>
      </c>
      <c r="C252" s="85" t="s">
        <v>597</v>
      </c>
      <c r="D252" s="85">
        <v>1230424.0</v>
      </c>
      <c r="E252" s="85" t="s">
        <v>71</v>
      </c>
      <c r="F252" s="85" t="s">
        <v>643</v>
      </c>
      <c r="G252" s="85" t="s">
        <v>644</v>
      </c>
      <c r="H252" s="85" t="s">
        <v>592</v>
      </c>
      <c r="I252" s="85" t="s">
        <v>693</v>
      </c>
      <c r="J252" s="85" t="s">
        <v>76</v>
      </c>
      <c r="K252" s="85" t="s">
        <v>694</v>
      </c>
      <c r="L252" s="85" t="s">
        <v>647</v>
      </c>
      <c r="M252" s="85" t="s">
        <v>648</v>
      </c>
      <c r="N252" s="85" t="s">
        <v>80</v>
      </c>
      <c r="O252" s="85" t="s">
        <v>117</v>
      </c>
      <c r="P252" s="79" t="s">
        <v>643</v>
      </c>
      <c r="Q252" s="79" t="s">
        <v>592</v>
      </c>
      <c r="R252" s="79"/>
      <c r="S252" s="79"/>
      <c r="T252" s="79"/>
      <c r="U252" s="79"/>
      <c r="V252" s="79"/>
      <c r="W252" s="79"/>
      <c r="X252" s="79"/>
      <c r="Y252" s="79"/>
      <c r="Z252" s="79"/>
      <c r="AA252" s="79"/>
      <c r="AB252" s="79"/>
    </row>
    <row r="253" ht="14.25" customHeight="1">
      <c r="A253" s="85" t="str">
        <f t="shared" si="1"/>
        <v>04-24</v>
      </c>
      <c r="B253" s="85" t="str">
        <f t="shared" si="2"/>
        <v>AUD</v>
      </c>
      <c r="C253" s="85" t="s">
        <v>597</v>
      </c>
      <c r="D253" s="85">
        <v>1230424.0</v>
      </c>
      <c r="E253" s="85" t="s">
        <v>71</v>
      </c>
      <c r="F253" s="85" t="s">
        <v>643</v>
      </c>
      <c r="G253" s="85" t="s">
        <v>644</v>
      </c>
      <c r="H253" s="85" t="s">
        <v>592</v>
      </c>
      <c r="I253" s="85" t="s">
        <v>695</v>
      </c>
      <c r="J253" s="85" t="s">
        <v>76</v>
      </c>
      <c r="K253" s="85" t="s">
        <v>696</v>
      </c>
      <c r="L253" s="85" t="s">
        <v>647</v>
      </c>
      <c r="M253" s="85" t="s">
        <v>648</v>
      </c>
      <c r="N253" s="85" t="s">
        <v>80</v>
      </c>
      <c r="O253" s="85" t="s">
        <v>117</v>
      </c>
      <c r="P253" s="79" t="s">
        <v>643</v>
      </c>
      <c r="Q253" s="79" t="s">
        <v>592</v>
      </c>
      <c r="R253" s="79"/>
      <c r="S253" s="79"/>
      <c r="T253" s="79"/>
      <c r="U253" s="79"/>
      <c r="V253" s="79"/>
      <c r="W253" s="79"/>
      <c r="X253" s="79"/>
      <c r="Y253" s="79"/>
      <c r="Z253" s="79"/>
      <c r="AA253" s="79"/>
      <c r="AB253" s="79"/>
    </row>
    <row r="254" ht="14.25" customHeight="1">
      <c r="A254" s="85" t="str">
        <f t="shared" si="1"/>
        <v>04-24</v>
      </c>
      <c r="B254" s="85" t="str">
        <f t="shared" si="2"/>
        <v>AUD</v>
      </c>
      <c r="C254" s="85" t="s">
        <v>597</v>
      </c>
      <c r="D254" s="85">
        <v>1230424.0</v>
      </c>
      <c r="E254" s="85" t="s">
        <v>71</v>
      </c>
      <c r="F254" s="85" t="s">
        <v>643</v>
      </c>
      <c r="G254" s="85" t="s">
        <v>644</v>
      </c>
      <c r="H254" s="85" t="s">
        <v>592</v>
      </c>
      <c r="I254" s="85" t="s">
        <v>697</v>
      </c>
      <c r="J254" s="85" t="s">
        <v>76</v>
      </c>
      <c r="K254" s="85" t="s">
        <v>698</v>
      </c>
      <c r="L254" s="85" t="s">
        <v>647</v>
      </c>
      <c r="M254" s="85" t="s">
        <v>648</v>
      </c>
      <c r="N254" s="85" t="s">
        <v>80</v>
      </c>
      <c r="O254" s="85" t="s">
        <v>117</v>
      </c>
      <c r="P254" s="79" t="s">
        <v>643</v>
      </c>
      <c r="Q254" s="79" t="s">
        <v>592</v>
      </c>
      <c r="R254" s="79"/>
      <c r="S254" s="79"/>
      <c r="T254" s="79"/>
      <c r="U254" s="79"/>
      <c r="V254" s="79"/>
      <c r="W254" s="79"/>
      <c r="X254" s="79"/>
      <c r="Y254" s="79"/>
      <c r="Z254" s="79"/>
      <c r="AA254" s="79"/>
      <c r="AB254" s="79"/>
    </row>
    <row r="255" ht="14.25" customHeight="1">
      <c r="A255" s="85" t="str">
        <f t="shared" si="1"/>
        <v>04-24</v>
      </c>
      <c r="B255" s="85" t="str">
        <f t="shared" si="2"/>
        <v>AUD</v>
      </c>
      <c r="C255" s="85" t="s">
        <v>597</v>
      </c>
      <c r="D255" s="85">
        <v>1230424.0</v>
      </c>
      <c r="E255" s="85" t="s">
        <v>71</v>
      </c>
      <c r="F255" s="85" t="s">
        <v>643</v>
      </c>
      <c r="G255" s="85" t="s">
        <v>644</v>
      </c>
      <c r="H255" s="85" t="s">
        <v>592</v>
      </c>
      <c r="I255" s="85" t="s">
        <v>699</v>
      </c>
      <c r="J255" s="85" t="s">
        <v>76</v>
      </c>
      <c r="K255" s="85" t="s">
        <v>700</v>
      </c>
      <c r="L255" s="85" t="s">
        <v>647</v>
      </c>
      <c r="M255" s="85" t="s">
        <v>648</v>
      </c>
      <c r="N255" s="85" t="s">
        <v>80</v>
      </c>
      <c r="O255" s="85" t="s">
        <v>117</v>
      </c>
      <c r="P255" s="79" t="s">
        <v>643</v>
      </c>
      <c r="Q255" s="79" t="s">
        <v>592</v>
      </c>
      <c r="R255" s="79"/>
      <c r="S255" s="79"/>
      <c r="T255" s="79"/>
      <c r="U255" s="79"/>
      <c r="V255" s="79"/>
      <c r="W255" s="79"/>
      <c r="X255" s="79"/>
      <c r="Y255" s="79"/>
      <c r="Z255" s="79"/>
      <c r="AA255" s="79"/>
      <c r="AB255" s="79"/>
    </row>
    <row r="256" ht="14.25" customHeight="1">
      <c r="A256" s="85" t="str">
        <f t="shared" si="1"/>
        <v>04-24</v>
      </c>
      <c r="B256" s="85" t="str">
        <f t="shared" si="2"/>
        <v>AUD</v>
      </c>
      <c r="C256" s="85" t="s">
        <v>597</v>
      </c>
      <c r="D256" s="85">
        <v>1230424.0</v>
      </c>
      <c r="E256" s="85" t="s">
        <v>71</v>
      </c>
      <c r="F256" s="85" t="s">
        <v>643</v>
      </c>
      <c r="G256" s="85" t="s">
        <v>644</v>
      </c>
      <c r="H256" s="85" t="s">
        <v>592</v>
      </c>
      <c r="I256" s="85" t="s">
        <v>701</v>
      </c>
      <c r="J256" s="85" t="s">
        <v>76</v>
      </c>
      <c r="K256" s="85" t="s">
        <v>702</v>
      </c>
      <c r="L256" s="85" t="s">
        <v>108</v>
      </c>
      <c r="M256" s="85" t="s">
        <v>703</v>
      </c>
      <c r="N256" s="85" t="s">
        <v>80</v>
      </c>
      <c r="O256" s="85" t="s">
        <v>98</v>
      </c>
      <c r="P256" s="79" t="s">
        <v>643</v>
      </c>
      <c r="Q256" s="79" t="s">
        <v>592</v>
      </c>
      <c r="R256" s="79"/>
      <c r="S256" s="79"/>
      <c r="T256" s="79"/>
      <c r="U256" s="79"/>
      <c r="V256" s="79"/>
      <c r="W256" s="79"/>
      <c r="X256" s="79"/>
      <c r="Y256" s="79"/>
      <c r="Z256" s="79"/>
      <c r="AA256" s="79"/>
      <c r="AB256" s="79"/>
    </row>
    <row r="257" ht="14.25" customHeight="1">
      <c r="A257" s="85" t="str">
        <f t="shared" si="1"/>
        <v>04-24</v>
      </c>
      <c r="B257" s="85" t="str">
        <f t="shared" si="2"/>
        <v>AUD</v>
      </c>
      <c r="C257" s="85" t="s">
        <v>597</v>
      </c>
      <c r="D257" s="85">
        <v>1230424.0</v>
      </c>
      <c r="E257" s="85" t="s">
        <v>71</v>
      </c>
      <c r="F257" s="85" t="s">
        <v>643</v>
      </c>
      <c r="G257" s="85" t="s">
        <v>644</v>
      </c>
      <c r="H257" s="85" t="s">
        <v>592</v>
      </c>
      <c r="I257" s="85" t="s">
        <v>704</v>
      </c>
      <c r="J257" s="85" t="s">
        <v>76</v>
      </c>
      <c r="K257" s="85" t="s">
        <v>705</v>
      </c>
      <c r="L257" s="85" t="s">
        <v>108</v>
      </c>
      <c r="M257" s="85" t="s">
        <v>703</v>
      </c>
      <c r="N257" s="85" t="s">
        <v>80</v>
      </c>
      <c r="O257" s="85" t="s">
        <v>98</v>
      </c>
      <c r="P257" s="79" t="s">
        <v>643</v>
      </c>
      <c r="Q257" s="79" t="s">
        <v>592</v>
      </c>
      <c r="R257" s="79"/>
      <c r="S257" s="79"/>
      <c r="T257" s="79"/>
      <c r="U257" s="79"/>
      <c r="V257" s="79"/>
      <c r="W257" s="79"/>
      <c r="X257" s="79"/>
      <c r="Y257" s="79"/>
      <c r="Z257" s="79"/>
      <c r="AA257" s="79"/>
      <c r="AB257" s="79"/>
    </row>
    <row r="258" ht="14.25" customHeight="1">
      <c r="A258" s="85" t="str">
        <f t="shared" si="1"/>
        <v>04-24</v>
      </c>
      <c r="B258" s="85" t="str">
        <f t="shared" si="2"/>
        <v>AUD</v>
      </c>
      <c r="C258" s="85" t="s">
        <v>597</v>
      </c>
      <c r="D258" s="85">
        <v>1230424.0</v>
      </c>
      <c r="E258" s="85" t="s">
        <v>71</v>
      </c>
      <c r="F258" s="85" t="s">
        <v>643</v>
      </c>
      <c r="G258" s="85" t="s">
        <v>644</v>
      </c>
      <c r="H258" s="85" t="s">
        <v>592</v>
      </c>
      <c r="I258" s="85" t="s">
        <v>706</v>
      </c>
      <c r="J258" s="85" t="s">
        <v>76</v>
      </c>
      <c r="K258" s="85" t="s">
        <v>707</v>
      </c>
      <c r="L258" s="85" t="s">
        <v>108</v>
      </c>
      <c r="M258" s="85" t="s">
        <v>703</v>
      </c>
      <c r="N258" s="85" t="s">
        <v>80</v>
      </c>
      <c r="O258" s="85" t="s">
        <v>98</v>
      </c>
      <c r="P258" s="79" t="s">
        <v>643</v>
      </c>
      <c r="Q258" s="79" t="s">
        <v>592</v>
      </c>
      <c r="R258" s="79"/>
      <c r="S258" s="79"/>
      <c r="T258" s="79"/>
      <c r="U258" s="79"/>
      <c r="V258" s="79"/>
      <c r="W258" s="79"/>
      <c r="X258" s="79"/>
      <c r="Y258" s="79"/>
      <c r="Z258" s="79"/>
      <c r="AA258" s="79"/>
      <c r="AB258" s="79"/>
    </row>
    <row r="259" ht="14.25" customHeight="1">
      <c r="A259" s="85" t="str">
        <f t="shared" si="1"/>
        <v>04-24</v>
      </c>
      <c r="B259" s="85" t="str">
        <f t="shared" si="2"/>
        <v>AUD</v>
      </c>
      <c r="C259" s="85" t="s">
        <v>597</v>
      </c>
      <c r="D259" s="85">
        <v>1230424.0</v>
      </c>
      <c r="E259" s="85" t="s">
        <v>71</v>
      </c>
      <c r="F259" s="85" t="s">
        <v>643</v>
      </c>
      <c r="G259" s="85" t="s">
        <v>644</v>
      </c>
      <c r="H259" s="85" t="s">
        <v>592</v>
      </c>
      <c r="I259" s="85" t="s">
        <v>708</v>
      </c>
      <c r="J259" s="85" t="s">
        <v>76</v>
      </c>
      <c r="K259" s="85" t="s">
        <v>709</v>
      </c>
      <c r="L259" s="85" t="s">
        <v>108</v>
      </c>
      <c r="M259" s="85" t="s">
        <v>703</v>
      </c>
      <c r="N259" s="85" t="s">
        <v>80</v>
      </c>
      <c r="O259" s="85" t="s">
        <v>98</v>
      </c>
      <c r="P259" s="79" t="s">
        <v>643</v>
      </c>
      <c r="Q259" s="79" t="s">
        <v>592</v>
      </c>
      <c r="R259" s="79"/>
      <c r="S259" s="79"/>
      <c r="T259" s="79"/>
      <c r="U259" s="79"/>
      <c r="V259" s="79"/>
      <c r="W259" s="79"/>
      <c r="X259" s="79"/>
      <c r="Y259" s="79"/>
      <c r="Z259" s="79"/>
      <c r="AA259" s="79"/>
      <c r="AB259" s="79"/>
    </row>
    <row r="260" ht="14.25" customHeight="1">
      <c r="A260" s="85" t="str">
        <f t="shared" si="1"/>
        <v>04-24</v>
      </c>
      <c r="B260" s="85" t="str">
        <f t="shared" si="2"/>
        <v>AUD</v>
      </c>
      <c r="C260" s="85" t="s">
        <v>597</v>
      </c>
      <c r="D260" s="85">
        <v>1230424.0</v>
      </c>
      <c r="E260" s="85" t="s">
        <v>71</v>
      </c>
      <c r="F260" s="85" t="s">
        <v>643</v>
      </c>
      <c r="G260" s="85" t="s">
        <v>644</v>
      </c>
      <c r="H260" s="85" t="s">
        <v>592</v>
      </c>
      <c r="I260" s="85" t="s">
        <v>710</v>
      </c>
      <c r="J260" s="85" t="s">
        <v>76</v>
      </c>
      <c r="K260" s="85" t="s">
        <v>711</v>
      </c>
      <c r="L260" s="85" t="s">
        <v>108</v>
      </c>
      <c r="M260" s="85" t="s">
        <v>703</v>
      </c>
      <c r="N260" s="85" t="s">
        <v>80</v>
      </c>
      <c r="O260" s="85" t="s">
        <v>98</v>
      </c>
      <c r="P260" s="79" t="s">
        <v>643</v>
      </c>
      <c r="Q260" s="79" t="s">
        <v>592</v>
      </c>
      <c r="R260" s="79"/>
      <c r="S260" s="79"/>
      <c r="T260" s="79"/>
      <c r="U260" s="79"/>
      <c r="V260" s="79"/>
      <c r="W260" s="79"/>
      <c r="X260" s="79"/>
      <c r="Y260" s="79"/>
      <c r="Z260" s="79"/>
      <c r="AA260" s="79"/>
      <c r="AB260" s="79"/>
    </row>
    <row r="261" ht="14.25" customHeight="1">
      <c r="A261" s="85" t="str">
        <f t="shared" si="1"/>
        <v>04-24</v>
      </c>
      <c r="B261" s="85" t="str">
        <f t="shared" si="2"/>
        <v>AUD</v>
      </c>
      <c r="C261" s="85" t="s">
        <v>597</v>
      </c>
      <c r="D261" s="85">
        <v>1230424.0</v>
      </c>
      <c r="E261" s="85" t="s">
        <v>71</v>
      </c>
      <c r="F261" s="85" t="s">
        <v>643</v>
      </c>
      <c r="G261" s="85" t="s">
        <v>644</v>
      </c>
      <c r="H261" s="85" t="s">
        <v>592</v>
      </c>
      <c r="I261" s="85" t="s">
        <v>712</v>
      </c>
      <c r="J261" s="85" t="s">
        <v>76</v>
      </c>
      <c r="K261" s="85" t="s">
        <v>713</v>
      </c>
      <c r="L261" s="85" t="s">
        <v>108</v>
      </c>
      <c r="M261" s="85" t="s">
        <v>703</v>
      </c>
      <c r="N261" s="85" t="s">
        <v>80</v>
      </c>
      <c r="O261" s="85" t="s">
        <v>98</v>
      </c>
      <c r="P261" s="79" t="s">
        <v>643</v>
      </c>
      <c r="Q261" s="79" t="s">
        <v>592</v>
      </c>
      <c r="R261" s="79"/>
      <c r="S261" s="79"/>
      <c r="T261" s="79"/>
      <c r="U261" s="79"/>
      <c r="V261" s="79"/>
      <c r="W261" s="79"/>
      <c r="X261" s="79"/>
      <c r="Y261" s="79"/>
      <c r="Z261" s="79"/>
      <c r="AA261" s="79"/>
      <c r="AB261" s="79"/>
    </row>
    <row r="262" ht="14.25" customHeight="1">
      <c r="A262" s="85" t="str">
        <f t="shared" si="1"/>
        <v>04-24</v>
      </c>
      <c r="B262" s="85" t="str">
        <f t="shared" si="2"/>
        <v>AUD</v>
      </c>
      <c r="C262" s="85" t="s">
        <v>597</v>
      </c>
      <c r="D262" s="85">
        <v>1230424.0</v>
      </c>
      <c r="E262" s="85" t="s">
        <v>71</v>
      </c>
      <c r="F262" s="85" t="s">
        <v>643</v>
      </c>
      <c r="G262" s="85" t="s">
        <v>644</v>
      </c>
      <c r="H262" s="85" t="s">
        <v>592</v>
      </c>
      <c r="I262" s="85" t="s">
        <v>714</v>
      </c>
      <c r="J262" s="85" t="s">
        <v>76</v>
      </c>
      <c r="K262" s="85" t="s">
        <v>715</v>
      </c>
      <c r="L262" s="85" t="s">
        <v>108</v>
      </c>
      <c r="M262" s="85" t="s">
        <v>703</v>
      </c>
      <c r="N262" s="85" t="s">
        <v>80</v>
      </c>
      <c r="O262" s="85" t="s">
        <v>98</v>
      </c>
      <c r="P262" s="79" t="s">
        <v>643</v>
      </c>
      <c r="Q262" s="79" t="s">
        <v>592</v>
      </c>
      <c r="R262" s="79"/>
      <c r="S262" s="79"/>
      <c r="T262" s="79"/>
      <c r="U262" s="79"/>
      <c r="V262" s="79"/>
      <c r="W262" s="79"/>
      <c r="X262" s="79"/>
      <c r="Y262" s="79"/>
      <c r="Z262" s="79"/>
      <c r="AA262" s="79"/>
      <c r="AB262" s="79"/>
    </row>
    <row r="263" ht="14.25" customHeight="1">
      <c r="A263" s="85" t="str">
        <f t="shared" si="1"/>
        <v>04-24</v>
      </c>
      <c r="B263" s="85" t="str">
        <f t="shared" si="2"/>
        <v>AUD</v>
      </c>
      <c r="C263" s="85" t="s">
        <v>597</v>
      </c>
      <c r="D263" s="85">
        <v>1230424.0</v>
      </c>
      <c r="E263" s="85" t="s">
        <v>71</v>
      </c>
      <c r="F263" s="85" t="s">
        <v>643</v>
      </c>
      <c r="G263" s="85" t="s">
        <v>644</v>
      </c>
      <c r="H263" s="85" t="s">
        <v>592</v>
      </c>
      <c r="I263" s="85" t="s">
        <v>716</v>
      </c>
      <c r="J263" s="85" t="s">
        <v>76</v>
      </c>
      <c r="K263" s="85" t="s">
        <v>717</v>
      </c>
      <c r="L263" s="85" t="s">
        <v>108</v>
      </c>
      <c r="M263" s="85" t="s">
        <v>703</v>
      </c>
      <c r="N263" s="85" t="s">
        <v>80</v>
      </c>
      <c r="O263" s="85" t="s">
        <v>98</v>
      </c>
      <c r="P263" s="79" t="s">
        <v>643</v>
      </c>
      <c r="Q263" s="79" t="s">
        <v>592</v>
      </c>
      <c r="R263" s="79"/>
      <c r="S263" s="79"/>
      <c r="T263" s="79"/>
      <c r="U263" s="79"/>
      <c r="V263" s="79"/>
      <c r="W263" s="79"/>
      <c r="X263" s="79"/>
      <c r="Y263" s="79"/>
      <c r="Z263" s="79"/>
      <c r="AA263" s="79"/>
      <c r="AB263" s="79"/>
    </row>
    <row r="264" ht="14.25" customHeight="1">
      <c r="A264" s="85" t="str">
        <f t="shared" si="1"/>
        <v>04-24</v>
      </c>
      <c r="B264" s="85" t="str">
        <f t="shared" si="2"/>
        <v>AUD</v>
      </c>
      <c r="C264" s="85" t="s">
        <v>597</v>
      </c>
      <c r="D264" s="85">
        <v>1230424.0</v>
      </c>
      <c r="E264" s="85" t="s">
        <v>71</v>
      </c>
      <c r="F264" s="85" t="s">
        <v>643</v>
      </c>
      <c r="G264" s="85" t="s">
        <v>644</v>
      </c>
      <c r="H264" s="85" t="s">
        <v>592</v>
      </c>
      <c r="I264" s="85" t="s">
        <v>718</v>
      </c>
      <c r="J264" s="85" t="s">
        <v>76</v>
      </c>
      <c r="K264" s="85" t="s">
        <v>719</v>
      </c>
      <c r="L264" s="85" t="s">
        <v>108</v>
      </c>
      <c r="M264" s="85" t="s">
        <v>703</v>
      </c>
      <c r="N264" s="85" t="s">
        <v>80</v>
      </c>
      <c r="O264" s="85" t="s">
        <v>98</v>
      </c>
      <c r="P264" s="79" t="s">
        <v>643</v>
      </c>
      <c r="Q264" s="79" t="s">
        <v>592</v>
      </c>
      <c r="R264" s="79"/>
      <c r="S264" s="79"/>
      <c r="T264" s="79"/>
      <c r="U264" s="79"/>
      <c r="V264" s="79"/>
      <c r="W264" s="79"/>
      <c r="X264" s="79"/>
      <c r="Y264" s="79"/>
      <c r="Z264" s="79"/>
      <c r="AA264" s="79"/>
      <c r="AB264" s="79"/>
    </row>
    <row r="265" ht="14.25" customHeight="1">
      <c r="A265" s="85" t="str">
        <f t="shared" si="1"/>
        <v>04-24</v>
      </c>
      <c r="B265" s="85" t="str">
        <f t="shared" si="2"/>
        <v>AUD</v>
      </c>
      <c r="C265" s="85" t="s">
        <v>597</v>
      </c>
      <c r="D265" s="85">
        <v>1230424.0</v>
      </c>
      <c r="E265" s="85" t="s">
        <v>71</v>
      </c>
      <c r="F265" s="85" t="s">
        <v>643</v>
      </c>
      <c r="G265" s="85" t="s">
        <v>644</v>
      </c>
      <c r="H265" s="85" t="s">
        <v>592</v>
      </c>
      <c r="I265" s="85" t="s">
        <v>720</v>
      </c>
      <c r="J265" s="85" t="s">
        <v>76</v>
      </c>
      <c r="K265" s="85" t="s">
        <v>721</v>
      </c>
      <c r="L265" s="85" t="s">
        <v>108</v>
      </c>
      <c r="M265" s="85" t="s">
        <v>703</v>
      </c>
      <c r="N265" s="85" t="s">
        <v>80</v>
      </c>
      <c r="O265" s="85" t="s">
        <v>98</v>
      </c>
      <c r="P265" s="79" t="s">
        <v>643</v>
      </c>
      <c r="Q265" s="79" t="s">
        <v>592</v>
      </c>
      <c r="R265" s="79"/>
      <c r="S265" s="79"/>
      <c r="T265" s="79"/>
      <c r="U265" s="79"/>
      <c r="V265" s="79"/>
      <c r="W265" s="79"/>
      <c r="X265" s="79"/>
      <c r="Y265" s="79"/>
      <c r="Z265" s="79"/>
      <c r="AA265" s="79"/>
      <c r="AB265" s="79"/>
    </row>
    <row r="266" ht="14.25" customHeight="1">
      <c r="A266" s="85" t="str">
        <f t="shared" si="1"/>
        <v>04-24</v>
      </c>
      <c r="B266" s="85" t="str">
        <f t="shared" si="2"/>
        <v>AUD</v>
      </c>
      <c r="C266" s="85" t="s">
        <v>597</v>
      </c>
      <c r="D266" s="85">
        <v>1230424.0</v>
      </c>
      <c r="E266" s="85" t="s">
        <v>71</v>
      </c>
      <c r="F266" s="85" t="s">
        <v>643</v>
      </c>
      <c r="G266" s="85" t="s">
        <v>644</v>
      </c>
      <c r="H266" s="85" t="s">
        <v>592</v>
      </c>
      <c r="I266" s="85" t="s">
        <v>722</v>
      </c>
      <c r="J266" s="85" t="s">
        <v>76</v>
      </c>
      <c r="K266" s="85" t="s">
        <v>723</v>
      </c>
      <c r="L266" s="85" t="s">
        <v>108</v>
      </c>
      <c r="M266" s="85" t="s">
        <v>289</v>
      </c>
      <c r="N266" s="85" t="s">
        <v>80</v>
      </c>
      <c r="O266" s="85" t="s">
        <v>98</v>
      </c>
      <c r="P266" s="79" t="s">
        <v>643</v>
      </c>
      <c r="Q266" s="79" t="s">
        <v>592</v>
      </c>
      <c r="R266" s="79"/>
      <c r="S266" s="79"/>
      <c r="T266" s="79"/>
      <c r="U266" s="79"/>
      <c r="V266" s="79"/>
      <c r="W266" s="79"/>
      <c r="X266" s="79"/>
      <c r="Y266" s="79"/>
      <c r="Z266" s="79"/>
      <c r="AA266" s="79"/>
      <c r="AB266" s="79"/>
    </row>
    <row r="267" ht="14.25" customHeight="1">
      <c r="A267" s="85" t="str">
        <f t="shared" si="1"/>
        <v>04-24</v>
      </c>
      <c r="B267" s="85" t="str">
        <f t="shared" si="2"/>
        <v>AUD</v>
      </c>
      <c r="C267" s="85" t="s">
        <v>597</v>
      </c>
      <c r="D267" s="85">
        <v>1230424.0</v>
      </c>
      <c r="E267" s="85" t="s">
        <v>71</v>
      </c>
      <c r="F267" s="85" t="s">
        <v>643</v>
      </c>
      <c r="G267" s="85" t="s">
        <v>644</v>
      </c>
      <c r="H267" s="85" t="s">
        <v>592</v>
      </c>
      <c r="I267" s="85" t="s">
        <v>724</v>
      </c>
      <c r="J267" s="85" t="s">
        <v>76</v>
      </c>
      <c r="K267" s="85" t="s">
        <v>725</v>
      </c>
      <c r="L267" s="85" t="s">
        <v>108</v>
      </c>
      <c r="M267" s="85" t="s">
        <v>289</v>
      </c>
      <c r="N267" s="85" t="s">
        <v>80</v>
      </c>
      <c r="O267" s="85" t="s">
        <v>98</v>
      </c>
      <c r="P267" s="79" t="s">
        <v>643</v>
      </c>
      <c r="Q267" s="79" t="s">
        <v>592</v>
      </c>
      <c r="R267" s="79"/>
      <c r="S267" s="79"/>
      <c r="T267" s="79"/>
      <c r="U267" s="79"/>
      <c r="V267" s="79"/>
      <c r="W267" s="79"/>
      <c r="X267" s="79"/>
      <c r="Y267" s="79"/>
      <c r="Z267" s="79"/>
      <c r="AA267" s="79"/>
      <c r="AB267" s="79"/>
    </row>
    <row r="268" ht="14.25" customHeight="1">
      <c r="A268" s="85" t="str">
        <f t="shared" si="1"/>
        <v>04-24</v>
      </c>
      <c r="B268" s="85" t="str">
        <f t="shared" si="2"/>
        <v>AUD</v>
      </c>
      <c r="C268" s="85" t="s">
        <v>597</v>
      </c>
      <c r="D268" s="85">
        <v>1230424.0</v>
      </c>
      <c r="E268" s="85" t="s">
        <v>71</v>
      </c>
      <c r="F268" s="85" t="s">
        <v>643</v>
      </c>
      <c r="G268" s="85" t="s">
        <v>644</v>
      </c>
      <c r="H268" s="85" t="s">
        <v>592</v>
      </c>
      <c r="I268" s="85" t="s">
        <v>726</v>
      </c>
      <c r="J268" s="85" t="s">
        <v>76</v>
      </c>
      <c r="K268" s="85" t="s">
        <v>727</v>
      </c>
      <c r="L268" s="85" t="s">
        <v>108</v>
      </c>
      <c r="M268" s="85" t="s">
        <v>289</v>
      </c>
      <c r="N268" s="85" t="s">
        <v>80</v>
      </c>
      <c r="O268" s="85" t="s">
        <v>98</v>
      </c>
      <c r="P268" s="79" t="s">
        <v>643</v>
      </c>
      <c r="Q268" s="79" t="s">
        <v>592</v>
      </c>
      <c r="R268" s="79"/>
      <c r="S268" s="79"/>
      <c r="T268" s="79"/>
      <c r="U268" s="79"/>
      <c r="V268" s="79"/>
      <c r="W268" s="79"/>
      <c r="X268" s="79"/>
      <c r="Y268" s="79"/>
      <c r="Z268" s="79"/>
      <c r="AA268" s="79"/>
      <c r="AB268" s="79"/>
    </row>
    <row r="269" ht="14.25" customHeight="1">
      <c r="A269" s="85" t="str">
        <f t="shared" si="1"/>
        <v>04-24</v>
      </c>
      <c r="B269" s="85" t="str">
        <f t="shared" si="2"/>
        <v>AUD</v>
      </c>
      <c r="C269" s="85" t="s">
        <v>597</v>
      </c>
      <c r="D269" s="85">
        <v>1230424.0</v>
      </c>
      <c r="E269" s="85" t="s">
        <v>71</v>
      </c>
      <c r="F269" s="85" t="s">
        <v>643</v>
      </c>
      <c r="G269" s="85" t="s">
        <v>644</v>
      </c>
      <c r="H269" s="85" t="s">
        <v>592</v>
      </c>
      <c r="I269" s="85" t="s">
        <v>728</v>
      </c>
      <c r="J269" s="85" t="s">
        <v>76</v>
      </c>
      <c r="K269" s="85" t="s">
        <v>729</v>
      </c>
      <c r="L269" s="85" t="s">
        <v>730</v>
      </c>
      <c r="M269" s="85" t="s">
        <v>731</v>
      </c>
      <c r="N269" s="85" t="s">
        <v>80</v>
      </c>
      <c r="O269" s="85" t="s">
        <v>98</v>
      </c>
      <c r="P269" s="79" t="s">
        <v>643</v>
      </c>
      <c r="Q269" s="79" t="s">
        <v>592</v>
      </c>
      <c r="R269" s="79"/>
      <c r="S269" s="79"/>
      <c r="T269" s="79"/>
      <c r="U269" s="79"/>
      <c r="V269" s="79"/>
      <c r="W269" s="79"/>
      <c r="X269" s="79"/>
      <c r="Y269" s="79"/>
      <c r="Z269" s="79"/>
      <c r="AA269" s="79"/>
      <c r="AB269" s="79"/>
    </row>
    <row r="270" ht="14.25" customHeight="1">
      <c r="A270" s="85" t="str">
        <f t="shared" si="1"/>
        <v>04-24</v>
      </c>
      <c r="B270" s="85" t="str">
        <f t="shared" si="2"/>
        <v>AUD</v>
      </c>
      <c r="C270" s="85" t="s">
        <v>597</v>
      </c>
      <c r="D270" s="85">
        <v>1230424.0</v>
      </c>
      <c r="E270" s="85" t="s">
        <v>71</v>
      </c>
      <c r="F270" s="85" t="s">
        <v>632</v>
      </c>
      <c r="G270" s="85" t="s">
        <v>633</v>
      </c>
      <c r="H270" s="85" t="s">
        <v>592</v>
      </c>
      <c r="I270" s="85" t="s">
        <v>732</v>
      </c>
      <c r="J270" s="85" t="s">
        <v>76</v>
      </c>
      <c r="K270" s="85" t="s">
        <v>733</v>
      </c>
      <c r="L270" s="85" t="s">
        <v>647</v>
      </c>
      <c r="M270" s="85" t="s">
        <v>648</v>
      </c>
      <c r="N270" s="85" t="s">
        <v>80</v>
      </c>
      <c r="O270" s="85" t="s">
        <v>117</v>
      </c>
      <c r="P270" s="79" t="s">
        <v>632</v>
      </c>
      <c r="Q270" s="79" t="s">
        <v>592</v>
      </c>
      <c r="R270" s="79"/>
      <c r="S270" s="79"/>
      <c r="T270" s="79"/>
      <c r="U270" s="79"/>
      <c r="V270" s="79"/>
      <c r="W270" s="79"/>
      <c r="X270" s="79"/>
      <c r="Y270" s="79"/>
      <c r="Z270" s="79"/>
      <c r="AA270" s="79"/>
      <c r="AB270" s="79"/>
    </row>
    <row r="271" ht="14.25" customHeight="1">
      <c r="A271" s="85" t="str">
        <f t="shared" si="1"/>
        <v>04-24</v>
      </c>
      <c r="B271" s="85" t="str">
        <f t="shared" si="2"/>
        <v>AUD</v>
      </c>
      <c r="C271" s="85" t="s">
        <v>597</v>
      </c>
      <c r="D271" s="85">
        <v>1230424.0</v>
      </c>
      <c r="E271" s="85" t="s">
        <v>71</v>
      </c>
      <c r="F271" s="85" t="s">
        <v>632</v>
      </c>
      <c r="G271" s="85" t="s">
        <v>633</v>
      </c>
      <c r="H271" s="85" t="s">
        <v>592</v>
      </c>
      <c r="I271" s="85" t="s">
        <v>734</v>
      </c>
      <c r="J271" s="85" t="s">
        <v>76</v>
      </c>
      <c r="K271" s="85" t="s">
        <v>735</v>
      </c>
      <c r="L271" s="85" t="s">
        <v>647</v>
      </c>
      <c r="M271" s="85" t="s">
        <v>648</v>
      </c>
      <c r="N271" s="85" t="s">
        <v>80</v>
      </c>
      <c r="O271" s="85" t="s">
        <v>117</v>
      </c>
      <c r="P271" s="79" t="s">
        <v>632</v>
      </c>
      <c r="Q271" s="79" t="s">
        <v>592</v>
      </c>
      <c r="R271" s="79"/>
      <c r="S271" s="79"/>
      <c r="T271" s="79"/>
      <c r="U271" s="79"/>
      <c r="V271" s="79"/>
      <c r="W271" s="79"/>
      <c r="X271" s="79"/>
      <c r="Y271" s="79"/>
      <c r="Z271" s="79"/>
      <c r="AA271" s="79"/>
      <c r="AB271" s="79"/>
    </row>
    <row r="272" ht="14.25" customHeight="1">
      <c r="A272" s="85" t="str">
        <f t="shared" si="1"/>
        <v>04-24</v>
      </c>
      <c r="B272" s="85" t="str">
        <f t="shared" si="2"/>
        <v>AUD</v>
      </c>
      <c r="C272" s="85" t="s">
        <v>597</v>
      </c>
      <c r="D272" s="85">
        <v>1230424.0</v>
      </c>
      <c r="E272" s="85" t="s">
        <v>71</v>
      </c>
      <c r="F272" s="85" t="s">
        <v>632</v>
      </c>
      <c r="G272" s="85" t="s">
        <v>633</v>
      </c>
      <c r="H272" s="85" t="s">
        <v>592</v>
      </c>
      <c r="I272" s="85" t="s">
        <v>736</v>
      </c>
      <c r="J272" s="85" t="s">
        <v>76</v>
      </c>
      <c r="K272" s="85" t="s">
        <v>737</v>
      </c>
      <c r="L272" s="85" t="s">
        <v>647</v>
      </c>
      <c r="M272" s="85" t="s">
        <v>648</v>
      </c>
      <c r="N272" s="85" t="s">
        <v>80</v>
      </c>
      <c r="O272" s="85" t="s">
        <v>117</v>
      </c>
      <c r="P272" s="79" t="s">
        <v>632</v>
      </c>
      <c r="Q272" s="79" t="s">
        <v>592</v>
      </c>
      <c r="R272" s="79"/>
      <c r="S272" s="79"/>
      <c r="T272" s="79"/>
      <c r="U272" s="79"/>
      <c r="V272" s="79"/>
      <c r="W272" s="79"/>
      <c r="X272" s="79"/>
      <c r="Y272" s="79"/>
      <c r="Z272" s="79"/>
      <c r="AA272" s="79"/>
      <c r="AB272" s="79"/>
    </row>
    <row r="273" ht="14.25" customHeight="1">
      <c r="A273" s="85" t="str">
        <f t="shared" si="1"/>
        <v>04-24</v>
      </c>
      <c r="B273" s="85" t="str">
        <f t="shared" si="2"/>
        <v>AUD</v>
      </c>
      <c r="C273" s="85" t="s">
        <v>597</v>
      </c>
      <c r="D273" s="85">
        <v>1230424.0</v>
      </c>
      <c r="E273" s="85" t="s">
        <v>71</v>
      </c>
      <c r="F273" s="85" t="s">
        <v>632</v>
      </c>
      <c r="G273" s="85" t="s">
        <v>633</v>
      </c>
      <c r="H273" s="85" t="s">
        <v>592</v>
      </c>
      <c r="I273" s="85" t="s">
        <v>738</v>
      </c>
      <c r="J273" s="85" t="s">
        <v>76</v>
      </c>
      <c r="K273" s="85" t="s">
        <v>739</v>
      </c>
      <c r="L273" s="85" t="s">
        <v>647</v>
      </c>
      <c r="M273" s="85" t="s">
        <v>648</v>
      </c>
      <c r="N273" s="85" t="s">
        <v>80</v>
      </c>
      <c r="O273" s="85" t="s">
        <v>117</v>
      </c>
      <c r="P273" s="79" t="s">
        <v>632</v>
      </c>
      <c r="Q273" s="79" t="s">
        <v>592</v>
      </c>
      <c r="R273" s="79"/>
      <c r="S273" s="79"/>
      <c r="T273" s="79"/>
      <c r="U273" s="79"/>
      <c r="V273" s="79"/>
      <c r="W273" s="79"/>
      <c r="X273" s="79"/>
      <c r="Y273" s="79"/>
      <c r="Z273" s="79"/>
      <c r="AA273" s="79"/>
      <c r="AB273" s="79"/>
    </row>
    <row r="274" ht="14.25" customHeight="1">
      <c r="A274" s="85" t="str">
        <f t="shared" si="1"/>
        <v>04-24</v>
      </c>
      <c r="B274" s="85" t="str">
        <f t="shared" si="2"/>
        <v>AUD</v>
      </c>
      <c r="C274" s="85" t="s">
        <v>597</v>
      </c>
      <c r="D274" s="85">
        <v>1230424.0</v>
      </c>
      <c r="E274" s="85" t="s">
        <v>71</v>
      </c>
      <c r="F274" s="85" t="s">
        <v>632</v>
      </c>
      <c r="G274" s="85" t="s">
        <v>633</v>
      </c>
      <c r="H274" s="85" t="s">
        <v>592</v>
      </c>
      <c r="I274" s="85" t="s">
        <v>740</v>
      </c>
      <c r="J274" s="85" t="s">
        <v>76</v>
      </c>
      <c r="K274" s="85" t="s">
        <v>741</v>
      </c>
      <c r="L274" s="85" t="s">
        <v>647</v>
      </c>
      <c r="M274" s="85" t="s">
        <v>648</v>
      </c>
      <c r="N274" s="85" t="s">
        <v>80</v>
      </c>
      <c r="O274" s="85" t="s">
        <v>117</v>
      </c>
      <c r="P274" s="79" t="s">
        <v>632</v>
      </c>
      <c r="Q274" s="79" t="s">
        <v>592</v>
      </c>
      <c r="R274" s="79"/>
      <c r="S274" s="79"/>
      <c r="T274" s="79"/>
      <c r="U274" s="79"/>
      <c r="V274" s="79"/>
      <c r="W274" s="79"/>
      <c r="X274" s="79"/>
      <c r="Y274" s="79"/>
      <c r="Z274" s="79"/>
      <c r="AA274" s="79"/>
      <c r="AB274" s="79"/>
    </row>
    <row r="275" ht="14.25" customHeight="1">
      <c r="A275" s="85" t="str">
        <f t="shared" si="1"/>
        <v>04-24</v>
      </c>
      <c r="B275" s="85" t="str">
        <f t="shared" si="2"/>
        <v>AUD</v>
      </c>
      <c r="C275" s="85" t="s">
        <v>597</v>
      </c>
      <c r="D275" s="85">
        <v>1230424.0</v>
      </c>
      <c r="E275" s="85" t="s">
        <v>71</v>
      </c>
      <c r="F275" s="85" t="s">
        <v>632</v>
      </c>
      <c r="G275" s="85" t="s">
        <v>633</v>
      </c>
      <c r="H275" s="85" t="s">
        <v>592</v>
      </c>
      <c r="I275" s="85" t="s">
        <v>742</v>
      </c>
      <c r="J275" s="85" t="s">
        <v>76</v>
      </c>
      <c r="K275" s="85" t="s">
        <v>743</v>
      </c>
      <c r="L275" s="85" t="s">
        <v>647</v>
      </c>
      <c r="M275" s="85" t="s">
        <v>648</v>
      </c>
      <c r="N275" s="85" t="s">
        <v>80</v>
      </c>
      <c r="O275" s="85" t="s">
        <v>117</v>
      </c>
      <c r="P275" s="79" t="s">
        <v>632</v>
      </c>
      <c r="Q275" s="79" t="s">
        <v>592</v>
      </c>
      <c r="R275" s="79"/>
      <c r="S275" s="79"/>
      <c r="T275" s="79"/>
      <c r="U275" s="79"/>
      <c r="V275" s="79"/>
      <c r="W275" s="79"/>
      <c r="X275" s="79"/>
      <c r="Y275" s="79"/>
      <c r="Z275" s="79"/>
      <c r="AA275" s="79"/>
      <c r="AB275" s="79"/>
    </row>
    <row r="276" ht="14.25" customHeight="1">
      <c r="A276" s="85" t="str">
        <f t="shared" si="1"/>
        <v>04-24</v>
      </c>
      <c r="B276" s="85" t="str">
        <f t="shared" si="2"/>
        <v>AUD</v>
      </c>
      <c r="C276" s="85" t="s">
        <v>597</v>
      </c>
      <c r="D276" s="85">
        <v>1230424.0</v>
      </c>
      <c r="E276" s="85" t="s">
        <v>71</v>
      </c>
      <c r="F276" s="85" t="s">
        <v>632</v>
      </c>
      <c r="G276" s="85" t="s">
        <v>633</v>
      </c>
      <c r="H276" s="85" t="s">
        <v>592</v>
      </c>
      <c r="I276" s="85" t="s">
        <v>744</v>
      </c>
      <c r="J276" s="85" t="s">
        <v>76</v>
      </c>
      <c r="K276" s="85" t="s">
        <v>745</v>
      </c>
      <c r="L276" s="85" t="s">
        <v>647</v>
      </c>
      <c r="M276" s="85" t="s">
        <v>648</v>
      </c>
      <c r="N276" s="85" t="s">
        <v>80</v>
      </c>
      <c r="O276" s="85" t="s">
        <v>117</v>
      </c>
      <c r="P276" s="79" t="s">
        <v>632</v>
      </c>
      <c r="Q276" s="79" t="s">
        <v>592</v>
      </c>
      <c r="R276" s="79"/>
      <c r="S276" s="79"/>
      <c r="T276" s="79"/>
      <c r="U276" s="79"/>
      <c r="V276" s="79"/>
      <c r="W276" s="79"/>
      <c r="X276" s="79"/>
      <c r="Y276" s="79"/>
      <c r="Z276" s="79"/>
      <c r="AA276" s="79"/>
      <c r="AB276" s="79"/>
    </row>
    <row r="277" ht="14.25" customHeight="1">
      <c r="A277" s="85" t="str">
        <f t="shared" si="1"/>
        <v>04-24</v>
      </c>
      <c r="B277" s="85" t="str">
        <f t="shared" si="2"/>
        <v>AUD</v>
      </c>
      <c r="C277" s="85" t="s">
        <v>597</v>
      </c>
      <c r="D277" s="85">
        <v>1230424.0</v>
      </c>
      <c r="E277" s="85" t="s">
        <v>71</v>
      </c>
      <c r="F277" s="85" t="s">
        <v>632</v>
      </c>
      <c r="G277" s="85" t="s">
        <v>633</v>
      </c>
      <c r="H277" s="85" t="s">
        <v>592</v>
      </c>
      <c r="I277" s="85" t="s">
        <v>746</v>
      </c>
      <c r="J277" s="85" t="s">
        <v>76</v>
      </c>
      <c r="K277" s="85" t="s">
        <v>747</v>
      </c>
      <c r="L277" s="85" t="s">
        <v>647</v>
      </c>
      <c r="M277" s="85" t="s">
        <v>648</v>
      </c>
      <c r="N277" s="85" t="s">
        <v>80</v>
      </c>
      <c r="O277" s="85" t="s">
        <v>117</v>
      </c>
      <c r="P277" s="79" t="s">
        <v>632</v>
      </c>
      <c r="Q277" s="79" t="s">
        <v>592</v>
      </c>
      <c r="R277" s="79"/>
      <c r="S277" s="79"/>
      <c r="T277" s="79"/>
      <c r="U277" s="79"/>
      <c r="V277" s="79"/>
      <c r="W277" s="79"/>
      <c r="X277" s="79"/>
      <c r="Y277" s="79"/>
      <c r="Z277" s="79"/>
      <c r="AA277" s="79"/>
      <c r="AB277" s="79"/>
    </row>
    <row r="278" ht="14.25" customHeight="1">
      <c r="A278" s="85" t="str">
        <f t="shared" si="1"/>
        <v>04-24</v>
      </c>
      <c r="B278" s="85" t="str">
        <f t="shared" si="2"/>
        <v>AUD</v>
      </c>
      <c r="C278" s="85" t="s">
        <v>597</v>
      </c>
      <c r="D278" s="85">
        <v>1230424.0</v>
      </c>
      <c r="E278" s="85" t="s">
        <v>71</v>
      </c>
      <c r="F278" s="85" t="s">
        <v>632</v>
      </c>
      <c r="G278" s="85" t="s">
        <v>633</v>
      </c>
      <c r="H278" s="85" t="s">
        <v>592</v>
      </c>
      <c r="I278" s="85" t="s">
        <v>748</v>
      </c>
      <c r="J278" s="85" t="s">
        <v>76</v>
      </c>
      <c r="K278" s="85" t="s">
        <v>749</v>
      </c>
      <c r="L278" s="85" t="s">
        <v>647</v>
      </c>
      <c r="M278" s="85" t="s">
        <v>648</v>
      </c>
      <c r="N278" s="85" t="s">
        <v>80</v>
      </c>
      <c r="O278" s="85" t="s">
        <v>117</v>
      </c>
      <c r="P278" s="79" t="s">
        <v>632</v>
      </c>
      <c r="Q278" s="79" t="s">
        <v>592</v>
      </c>
      <c r="R278" s="79"/>
      <c r="S278" s="79"/>
      <c r="T278" s="79"/>
      <c r="U278" s="79"/>
      <c r="V278" s="79"/>
      <c r="W278" s="79"/>
      <c r="X278" s="79"/>
      <c r="Y278" s="79"/>
      <c r="Z278" s="79"/>
      <c r="AA278" s="79"/>
      <c r="AB278" s="79"/>
    </row>
    <row r="279" ht="14.25" customHeight="1">
      <c r="A279" s="85" t="str">
        <f t="shared" si="1"/>
        <v>04-24</v>
      </c>
      <c r="B279" s="85" t="str">
        <f t="shared" si="2"/>
        <v>AUD</v>
      </c>
      <c r="C279" s="85" t="s">
        <v>597</v>
      </c>
      <c r="D279" s="85">
        <v>1230424.0</v>
      </c>
      <c r="E279" s="85" t="s">
        <v>71</v>
      </c>
      <c r="F279" s="85" t="s">
        <v>632</v>
      </c>
      <c r="G279" s="85" t="s">
        <v>633</v>
      </c>
      <c r="H279" s="85" t="s">
        <v>592</v>
      </c>
      <c r="I279" s="85" t="s">
        <v>750</v>
      </c>
      <c r="J279" s="85" t="s">
        <v>76</v>
      </c>
      <c r="K279" s="85" t="s">
        <v>751</v>
      </c>
      <c r="L279" s="85" t="s">
        <v>647</v>
      </c>
      <c r="M279" s="85" t="s">
        <v>648</v>
      </c>
      <c r="N279" s="85" t="s">
        <v>80</v>
      </c>
      <c r="O279" s="85" t="s">
        <v>117</v>
      </c>
      <c r="P279" s="79" t="s">
        <v>632</v>
      </c>
      <c r="Q279" s="79" t="s">
        <v>592</v>
      </c>
      <c r="R279" s="79"/>
      <c r="S279" s="79"/>
      <c r="T279" s="79"/>
      <c r="U279" s="79"/>
      <c r="V279" s="79"/>
      <c r="W279" s="79"/>
      <c r="X279" s="79"/>
      <c r="Y279" s="79"/>
      <c r="Z279" s="79"/>
      <c r="AA279" s="79"/>
      <c r="AB279" s="79"/>
    </row>
    <row r="280" ht="14.25" customHeight="1">
      <c r="A280" s="85" t="str">
        <f t="shared" si="1"/>
        <v>04-24</v>
      </c>
      <c r="B280" s="85" t="str">
        <f t="shared" si="2"/>
        <v>AUD</v>
      </c>
      <c r="C280" s="85" t="s">
        <v>597</v>
      </c>
      <c r="D280" s="85">
        <v>1230424.0</v>
      </c>
      <c r="E280" s="85" t="s">
        <v>71</v>
      </c>
      <c r="F280" s="85" t="s">
        <v>632</v>
      </c>
      <c r="G280" s="85" t="s">
        <v>633</v>
      </c>
      <c r="H280" s="85" t="s">
        <v>592</v>
      </c>
      <c r="I280" s="85" t="s">
        <v>752</v>
      </c>
      <c r="J280" s="85" t="s">
        <v>76</v>
      </c>
      <c r="K280" s="85" t="s">
        <v>753</v>
      </c>
      <c r="L280" s="85" t="s">
        <v>647</v>
      </c>
      <c r="M280" s="85" t="s">
        <v>648</v>
      </c>
      <c r="N280" s="85" t="s">
        <v>80</v>
      </c>
      <c r="O280" s="85" t="s">
        <v>117</v>
      </c>
      <c r="P280" s="79" t="s">
        <v>632</v>
      </c>
      <c r="Q280" s="79" t="s">
        <v>592</v>
      </c>
      <c r="R280" s="79"/>
      <c r="S280" s="79"/>
      <c r="T280" s="79"/>
      <c r="U280" s="79"/>
      <c r="V280" s="79"/>
      <c r="W280" s="79"/>
      <c r="X280" s="79"/>
      <c r="Y280" s="79"/>
      <c r="Z280" s="79"/>
      <c r="AA280" s="79"/>
      <c r="AB280" s="79"/>
    </row>
    <row r="281" ht="14.25" customHeight="1">
      <c r="A281" s="85" t="str">
        <f t="shared" si="1"/>
        <v>04-24</v>
      </c>
      <c r="B281" s="85" t="str">
        <f t="shared" si="2"/>
        <v>AUD</v>
      </c>
      <c r="C281" s="85" t="s">
        <v>597</v>
      </c>
      <c r="D281" s="85">
        <v>1230424.0</v>
      </c>
      <c r="E281" s="85" t="s">
        <v>71</v>
      </c>
      <c r="F281" s="85" t="s">
        <v>632</v>
      </c>
      <c r="G281" s="85" t="s">
        <v>633</v>
      </c>
      <c r="H281" s="85" t="s">
        <v>592</v>
      </c>
      <c r="I281" s="85" t="s">
        <v>754</v>
      </c>
      <c r="J281" s="85" t="s">
        <v>76</v>
      </c>
      <c r="K281" s="85" t="s">
        <v>755</v>
      </c>
      <c r="L281" s="85" t="s">
        <v>647</v>
      </c>
      <c r="M281" s="85" t="s">
        <v>648</v>
      </c>
      <c r="N281" s="85" t="s">
        <v>80</v>
      </c>
      <c r="O281" s="85" t="s">
        <v>117</v>
      </c>
      <c r="P281" s="79" t="s">
        <v>632</v>
      </c>
      <c r="Q281" s="79" t="s">
        <v>592</v>
      </c>
      <c r="R281" s="79"/>
      <c r="S281" s="79"/>
      <c r="T281" s="79"/>
      <c r="U281" s="79"/>
      <c r="V281" s="79"/>
      <c r="W281" s="79"/>
      <c r="X281" s="79"/>
      <c r="Y281" s="79"/>
      <c r="Z281" s="79"/>
      <c r="AA281" s="79"/>
      <c r="AB281" s="79"/>
    </row>
    <row r="282" ht="14.25" customHeight="1">
      <c r="A282" s="85" t="str">
        <f t="shared" si="1"/>
        <v>04-24</v>
      </c>
      <c r="B282" s="85" t="str">
        <f t="shared" si="2"/>
        <v>AUD</v>
      </c>
      <c r="C282" s="85" t="s">
        <v>597</v>
      </c>
      <c r="D282" s="85">
        <v>1230424.0</v>
      </c>
      <c r="E282" s="85" t="s">
        <v>71</v>
      </c>
      <c r="F282" s="85" t="s">
        <v>632</v>
      </c>
      <c r="G282" s="85" t="s">
        <v>633</v>
      </c>
      <c r="H282" s="85" t="s">
        <v>592</v>
      </c>
      <c r="I282" s="85" t="s">
        <v>756</v>
      </c>
      <c r="J282" s="85" t="s">
        <v>76</v>
      </c>
      <c r="K282" s="85" t="s">
        <v>757</v>
      </c>
      <c r="L282" s="85" t="s">
        <v>647</v>
      </c>
      <c r="M282" s="85" t="s">
        <v>648</v>
      </c>
      <c r="N282" s="85" t="s">
        <v>80</v>
      </c>
      <c r="O282" s="85" t="s">
        <v>117</v>
      </c>
      <c r="P282" s="79" t="s">
        <v>632</v>
      </c>
      <c r="Q282" s="79" t="s">
        <v>592</v>
      </c>
      <c r="R282" s="79"/>
      <c r="S282" s="79"/>
      <c r="T282" s="79"/>
      <c r="U282" s="79"/>
      <c r="V282" s="79"/>
      <c r="W282" s="79"/>
      <c r="X282" s="79"/>
      <c r="Y282" s="79"/>
      <c r="Z282" s="79"/>
      <c r="AA282" s="79"/>
      <c r="AB282" s="79"/>
    </row>
    <row r="283" ht="14.25" customHeight="1">
      <c r="A283" s="85" t="str">
        <f t="shared" si="1"/>
        <v>04-24</v>
      </c>
      <c r="B283" s="85" t="str">
        <f t="shared" si="2"/>
        <v>AUD</v>
      </c>
      <c r="C283" s="85" t="s">
        <v>597</v>
      </c>
      <c r="D283" s="85">
        <v>1230424.0</v>
      </c>
      <c r="E283" s="85" t="s">
        <v>71</v>
      </c>
      <c r="F283" s="85" t="s">
        <v>632</v>
      </c>
      <c r="G283" s="85" t="s">
        <v>633</v>
      </c>
      <c r="H283" s="85" t="s">
        <v>592</v>
      </c>
      <c r="I283" s="85" t="s">
        <v>758</v>
      </c>
      <c r="J283" s="85" t="s">
        <v>76</v>
      </c>
      <c r="K283" s="85" t="s">
        <v>759</v>
      </c>
      <c r="L283" s="85" t="s">
        <v>647</v>
      </c>
      <c r="M283" s="85" t="s">
        <v>648</v>
      </c>
      <c r="N283" s="85" t="s">
        <v>80</v>
      </c>
      <c r="O283" s="85" t="s">
        <v>117</v>
      </c>
      <c r="P283" s="79" t="s">
        <v>632</v>
      </c>
      <c r="Q283" s="79" t="s">
        <v>592</v>
      </c>
      <c r="R283" s="79"/>
      <c r="S283" s="79"/>
      <c r="T283" s="79"/>
      <c r="U283" s="79"/>
      <c r="V283" s="79"/>
      <c r="W283" s="79"/>
      <c r="X283" s="79"/>
      <c r="Y283" s="79"/>
      <c r="Z283" s="79"/>
      <c r="AA283" s="79"/>
      <c r="AB283" s="79"/>
    </row>
    <row r="284" ht="14.25" customHeight="1">
      <c r="A284" s="85" t="str">
        <f t="shared" si="1"/>
        <v>04-24</v>
      </c>
      <c r="B284" s="85" t="str">
        <f t="shared" si="2"/>
        <v>AUD</v>
      </c>
      <c r="C284" s="85" t="s">
        <v>597</v>
      </c>
      <c r="D284" s="85">
        <v>1230424.0</v>
      </c>
      <c r="E284" s="85" t="s">
        <v>71</v>
      </c>
      <c r="F284" s="85" t="s">
        <v>632</v>
      </c>
      <c r="G284" s="85" t="s">
        <v>633</v>
      </c>
      <c r="H284" s="85" t="s">
        <v>592</v>
      </c>
      <c r="I284" s="85" t="s">
        <v>760</v>
      </c>
      <c r="J284" s="85" t="s">
        <v>76</v>
      </c>
      <c r="K284" s="85" t="s">
        <v>761</v>
      </c>
      <c r="L284" s="85" t="s">
        <v>647</v>
      </c>
      <c r="M284" s="85" t="s">
        <v>648</v>
      </c>
      <c r="N284" s="85" t="s">
        <v>80</v>
      </c>
      <c r="O284" s="85" t="s">
        <v>117</v>
      </c>
      <c r="P284" s="79" t="s">
        <v>632</v>
      </c>
      <c r="Q284" s="79" t="s">
        <v>592</v>
      </c>
      <c r="R284" s="79"/>
      <c r="S284" s="79"/>
      <c r="T284" s="79"/>
      <c r="U284" s="79"/>
      <c r="V284" s="79"/>
      <c r="W284" s="79"/>
      <c r="X284" s="79"/>
      <c r="Y284" s="79"/>
      <c r="Z284" s="79"/>
      <c r="AA284" s="79"/>
      <c r="AB284" s="79"/>
    </row>
    <row r="285" ht="14.25" customHeight="1">
      <c r="A285" s="85" t="str">
        <f t="shared" si="1"/>
        <v>04-24</v>
      </c>
      <c r="B285" s="85" t="str">
        <f t="shared" si="2"/>
        <v>AUD</v>
      </c>
      <c r="C285" s="85" t="s">
        <v>597</v>
      </c>
      <c r="D285" s="85">
        <v>1230424.0</v>
      </c>
      <c r="E285" s="85" t="s">
        <v>71</v>
      </c>
      <c r="F285" s="85" t="s">
        <v>632</v>
      </c>
      <c r="G285" s="85" t="s">
        <v>633</v>
      </c>
      <c r="H285" s="85" t="s">
        <v>592</v>
      </c>
      <c r="I285" s="85" t="s">
        <v>762</v>
      </c>
      <c r="J285" s="85" t="s">
        <v>76</v>
      </c>
      <c r="K285" s="85" t="s">
        <v>763</v>
      </c>
      <c r="L285" s="85" t="s">
        <v>647</v>
      </c>
      <c r="M285" s="85" t="s">
        <v>648</v>
      </c>
      <c r="N285" s="85" t="s">
        <v>80</v>
      </c>
      <c r="O285" s="85" t="s">
        <v>117</v>
      </c>
      <c r="P285" s="79" t="s">
        <v>632</v>
      </c>
      <c r="Q285" s="79" t="s">
        <v>592</v>
      </c>
      <c r="R285" s="79"/>
      <c r="S285" s="79"/>
      <c r="T285" s="79"/>
      <c r="U285" s="79"/>
      <c r="V285" s="79"/>
      <c r="W285" s="79"/>
      <c r="X285" s="79"/>
      <c r="Y285" s="79"/>
      <c r="Z285" s="79"/>
      <c r="AA285" s="79"/>
      <c r="AB285" s="79"/>
    </row>
    <row r="286" ht="14.25" customHeight="1">
      <c r="A286" s="85" t="str">
        <f t="shared" si="1"/>
        <v>04-24</v>
      </c>
      <c r="B286" s="85" t="str">
        <f t="shared" si="2"/>
        <v>AUD</v>
      </c>
      <c r="C286" s="85" t="s">
        <v>597</v>
      </c>
      <c r="D286" s="85">
        <v>1230424.0</v>
      </c>
      <c r="E286" s="85" t="s">
        <v>71</v>
      </c>
      <c r="F286" s="85" t="s">
        <v>632</v>
      </c>
      <c r="G286" s="85" t="s">
        <v>633</v>
      </c>
      <c r="H286" s="85" t="s">
        <v>592</v>
      </c>
      <c r="I286" s="85" t="s">
        <v>764</v>
      </c>
      <c r="J286" s="85" t="s">
        <v>76</v>
      </c>
      <c r="K286" s="85" t="s">
        <v>765</v>
      </c>
      <c r="L286" s="85" t="s">
        <v>647</v>
      </c>
      <c r="M286" s="85" t="s">
        <v>648</v>
      </c>
      <c r="N286" s="85" t="s">
        <v>80</v>
      </c>
      <c r="O286" s="85" t="s">
        <v>117</v>
      </c>
      <c r="P286" s="79" t="s">
        <v>632</v>
      </c>
      <c r="Q286" s="79" t="s">
        <v>592</v>
      </c>
      <c r="R286" s="79"/>
      <c r="S286" s="79"/>
      <c r="T286" s="79"/>
      <c r="U286" s="79"/>
      <c r="V286" s="79"/>
      <c r="W286" s="79"/>
      <c r="X286" s="79"/>
      <c r="Y286" s="79"/>
      <c r="Z286" s="79"/>
      <c r="AA286" s="79"/>
      <c r="AB286" s="79"/>
    </row>
    <row r="287" ht="14.25" customHeight="1">
      <c r="A287" s="85" t="str">
        <f t="shared" si="1"/>
        <v>04-24</v>
      </c>
      <c r="B287" s="85" t="str">
        <f t="shared" si="2"/>
        <v>AUD</v>
      </c>
      <c r="C287" s="85" t="s">
        <v>597</v>
      </c>
      <c r="D287" s="85">
        <v>1230424.0</v>
      </c>
      <c r="E287" s="85" t="s">
        <v>71</v>
      </c>
      <c r="F287" s="85" t="s">
        <v>632</v>
      </c>
      <c r="G287" s="85" t="s">
        <v>633</v>
      </c>
      <c r="H287" s="85" t="s">
        <v>592</v>
      </c>
      <c r="I287" s="85" t="s">
        <v>766</v>
      </c>
      <c r="J287" s="85" t="s">
        <v>76</v>
      </c>
      <c r="K287" s="85" t="s">
        <v>767</v>
      </c>
      <c r="L287" s="85" t="s">
        <v>647</v>
      </c>
      <c r="M287" s="85" t="s">
        <v>648</v>
      </c>
      <c r="N287" s="85" t="s">
        <v>80</v>
      </c>
      <c r="O287" s="85" t="s">
        <v>117</v>
      </c>
      <c r="P287" s="79" t="s">
        <v>632</v>
      </c>
      <c r="Q287" s="79" t="s">
        <v>592</v>
      </c>
      <c r="R287" s="79"/>
      <c r="S287" s="79"/>
      <c r="T287" s="79"/>
      <c r="U287" s="79"/>
      <c r="V287" s="79"/>
      <c r="W287" s="79"/>
      <c r="X287" s="79"/>
      <c r="Y287" s="79"/>
      <c r="Z287" s="79"/>
      <c r="AA287" s="79"/>
      <c r="AB287" s="79"/>
    </row>
    <row r="288" ht="14.25" customHeight="1">
      <c r="A288" s="85" t="str">
        <f t="shared" si="1"/>
        <v>04-24</v>
      </c>
      <c r="B288" s="85" t="str">
        <f t="shared" si="2"/>
        <v>AUD</v>
      </c>
      <c r="C288" s="85" t="s">
        <v>597</v>
      </c>
      <c r="D288" s="85">
        <v>1230424.0</v>
      </c>
      <c r="E288" s="85" t="s">
        <v>71</v>
      </c>
      <c r="F288" s="85" t="s">
        <v>632</v>
      </c>
      <c r="G288" s="85" t="s">
        <v>633</v>
      </c>
      <c r="H288" s="85" t="s">
        <v>592</v>
      </c>
      <c r="I288" s="85" t="s">
        <v>768</v>
      </c>
      <c r="J288" s="85" t="s">
        <v>76</v>
      </c>
      <c r="K288" s="85" t="s">
        <v>769</v>
      </c>
      <c r="L288" s="85" t="s">
        <v>647</v>
      </c>
      <c r="M288" s="85" t="s">
        <v>648</v>
      </c>
      <c r="N288" s="85" t="s">
        <v>80</v>
      </c>
      <c r="O288" s="85" t="s">
        <v>117</v>
      </c>
      <c r="P288" s="79" t="s">
        <v>632</v>
      </c>
      <c r="Q288" s="79" t="s">
        <v>592</v>
      </c>
      <c r="R288" s="79"/>
      <c r="S288" s="79"/>
      <c r="T288" s="79"/>
      <c r="U288" s="79"/>
      <c r="V288" s="79"/>
      <c r="W288" s="79"/>
      <c r="X288" s="79"/>
      <c r="Y288" s="79"/>
      <c r="Z288" s="79"/>
      <c r="AA288" s="79"/>
      <c r="AB288" s="79"/>
    </row>
    <row r="289" ht="14.25" customHeight="1">
      <c r="A289" s="85" t="str">
        <f t="shared" si="1"/>
        <v>04-24</v>
      </c>
      <c r="B289" s="85" t="str">
        <f t="shared" si="2"/>
        <v>AUD</v>
      </c>
      <c r="C289" s="85" t="s">
        <v>597</v>
      </c>
      <c r="D289" s="85">
        <v>1230424.0</v>
      </c>
      <c r="E289" s="85" t="s">
        <v>71</v>
      </c>
      <c r="F289" s="85" t="s">
        <v>632</v>
      </c>
      <c r="G289" s="85" t="s">
        <v>633</v>
      </c>
      <c r="H289" s="85" t="s">
        <v>592</v>
      </c>
      <c r="I289" s="85" t="s">
        <v>770</v>
      </c>
      <c r="J289" s="85" t="s">
        <v>76</v>
      </c>
      <c r="K289" s="85" t="s">
        <v>771</v>
      </c>
      <c r="L289" s="85" t="s">
        <v>647</v>
      </c>
      <c r="M289" s="85" t="s">
        <v>648</v>
      </c>
      <c r="N289" s="85" t="s">
        <v>80</v>
      </c>
      <c r="O289" s="85" t="s">
        <v>117</v>
      </c>
      <c r="P289" s="79" t="s">
        <v>632</v>
      </c>
      <c r="Q289" s="79" t="s">
        <v>592</v>
      </c>
      <c r="R289" s="79"/>
      <c r="S289" s="79"/>
      <c r="T289" s="79"/>
      <c r="U289" s="79"/>
      <c r="V289" s="79"/>
      <c r="W289" s="79"/>
      <c r="X289" s="79"/>
      <c r="Y289" s="79"/>
      <c r="Z289" s="79"/>
      <c r="AA289" s="79"/>
      <c r="AB289" s="79"/>
    </row>
    <row r="290" ht="14.25" customHeight="1">
      <c r="A290" s="85" t="str">
        <f t="shared" si="1"/>
        <v>04-24</v>
      </c>
      <c r="B290" s="85" t="str">
        <f t="shared" si="2"/>
        <v>AUD</v>
      </c>
      <c r="C290" s="85" t="s">
        <v>597</v>
      </c>
      <c r="D290" s="85">
        <v>1230424.0</v>
      </c>
      <c r="E290" s="85" t="s">
        <v>71</v>
      </c>
      <c r="F290" s="85" t="s">
        <v>632</v>
      </c>
      <c r="G290" s="85" t="s">
        <v>633</v>
      </c>
      <c r="H290" s="85" t="s">
        <v>592</v>
      </c>
      <c r="I290" s="85" t="s">
        <v>772</v>
      </c>
      <c r="J290" s="85" t="s">
        <v>76</v>
      </c>
      <c r="K290" s="85" t="s">
        <v>773</v>
      </c>
      <c r="L290" s="85" t="s">
        <v>647</v>
      </c>
      <c r="M290" s="85" t="s">
        <v>648</v>
      </c>
      <c r="N290" s="85" t="s">
        <v>80</v>
      </c>
      <c r="O290" s="85" t="s">
        <v>117</v>
      </c>
      <c r="P290" s="79" t="s">
        <v>632</v>
      </c>
      <c r="Q290" s="79" t="s">
        <v>592</v>
      </c>
      <c r="R290" s="79"/>
      <c r="S290" s="79"/>
      <c r="T290" s="79"/>
      <c r="U290" s="79"/>
      <c r="V290" s="79"/>
      <c r="W290" s="79"/>
      <c r="X290" s="79"/>
      <c r="Y290" s="79"/>
      <c r="Z290" s="79"/>
      <c r="AA290" s="79"/>
      <c r="AB290" s="79"/>
    </row>
    <row r="291" ht="14.25" customHeight="1">
      <c r="A291" s="85" t="str">
        <f t="shared" si="1"/>
        <v>04-24</v>
      </c>
      <c r="B291" s="85" t="str">
        <f t="shared" si="2"/>
        <v>AUD</v>
      </c>
      <c r="C291" s="85" t="s">
        <v>597</v>
      </c>
      <c r="D291" s="85">
        <v>1230424.0</v>
      </c>
      <c r="E291" s="85" t="s">
        <v>71</v>
      </c>
      <c r="F291" s="85" t="s">
        <v>632</v>
      </c>
      <c r="G291" s="85" t="s">
        <v>633</v>
      </c>
      <c r="H291" s="85" t="s">
        <v>592</v>
      </c>
      <c r="I291" s="85" t="s">
        <v>774</v>
      </c>
      <c r="J291" s="85" t="s">
        <v>76</v>
      </c>
      <c r="K291" s="85" t="s">
        <v>775</v>
      </c>
      <c r="L291" s="85" t="s">
        <v>647</v>
      </c>
      <c r="M291" s="85" t="s">
        <v>648</v>
      </c>
      <c r="N291" s="85" t="s">
        <v>80</v>
      </c>
      <c r="O291" s="85" t="s">
        <v>117</v>
      </c>
      <c r="P291" s="79" t="s">
        <v>632</v>
      </c>
      <c r="Q291" s="79" t="s">
        <v>592</v>
      </c>
      <c r="R291" s="79"/>
      <c r="S291" s="79"/>
      <c r="T291" s="79"/>
      <c r="U291" s="79"/>
      <c r="V291" s="79"/>
      <c r="W291" s="79"/>
      <c r="X291" s="79"/>
      <c r="Y291" s="79"/>
      <c r="Z291" s="79"/>
      <c r="AA291" s="79"/>
      <c r="AB291" s="79"/>
    </row>
    <row r="292" ht="14.25" customHeight="1">
      <c r="A292" s="85" t="str">
        <f t="shared" si="1"/>
        <v>04-24</v>
      </c>
      <c r="B292" s="85" t="str">
        <f t="shared" si="2"/>
        <v>AUD</v>
      </c>
      <c r="C292" s="85" t="s">
        <v>597</v>
      </c>
      <c r="D292" s="85">
        <v>1230424.0</v>
      </c>
      <c r="E292" s="85" t="s">
        <v>71</v>
      </c>
      <c r="F292" s="85" t="s">
        <v>632</v>
      </c>
      <c r="G292" s="85" t="s">
        <v>633</v>
      </c>
      <c r="H292" s="85" t="s">
        <v>592</v>
      </c>
      <c r="I292" s="85" t="s">
        <v>776</v>
      </c>
      <c r="J292" s="85" t="s">
        <v>76</v>
      </c>
      <c r="K292" s="85" t="s">
        <v>777</v>
      </c>
      <c r="L292" s="85" t="s">
        <v>647</v>
      </c>
      <c r="M292" s="85" t="s">
        <v>648</v>
      </c>
      <c r="N292" s="85" t="s">
        <v>80</v>
      </c>
      <c r="O292" s="85" t="s">
        <v>117</v>
      </c>
      <c r="P292" s="79" t="s">
        <v>632</v>
      </c>
      <c r="Q292" s="79" t="s">
        <v>592</v>
      </c>
      <c r="R292" s="79"/>
      <c r="S292" s="79"/>
      <c r="T292" s="79"/>
      <c r="U292" s="79"/>
      <c r="V292" s="79"/>
      <c r="W292" s="79"/>
      <c r="X292" s="79"/>
      <c r="Y292" s="79"/>
      <c r="Z292" s="79"/>
      <c r="AA292" s="79"/>
      <c r="AB292" s="79"/>
    </row>
    <row r="293" ht="14.25" customHeight="1">
      <c r="A293" s="85" t="str">
        <f t="shared" si="1"/>
        <v>04-24</v>
      </c>
      <c r="B293" s="85" t="str">
        <f t="shared" si="2"/>
        <v>AUD</v>
      </c>
      <c r="C293" s="85" t="s">
        <v>597</v>
      </c>
      <c r="D293" s="85">
        <v>1230424.0</v>
      </c>
      <c r="E293" s="85" t="s">
        <v>71</v>
      </c>
      <c r="F293" s="85" t="s">
        <v>632</v>
      </c>
      <c r="G293" s="85" t="s">
        <v>633</v>
      </c>
      <c r="H293" s="85" t="s">
        <v>592</v>
      </c>
      <c r="I293" s="85" t="s">
        <v>778</v>
      </c>
      <c r="J293" s="85" t="s">
        <v>76</v>
      </c>
      <c r="K293" s="85" t="s">
        <v>779</v>
      </c>
      <c r="L293" s="85" t="s">
        <v>647</v>
      </c>
      <c r="M293" s="85" t="s">
        <v>648</v>
      </c>
      <c r="N293" s="85" t="s">
        <v>80</v>
      </c>
      <c r="O293" s="85" t="s">
        <v>117</v>
      </c>
      <c r="P293" s="79" t="s">
        <v>632</v>
      </c>
      <c r="Q293" s="79" t="s">
        <v>592</v>
      </c>
      <c r="R293" s="79"/>
      <c r="S293" s="79"/>
      <c r="T293" s="79"/>
      <c r="U293" s="79"/>
      <c r="V293" s="79"/>
      <c r="W293" s="79"/>
      <c r="X293" s="79"/>
      <c r="Y293" s="79"/>
      <c r="Z293" s="79"/>
      <c r="AA293" s="79"/>
      <c r="AB293" s="79"/>
    </row>
    <row r="294" ht="14.25" customHeight="1">
      <c r="A294" s="85" t="str">
        <f t="shared" si="1"/>
        <v>04-24</v>
      </c>
      <c r="B294" s="85" t="str">
        <f t="shared" si="2"/>
        <v>AUD</v>
      </c>
      <c r="C294" s="85" t="s">
        <v>597</v>
      </c>
      <c r="D294" s="85">
        <v>1230424.0</v>
      </c>
      <c r="E294" s="85" t="s">
        <v>71</v>
      </c>
      <c r="F294" s="85" t="s">
        <v>632</v>
      </c>
      <c r="G294" s="85" t="s">
        <v>633</v>
      </c>
      <c r="H294" s="85" t="s">
        <v>592</v>
      </c>
      <c r="I294" s="85" t="s">
        <v>780</v>
      </c>
      <c r="J294" s="85" t="s">
        <v>76</v>
      </c>
      <c r="K294" s="85" t="s">
        <v>781</v>
      </c>
      <c r="L294" s="85" t="s">
        <v>647</v>
      </c>
      <c r="M294" s="85" t="s">
        <v>648</v>
      </c>
      <c r="N294" s="85" t="s">
        <v>80</v>
      </c>
      <c r="O294" s="85" t="s">
        <v>117</v>
      </c>
      <c r="P294" s="79" t="s">
        <v>632</v>
      </c>
      <c r="Q294" s="79" t="s">
        <v>592</v>
      </c>
      <c r="R294" s="79"/>
      <c r="S294" s="79"/>
      <c r="T294" s="79"/>
      <c r="U294" s="79"/>
      <c r="V294" s="79"/>
      <c r="W294" s="79"/>
      <c r="X294" s="79"/>
      <c r="Y294" s="79"/>
      <c r="Z294" s="79"/>
      <c r="AA294" s="79"/>
      <c r="AB294" s="79"/>
    </row>
    <row r="295" ht="14.25" customHeight="1">
      <c r="A295" s="85" t="str">
        <f t="shared" si="1"/>
        <v>04-24</v>
      </c>
      <c r="B295" s="85" t="str">
        <f t="shared" si="2"/>
        <v>AUD</v>
      </c>
      <c r="C295" s="85" t="s">
        <v>597</v>
      </c>
      <c r="D295" s="85">
        <v>1230424.0</v>
      </c>
      <c r="E295" s="85" t="s">
        <v>71</v>
      </c>
      <c r="F295" s="85" t="s">
        <v>632</v>
      </c>
      <c r="G295" s="85" t="s">
        <v>633</v>
      </c>
      <c r="H295" s="85" t="s">
        <v>592</v>
      </c>
      <c r="I295" s="85" t="s">
        <v>782</v>
      </c>
      <c r="J295" s="85" t="s">
        <v>76</v>
      </c>
      <c r="K295" s="85" t="s">
        <v>783</v>
      </c>
      <c r="L295" s="85" t="s">
        <v>647</v>
      </c>
      <c r="M295" s="85" t="s">
        <v>648</v>
      </c>
      <c r="N295" s="85" t="s">
        <v>80</v>
      </c>
      <c r="O295" s="85" t="s">
        <v>117</v>
      </c>
      <c r="P295" s="79" t="s">
        <v>632</v>
      </c>
      <c r="Q295" s="79" t="s">
        <v>592</v>
      </c>
      <c r="R295" s="79"/>
      <c r="S295" s="79"/>
      <c r="T295" s="79"/>
      <c r="U295" s="79"/>
      <c r="V295" s="79"/>
      <c r="W295" s="79"/>
      <c r="X295" s="79"/>
      <c r="Y295" s="79"/>
      <c r="Z295" s="79"/>
      <c r="AA295" s="79"/>
      <c r="AB295" s="79"/>
    </row>
    <row r="296" ht="14.25" customHeight="1">
      <c r="A296" s="85" t="str">
        <f t="shared" si="1"/>
        <v>04-24</v>
      </c>
      <c r="B296" s="85" t="str">
        <f t="shared" si="2"/>
        <v>AUD</v>
      </c>
      <c r="C296" s="85" t="s">
        <v>597</v>
      </c>
      <c r="D296" s="85">
        <v>1230424.0</v>
      </c>
      <c r="E296" s="85" t="s">
        <v>71</v>
      </c>
      <c r="F296" s="85" t="s">
        <v>632</v>
      </c>
      <c r="G296" s="85" t="s">
        <v>633</v>
      </c>
      <c r="H296" s="85" t="s">
        <v>592</v>
      </c>
      <c r="I296" s="85" t="s">
        <v>784</v>
      </c>
      <c r="J296" s="85" t="s">
        <v>76</v>
      </c>
      <c r="K296" s="85" t="s">
        <v>785</v>
      </c>
      <c r="L296" s="85" t="s">
        <v>647</v>
      </c>
      <c r="M296" s="85" t="s">
        <v>648</v>
      </c>
      <c r="N296" s="85" t="s">
        <v>80</v>
      </c>
      <c r="O296" s="85" t="s">
        <v>117</v>
      </c>
      <c r="P296" s="79" t="s">
        <v>632</v>
      </c>
      <c r="Q296" s="79" t="s">
        <v>592</v>
      </c>
      <c r="R296" s="79"/>
      <c r="S296" s="79"/>
      <c r="T296" s="79"/>
      <c r="U296" s="79"/>
      <c r="V296" s="79"/>
      <c r="W296" s="79"/>
      <c r="X296" s="79"/>
      <c r="Y296" s="79"/>
      <c r="Z296" s="79"/>
      <c r="AA296" s="79"/>
      <c r="AB296" s="79"/>
    </row>
    <row r="297" ht="14.25" customHeight="1">
      <c r="A297" s="85" t="str">
        <f t="shared" si="1"/>
        <v>04-24</v>
      </c>
      <c r="B297" s="85" t="str">
        <f t="shared" si="2"/>
        <v>AUD</v>
      </c>
      <c r="C297" s="85" t="s">
        <v>597</v>
      </c>
      <c r="D297" s="85">
        <v>1230424.0</v>
      </c>
      <c r="E297" s="85" t="s">
        <v>71</v>
      </c>
      <c r="F297" s="85" t="s">
        <v>632</v>
      </c>
      <c r="G297" s="85" t="s">
        <v>633</v>
      </c>
      <c r="H297" s="85" t="s">
        <v>592</v>
      </c>
      <c r="I297" s="85" t="s">
        <v>786</v>
      </c>
      <c r="J297" s="85" t="s">
        <v>76</v>
      </c>
      <c r="K297" s="85" t="s">
        <v>787</v>
      </c>
      <c r="L297" s="85" t="s">
        <v>108</v>
      </c>
      <c r="M297" s="85" t="s">
        <v>703</v>
      </c>
      <c r="N297" s="85" t="s">
        <v>80</v>
      </c>
      <c r="O297" s="85" t="s">
        <v>98</v>
      </c>
      <c r="P297" s="79" t="s">
        <v>632</v>
      </c>
      <c r="Q297" s="79" t="s">
        <v>592</v>
      </c>
      <c r="R297" s="79"/>
      <c r="S297" s="79"/>
      <c r="T297" s="79"/>
      <c r="U297" s="79"/>
      <c r="V297" s="79"/>
      <c r="W297" s="79"/>
      <c r="X297" s="79"/>
      <c r="Y297" s="79"/>
      <c r="Z297" s="79"/>
      <c r="AA297" s="79"/>
      <c r="AB297" s="79"/>
    </row>
    <row r="298" ht="14.25" customHeight="1">
      <c r="A298" s="85" t="str">
        <f t="shared" si="1"/>
        <v>04-24</v>
      </c>
      <c r="B298" s="85" t="str">
        <f t="shared" si="2"/>
        <v>AUD</v>
      </c>
      <c r="C298" s="85" t="s">
        <v>597</v>
      </c>
      <c r="D298" s="85">
        <v>1230424.0</v>
      </c>
      <c r="E298" s="85" t="s">
        <v>71</v>
      </c>
      <c r="F298" s="85" t="s">
        <v>632</v>
      </c>
      <c r="G298" s="85" t="s">
        <v>633</v>
      </c>
      <c r="H298" s="85" t="s">
        <v>592</v>
      </c>
      <c r="I298" s="85" t="s">
        <v>788</v>
      </c>
      <c r="J298" s="85" t="s">
        <v>76</v>
      </c>
      <c r="K298" s="85" t="s">
        <v>789</v>
      </c>
      <c r="L298" s="85" t="s">
        <v>108</v>
      </c>
      <c r="M298" s="85" t="s">
        <v>703</v>
      </c>
      <c r="N298" s="85" t="s">
        <v>80</v>
      </c>
      <c r="O298" s="85" t="s">
        <v>98</v>
      </c>
      <c r="P298" s="79" t="s">
        <v>632</v>
      </c>
      <c r="Q298" s="79" t="s">
        <v>592</v>
      </c>
      <c r="R298" s="79"/>
      <c r="S298" s="79"/>
      <c r="T298" s="79"/>
      <c r="U298" s="79"/>
      <c r="V298" s="79"/>
      <c r="W298" s="79"/>
      <c r="X298" s="79"/>
      <c r="Y298" s="79"/>
      <c r="Z298" s="79"/>
      <c r="AA298" s="79"/>
      <c r="AB298" s="79"/>
    </row>
    <row r="299" ht="14.25" customHeight="1">
      <c r="A299" s="85" t="str">
        <f t="shared" si="1"/>
        <v>04-24</v>
      </c>
      <c r="B299" s="85" t="str">
        <f t="shared" si="2"/>
        <v>AUD</v>
      </c>
      <c r="C299" s="85" t="s">
        <v>597</v>
      </c>
      <c r="D299" s="85">
        <v>1230424.0</v>
      </c>
      <c r="E299" s="85" t="s">
        <v>71</v>
      </c>
      <c r="F299" s="85" t="s">
        <v>632</v>
      </c>
      <c r="G299" s="85" t="s">
        <v>633</v>
      </c>
      <c r="H299" s="85" t="s">
        <v>592</v>
      </c>
      <c r="I299" s="85" t="s">
        <v>790</v>
      </c>
      <c r="J299" s="85" t="s">
        <v>76</v>
      </c>
      <c r="K299" s="85" t="s">
        <v>791</v>
      </c>
      <c r="L299" s="85" t="s">
        <v>108</v>
      </c>
      <c r="M299" s="85" t="s">
        <v>703</v>
      </c>
      <c r="N299" s="85" t="s">
        <v>80</v>
      </c>
      <c r="O299" s="85" t="s">
        <v>98</v>
      </c>
      <c r="P299" s="79" t="s">
        <v>632</v>
      </c>
      <c r="Q299" s="79" t="s">
        <v>592</v>
      </c>
      <c r="R299" s="79"/>
      <c r="S299" s="79"/>
      <c r="T299" s="79"/>
      <c r="U299" s="79"/>
      <c r="V299" s="79"/>
      <c r="W299" s="79"/>
      <c r="X299" s="79"/>
      <c r="Y299" s="79"/>
      <c r="Z299" s="79"/>
      <c r="AA299" s="79"/>
      <c r="AB299" s="79"/>
    </row>
    <row r="300" ht="14.25" customHeight="1">
      <c r="A300" s="85" t="str">
        <f t="shared" si="1"/>
        <v>04-24</v>
      </c>
      <c r="B300" s="85" t="str">
        <f t="shared" si="2"/>
        <v>AUD</v>
      </c>
      <c r="C300" s="85" t="s">
        <v>597</v>
      </c>
      <c r="D300" s="85">
        <v>1230424.0</v>
      </c>
      <c r="E300" s="85" t="s">
        <v>71</v>
      </c>
      <c r="F300" s="85" t="s">
        <v>632</v>
      </c>
      <c r="G300" s="85" t="s">
        <v>633</v>
      </c>
      <c r="H300" s="85" t="s">
        <v>592</v>
      </c>
      <c r="I300" s="85" t="s">
        <v>792</v>
      </c>
      <c r="J300" s="85" t="s">
        <v>76</v>
      </c>
      <c r="K300" s="85" t="s">
        <v>793</v>
      </c>
      <c r="L300" s="85" t="s">
        <v>108</v>
      </c>
      <c r="M300" s="85" t="s">
        <v>703</v>
      </c>
      <c r="N300" s="85" t="s">
        <v>80</v>
      </c>
      <c r="O300" s="85" t="s">
        <v>98</v>
      </c>
      <c r="P300" s="79" t="s">
        <v>632</v>
      </c>
      <c r="Q300" s="79" t="s">
        <v>592</v>
      </c>
      <c r="R300" s="79"/>
      <c r="S300" s="79"/>
      <c r="T300" s="79"/>
      <c r="U300" s="79"/>
      <c r="V300" s="79"/>
      <c r="W300" s="79"/>
      <c r="X300" s="79"/>
      <c r="Y300" s="79"/>
      <c r="Z300" s="79"/>
      <c r="AA300" s="79"/>
      <c r="AB300" s="79"/>
    </row>
    <row r="301" ht="14.25" customHeight="1">
      <c r="A301" s="85" t="str">
        <f t="shared" si="1"/>
        <v>04-24</v>
      </c>
      <c r="B301" s="85" t="str">
        <f t="shared" si="2"/>
        <v>AUD</v>
      </c>
      <c r="C301" s="85" t="s">
        <v>597</v>
      </c>
      <c r="D301" s="85">
        <v>1230424.0</v>
      </c>
      <c r="E301" s="85" t="s">
        <v>71</v>
      </c>
      <c r="F301" s="85" t="s">
        <v>632</v>
      </c>
      <c r="G301" s="85" t="s">
        <v>633</v>
      </c>
      <c r="H301" s="85" t="s">
        <v>592</v>
      </c>
      <c r="I301" s="85" t="s">
        <v>794</v>
      </c>
      <c r="J301" s="85" t="s">
        <v>76</v>
      </c>
      <c r="K301" s="85" t="s">
        <v>795</v>
      </c>
      <c r="L301" s="85" t="s">
        <v>108</v>
      </c>
      <c r="M301" s="85" t="s">
        <v>703</v>
      </c>
      <c r="N301" s="85" t="s">
        <v>80</v>
      </c>
      <c r="O301" s="85" t="s">
        <v>98</v>
      </c>
      <c r="P301" s="79" t="s">
        <v>632</v>
      </c>
      <c r="Q301" s="79" t="s">
        <v>592</v>
      </c>
      <c r="R301" s="79"/>
      <c r="S301" s="79"/>
      <c r="T301" s="79"/>
      <c r="U301" s="79"/>
      <c r="V301" s="79"/>
      <c r="W301" s="79"/>
      <c r="X301" s="79"/>
      <c r="Y301" s="79"/>
      <c r="Z301" s="79"/>
      <c r="AA301" s="79"/>
      <c r="AB301" s="79"/>
    </row>
    <row r="302" ht="14.25" customHeight="1">
      <c r="A302" s="85" t="str">
        <f t="shared" si="1"/>
        <v>04-24</v>
      </c>
      <c r="B302" s="85" t="str">
        <f t="shared" si="2"/>
        <v>AUD</v>
      </c>
      <c r="C302" s="85" t="s">
        <v>597</v>
      </c>
      <c r="D302" s="85">
        <v>1230424.0</v>
      </c>
      <c r="E302" s="85" t="s">
        <v>71</v>
      </c>
      <c r="F302" s="85" t="s">
        <v>632</v>
      </c>
      <c r="G302" s="85" t="s">
        <v>633</v>
      </c>
      <c r="H302" s="85" t="s">
        <v>592</v>
      </c>
      <c r="I302" s="85" t="s">
        <v>796</v>
      </c>
      <c r="J302" s="85" t="s">
        <v>76</v>
      </c>
      <c r="K302" s="85" t="s">
        <v>797</v>
      </c>
      <c r="L302" s="85" t="s">
        <v>108</v>
      </c>
      <c r="M302" s="85" t="s">
        <v>703</v>
      </c>
      <c r="N302" s="85" t="s">
        <v>80</v>
      </c>
      <c r="O302" s="85" t="s">
        <v>98</v>
      </c>
      <c r="P302" s="79" t="s">
        <v>632</v>
      </c>
      <c r="Q302" s="79" t="s">
        <v>592</v>
      </c>
      <c r="R302" s="79"/>
      <c r="S302" s="79"/>
      <c r="T302" s="79"/>
      <c r="U302" s="79"/>
      <c r="V302" s="79"/>
      <c r="W302" s="79"/>
      <c r="X302" s="79"/>
      <c r="Y302" s="79"/>
      <c r="Z302" s="79"/>
      <c r="AA302" s="79"/>
      <c r="AB302" s="79"/>
    </row>
    <row r="303" ht="14.25" customHeight="1">
      <c r="A303" s="85" t="str">
        <f t="shared" si="1"/>
        <v>04-24</v>
      </c>
      <c r="B303" s="85" t="str">
        <f t="shared" si="2"/>
        <v>AUD</v>
      </c>
      <c r="C303" s="85" t="s">
        <v>597</v>
      </c>
      <c r="D303" s="85">
        <v>1230424.0</v>
      </c>
      <c r="E303" s="85" t="s">
        <v>71</v>
      </c>
      <c r="F303" s="85" t="s">
        <v>632</v>
      </c>
      <c r="G303" s="85" t="s">
        <v>633</v>
      </c>
      <c r="H303" s="85" t="s">
        <v>592</v>
      </c>
      <c r="I303" s="85" t="s">
        <v>798</v>
      </c>
      <c r="J303" s="85" t="s">
        <v>76</v>
      </c>
      <c r="K303" s="85" t="s">
        <v>799</v>
      </c>
      <c r="L303" s="85" t="s">
        <v>108</v>
      </c>
      <c r="M303" s="85" t="s">
        <v>703</v>
      </c>
      <c r="N303" s="85" t="s">
        <v>80</v>
      </c>
      <c r="O303" s="85" t="s">
        <v>98</v>
      </c>
      <c r="P303" s="79" t="s">
        <v>632</v>
      </c>
      <c r="Q303" s="79" t="s">
        <v>592</v>
      </c>
      <c r="R303" s="79"/>
      <c r="S303" s="79"/>
      <c r="T303" s="79"/>
      <c r="U303" s="79"/>
      <c r="V303" s="79"/>
      <c r="W303" s="79"/>
      <c r="X303" s="79"/>
      <c r="Y303" s="79"/>
      <c r="Z303" s="79"/>
      <c r="AA303" s="79"/>
      <c r="AB303" s="79"/>
    </row>
    <row r="304" ht="14.25" customHeight="1">
      <c r="A304" s="85" t="str">
        <f t="shared" si="1"/>
        <v>04-24</v>
      </c>
      <c r="B304" s="85" t="str">
        <f t="shared" si="2"/>
        <v>AUD</v>
      </c>
      <c r="C304" s="85" t="s">
        <v>597</v>
      </c>
      <c r="D304" s="85">
        <v>1230424.0</v>
      </c>
      <c r="E304" s="85" t="s">
        <v>71</v>
      </c>
      <c r="F304" s="85" t="s">
        <v>632</v>
      </c>
      <c r="G304" s="85" t="s">
        <v>633</v>
      </c>
      <c r="H304" s="85" t="s">
        <v>592</v>
      </c>
      <c r="I304" s="85" t="s">
        <v>800</v>
      </c>
      <c r="J304" s="85" t="s">
        <v>76</v>
      </c>
      <c r="K304" s="85" t="s">
        <v>801</v>
      </c>
      <c r="L304" s="85" t="s">
        <v>108</v>
      </c>
      <c r="M304" s="85" t="s">
        <v>703</v>
      </c>
      <c r="N304" s="85" t="s">
        <v>80</v>
      </c>
      <c r="O304" s="85" t="s">
        <v>98</v>
      </c>
      <c r="P304" s="79" t="s">
        <v>632</v>
      </c>
      <c r="Q304" s="79" t="s">
        <v>592</v>
      </c>
      <c r="R304" s="79"/>
      <c r="S304" s="79"/>
      <c r="T304" s="79"/>
      <c r="U304" s="79"/>
      <c r="V304" s="79"/>
      <c r="W304" s="79"/>
      <c r="X304" s="79"/>
      <c r="Y304" s="79"/>
      <c r="Z304" s="79"/>
      <c r="AA304" s="79"/>
      <c r="AB304" s="79"/>
    </row>
    <row r="305" ht="14.25" customHeight="1">
      <c r="A305" s="85" t="str">
        <f t="shared" si="1"/>
        <v>04-24</v>
      </c>
      <c r="B305" s="85" t="str">
        <f t="shared" si="2"/>
        <v>AUD</v>
      </c>
      <c r="C305" s="85" t="s">
        <v>597</v>
      </c>
      <c r="D305" s="85">
        <v>1230424.0</v>
      </c>
      <c r="E305" s="85" t="s">
        <v>71</v>
      </c>
      <c r="F305" s="85" t="s">
        <v>632</v>
      </c>
      <c r="G305" s="85" t="s">
        <v>633</v>
      </c>
      <c r="H305" s="85" t="s">
        <v>592</v>
      </c>
      <c r="I305" s="85" t="s">
        <v>802</v>
      </c>
      <c r="J305" s="85" t="s">
        <v>76</v>
      </c>
      <c r="K305" s="85" t="s">
        <v>803</v>
      </c>
      <c r="L305" s="85" t="s">
        <v>108</v>
      </c>
      <c r="M305" s="85" t="s">
        <v>289</v>
      </c>
      <c r="N305" s="85" t="s">
        <v>80</v>
      </c>
      <c r="O305" s="85" t="s">
        <v>98</v>
      </c>
      <c r="P305" s="79" t="s">
        <v>632</v>
      </c>
      <c r="Q305" s="79" t="s">
        <v>592</v>
      </c>
      <c r="R305" s="79"/>
      <c r="S305" s="79"/>
      <c r="T305" s="79"/>
      <c r="U305" s="79"/>
      <c r="V305" s="79"/>
      <c r="W305" s="79"/>
      <c r="X305" s="79"/>
      <c r="Y305" s="79"/>
      <c r="Z305" s="79"/>
      <c r="AA305" s="79"/>
      <c r="AB305" s="79"/>
    </row>
    <row r="306" ht="14.25" customHeight="1">
      <c r="A306" s="85" t="str">
        <f t="shared" si="1"/>
        <v>04-24</v>
      </c>
      <c r="B306" s="85" t="str">
        <f t="shared" si="2"/>
        <v>AUD</v>
      </c>
      <c r="C306" s="85" t="s">
        <v>597</v>
      </c>
      <c r="D306" s="85">
        <v>1230424.0</v>
      </c>
      <c r="E306" s="85" t="s">
        <v>71</v>
      </c>
      <c r="F306" s="85" t="s">
        <v>632</v>
      </c>
      <c r="G306" s="85" t="s">
        <v>633</v>
      </c>
      <c r="H306" s="85" t="s">
        <v>592</v>
      </c>
      <c r="I306" s="85" t="s">
        <v>804</v>
      </c>
      <c r="J306" s="85" t="s">
        <v>76</v>
      </c>
      <c r="K306" s="85" t="s">
        <v>805</v>
      </c>
      <c r="L306" s="85" t="s">
        <v>108</v>
      </c>
      <c r="M306" s="85" t="s">
        <v>289</v>
      </c>
      <c r="N306" s="85" t="s">
        <v>80</v>
      </c>
      <c r="O306" s="85" t="s">
        <v>98</v>
      </c>
      <c r="P306" s="79" t="s">
        <v>632</v>
      </c>
      <c r="Q306" s="79" t="s">
        <v>592</v>
      </c>
      <c r="R306" s="79"/>
      <c r="S306" s="79"/>
      <c r="T306" s="79"/>
      <c r="U306" s="79"/>
      <c r="V306" s="79"/>
      <c r="W306" s="79"/>
      <c r="X306" s="79"/>
      <c r="Y306" s="79"/>
      <c r="Z306" s="79"/>
      <c r="AA306" s="79"/>
      <c r="AB306" s="79"/>
    </row>
    <row r="307" ht="14.25" customHeight="1">
      <c r="A307" s="85" t="str">
        <f t="shared" si="1"/>
        <v>04-24</v>
      </c>
      <c r="B307" s="85" t="str">
        <f t="shared" si="2"/>
        <v>AUD</v>
      </c>
      <c r="C307" s="85" t="s">
        <v>597</v>
      </c>
      <c r="D307" s="85">
        <v>1230424.0</v>
      </c>
      <c r="E307" s="85" t="s">
        <v>71</v>
      </c>
      <c r="F307" s="85" t="s">
        <v>632</v>
      </c>
      <c r="G307" s="85" t="s">
        <v>633</v>
      </c>
      <c r="H307" s="85" t="s">
        <v>592</v>
      </c>
      <c r="I307" s="85" t="s">
        <v>806</v>
      </c>
      <c r="J307" s="85" t="s">
        <v>76</v>
      </c>
      <c r="K307" s="85" t="s">
        <v>807</v>
      </c>
      <c r="L307" s="85" t="s">
        <v>108</v>
      </c>
      <c r="M307" s="85" t="s">
        <v>289</v>
      </c>
      <c r="N307" s="85" t="s">
        <v>80</v>
      </c>
      <c r="O307" s="85" t="s">
        <v>98</v>
      </c>
      <c r="P307" s="79" t="s">
        <v>632</v>
      </c>
      <c r="Q307" s="79" t="s">
        <v>592</v>
      </c>
      <c r="R307" s="79"/>
      <c r="S307" s="79"/>
      <c r="T307" s="79"/>
      <c r="U307" s="79"/>
      <c r="V307" s="79"/>
      <c r="W307" s="79"/>
      <c r="X307" s="79"/>
      <c r="Y307" s="79"/>
      <c r="Z307" s="79"/>
      <c r="AA307" s="79"/>
      <c r="AB307" s="79"/>
    </row>
    <row r="308" ht="14.25" customHeight="1">
      <c r="A308" s="85" t="str">
        <f t="shared" si="1"/>
        <v>04-24</v>
      </c>
      <c r="B308" s="85" t="str">
        <f t="shared" si="2"/>
        <v>AUD</v>
      </c>
      <c r="C308" s="85" t="s">
        <v>597</v>
      </c>
      <c r="D308" s="85">
        <v>1230424.0</v>
      </c>
      <c r="E308" s="85" t="s">
        <v>71</v>
      </c>
      <c r="F308" s="85" t="s">
        <v>632</v>
      </c>
      <c r="G308" s="85" t="s">
        <v>633</v>
      </c>
      <c r="H308" s="85" t="s">
        <v>592</v>
      </c>
      <c r="I308" s="85" t="s">
        <v>808</v>
      </c>
      <c r="J308" s="85" t="s">
        <v>76</v>
      </c>
      <c r="K308" s="85" t="s">
        <v>809</v>
      </c>
      <c r="L308" s="85" t="s">
        <v>730</v>
      </c>
      <c r="M308" s="85" t="s">
        <v>731</v>
      </c>
      <c r="N308" s="85" t="s">
        <v>80</v>
      </c>
      <c r="O308" s="85" t="s">
        <v>98</v>
      </c>
      <c r="P308" s="79" t="s">
        <v>632</v>
      </c>
      <c r="Q308" s="79" t="s">
        <v>592</v>
      </c>
      <c r="R308" s="79"/>
      <c r="S308" s="79"/>
      <c r="T308" s="79"/>
      <c r="U308" s="79"/>
      <c r="V308" s="79"/>
      <c r="W308" s="79"/>
      <c r="X308" s="79"/>
      <c r="Y308" s="79"/>
      <c r="Z308" s="79"/>
      <c r="AA308" s="79"/>
      <c r="AB308" s="79"/>
    </row>
    <row r="309" ht="14.25" customHeight="1">
      <c r="A309" s="85" t="str">
        <f t="shared" si="1"/>
        <v>04-24</v>
      </c>
      <c r="B309" s="85" t="str">
        <f t="shared" si="2"/>
        <v>AUD</v>
      </c>
      <c r="C309" s="85" t="s">
        <v>597</v>
      </c>
      <c r="D309" s="85">
        <v>1230424.0</v>
      </c>
      <c r="E309" s="85" t="s">
        <v>71</v>
      </c>
      <c r="F309" s="85" t="s">
        <v>810</v>
      </c>
      <c r="G309" s="85" t="s">
        <v>611</v>
      </c>
      <c r="H309" s="85" t="s">
        <v>592</v>
      </c>
      <c r="I309" s="85" t="s">
        <v>811</v>
      </c>
      <c r="J309" s="85" t="s">
        <v>76</v>
      </c>
      <c r="K309" s="85" t="s">
        <v>812</v>
      </c>
      <c r="L309" s="85" t="s">
        <v>647</v>
      </c>
      <c r="M309" s="85" t="s">
        <v>648</v>
      </c>
      <c r="N309" s="85" t="s">
        <v>80</v>
      </c>
      <c r="O309" s="85" t="s">
        <v>117</v>
      </c>
      <c r="P309" s="79" t="s">
        <v>810</v>
      </c>
      <c r="Q309" s="79" t="s">
        <v>592</v>
      </c>
      <c r="R309" s="79"/>
      <c r="S309" s="79"/>
      <c r="T309" s="79"/>
      <c r="U309" s="79"/>
      <c r="V309" s="79"/>
      <c r="W309" s="79"/>
      <c r="X309" s="79"/>
      <c r="Y309" s="79"/>
      <c r="Z309" s="79"/>
      <c r="AA309" s="79"/>
      <c r="AB309" s="79"/>
    </row>
    <row r="310" ht="14.25" customHeight="1">
      <c r="A310" s="85" t="str">
        <f t="shared" si="1"/>
        <v>04-24</v>
      </c>
      <c r="B310" s="85" t="str">
        <f t="shared" si="2"/>
        <v>AUD</v>
      </c>
      <c r="C310" s="85" t="s">
        <v>597</v>
      </c>
      <c r="D310" s="85">
        <v>1230424.0</v>
      </c>
      <c r="E310" s="85" t="s">
        <v>71</v>
      </c>
      <c r="F310" s="85" t="s">
        <v>810</v>
      </c>
      <c r="G310" s="85" t="s">
        <v>611</v>
      </c>
      <c r="H310" s="85" t="s">
        <v>592</v>
      </c>
      <c r="I310" s="85" t="s">
        <v>813</v>
      </c>
      <c r="J310" s="85" t="s">
        <v>76</v>
      </c>
      <c r="K310" s="85" t="s">
        <v>814</v>
      </c>
      <c r="L310" s="85" t="s">
        <v>647</v>
      </c>
      <c r="M310" s="85" t="s">
        <v>648</v>
      </c>
      <c r="N310" s="85" t="s">
        <v>80</v>
      </c>
      <c r="O310" s="85" t="s">
        <v>117</v>
      </c>
      <c r="P310" s="79" t="s">
        <v>810</v>
      </c>
      <c r="Q310" s="79" t="s">
        <v>592</v>
      </c>
      <c r="R310" s="79"/>
      <c r="S310" s="79"/>
      <c r="T310" s="79"/>
      <c r="U310" s="79"/>
      <c r="V310" s="79"/>
      <c r="W310" s="79"/>
      <c r="X310" s="79"/>
      <c r="Y310" s="79"/>
      <c r="Z310" s="79"/>
      <c r="AA310" s="79"/>
      <c r="AB310" s="79"/>
    </row>
    <row r="311" ht="14.25" customHeight="1">
      <c r="A311" s="85" t="str">
        <f t="shared" si="1"/>
        <v>04-24</v>
      </c>
      <c r="B311" s="85" t="str">
        <f t="shared" si="2"/>
        <v>AUD</v>
      </c>
      <c r="C311" s="85" t="s">
        <v>597</v>
      </c>
      <c r="D311" s="85">
        <v>1230424.0</v>
      </c>
      <c r="E311" s="85" t="s">
        <v>71</v>
      </c>
      <c r="F311" s="85" t="s">
        <v>810</v>
      </c>
      <c r="G311" s="85" t="s">
        <v>611</v>
      </c>
      <c r="H311" s="85" t="s">
        <v>592</v>
      </c>
      <c r="I311" s="85" t="s">
        <v>815</v>
      </c>
      <c r="J311" s="85" t="s">
        <v>76</v>
      </c>
      <c r="K311" s="85" t="s">
        <v>816</v>
      </c>
      <c r="L311" s="85" t="s">
        <v>647</v>
      </c>
      <c r="M311" s="85" t="s">
        <v>648</v>
      </c>
      <c r="N311" s="85" t="s">
        <v>80</v>
      </c>
      <c r="O311" s="85" t="s">
        <v>117</v>
      </c>
      <c r="P311" s="79" t="s">
        <v>810</v>
      </c>
      <c r="Q311" s="79" t="s">
        <v>592</v>
      </c>
      <c r="R311" s="79"/>
      <c r="S311" s="79"/>
      <c r="T311" s="79"/>
      <c r="U311" s="79"/>
      <c r="V311" s="79"/>
      <c r="W311" s="79"/>
      <c r="X311" s="79"/>
      <c r="Y311" s="79"/>
      <c r="Z311" s="79"/>
      <c r="AA311" s="79"/>
      <c r="AB311" s="79"/>
    </row>
    <row r="312" ht="14.25" customHeight="1">
      <c r="A312" s="85" t="str">
        <f t="shared" si="1"/>
        <v>04-24</v>
      </c>
      <c r="B312" s="85" t="str">
        <f t="shared" si="2"/>
        <v>AUD</v>
      </c>
      <c r="C312" s="85" t="s">
        <v>597</v>
      </c>
      <c r="D312" s="85">
        <v>1230424.0</v>
      </c>
      <c r="E312" s="85" t="s">
        <v>71</v>
      </c>
      <c r="F312" s="85" t="s">
        <v>810</v>
      </c>
      <c r="G312" s="85" t="s">
        <v>611</v>
      </c>
      <c r="H312" s="85" t="s">
        <v>592</v>
      </c>
      <c r="I312" s="85" t="s">
        <v>817</v>
      </c>
      <c r="J312" s="85" t="s">
        <v>76</v>
      </c>
      <c r="K312" s="85" t="s">
        <v>818</v>
      </c>
      <c r="L312" s="85" t="s">
        <v>647</v>
      </c>
      <c r="M312" s="85" t="s">
        <v>648</v>
      </c>
      <c r="N312" s="85" t="s">
        <v>80</v>
      </c>
      <c r="O312" s="85" t="s">
        <v>117</v>
      </c>
      <c r="P312" s="79" t="s">
        <v>810</v>
      </c>
      <c r="Q312" s="79" t="s">
        <v>592</v>
      </c>
      <c r="R312" s="79"/>
      <c r="S312" s="79"/>
      <c r="T312" s="79"/>
      <c r="U312" s="79"/>
      <c r="V312" s="79"/>
      <c r="W312" s="79"/>
      <c r="X312" s="79"/>
      <c r="Y312" s="79"/>
      <c r="Z312" s="79"/>
      <c r="AA312" s="79"/>
      <c r="AB312" s="79"/>
    </row>
    <row r="313" ht="14.25" customHeight="1">
      <c r="A313" s="85" t="str">
        <f t="shared" si="1"/>
        <v>04-24</v>
      </c>
      <c r="B313" s="85" t="str">
        <f t="shared" si="2"/>
        <v>AUD</v>
      </c>
      <c r="C313" s="85" t="s">
        <v>597</v>
      </c>
      <c r="D313" s="85">
        <v>1230424.0</v>
      </c>
      <c r="E313" s="85" t="s">
        <v>71</v>
      </c>
      <c r="F313" s="85" t="s">
        <v>810</v>
      </c>
      <c r="G313" s="85" t="s">
        <v>611</v>
      </c>
      <c r="H313" s="85" t="s">
        <v>592</v>
      </c>
      <c r="I313" s="85" t="s">
        <v>819</v>
      </c>
      <c r="J313" s="85" t="s">
        <v>76</v>
      </c>
      <c r="K313" s="85" t="s">
        <v>820</v>
      </c>
      <c r="L313" s="85" t="s">
        <v>647</v>
      </c>
      <c r="M313" s="85" t="s">
        <v>648</v>
      </c>
      <c r="N313" s="85" t="s">
        <v>80</v>
      </c>
      <c r="O313" s="85" t="s">
        <v>117</v>
      </c>
      <c r="P313" s="79" t="s">
        <v>810</v>
      </c>
      <c r="Q313" s="79" t="s">
        <v>592</v>
      </c>
      <c r="R313" s="79"/>
      <c r="S313" s="79"/>
      <c r="T313" s="79"/>
      <c r="U313" s="79"/>
      <c r="V313" s="79"/>
      <c r="W313" s="79"/>
      <c r="X313" s="79"/>
      <c r="Y313" s="79"/>
      <c r="Z313" s="79"/>
      <c r="AA313" s="79"/>
      <c r="AB313" s="79"/>
    </row>
    <row r="314" ht="14.25" customHeight="1">
      <c r="A314" s="85" t="str">
        <f t="shared" si="1"/>
        <v>04-24</v>
      </c>
      <c r="B314" s="85" t="str">
        <f t="shared" si="2"/>
        <v>AUD</v>
      </c>
      <c r="C314" s="85" t="s">
        <v>597</v>
      </c>
      <c r="D314" s="85">
        <v>1230424.0</v>
      </c>
      <c r="E314" s="85" t="s">
        <v>71</v>
      </c>
      <c r="F314" s="85" t="s">
        <v>810</v>
      </c>
      <c r="G314" s="85" t="s">
        <v>611</v>
      </c>
      <c r="H314" s="85" t="s">
        <v>592</v>
      </c>
      <c r="I314" s="85" t="s">
        <v>821</v>
      </c>
      <c r="J314" s="85" t="s">
        <v>76</v>
      </c>
      <c r="K314" s="85" t="s">
        <v>822</v>
      </c>
      <c r="L314" s="85" t="s">
        <v>647</v>
      </c>
      <c r="M314" s="85" t="s">
        <v>648</v>
      </c>
      <c r="N314" s="85" t="s">
        <v>80</v>
      </c>
      <c r="O314" s="85" t="s">
        <v>117</v>
      </c>
      <c r="P314" s="79" t="s">
        <v>810</v>
      </c>
      <c r="Q314" s="79" t="s">
        <v>592</v>
      </c>
      <c r="R314" s="79"/>
      <c r="S314" s="79"/>
      <c r="T314" s="79"/>
      <c r="U314" s="79"/>
      <c r="V314" s="79"/>
      <c r="W314" s="79"/>
      <c r="X314" s="79"/>
      <c r="Y314" s="79"/>
      <c r="Z314" s="79"/>
      <c r="AA314" s="79"/>
      <c r="AB314" s="79"/>
    </row>
    <row r="315" ht="14.25" customHeight="1">
      <c r="A315" s="85" t="str">
        <f t="shared" si="1"/>
        <v>04-24</v>
      </c>
      <c r="B315" s="85" t="str">
        <f t="shared" si="2"/>
        <v>AUD</v>
      </c>
      <c r="C315" s="85" t="s">
        <v>597</v>
      </c>
      <c r="D315" s="85">
        <v>1230424.0</v>
      </c>
      <c r="E315" s="85" t="s">
        <v>71</v>
      </c>
      <c r="F315" s="85" t="s">
        <v>810</v>
      </c>
      <c r="G315" s="85" t="s">
        <v>611</v>
      </c>
      <c r="H315" s="85" t="s">
        <v>592</v>
      </c>
      <c r="I315" s="85" t="s">
        <v>823</v>
      </c>
      <c r="J315" s="85" t="s">
        <v>76</v>
      </c>
      <c r="K315" s="85" t="s">
        <v>824</v>
      </c>
      <c r="L315" s="85" t="s">
        <v>647</v>
      </c>
      <c r="M315" s="85" t="s">
        <v>648</v>
      </c>
      <c r="N315" s="85" t="s">
        <v>80</v>
      </c>
      <c r="O315" s="85" t="s">
        <v>117</v>
      </c>
      <c r="P315" s="79" t="s">
        <v>810</v>
      </c>
      <c r="Q315" s="79" t="s">
        <v>592</v>
      </c>
      <c r="R315" s="79"/>
      <c r="S315" s="79"/>
      <c r="T315" s="79"/>
      <c r="U315" s="79"/>
      <c r="V315" s="79"/>
      <c r="W315" s="79"/>
      <c r="X315" s="79"/>
      <c r="Y315" s="79"/>
      <c r="Z315" s="79"/>
      <c r="AA315" s="79"/>
      <c r="AB315" s="79"/>
    </row>
    <row r="316" ht="14.25" customHeight="1">
      <c r="A316" s="85" t="str">
        <f t="shared" si="1"/>
        <v>04-24</v>
      </c>
      <c r="B316" s="85" t="str">
        <f t="shared" si="2"/>
        <v>AUD</v>
      </c>
      <c r="C316" s="85" t="s">
        <v>597</v>
      </c>
      <c r="D316" s="85">
        <v>1230424.0</v>
      </c>
      <c r="E316" s="85" t="s">
        <v>71</v>
      </c>
      <c r="F316" s="85" t="s">
        <v>810</v>
      </c>
      <c r="G316" s="85" t="s">
        <v>611</v>
      </c>
      <c r="H316" s="85" t="s">
        <v>592</v>
      </c>
      <c r="I316" s="85" t="s">
        <v>825</v>
      </c>
      <c r="J316" s="85" t="s">
        <v>76</v>
      </c>
      <c r="K316" s="85" t="s">
        <v>826</v>
      </c>
      <c r="L316" s="85" t="s">
        <v>647</v>
      </c>
      <c r="M316" s="85" t="s">
        <v>648</v>
      </c>
      <c r="N316" s="85" t="s">
        <v>80</v>
      </c>
      <c r="O316" s="85" t="s">
        <v>117</v>
      </c>
      <c r="P316" s="79" t="s">
        <v>810</v>
      </c>
      <c r="Q316" s="79" t="s">
        <v>592</v>
      </c>
      <c r="R316" s="79"/>
      <c r="S316" s="79"/>
      <c r="T316" s="79"/>
      <c r="U316" s="79"/>
      <c r="V316" s="79"/>
      <c r="W316" s="79"/>
      <c r="X316" s="79"/>
      <c r="Y316" s="79"/>
      <c r="Z316" s="79"/>
      <c r="AA316" s="79"/>
      <c r="AB316" s="79"/>
    </row>
    <row r="317" ht="14.25" customHeight="1">
      <c r="A317" s="85" t="str">
        <f t="shared" si="1"/>
        <v>04-24</v>
      </c>
      <c r="B317" s="85" t="str">
        <f t="shared" si="2"/>
        <v>AUD</v>
      </c>
      <c r="C317" s="85" t="s">
        <v>597</v>
      </c>
      <c r="D317" s="85">
        <v>1230424.0</v>
      </c>
      <c r="E317" s="85" t="s">
        <v>71</v>
      </c>
      <c r="F317" s="85" t="s">
        <v>810</v>
      </c>
      <c r="G317" s="85" t="s">
        <v>611</v>
      </c>
      <c r="H317" s="85" t="s">
        <v>592</v>
      </c>
      <c r="I317" s="85" t="s">
        <v>827</v>
      </c>
      <c r="J317" s="85" t="s">
        <v>76</v>
      </c>
      <c r="K317" s="85" t="s">
        <v>828</v>
      </c>
      <c r="L317" s="85" t="s">
        <v>647</v>
      </c>
      <c r="M317" s="85" t="s">
        <v>648</v>
      </c>
      <c r="N317" s="85" t="s">
        <v>80</v>
      </c>
      <c r="O317" s="85" t="s">
        <v>117</v>
      </c>
      <c r="P317" s="79" t="s">
        <v>810</v>
      </c>
      <c r="Q317" s="79" t="s">
        <v>592</v>
      </c>
      <c r="R317" s="79"/>
      <c r="S317" s="79"/>
      <c r="T317" s="79"/>
      <c r="U317" s="79"/>
      <c r="V317" s="79"/>
      <c r="W317" s="79"/>
      <c r="X317" s="79"/>
      <c r="Y317" s="79"/>
      <c r="Z317" s="79"/>
      <c r="AA317" s="79"/>
      <c r="AB317" s="79"/>
    </row>
    <row r="318" ht="14.25" customHeight="1">
      <c r="A318" s="85" t="str">
        <f t="shared" si="1"/>
        <v>04-24</v>
      </c>
      <c r="B318" s="85" t="str">
        <f t="shared" si="2"/>
        <v>AUD</v>
      </c>
      <c r="C318" s="85" t="s">
        <v>597</v>
      </c>
      <c r="D318" s="85">
        <v>1230424.0</v>
      </c>
      <c r="E318" s="85" t="s">
        <v>71</v>
      </c>
      <c r="F318" s="85" t="s">
        <v>810</v>
      </c>
      <c r="G318" s="85" t="s">
        <v>611</v>
      </c>
      <c r="H318" s="85" t="s">
        <v>592</v>
      </c>
      <c r="I318" s="85" t="s">
        <v>829</v>
      </c>
      <c r="J318" s="85" t="s">
        <v>76</v>
      </c>
      <c r="K318" s="85" t="s">
        <v>830</v>
      </c>
      <c r="L318" s="85" t="s">
        <v>647</v>
      </c>
      <c r="M318" s="85" t="s">
        <v>648</v>
      </c>
      <c r="N318" s="85" t="s">
        <v>80</v>
      </c>
      <c r="O318" s="85" t="s">
        <v>117</v>
      </c>
      <c r="P318" s="79" t="s">
        <v>810</v>
      </c>
      <c r="Q318" s="79" t="s">
        <v>592</v>
      </c>
      <c r="R318" s="79"/>
      <c r="S318" s="79"/>
      <c r="T318" s="79"/>
      <c r="U318" s="79"/>
      <c r="V318" s="79"/>
      <c r="W318" s="79"/>
      <c r="X318" s="79"/>
      <c r="Y318" s="79"/>
      <c r="Z318" s="79"/>
      <c r="AA318" s="79"/>
      <c r="AB318" s="79"/>
    </row>
    <row r="319" ht="14.25" customHeight="1">
      <c r="A319" s="85" t="str">
        <f t="shared" si="1"/>
        <v>04-24</v>
      </c>
      <c r="B319" s="85" t="str">
        <f t="shared" si="2"/>
        <v>AUD</v>
      </c>
      <c r="C319" s="85" t="s">
        <v>597</v>
      </c>
      <c r="D319" s="85">
        <v>1230424.0</v>
      </c>
      <c r="E319" s="85" t="s">
        <v>71</v>
      </c>
      <c r="F319" s="85" t="s">
        <v>810</v>
      </c>
      <c r="G319" s="85" t="s">
        <v>611</v>
      </c>
      <c r="H319" s="85" t="s">
        <v>592</v>
      </c>
      <c r="I319" s="85" t="s">
        <v>831</v>
      </c>
      <c r="J319" s="85" t="s">
        <v>76</v>
      </c>
      <c r="K319" s="85" t="s">
        <v>832</v>
      </c>
      <c r="L319" s="85" t="s">
        <v>647</v>
      </c>
      <c r="M319" s="85" t="s">
        <v>648</v>
      </c>
      <c r="N319" s="85" t="s">
        <v>80</v>
      </c>
      <c r="O319" s="85" t="s">
        <v>117</v>
      </c>
      <c r="P319" s="79" t="s">
        <v>810</v>
      </c>
      <c r="Q319" s="79" t="s">
        <v>592</v>
      </c>
      <c r="R319" s="79"/>
      <c r="S319" s="79"/>
      <c r="T319" s="79"/>
      <c r="U319" s="79"/>
      <c r="V319" s="79"/>
      <c r="W319" s="79"/>
      <c r="X319" s="79"/>
      <c r="Y319" s="79"/>
      <c r="Z319" s="79"/>
      <c r="AA319" s="79"/>
      <c r="AB319" s="79"/>
    </row>
    <row r="320" ht="14.25" customHeight="1">
      <c r="A320" s="85" t="str">
        <f t="shared" si="1"/>
        <v>04-24</v>
      </c>
      <c r="B320" s="85" t="str">
        <f t="shared" si="2"/>
        <v>AUD</v>
      </c>
      <c r="C320" s="85" t="s">
        <v>597</v>
      </c>
      <c r="D320" s="85">
        <v>1230424.0</v>
      </c>
      <c r="E320" s="85" t="s">
        <v>71</v>
      </c>
      <c r="F320" s="85" t="s">
        <v>810</v>
      </c>
      <c r="G320" s="85" t="s">
        <v>611</v>
      </c>
      <c r="H320" s="85" t="s">
        <v>592</v>
      </c>
      <c r="I320" s="85" t="s">
        <v>833</v>
      </c>
      <c r="J320" s="85" t="s">
        <v>76</v>
      </c>
      <c r="K320" s="85" t="s">
        <v>834</v>
      </c>
      <c r="L320" s="85" t="s">
        <v>647</v>
      </c>
      <c r="M320" s="85" t="s">
        <v>648</v>
      </c>
      <c r="N320" s="85" t="s">
        <v>80</v>
      </c>
      <c r="O320" s="85" t="s">
        <v>117</v>
      </c>
      <c r="P320" s="79" t="s">
        <v>810</v>
      </c>
      <c r="Q320" s="79" t="s">
        <v>592</v>
      </c>
      <c r="R320" s="79"/>
      <c r="S320" s="79"/>
      <c r="T320" s="79"/>
      <c r="U320" s="79"/>
      <c r="V320" s="79"/>
      <c r="W320" s="79"/>
      <c r="X320" s="79"/>
      <c r="Y320" s="79"/>
      <c r="Z320" s="79"/>
      <c r="AA320" s="79"/>
      <c r="AB320" s="79"/>
    </row>
    <row r="321" ht="14.25" customHeight="1">
      <c r="A321" s="85" t="str">
        <f t="shared" si="1"/>
        <v>04-24</v>
      </c>
      <c r="B321" s="85" t="str">
        <f t="shared" si="2"/>
        <v>AUD</v>
      </c>
      <c r="C321" s="85" t="s">
        <v>597</v>
      </c>
      <c r="D321" s="85">
        <v>1230424.0</v>
      </c>
      <c r="E321" s="85" t="s">
        <v>71</v>
      </c>
      <c r="F321" s="85" t="s">
        <v>810</v>
      </c>
      <c r="G321" s="85" t="s">
        <v>611</v>
      </c>
      <c r="H321" s="85" t="s">
        <v>592</v>
      </c>
      <c r="I321" s="85" t="s">
        <v>835</v>
      </c>
      <c r="J321" s="85" t="s">
        <v>76</v>
      </c>
      <c r="K321" s="85" t="s">
        <v>836</v>
      </c>
      <c r="L321" s="85" t="s">
        <v>647</v>
      </c>
      <c r="M321" s="85" t="s">
        <v>648</v>
      </c>
      <c r="N321" s="85" t="s">
        <v>80</v>
      </c>
      <c r="O321" s="85" t="s">
        <v>117</v>
      </c>
      <c r="P321" s="79" t="s">
        <v>810</v>
      </c>
      <c r="Q321" s="79" t="s">
        <v>592</v>
      </c>
      <c r="R321" s="79"/>
      <c r="S321" s="79"/>
      <c r="T321" s="79"/>
      <c r="U321" s="79"/>
      <c r="V321" s="79"/>
      <c r="W321" s="79"/>
      <c r="X321" s="79"/>
      <c r="Y321" s="79"/>
      <c r="Z321" s="79"/>
      <c r="AA321" s="79"/>
      <c r="AB321" s="79"/>
    </row>
    <row r="322" ht="14.25" customHeight="1">
      <c r="A322" s="85" t="str">
        <f t="shared" si="1"/>
        <v>04-24</v>
      </c>
      <c r="B322" s="85" t="str">
        <f t="shared" si="2"/>
        <v>AUD</v>
      </c>
      <c r="C322" s="85" t="s">
        <v>597</v>
      </c>
      <c r="D322" s="85">
        <v>1230424.0</v>
      </c>
      <c r="E322" s="85" t="s">
        <v>71</v>
      </c>
      <c r="F322" s="85" t="s">
        <v>810</v>
      </c>
      <c r="G322" s="85" t="s">
        <v>611</v>
      </c>
      <c r="H322" s="85" t="s">
        <v>592</v>
      </c>
      <c r="I322" s="85" t="s">
        <v>837</v>
      </c>
      <c r="J322" s="85" t="s">
        <v>76</v>
      </c>
      <c r="K322" s="85" t="s">
        <v>838</v>
      </c>
      <c r="L322" s="85" t="s">
        <v>647</v>
      </c>
      <c r="M322" s="85" t="s">
        <v>648</v>
      </c>
      <c r="N322" s="85" t="s">
        <v>80</v>
      </c>
      <c r="O322" s="85" t="s">
        <v>117</v>
      </c>
      <c r="P322" s="79" t="s">
        <v>810</v>
      </c>
      <c r="Q322" s="79" t="s">
        <v>592</v>
      </c>
      <c r="R322" s="79"/>
      <c r="S322" s="79"/>
      <c r="T322" s="79"/>
      <c r="U322" s="79"/>
      <c r="V322" s="79"/>
      <c r="W322" s="79"/>
      <c r="X322" s="79"/>
      <c r="Y322" s="79"/>
      <c r="Z322" s="79"/>
      <c r="AA322" s="79"/>
      <c r="AB322" s="79"/>
    </row>
    <row r="323" ht="14.25" customHeight="1">
      <c r="A323" s="85" t="str">
        <f t="shared" si="1"/>
        <v>04-24</v>
      </c>
      <c r="B323" s="85" t="str">
        <f t="shared" si="2"/>
        <v>AUD</v>
      </c>
      <c r="C323" s="85" t="s">
        <v>597</v>
      </c>
      <c r="D323" s="85">
        <v>1230424.0</v>
      </c>
      <c r="E323" s="85" t="s">
        <v>71</v>
      </c>
      <c r="F323" s="85" t="s">
        <v>810</v>
      </c>
      <c r="G323" s="85" t="s">
        <v>611</v>
      </c>
      <c r="H323" s="85" t="s">
        <v>592</v>
      </c>
      <c r="I323" s="85" t="s">
        <v>839</v>
      </c>
      <c r="J323" s="85" t="s">
        <v>76</v>
      </c>
      <c r="K323" s="85" t="s">
        <v>840</v>
      </c>
      <c r="L323" s="85" t="s">
        <v>647</v>
      </c>
      <c r="M323" s="85" t="s">
        <v>648</v>
      </c>
      <c r="N323" s="85" t="s">
        <v>80</v>
      </c>
      <c r="O323" s="85" t="s">
        <v>117</v>
      </c>
      <c r="P323" s="79" t="s">
        <v>810</v>
      </c>
      <c r="Q323" s="79" t="s">
        <v>592</v>
      </c>
      <c r="R323" s="79"/>
      <c r="S323" s="79"/>
      <c r="T323" s="79"/>
      <c r="U323" s="79"/>
      <c r="V323" s="79"/>
      <c r="W323" s="79"/>
      <c r="X323" s="79"/>
      <c r="Y323" s="79"/>
      <c r="Z323" s="79"/>
      <c r="AA323" s="79"/>
      <c r="AB323" s="79"/>
    </row>
    <row r="324" ht="14.25" customHeight="1">
      <c r="A324" s="85" t="str">
        <f t="shared" si="1"/>
        <v>04-24</v>
      </c>
      <c r="B324" s="85" t="str">
        <f t="shared" si="2"/>
        <v>AUD</v>
      </c>
      <c r="C324" s="85" t="s">
        <v>597</v>
      </c>
      <c r="D324" s="85">
        <v>1230424.0</v>
      </c>
      <c r="E324" s="85" t="s">
        <v>71</v>
      </c>
      <c r="F324" s="85" t="s">
        <v>810</v>
      </c>
      <c r="G324" s="85" t="s">
        <v>611</v>
      </c>
      <c r="H324" s="85" t="s">
        <v>592</v>
      </c>
      <c r="I324" s="85" t="s">
        <v>841</v>
      </c>
      <c r="J324" s="85" t="s">
        <v>76</v>
      </c>
      <c r="K324" s="85" t="s">
        <v>842</v>
      </c>
      <c r="L324" s="85" t="s">
        <v>647</v>
      </c>
      <c r="M324" s="85" t="s">
        <v>648</v>
      </c>
      <c r="N324" s="85" t="s">
        <v>80</v>
      </c>
      <c r="O324" s="85" t="s">
        <v>117</v>
      </c>
      <c r="P324" s="79" t="s">
        <v>810</v>
      </c>
      <c r="Q324" s="79" t="s">
        <v>592</v>
      </c>
      <c r="R324" s="79"/>
      <c r="S324" s="79"/>
      <c r="T324" s="79"/>
      <c r="U324" s="79"/>
      <c r="V324" s="79"/>
      <c r="W324" s="79"/>
      <c r="X324" s="79"/>
      <c r="Y324" s="79"/>
      <c r="Z324" s="79"/>
      <c r="AA324" s="79"/>
      <c r="AB324" s="79"/>
    </row>
    <row r="325" ht="14.25" customHeight="1">
      <c r="A325" s="85" t="str">
        <f t="shared" si="1"/>
        <v>04-24</v>
      </c>
      <c r="B325" s="85" t="str">
        <f t="shared" si="2"/>
        <v>AUD</v>
      </c>
      <c r="C325" s="85" t="s">
        <v>597</v>
      </c>
      <c r="D325" s="85">
        <v>1230424.0</v>
      </c>
      <c r="E325" s="85" t="s">
        <v>71</v>
      </c>
      <c r="F325" s="85" t="s">
        <v>810</v>
      </c>
      <c r="G325" s="85" t="s">
        <v>611</v>
      </c>
      <c r="H325" s="85" t="s">
        <v>592</v>
      </c>
      <c r="I325" s="85" t="s">
        <v>843</v>
      </c>
      <c r="J325" s="85" t="s">
        <v>76</v>
      </c>
      <c r="K325" s="85" t="s">
        <v>844</v>
      </c>
      <c r="L325" s="85" t="s">
        <v>647</v>
      </c>
      <c r="M325" s="85" t="s">
        <v>648</v>
      </c>
      <c r="N325" s="85" t="s">
        <v>80</v>
      </c>
      <c r="O325" s="85" t="s">
        <v>117</v>
      </c>
      <c r="P325" s="79" t="s">
        <v>810</v>
      </c>
      <c r="Q325" s="79" t="s">
        <v>592</v>
      </c>
      <c r="R325" s="79"/>
      <c r="S325" s="79"/>
      <c r="T325" s="79"/>
      <c r="U325" s="79"/>
      <c r="V325" s="79"/>
      <c r="W325" s="79"/>
      <c r="X325" s="79"/>
      <c r="Y325" s="79"/>
      <c r="Z325" s="79"/>
      <c r="AA325" s="79"/>
      <c r="AB325" s="79"/>
    </row>
    <row r="326" ht="14.25" customHeight="1">
      <c r="A326" s="85" t="str">
        <f t="shared" si="1"/>
        <v>04-24</v>
      </c>
      <c r="B326" s="85" t="str">
        <f t="shared" si="2"/>
        <v>AUD</v>
      </c>
      <c r="C326" s="85" t="s">
        <v>597</v>
      </c>
      <c r="D326" s="85">
        <v>1230424.0</v>
      </c>
      <c r="E326" s="85" t="s">
        <v>71</v>
      </c>
      <c r="F326" s="85" t="s">
        <v>810</v>
      </c>
      <c r="G326" s="85" t="s">
        <v>611</v>
      </c>
      <c r="H326" s="85" t="s">
        <v>592</v>
      </c>
      <c r="I326" s="85" t="s">
        <v>845</v>
      </c>
      <c r="J326" s="85" t="s">
        <v>76</v>
      </c>
      <c r="K326" s="85" t="s">
        <v>846</v>
      </c>
      <c r="L326" s="85" t="s">
        <v>647</v>
      </c>
      <c r="M326" s="85" t="s">
        <v>648</v>
      </c>
      <c r="N326" s="85" t="s">
        <v>80</v>
      </c>
      <c r="O326" s="85" t="s">
        <v>117</v>
      </c>
      <c r="P326" s="79" t="s">
        <v>810</v>
      </c>
      <c r="Q326" s="79" t="s">
        <v>592</v>
      </c>
      <c r="R326" s="79"/>
      <c r="S326" s="79"/>
      <c r="T326" s="79"/>
      <c r="U326" s="79"/>
      <c r="V326" s="79"/>
      <c r="W326" s="79"/>
      <c r="X326" s="79"/>
      <c r="Y326" s="79"/>
      <c r="Z326" s="79"/>
      <c r="AA326" s="79"/>
      <c r="AB326" s="79"/>
    </row>
    <row r="327" ht="14.25" customHeight="1">
      <c r="A327" s="85" t="str">
        <f t="shared" si="1"/>
        <v>04-24</v>
      </c>
      <c r="B327" s="85" t="str">
        <f t="shared" si="2"/>
        <v>AUD</v>
      </c>
      <c r="C327" s="85" t="s">
        <v>597</v>
      </c>
      <c r="D327" s="85">
        <v>1230424.0</v>
      </c>
      <c r="E327" s="85" t="s">
        <v>71</v>
      </c>
      <c r="F327" s="85" t="s">
        <v>810</v>
      </c>
      <c r="G327" s="85" t="s">
        <v>611</v>
      </c>
      <c r="H327" s="85" t="s">
        <v>592</v>
      </c>
      <c r="I327" s="85" t="s">
        <v>847</v>
      </c>
      <c r="J327" s="85" t="s">
        <v>76</v>
      </c>
      <c r="K327" s="85" t="s">
        <v>848</v>
      </c>
      <c r="L327" s="85" t="s">
        <v>647</v>
      </c>
      <c r="M327" s="85" t="s">
        <v>648</v>
      </c>
      <c r="N327" s="85" t="s">
        <v>80</v>
      </c>
      <c r="O327" s="85" t="s">
        <v>117</v>
      </c>
      <c r="P327" s="79" t="s">
        <v>810</v>
      </c>
      <c r="Q327" s="79" t="s">
        <v>592</v>
      </c>
      <c r="R327" s="79"/>
      <c r="S327" s="79"/>
      <c r="T327" s="79"/>
      <c r="U327" s="79"/>
      <c r="V327" s="79"/>
      <c r="W327" s="79"/>
      <c r="X327" s="79"/>
      <c r="Y327" s="79"/>
      <c r="Z327" s="79"/>
      <c r="AA327" s="79"/>
      <c r="AB327" s="79"/>
    </row>
    <row r="328" ht="14.25" customHeight="1">
      <c r="A328" s="85" t="str">
        <f t="shared" si="1"/>
        <v>04-24</v>
      </c>
      <c r="B328" s="85" t="str">
        <f t="shared" si="2"/>
        <v>AUD</v>
      </c>
      <c r="C328" s="85" t="s">
        <v>597</v>
      </c>
      <c r="D328" s="85">
        <v>1230424.0</v>
      </c>
      <c r="E328" s="85" t="s">
        <v>71</v>
      </c>
      <c r="F328" s="85" t="s">
        <v>810</v>
      </c>
      <c r="G328" s="85" t="s">
        <v>611</v>
      </c>
      <c r="H328" s="85" t="s">
        <v>592</v>
      </c>
      <c r="I328" s="85" t="s">
        <v>849</v>
      </c>
      <c r="J328" s="85" t="s">
        <v>76</v>
      </c>
      <c r="K328" s="85" t="s">
        <v>850</v>
      </c>
      <c r="L328" s="85" t="s">
        <v>647</v>
      </c>
      <c r="M328" s="85" t="s">
        <v>648</v>
      </c>
      <c r="N328" s="85" t="s">
        <v>80</v>
      </c>
      <c r="O328" s="85" t="s">
        <v>117</v>
      </c>
      <c r="P328" s="79" t="s">
        <v>810</v>
      </c>
      <c r="Q328" s="79" t="s">
        <v>592</v>
      </c>
      <c r="R328" s="79"/>
      <c r="S328" s="79"/>
      <c r="T328" s="79"/>
      <c r="U328" s="79"/>
      <c r="V328" s="79"/>
      <c r="W328" s="79"/>
      <c r="X328" s="79"/>
      <c r="Y328" s="79"/>
      <c r="Z328" s="79"/>
      <c r="AA328" s="79"/>
      <c r="AB328" s="79"/>
    </row>
    <row r="329" ht="14.25" customHeight="1">
      <c r="A329" s="85" t="str">
        <f t="shared" si="1"/>
        <v>04-24</v>
      </c>
      <c r="B329" s="85" t="str">
        <f t="shared" si="2"/>
        <v>AUD</v>
      </c>
      <c r="C329" s="85" t="s">
        <v>597</v>
      </c>
      <c r="D329" s="85">
        <v>1230424.0</v>
      </c>
      <c r="E329" s="85" t="s">
        <v>71</v>
      </c>
      <c r="F329" s="85" t="s">
        <v>810</v>
      </c>
      <c r="G329" s="85" t="s">
        <v>611</v>
      </c>
      <c r="H329" s="85" t="s">
        <v>592</v>
      </c>
      <c r="I329" s="85" t="s">
        <v>851</v>
      </c>
      <c r="J329" s="85" t="s">
        <v>76</v>
      </c>
      <c r="K329" s="85" t="s">
        <v>852</v>
      </c>
      <c r="L329" s="85" t="s">
        <v>647</v>
      </c>
      <c r="M329" s="85" t="s">
        <v>648</v>
      </c>
      <c r="N329" s="85" t="s">
        <v>80</v>
      </c>
      <c r="O329" s="85" t="s">
        <v>117</v>
      </c>
      <c r="P329" s="79" t="s">
        <v>810</v>
      </c>
      <c r="Q329" s="79" t="s">
        <v>592</v>
      </c>
      <c r="R329" s="79"/>
      <c r="S329" s="79"/>
      <c r="T329" s="79"/>
      <c r="U329" s="79"/>
      <c r="V329" s="79"/>
      <c r="W329" s="79"/>
      <c r="X329" s="79"/>
      <c r="Y329" s="79"/>
      <c r="Z329" s="79"/>
      <c r="AA329" s="79"/>
      <c r="AB329" s="79"/>
    </row>
    <row r="330" ht="14.25" customHeight="1">
      <c r="A330" s="85" t="str">
        <f t="shared" si="1"/>
        <v>04-24</v>
      </c>
      <c r="B330" s="85" t="str">
        <f t="shared" si="2"/>
        <v>AUD</v>
      </c>
      <c r="C330" s="85" t="s">
        <v>597</v>
      </c>
      <c r="D330" s="85">
        <v>1230424.0</v>
      </c>
      <c r="E330" s="85" t="s">
        <v>71</v>
      </c>
      <c r="F330" s="85" t="s">
        <v>810</v>
      </c>
      <c r="G330" s="85" t="s">
        <v>611</v>
      </c>
      <c r="H330" s="85" t="s">
        <v>592</v>
      </c>
      <c r="I330" s="85" t="s">
        <v>853</v>
      </c>
      <c r="J330" s="85" t="s">
        <v>76</v>
      </c>
      <c r="K330" s="85" t="s">
        <v>854</v>
      </c>
      <c r="L330" s="85" t="s">
        <v>647</v>
      </c>
      <c r="M330" s="85" t="s">
        <v>648</v>
      </c>
      <c r="N330" s="85" t="s">
        <v>80</v>
      </c>
      <c r="O330" s="85" t="s">
        <v>117</v>
      </c>
      <c r="P330" s="79" t="s">
        <v>810</v>
      </c>
      <c r="Q330" s="79" t="s">
        <v>592</v>
      </c>
      <c r="R330" s="79"/>
      <c r="S330" s="79"/>
      <c r="T330" s="79"/>
      <c r="U330" s="79"/>
      <c r="V330" s="79"/>
      <c r="W330" s="79"/>
      <c r="X330" s="79"/>
      <c r="Y330" s="79"/>
      <c r="Z330" s="79"/>
      <c r="AA330" s="79"/>
      <c r="AB330" s="79"/>
    </row>
    <row r="331" ht="14.25" customHeight="1">
      <c r="A331" s="85" t="str">
        <f t="shared" si="1"/>
        <v>04-24</v>
      </c>
      <c r="B331" s="85" t="str">
        <f t="shared" si="2"/>
        <v>AUD</v>
      </c>
      <c r="C331" s="85" t="s">
        <v>597</v>
      </c>
      <c r="D331" s="85">
        <v>1230424.0</v>
      </c>
      <c r="E331" s="85" t="s">
        <v>71</v>
      </c>
      <c r="F331" s="85" t="s">
        <v>810</v>
      </c>
      <c r="G331" s="85" t="s">
        <v>611</v>
      </c>
      <c r="H331" s="85" t="s">
        <v>592</v>
      </c>
      <c r="I331" s="85" t="s">
        <v>855</v>
      </c>
      <c r="J331" s="85" t="s">
        <v>76</v>
      </c>
      <c r="K331" s="85" t="s">
        <v>856</v>
      </c>
      <c r="L331" s="85" t="s">
        <v>647</v>
      </c>
      <c r="M331" s="85" t="s">
        <v>648</v>
      </c>
      <c r="N331" s="85" t="s">
        <v>80</v>
      </c>
      <c r="O331" s="85" t="s">
        <v>117</v>
      </c>
      <c r="P331" s="79" t="s">
        <v>810</v>
      </c>
      <c r="Q331" s="79" t="s">
        <v>592</v>
      </c>
      <c r="R331" s="79"/>
      <c r="S331" s="79"/>
      <c r="T331" s="79"/>
      <c r="U331" s="79"/>
      <c r="V331" s="79"/>
      <c r="W331" s="79"/>
      <c r="X331" s="79"/>
      <c r="Y331" s="79"/>
      <c r="Z331" s="79"/>
      <c r="AA331" s="79"/>
      <c r="AB331" s="79"/>
    </row>
    <row r="332" ht="14.25" customHeight="1">
      <c r="A332" s="85" t="str">
        <f t="shared" si="1"/>
        <v>04-24</v>
      </c>
      <c r="B332" s="85" t="str">
        <f t="shared" si="2"/>
        <v>AUD</v>
      </c>
      <c r="C332" s="85" t="s">
        <v>597</v>
      </c>
      <c r="D332" s="85">
        <v>1230424.0</v>
      </c>
      <c r="E332" s="85" t="s">
        <v>71</v>
      </c>
      <c r="F332" s="85" t="s">
        <v>810</v>
      </c>
      <c r="G332" s="85" t="s">
        <v>611</v>
      </c>
      <c r="H332" s="85" t="s">
        <v>592</v>
      </c>
      <c r="I332" s="85" t="s">
        <v>857</v>
      </c>
      <c r="J332" s="85" t="s">
        <v>76</v>
      </c>
      <c r="K332" s="85" t="s">
        <v>858</v>
      </c>
      <c r="L332" s="85" t="s">
        <v>647</v>
      </c>
      <c r="M332" s="85" t="s">
        <v>648</v>
      </c>
      <c r="N332" s="85" t="s">
        <v>80</v>
      </c>
      <c r="O332" s="85" t="s">
        <v>117</v>
      </c>
      <c r="P332" s="79" t="s">
        <v>810</v>
      </c>
      <c r="Q332" s="79" t="s">
        <v>592</v>
      </c>
      <c r="R332" s="79"/>
      <c r="S332" s="79"/>
      <c r="T332" s="79"/>
      <c r="U332" s="79"/>
      <c r="V332" s="79"/>
      <c r="W332" s="79"/>
      <c r="X332" s="79"/>
      <c r="Y332" s="79"/>
      <c r="Z332" s="79"/>
      <c r="AA332" s="79"/>
      <c r="AB332" s="79"/>
    </row>
    <row r="333" ht="14.25" customHeight="1">
      <c r="A333" s="85" t="str">
        <f t="shared" si="1"/>
        <v>04-24</v>
      </c>
      <c r="B333" s="85" t="str">
        <f t="shared" si="2"/>
        <v>AUD</v>
      </c>
      <c r="C333" s="85" t="s">
        <v>597</v>
      </c>
      <c r="D333" s="85">
        <v>1230424.0</v>
      </c>
      <c r="E333" s="85" t="s">
        <v>71</v>
      </c>
      <c r="F333" s="85" t="s">
        <v>810</v>
      </c>
      <c r="G333" s="85" t="s">
        <v>611</v>
      </c>
      <c r="H333" s="85" t="s">
        <v>592</v>
      </c>
      <c r="I333" s="85" t="s">
        <v>859</v>
      </c>
      <c r="J333" s="85" t="s">
        <v>76</v>
      </c>
      <c r="K333" s="85" t="s">
        <v>860</v>
      </c>
      <c r="L333" s="85" t="s">
        <v>647</v>
      </c>
      <c r="M333" s="85" t="s">
        <v>648</v>
      </c>
      <c r="N333" s="85" t="s">
        <v>80</v>
      </c>
      <c r="O333" s="85" t="s">
        <v>117</v>
      </c>
      <c r="P333" s="79" t="s">
        <v>810</v>
      </c>
      <c r="Q333" s="79" t="s">
        <v>592</v>
      </c>
      <c r="R333" s="79"/>
      <c r="S333" s="79"/>
      <c r="T333" s="79"/>
      <c r="U333" s="79"/>
      <c r="V333" s="79"/>
      <c r="W333" s="79"/>
      <c r="X333" s="79"/>
      <c r="Y333" s="79"/>
      <c r="Z333" s="79"/>
      <c r="AA333" s="79"/>
      <c r="AB333" s="79"/>
    </row>
    <row r="334" ht="14.25" customHeight="1">
      <c r="A334" s="85" t="str">
        <f t="shared" si="1"/>
        <v>04-24</v>
      </c>
      <c r="B334" s="85" t="str">
        <f t="shared" si="2"/>
        <v>AUD</v>
      </c>
      <c r="C334" s="85" t="s">
        <v>597</v>
      </c>
      <c r="D334" s="85">
        <v>1230424.0</v>
      </c>
      <c r="E334" s="85" t="s">
        <v>71</v>
      </c>
      <c r="F334" s="85" t="s">
        <v>810</v>
      </c>
      <c r="G334" s="85" t="s">
        <v>611</v>
      </c>
      <c r="H334" s="85" t="s">
        <v>592</v>
      </c>
      <c r="I334" s="85" t="s">
        <v>861</v>
      </c>
      <c r="J334" s="85" t="s">
        <v>76</v>
      </c>
      <c r="K334" s="85" t="s">
        <v>862</v>
      </c>
      <c r="L334" s="85" t="s">
        <v>647</v>
      </c>
      <c r="M334" s="85" t="s">
        <v>648</v>
      </c>
      <c r="N334" s="85" t="s">
        <v>80</v>
      </c>
      <c r="O334" s="85" t="s">
        <v>117</v>
      </c>
      <c r="P334" s="79" t="s">
        <v>810</v>
      </c>
      <c r="Q334" s="79" t="s">
        <v>592</v>
      </c>
      <c r="R334" s="79"/>
      <c r="S334" s="79"/>
      <c r="T334" s="79"/>
      <c r="U334" s="79"/>
      <c r="V334" s="79"/>
      <c r="W334" s="79"/>
      <c r="X334" s="79"/>
      <c r="Y334" s="79"/>
      <c r="Z334" s="79"/>
      <c r="AA334" s="79"/>
      <c r="AB334" s="79"/>
    </row>
    <row r="335" ht="14.25" customHeight="1">
      <c r="A335" s="85" t="str">
        <f t="shared" si="1"/>
        <v>04-24</v>
      </c>
      <c r="B335" s="85" t="str">
        <f t="shared" si="2"/>
        <v>AUD</v>
      </c>
      <c r="C335" s="85" t="s">
        <v>597</v>
      </c>
      <c r="D335" s="85">
        <v>1230424.0</v>
      </c>
      <c r="E335" s="85" t="s">
        <v>71</v>
      </c>
      <c r="F335" s="85" t="s">
        <v>810</v>
      </c>
      <c r="G335" s="85" t="s">
        <v>611</v>
      </c>
      <c r="H335" s="85" t="s">
        <v>592</v>
      </c>
      <c r="I335" s="85" t="s">
        <v>863</v>
      </c>
      <c r="J335" s="85" t="s">
        <v>76</v>
      </c>
      <c r="K335" s="85" t="s">
        <v>864</v>
      </c>
      <c r="L335" s="85" t="s">
        <v>647</v>
      </c>
      <c r="M335" s="85" t="s">
        <v>648</v>
      </c>
      <c r="N335" s="85" t="s">
        <v>80</v>
      </c>
      <c r="O335" s="85" t="s">
        <v>117</v>
      </c>
      <c r="P335" s="79" t="s">
        <v>810</v>
      </c>
      <c r="Q335" s="79" t="s">
        <v>592</v>
      </c>
      <c r="R335" s="79"/>
      <c r="S335" s="79"/>
      <c r="T335" s="79"/>
      <c r="U335" s="79"/>
      <c r="V335" s="79"/>
      <c r="W335" s="79"/>
      <c r="X335" s="79"/>
      <c r="Y335" s="79"/>
      <c r="Z335" s="79"/>
      <c r="AA335" s="79"/>
      <c r="AB335" s="79"/>
    </row>
    <row r="336" ht="14.25" customHeight="1">
      <c r="A336" s="85" t="str">
        <f t="shared" si="1"/>
        <v>04-24</v>
      </c>
      <c r="B336" s="85" t="str">
        <f t="shared" si="2"/>
        <v>AUD</v>
      </c>
      <c r="C336" s="85" t="s">
        <v>597</v>
      </c>
      <c r="D336" s="85">
        <v>1230424.0</v>
      </c>
      <c r="E336" s="85" t="s">
        <v>71</v>
      </c>
      <c r="F336" s="85" t="s">
        <v>810</v>
      </c>
      <c r="G336" s="85" t="s">
        <v>611</v>
      </c>
      <c r="H336" s="85" t="s">
        <v>592</v>
      </c>
      <c r="I336" s="85" t="s">
        <v>865</v>
      </c>
      <c r="J336" s="85" t="s">
        <v>76</v>
      </c>
      <c r="K336" s="85" t="s">
        <v>866</v>
      </c>
      <c r="L336" s="85" t="s">
        <v>108</v>
      </c>
      <c r="M336" s="85" t="s">
        <v>703</v>
      </c>
      <c r="N336" s="85" t="s">
        <v>80</v>
      </c>
      <c r="O336" s="85" t="s">
        <v>98</v>
      </c>
      <c r="P336" s="79" t="s">
        <v>810</v>
      </c>
      <c r="Q336" s="79" t="s">
        <v>592</v>
      </c>
      <c r="R336" s="79"/>
      <c r="S336" s="79"/>
      <c r="T336" s="79"/>
      <c r="U336" s="79"/>
      <c r="V336" s="79"/>
      <c r="W336" s="79"/>
      <c r="X336" s="79"/>
      <c r="Y336" s="79"/>
      <c r="Z336" s="79"/>
      <c r="AA336" s="79"/>
      <c r="AB336" s="79"/>
    </row>
    <row r="337" ht="14.25" customHeight="1">
      <c r="A337" s="85" t="str">
        <f t="shared" si="1"/>
        <v>04-24</v>
      </c>
      <c r="B337" s="85" t="str">
        <f t="shared" si="2"/>
        <v>AUD</v>
      </c>
      <c r="C337" s="85" t="s">
        <v>597</v>
      </c>
      <c r="D337" s="85">
        <v>1230424.0</v>
      </c>
      <c r="E337" s="85" t="s">
        <v>71</v>
      </c>
      <c r="F337" s="85" t="s">
        <v>810</v>
      </c>
      <c r="G337" s="85" t="s">
        <v>611</v>
      </c>
      <c r="H337" s="85" t="s">
        <v>592</v>
      </c>
      <c r="I337" s="85" t="s">
        <v>867</v>
      </c>
      <c r="J337" s="85" t="s">
        <v>76</v>
      </c>
      <c r="K337" s="85" t="s">
        <v>868</v>
      </c>
      <c r="L337" s="85" t="s">
        <v>108</v>
      </c>
      <c r="M337" s="85" t="s">
        <v>703</v>
      </c>
      <c r="N337" s="85" t="s">
        <v>80</v>
      </c>
      <c r="O337" s="85" t="s">
        <v>98</v>
      </c>
      <c r="P337" s="79" t="s">
        <v>810</v>
      </c>
      <c r="Q337" s="79" t="s">
        <v>592</v>
      </c>
      <c r="R337" s="79"/>
      <c r="S337" s="79"/>
      <c r="T337" s="79"/>
      <c r="U337" s="79"/>
      <c r="V337" s="79"/>
      <c r="W337" s="79"/>
      <c r="X337" s="79"/>
      <c r="Y337" s="79"/>
      <c r="Z337" s="79"/>
      <c r="AA337" s="79"/>
      <c r="AB337" s="79"/>
    </row>
    <row r="338" ht="14.25" customHeight="1">
      <c r="A338" s="85" t="str">
        <f t="shared" si="1"/>
        <v>04-24</v>
      </c>
      <c r="B338" s="85" t="str">
        <f t="shared" si="2"/>
        <v>AUD</v>
      </c>
      <c r="C338" s="85" t="s">
        <v>597</v>
      </c>
      <c r="D338" s="85">
        <v>1230424.0</v>
      </c>
      <c r="E338" s="85" t="s">
        <v>71</v>
      </c>
      <c r="F338" s="85" t="s">
        <v>810</v>
      </c>
      <c r="G338" s="85" t="s">
        <v>611</v>
      </c>
      <c r="H338" s="85" t="s">
        <v>592</v>
      </c>
      <c r="I338" s="85" t="s">
        <v>869</v>
      </c>
      <c r="J338" s="85" t="s">
        <v>76</v>
      </c>
      <c r="K338" s="85" t="s">
        <v>870</v>
      </c>
      <c r="L338" s="85" t="s">
        <v>108</v>
      </c>
      <c r="M338" s="85" t="s">
        <v>703</v>
      </c>
      <c r="N338" s="85" t="s">
        <v>80</v>
      </c>
      <c r="O338" s="85" t="s">
        <v>98</v>
      </c>
      <c r="P338" s="79" t="s">
        <v>810</v>
      </c>
      <c r="Q338" s="79" t="s">
        <v>592</v>
      </c>
      <c r="R338" s="79"/>
      <c r="S338" s="79"/>
      <c r="T338" s="79"/>
      <c r="U338" s="79"/>
      <c r="V338" s="79"/>
      <c r="W338" s="79"/>
      <c r="X338" s="79"/>
      <c r="Y338" s="79"/>
      <c r="Z338" s="79"/>
      <c r="AA338" s="79"/>
      <c r="AB338" s="79"/>
    </row>
    <row r="339" ht="14.25" customHeight="1">
      <c r="A339" s="85" t="str">
        <f t="shared" si="1"/>
        <v>04-24</v>
      </c>
      <c r="B339" s="85" t="str">
        <f t="shared" si="2"/>
        <v>AUD</v>
      </c>
      <c r="C339" s="85" t="s">
        <v>597</v>
      </c>
      <c r="D339" s="85">
        <v>1230424.0</v>
      </c>
      <c r="E339" s="85" t="s">
        <v>71</v>
      </c>
      <c r="F339" s="85" t="s">
        <v>810</v>
      </c>
      <c r="G339" s="85" t="s">
        <v>611</v>
      </c>
      <c r="H339" s="85" t="s">
        <v>592</v>
      </c>
      <c r="I339" s="85" t="s">
        <v>871</v>
      </c>
      <c r="J339" s="85" t="s">
        <v>76</v>
      </c>
      <c r="K339" s="85" t="s">
        <v>872</v>
      </c>
      <c r="L339" s="85" t="s">
        <v>108</v>
      </c>
      <c r="M339" s="85" t="s">
        <v>703</v>
      </c>
      <c r="N339" s="85" t="s">
        <v>80</v>
      </c>
      <c r="O339" s="85" t="s">
        <v>98</v>
      </c>
      <c r="P339" s="79" t="s">
        <v>810</v>
      </c>
      <c r="Q339" s="79" t="s">
        <v>592</v>
      </c>
      <c r="R339" s="79"/>
      <c r="S339" s="79"/>
      <c r="T339" s="79"/>
      <c r="U339" s="79"/>
      <c r="V339" s="79"/>
      <c r="W339" s="79"/>
      <c r="X339" s="79"/>
      <c r="Y339" s="79"/>
      <c r="Z339" s="79"/>
      <c r="AA339" s="79"/>
      <c r="AB339" s="79"/>
    </row>
    <row r="340" ht="14.25" customHeight="1">
      <c r="A340" s="85" t="str">
        <f t="shared" si="1"/>
        <v>04-24</v>
      </c>
      <c r="B340" s="85" t="str">
        <f t="shared" si="2"/>
        <v>AUD</v>
      </c>
      <c r="C340" s="85" t="s">
        <v>597</v>
      </c>
      <c r="D340" s="85">
        <v>1230424.0</v>
      </c>
      <c r="E340" s="85" t="s">
        <v>71</v>
      </c>
      <c r="F340" s="85" t="s">
        <v>810</v>
      </c>
      <c r="G340" s="85" t="s">
        <v>611</v>
      </c>
      <c r="H340" s="85" t="s">
        <v>592</v>
      </c>
      <c r="I340" s="85" t="s">
        <v>873</v>
      </c>
      <c r="J340" s="85" t="s">
        <v>76</v>
      </c>
      <c r="K340" s="85" t="s">
        <v>874</v>
      </c>
      <c r="L340" s="85" t="s">
        <v>108</v>
      </c>
      <c r="M340" s="85" t="s">
        <v>703</v>
      </c>
      <c r="N340" s="85" t="s">
        <v>80</v>
      </c>
      <c r="O340" s="85" t="s">
        <v>98</v>
      </c>
      <c r="P340" s="79" t="s">
        <v>810</v>
      </c>
      <c r="Q340" s="79" t="s">
        <v>592</v>
      </c>
      <c r="R340" s="79"/>
      <c r="S340" s="79"/>
      <c r="T340" s="79"/>
      <c r="U340" s="79"/>
      <c r="V340" s="79"/>
      <c r="W340" s="79"/>
      <c r="X340" s="79"/>
      <c r="Y340" s="79"/>
      <c r="Z340" s="79"/>
      <c r="AA340" s="79"/>
      <c r="AB340" s="79"/>
    </row>
    <row r="341" ht="14.25" customHeight="1">
      <c r="A341" s="85" t="str">
        <f t="shared" si="1"/>
        <v>04-24</v>
      </c>
      <c r="B341" s="85" t="str">
        <f t="shared" si="2"/>
        <v>AUD</v>
      </c>
      <c r="C341" s="85" t="s">
        <v>597</v>
      </c>
      <c r="D341" s="85">
        <v>1230424.0</v>
      </c>
      <c r="E341" s="85" t="s">
        <v>71</v>
      </c>
      <c r="F341" s="85" t="s">
        <v>810</v>
      </c>
      <c r="G341" s="85" t="s">
        <v>611</v>
      </c>
      <c r="H341" s="85" t="s">
        <v>592</v>
      </c>
      <c r="I341" s="85" t="s">
        <v>875</v>
      </c>
      <c r="J341" s="85" t="s">
        <v>76</v>
      </c>
      <c r="K341" s="85" t="s">
        <v>876</v>
      </c>
      <c r="L341" s="85" t="s">
        <v>108</v>
      </c>
      <c r="M341" s="85" t="s">
        <v>703</v>
      </c>
      <c r="N341" s="85" t="s">
        <v>80</v>
      </c>
      <c r="O341" s="85" t="s">
        <v>98</v>
      </c>
      <c r="P341" s="79" t="s">
        <v>810</v>
      </c>
      <c r="Q341" s="79" t="s">
        <v>592</v>
      </c>
      <c r="R341" s="79"/>
      <c r="S341" s="79"/>
      <c r="T341" s="79"/>
      <c r="U341" s="79"/>
      <c r="V341" s="79"/>
      <c r="W341" s="79"/>
      <c r="X341" s="79"/>
      <c r="Y341" s="79"/>
      <c r="Z341" s="79"/>
      <c r="AA341" s="79"/>
      <c r="AB341" s="79"/>
    </row>
    <row r="342" ht="14.25" customHeight="1">
      <c r="A342" s="85" t="str">
        <f t="shared" si="1"/>
        <v>04-24</v>
      </c>
      <c r="B342" s="85" t="str">
        <f t="shared" si="2"/>
        <v>AUD</v>
      </c>
      <c r="C342" s="85" t="s">
        <v>597</v>
      </c>
      <c r="D342" s="85">
        <v>1230424.0</v>
      </c>
      <c r="E342" s="85" t="s">
        <v>71</v>
      </c>
      <c r="F342" s="85" t="s">
        <v>810</v>
      </c>
      <c r="G342" s="85" t="s">
        <v>611</v>
      </c>
      <c r="H342" s="85" t="s">
        <v>592</v>
      </c>
      <c r="I342" s="85" t="s">
        <v>877</v>
      </c>
      <c r="J342" s="85" t="s">
        <v>76</v>
      </c>
      <c r="K342" s="85" t="s">
        <v>878</v>
      </c>
      <c r="L342" s="85" t="s">
        <v>108</v>
      </c>
      <c r="M342" s="85" t="s">
        <v>289</v>
      </c>
      <c r="N342" s="85" t="s">
        <v>80</v>
      </c>
      <c r="O342" s="85" t="s">
        <v>98</v>
      </c>
      <c r="P342" s="79" t="s">
        <v>810</v>
      </c>
      <c r="Q342" s="79" t="s">
        <v>592</v>
      </c>
      <c r="R342" s="79"/>
      <c r="S342" s="79"/>
      <c r="T342" s="79"/>
      <c r="U342" s="79"/>
      <c r="V342" s="79"/>
      <c r="W342" s="79"/>
      <c r="X342" s="79"/>
      <c r="Y342" s="79"/>
      <c r="Z342" s="79"/>
      <c r="AA342" s="79"/>
      <c r="AB342" s="79"/>
    </row>
    <row r="343" ht="14.25" customHeight="1">
      <c r="A343" s="85" t="str">
        <f t="shared" si="1"/>
        <v>04-24</v>
      </c>
      <c r="B343" s="85" t="str">
        <f t="shared" si="2"/>
        <v>AUD</v>
      </c>
      <c r="C343" s="85" t="s">
        <v>597</v>
      </c>
      <c r="D343" s="85">
        <v>1230424.0</v>
      </c>
      <c r="E343" s="85" t="s">
        <v>71</v>
      </c>
      <c r="F343" s="85" t="s">
        <v>810</v>
      </c>
      <c r="G343" s="85" t="s">
        <v>611</v>
      </c>
      <c r="H343" s="85" t="s">
        <v>592</v>
      </c>
      <c r="I343" s="85" t="s">
        <v>879</v>
      </c>
      <c r="J343" s="85" t="s">
        <v>76</v>
      </c>
      <c r="K343" s="85" t="s">
        <v>880</v>
      </c>
      <c r="L343" s="85" t="s">
        <v>108</v>
      </c>
      <c r="M343" s="85" t="s">
        <v>289</v>
      </c>
      <c r="N343" s="85" t="s">
        <v>80</v>
      </c>
      <c r="O343" s="85" t="s">
        <v>98</v>
      </c>
      <c r="P343" s="79" t="s">
        <v>810</v>
      </c>
      <c r="Q343" s="79" t="s">
        <v>592</v>
      </c>
      <c r="R343" s="79"/>
      <c r="S343" s="79"/>
      <c r="T343" s="79"/>
      <c r="U343" s="79"/>
      <c r="V343" s="79"/>
      <c r="W343" s="79"/>
      <c r="X343" s="79"/>
      <c r="Y343" s="79"/>
      <c r="Z343" s="79"/>
      <c r="AA343" s="79"/>
      <c r="AB343" s="79"/>
    </row>
    <row r="344" ht="14.25" customHeight="1">
      <c r="A344" s="85" t="str">
        <f t="shared" si="1"/>
        <v>04-24</v>
      </c>
      <c r="B344" s="85" t="str">
        <f t="shared" si="2"/>
        <v>AUD</v>
      </c>
      <c r="C344" s="85" t="s">
        <v>597</v>
      </c>
      <c r="D344" s="85">
        <v>1230424.0</v>
      </c>
      <c r="E344" s="85" t="s">
        <v>71</v>
      </c>
      <c r="F344" s="85" t="s">
        <v>810</v>
      </c>
      <c r="G344" s="85" t="s">
        <v>611</v>
      </c>
      <c r="H344" s="85" t="s">
        <v>592</v>
      </c>
      <c r="I344" s="85" t="s">
        <v>881</v>
      </c>
      <c r="J344" s="85" t="s">
        <v>76</v>
      </c>
      <c r="K344" s="85" t="s">
        <v>882</v>
      </c>
      <c r="L344" s="85" t="s">
        <v>108</v>
      </c>
      <c r="M344" s="85" t="s">
        <v>289</v>
      </c>
      <c r="N344" s="85" t="s">
        <v>80</v>
      </c>
      <c r="O344" s="85" t="s">
        <v>98</v>
      </c>
      <c r="P344" s="79" t="s">
        <v>810</v>
      </c>
      <c r="Q344" s="79" t="s">
        <v>592</v>
      </c>
      <c r="R344" s="79"/>
      <c r="S344" s="79"/>
      <c r="T344" s="79"/>
      <c r="U344" s="79"/>
      <c r="V344" s="79"/>
      <c r="W344" s="79"/>
      <c r="X344" s="79"/>
      <c r="Y344" s="79"/>
      <c r="Z344" s="79"/>
      <c r="AA344" s="79"/>
      <c r="AB344" s="79"/>
    </row>
    <row r="345" ht="14.25" customHeight="1">
      <c r="A345" s="85" t="str">
        <f t="shared" si="1"/>
        <v>04-24</v>
      </c>
      <c r="B345" s="85" t="str">
        <f t="shared" si="2"/>
        <v>AUD</v>
      </c>
      <c r="C345" s="85" t="s">
        <v>597</v>
      </c>
      <c r="D345" s="85">
        <v>1230424.0</v>
      </c>
      <c r="E345" s="85" t="s">
        <v>71</v>
      </c>
      <c r="F345" s="85" t="s">
        <v>810</v>
      </c>
      <c r="G345" s="85" t="s">
        <v>611</v>
      </c>
      <c r="H345" s="85" t="s">
        <v>592</v>
      </c>
      <c r="I345" s="85" t="s">
        <v>883</v>
      </c>
      <c r="J345" s="85" t="s">
        <v>76</v>
      </c>
      <c r="K345" s="85" t="s">
        <v>884</v>
      </c>
      <c r="L345" s="85" t="s">
        <v>730</v>
      </c>
      <c r="M345" s="85" t="s">
        <v>731</v>
      </c>
      <c r="N345" s="85" t="s">
        <v>80</v>
      </c>
      <c r="O345" s="85" t="s">
        <v>98</v>
      </c>
      <c r="P345" s="79" t="s">
        <v>810</v>
      </c>
      <c r="Q345" s="79" t="s">
        <v>592</v>
      </c>
      <c r="R345" s="79"/>
      <c r="S345" s="79"/>
      <c r="T345" s="79"/>
      <c r="U345" s="79"/>
      <c r="V345" s="79"/>
      <c r="W345" s="79"/>
      <c r="X345" s="79"/>
      <c r="Y345" s="79"/>
      <c r="Z345" s="79"/>
      <c r="AA345" s="79"/>
      <c r="AB345" s="79"/>
    </row>
    <row r="346" ht="14.25" customHeight="1">
      <c r="A346" s="85" t="str">
        <f t="shared" si="1"/>
        <v>04-25</v>
      </c>
      <c r="B346" s="85" t="str">
        <f t="shared" si="2"/>
        <v>AUD</v>
      </c>
      <c r="C346" s="85" t="s">
        <v>597</v>
      </c>
      <c r="D346" s="85">
        <v>1230425.0</v>
      </c>
      <c r="E346" s="85" t="s">
        <v>71</v>
      </c>
      <c r="F346" s="85" t="s">
        <v>598</v>
      </c>
      <c r="G346" s="85" t="s">
        <v>599</v>
      </c>
      <c r="H346" s="85" t="s">
        <v>592</v>
      </c>
      <c r="I346" s="85" t="s">
        <v>885</v>
      </c>
      <c r="J346" s="85" t="s">
        <v>76</v>
      </c>
      <c r="K346" s="85" t="s">
        <v>886</v>
      </c>
      <c r="L346" s="85" t="s">
        <v>647</v>
      </c>
      <c r="M346" s="85" t="s">
        <v>648</v>
      </c>
      <c r="N346" s="85" t="s">
        <v>80</v>
      </c>
      <c r="O346" s="85" t="s">
        <v>117</v>
      </c>
      <c r="P346" s="79" t="s">
        <v>598</v>
      </c>
      <c r="Q346" s="79" t="s">
        <v>592</v>
      </c>
      <c r="R346" s="79"/>
      <c r="S346" s="79"/>
      <c r="T346" s="79"/>
      <c r="U346" s="79"/>
      <c r="V346" s="79"/>
      <c r="W346" s="79"/>
      <c r="X346" s="79"/>
      <c r="Y346" s="79"/>
      <c r="Z346" s="79"/>
      <c r="AA346" s="79"/>
      <c r="AB346" s="79"/>
    </row>
    <row r="347" ht="14.25" customHeight="1">
      <c r="A347" s="85" t="str">
        <f t="shared" si="1"/>
        <v>04-25</v>
      </c>
      <c r="B347" s="85" t="str">
        <f t="shared" si="2"/>
        <v>AUD</v>
      </c>
      <c r="C347" s="85" t="s">
        <v>597</v>
      </c>
      <c r="D347" s="85">
        <v>1230425.0</v>
      </c>
      <c r="E347" s="85" t="s">
        <v>71</v>
      </c>
      <c r="F347" s="85" t="s">
        <v>598</v>
      </c>
      <c r="G347" s="85" t="s">
        <v>599</v>
      </c>
      <c r="H347" s="85" t="s">
        <v>592</v>
      </c>
      <c r="I347" s="85" t="s">
        <v>887</v>
      </c>
      <c r="J347" s="85" t="s">
        <v>76</v>
      </c>
      <c r="K347" s="85" t="s">
        <v>888</v>
      </c>
      <c r="L347" s="85" t="s">
        <v>647</v>
      </c>
      <c r="M347" s="85" t="s">
        <v>648</v>
      </c>
      <c r="N347" s="85" t="s">
        <v>80</v>
      </c>
      <c r="O347" s="85" t="s">
        <v>117</v>
      </c>
      <c r="P347" s="79" t="s">
        <v>598</v>
      </c>
      <c r="Q347" s="79" t="s">
        <v>592</v>
      </c>
      <c r="R347" s="79"/>
      <c r="S347" s="79"/>
      <c r="T347" s="79"/>
      <c r="U347" s="79"/>
      <c r="V347" s="79"/>
      <c r="W347" s="79"/>
      <c r="X347" s="79"/>
      <c r="Y347" s="79"/>
      <c r="Z347" s="79"/>
      <c r="AA347" s="79"/>
      <c r="AB347" s="79"/>
    </row>
    <row r="348" ht="14.25" customHeight="1">
      <c r="A348" s="85" t="str">
        <f t="shared" si="1"/>
        <v>04-25</v>
      </c>
      <c r="B348" s="85" t="str">
        <f t="shared" si="2"/>
        <v>AUD</v>
      </c>
      <c r="C348" s="85" t="s">
        <v>597</v>
      </c>
      <c r="D348" s="85">
        <v>1230425.0</v>
      </c>
      <c r="E348" s="85" t="s">
        <v>71</v>
      </c>
      <c r="F348" s="85" t="s">
        <v>598</v>
      </c>
      <c r="G348" s="85" t="s">
        <v>599</v>
      </c>
      <c r="H348" s="85" t="s">
        <v>592</v>
      </c>
      <c r="I348" s="85" t="s">
        <v>889</v>
      </c>
      <c r="J348" s="85" t="s">
        <v>76</v>
      </c>
      <c r="K348" s="85" t="s">
        <v>890</v>
      </c>
      <c r="L348" s="85" t="s">
        <v>647</v>
      </c>
      <c r="M348" s="85" t="s">
        <v>648</v>
      </c>
      <c r="N348" s="85" t="s">
        <v>80</v>
      </c>
      <c r="O348" s="85" t="s">
        <v>117</v>
      </c>
      <c r="P348" s="79" t="s">
        <v>598</v>
      </c>
      <c r="Q348" s="79" t="s">
        <v>592</v>
      </c>
      <c r="R348" s="79"/>
      <c r="S348" s="79"/>
      <c r="T348" s="79"/>
      <c r="U348" s="79"/>
      <c r="V348" s="79"/>
      <c r="W348" s="79"/>
      <c r="X348" s="79"/>
      <c r="Y348" s="79"/>
      <c r="Z348" s="79"/>
      <c r="AA348" s="79"/>
      <c r="AB348" s="79"/>
    </row>
    <row r="349" ht="14.25" customHeight="1">
      <c r="A349" s="85" t="str">
        <f t="shared" si="1"/>
        <v>04-25</v>
      </c>
      <c r="B349" s="85" t="str">
        <f t="shared" si="2"/>
        <v>AUD</v>
      </c>
      <c r="C349" s="85" t="s">
        <v>597</v>
      </c>
      <c r="D349" s="85">
        <v>1230425.0</v>
      </c>
      <c r="E349" s="85" t="s">
        <v>71</v>
      </c>
      <c r="F349" s="85" t="s">
        <v>598</v>
      </c>
      <c r="G349" s="85" t="s">
        <v>599</v>
      </c>
      <c r="H349" s="85" t="s">
        <v>592</v>
      </c>
      <c r="I349" s="85" t="s">
        <v>891</v>
      </c>
      <c r="J349" s="85" t="s">
        <v>76</v>
      </c>
      <c r="K349" s="85" t="s">
        <v>892</v>
      </c>
      <c r="L349" s="85" t="s">
        <v>647</v>
      </c>
      <c r="M349" s="85" t="s">
        <v>648</v>
      </c>
      <c r="N349" s="85" t="s">
        <v>80</v>
      </c>
      <c r="O349" s="85" t="s">
        <v>117</v>
      </c>
      <c r="P349" s="79" t="s">
        <v>598</v>
      </c>
      <c r="Q349" s="79" t="s">
        <v>592</v>
      </c>
      <c r="R349" s="79"/>
      <c r="S349" s="79"/>
      <c r="T349" s="79"/>
      <c r="U349" s="79"/>
      <c r="V349" s="79"/>
      <c r="W349" s="79"/>
      <c r="X349" s="79"/>
      <c r="Y349" s="79"/>
      <c r="Z349" s="79"/>
      <c r="AA349" s="79"/>
      <c r="AB349" s="79"/>
    </row>
    <row r="350" ht="14.25" customHeight="1">
      <c r="A350" s="85" t="str">
        <f t="shared" si="1"/>
        <v>04-25</v>
      </c>
      <c r="B350" s="85" t="str">
        <f t="shared" si="2"/>
        <v>AUD</v>
      </c>
      <c r="C350" s="85" t="s">
        <v>597</v>
      </c>
      <c r="D350" s="85">
        <v>1230425.0</v>
      </c>
      <c r="E350" s="85" t="s">
        <v>71</v>
      </c>
      <c r="F350" s="85" t="s">
        <v>598</v>
      </c>
      <c r="G350" s="85" t="s">
        <v>599</v>
      </c>
      <c r="H350" s="85" t="s">
        <v>592</v>
      </c>
      <c r="I350" s="85" t="s">
        <v>893</v>
      </c>
      <c r="J350" s="85" t="s">
        <v>76</v>
      </c>
      <c r="K350" s="85" t="s">
        <v>894</v>
      </c>
      <c r="L350" s="85" t="s">
        <v>647</v>
      </c>
      <c r="M350" s="85" t="s">
        <v>648</v>
      </c>
      <c r="N350" s="85" t="s">
        <v>80</v>
      </c>
      <c r="O350" s="85" t="s">
        <v>117</v>
      </c>
      <c r="P350" s="79" t="s">
        <v>598</v>
      </c>
      <c r="Q350" s="79" t="s">
        <v>592</v>
      </c>
      <c r="R350" s="79"/>
      <c r="S350" s="79"/>
      <c r="T350" s="79"/>
      <c r="U350" s="79"/>
      <c r="V350" s="79"/>
      <c r="W350" s="79"/>
      <c r="X350" s="79"/>
      <c r="Y350" s="79"/>
      <c r="Z350" s="79"/>
      <c r="AA350" s="79"/>
      <c r="AB350" s="79"/>
    </row>
    <row r="351" ht="14.25" customHeight="1">
      <c r="A351" s="85" t="str">
        <f t="shared" si="1"/>
        <v>04-25</v>
      </c>
      <c r="B351" s="85" t="str">
        <f t="shared" si="2"/>
        <v>AUD</v>
      </c>
      <c r="C351" s="85" t="s">
        <v>597</v>
      </c>
      <c r="D351" s="85">
        <v>1230425.0</v>
      </c>
      <c r="E351" s="85" t="s">
        <v>71</v>
      </c>
      <c r="F351" s="85" t="s">
        <v>598</v>
      </c>
      <c r="G351" s="85" t="s">
        <v>599</v>
      </c>
      <c r="H351" s="85" t="s">
        <v>592</v>
      </c>
      <c r="I351" s="85" t="s">
        <v>895</v>
      </c>
      <c r="J351" s="85" t="s">
        <v>76</v>
      </c>
      <c r="K351" s="85" t="s">
        <v>896</v>
      </c>
      <c r="L351" s="85" t="s">
        <v>647</v>
      </c>
      <c r="M351" s="85" t="s">
        <v>648</v>
      </c>
      <c r="N351" s="85" t="s">
        <v>80</v>
      </c>
      <c r="O351" s="85" t="s">
        <v>117</v>
      </c>
      <c r="P351" s="79" t="s">
        <v>598</v>
      </c>
      <c r="Q351" s="79" t="s">
        <v>592</v>
      </c>
      <c r="R351" s="79"/>
      <c r="S351" s="79"/>
      <c r="T351" s="79"/>
      <c r="U351" s="79"/>
      <c r="V351" s="79"/>
      <c r="W351" s="79"/>
      <c r="X351" s="79"/>
      <c r="Y351" s="79"/>
      <c r="Z351" s="79"/>
      <c r="AA351" s="79"/>
      <c r="AB351" s="79"/>
    </row>
    <row r="352" ht="14.25" customHeight="1">
      <c r="A352" s="85" t="str">
        <f t="shared" si="1"/>
        <v>04-25</v>
      </c>
      <c r="B352" s="85" t="str">
        <f t="shared" si="2"/>
        <v>AUD</v>
      </c>
      <c r="C352" s="85" t="s">
        <v>597</v>
      </c>
      <c r="D352" s="85">
        <v>1230425.0</v>
      </c>
      <c r="E352" s="85" t="s">
        <v>71</v>
      </c>
      <c r="F352" s="85" t="s">
        <v>598</v>
      </c>
      <c r="G352" s="85" t="s">
        <v>599</v>
      </c>
      <c r="H352" s="85" t="s">
        <v>592</v>
      </c>
      <c r="I352" s="85" t="s">
        <v>897</v>
      </c>
      <c r="J352" s="85" t="s">
        <v>76</v>
      </c>
      <c r="K352" s="85" t="s">
        <v>898</v>
      </c>
      <c r="L352" s="85" t="s">
        <v>647</v>
      </c>
      <c r="M352" s="85" t="s">
        <v>648</v>
      </c>
      <c r="N352" s="85" t="s">
        <v>80</v>
      </c>
      <c r="O352" s="85" t="s">
        <v>117</v>
      </c>
      <c r="P352" s="79" t="s">
        <v>598</v>
      </c>
      <c r="Q352" s="79" t="s">
        <v>592</v>
      </c>
      <c r="R352" s="79"/>
      <c r="S352" s="79"/>
      <c r="T352" s="79"/>
      <c r="U352" s="79"/>
      <c r="V352" s="79"/>
      <c r="W352" s="79"/>
      <c r="X352" s="79"/>
      <c r="Y352" s="79"/>
      <c r="Z352" s="79"/>
      <c r="AA352" s="79"/>
      <c r="AB352" s="79"/>
    </row>
    <row r="353" ht="14.25" customHeight="1">
      <c r="A353" s="85" t="str">
        <f t="shared" si="1"/>
        <v>04-25</v>
      </c>
      <c r="B353" s="85" t="str">
        <f t="shared" si="2"/>
        <v>AUD</v>
      </c>
      <c r="C353" s="85" t="s">
        <v>597</v>
      </c>
      <c r="D353" s="85">
        <v>1230425.0</v>
      </c>
      <c r="E353" s="85" t="s">
        <v>71</v>
      </c>
      <c r="F353" s="85" t="s">
        <v>598</v>
      </c>
      <c r="G353" s="85" t="s">
        <v>599</v>
      </c>
      <c r="H353" s="85" t="s">
        <v>592</v>
      </c>
      <c r="I353" s="85" t="s">
        <v>899</v>
      </c>
      <c r="J353" s="85" t="s">
        <v>76</v>
      </c>
      <c r="K353" s="85" t="s">
        <v>900</v>
      </c>
      <c r="L353" s="85" t="s">
        <v>647</v>
      </c>
      <c r="M353" s="85" t="s">
        <v>648</v>
      </c>
      <c r="N353" s="85" t="s">
        <v>80</v>
      </c>
      <c r="O353" s="85" t="s">
        <v>117</v>
      </c>
      <c r="P353" s="79" t="s">
        <v>598</v>
      </c>
      <c r="Q353" s="79" t="s">
        <v>592</v>
      </c>
      <c r="R353" s="79"/>
      <c r="S353" s="79"/>
      <c r="T353" s="79"/>
      <c r="U353" s="79"/>
      <c r="V353" s="79"/>
      <c r="W353" s="79"/>
      <c r="X353" s="79"/>
      <c r="Y353" s="79"/>
      <c r="Z353" s="79"/>
      <c r="AA353" s="79"/>
      <c r="AB353" s="79"/>
    </row>
    <row r="354" ht="14.25" customHeight="1">
      <c r="A354" s="85" t="str">
        <f t="shared" si="1"/>
        <v>04-25</v>
      </c>
      <c r="B354" s="85" t="str">
        <f t="shared" si="2"/>
        <v>AUD</v>
      </c>
      <c r="C354" s="85" t="s">
        <v>597</v>
      </c>
      <c r="D354" s="85">
        <v>1230425.0</v>
      </c>
      <c r="E354" s="85" t="s">
        <v>71</v>
      </c>
      <c r="F354" s="85" t="s">
        <v>598</v>
      </c>
      <c r="G354" s="85" t="s">
        <v>599</v>
      </c>
      <c r="H354" s="85" t="s">
        <v>592</v>
      </c>
      <c r="I354" s="85" t="s">
        <v>901</v>
      </c>
      <c r="J354" s="85" t="s">
        <v>76</v>
      </c>
      <c r="K354" s="85" t="s">
        <v>902</v>
      </c>
      <c r="L354" s="85" t="s">
        <v>647</v>
      </c>
      <c r="M354" s="85" t="s">
        <v>648</v>
      </c>
      <c r="N354" s="85" t="s">
        <v>80</v>
      </c>
      <c r="O354" s="85" t="s">
        <v>117</v>
      </c>
      <c r="P354" s="79" t="s">
        <v>598</v>
      </c>
      <c r="Q354" s="79" t="s">
        <v>592</v>
      </c>
      <c r="R354" s="79"/>
      <c r="S354" s="79"/>
      <c r="T354" s="79"/>
      <c r="U354" s="79"/>
      <c r="V354" s="79"/>
      <c r="W354" s="79"/>
      <c r="X354" s="79"/>
      <c r="Y354" s="79"/>
      <c r="Z354" s="79"/>
      <c r="AA354" s="79"/>
      <c r="AB354" s="79"/>
    </row>
    <row r="355" ht="14.25" customHeight="1">
      <c r="A355" s="85" t="str">
        <f t="shared" si="1"/>
        <v>04-25</v>
      </c>
      <c r="B355" s="85" t="str">
        <f t="shared" si="2"/>
        <v>AUD</v>
      </c>
      <c r="C355" s="85" t="s">
        <v>597</v>
      </c>
      <c r="D355" s="85">
        <v>1230425.0</v>
      </c>
      <c r="E355" s="85" t="s">
        <v>71</v>
      </c>
      <c r="F355" s="85" t="s">
        <v>598</v>
      </c>
      <c r="G355" s="85" t="s">
        <v>599</v>
      </c>
      <c r="H355" s="85" t="s">
        <v>592</v>
      </c>
      <c r="I355" s="85" t="s">
        <v>903</v>
      </c>
      <c r="J355" s="85" t="s">
        <v>76</v>
      </c>
      <c r="K355" s="85" t="s">
        <v>904</v>
      </c>
      <c r="L355" s="85" t="s">
        <v>647</v>
      </c>
      <c r="M355" s="85" t="s">
        <v>648</v>
      </c>
      <c r="N355" s="85" t="s">
        <v>80</v>
      </c>
      <c r="O355" s="85" t="s">
        <v>117</v>
      </c>
      <c r="P355" s="79" t="s">
        <v>598</v>
      </c>
      <c r="Q355" s="79" t="s">
        <v>592</v>
      </c>
      <c r="R355" s="79"/>
      <c r="S355" s="79"/>
      <c r="T355" s="79"/>
      <c r="U355" s="79"/>
      <c r="V355" s="79"/>
      <c r="W355" s="79"/>
      <c r="X355" s="79"/>
      <c r="Y355" s="79"/>
      <c r="Z355" s="79"/>
      <c r="AA355" s="79"/>
      <c r="AB355" s="79"/>
    </row>
    <row r="356" ht="14.25" customHeight="1">
      <c r="A356" s="85" t="str">
        <f t="shared" si="1"/>
        <v>04-25</v>
      </c>
      <c r="B356" s="85" t="str">
        <f t="shared" si="2"/>
        <v>AUD</v>
      </c>
      <c r="C356" s="85" t="s">
        <v>597</v>
      </c>
      <c r="D356" s="85">
        <v>1230425.0</v>
      </c>
      <c r="E356" s="85" t="s">
        <v>71</v>
      </c>
      <c r="F356" s="85" t="s">
        <v>598</v>
      </c>
      <c r="G356" s="85" t="s">
        <v>599</v>
      </c>
      <c r="H356" s="85" t="s">
        <v>592</v>
      </c>
      <c r="I356" s="85" t="s">
        <v>905</v>
      </c>
      <c r="J356" s="85" t="s">
        <v>76</v>
      </c>
      <c r="K356" s="85" t="s">
        <v>906</v>
      </c>
      <c r="L356" s="85" t="s">
        <v>647</v>
      </c>
      <c r="M356" s="85" t="s">
        <v>648</v>
      </c>
      <c r="N356" s="85" t="s">
        <v>80</v>
      </c>
      <c r="O356" s="85" t="s">
        <v>117</v>
      </c>
      <c r="P356" s="79" t="s">
        <v>598</v>
      </c>
      <c r="Q356" s="79" t="s">
        <v>592</v>
      </c>
      <c r="R356" s="79"/>
      <c r="S356" s="79"/>
      <c r="T356" s="79"/>
      <c r="U356" s="79"/>
      <c r="V356" s="79"/>
      <c r="W356" s="79"/>
      <c r="X356" s="79"/>
      <c r="Y356" s="79"/>
      <c r="Z356" s="79"/>
      <c r="AA356" s="79"/>
      <c r="AB356" s="79"/>
    </row>
    <row r="357" ht="14.25" customHeight="1">
      <c r="A357" s="85" t="str">
        <f t="shared" si="1"/>
        <v>04-25</v>
      </c>
      <c r="B357" s="85" t="str">
        <f t="shared" si="2"/>
        <v>AUD</v>
      </c>
      <c r="C357" s="85" t="s">
        <v>597</v>
      </c>
      <c r="D357" s="85">
        <v>1230425.0</v>
      </c>
      <c r="E357" s="85" t="s">
        <v>71</v>
      </c>
      <c r="F357" s="85" t="s">
        <v>598</v>
      </c>
      <c r="G357" s="85" t="s">
        <v>599</v>
      </c>
      <c r="H357" s="85" t="s">
        <v>592</v>
      </c>
      <c r="I357" s="85" t="s">
        <v>907</v>
      </c>
      <c r="J357" s="85" t="s">
        <v>76</v>
      </c>
      <c r="K357" s="85" t="s">
        <v>908</v>
      </c>
      <c r="L357" s="85" t="s">
        <v>647</v>
      </c>
      <c r="M357" s="85" t="s">
        <v>648</v>
      </c>
      <c r="N357" s="85" t="s">
        <v>80</v>
      </c>
      <c r="O357" s="85" t="s">
        <v>117</v>
      </c>
      <c r="P357" s="79" t="s">
        <v>598</v>
      </c>
      <c r="Q357" s="79" t="s">
        <v>592</v>
      </c>
      <c r="R357" s="79"/>
      <c r="S357" s="79"/>
      <c r="T357" s="79"/>
      <c r="U357" s="79"/>
      <c r="V357" s="79"/>
      <c r="W357" s="79"/>
      <c r="X357" s="79"/>
      <c r="Y357" s="79"/>
      <c r="Z357" s="79"/>
      <c r="AA357" s="79"/>
      <c r="AB357" s="79"/>
    </row>
    <row r="358" ht="14.25" customHeight="1">
      <c r="A358" s="85" t="str">
        <f t="shared" si="1"/>
        <v>04-25</v>
      </c>
      <c r="B358" s="85" t="str">
        <f t="shared" si="2"/>
        <v>AUD</v>
      </c>
      <c r="C358" s="85" t="s">
        <v>597</v>
      </c>
      <c r="D358" s="85">
        <v>1230425.0</v>
      </c>
      <c r="E358" s="85" t="s">
        <v>71</v>
      </c>
      <c r="F358" s="85" t="s">
        <v>598</v>
      </c>
      <c r="G358" s="85" t="s">
        <v>599</v>
      </c>
      <c r="H358" s="85" t="s">
        <v>592</v>
      </c>
      <c r="I358" s="85" t="s">
        <v>909</v>
      </c>
      <c r="J358" s="85" t="s">
        <v>76</v>
      </c>
      <c r="K358" s="85" t="s">
        <v>910</v>
      </c>
      <c r="L358" s="85" t="s">
        <v>647</v>
      </c>
      <c r="M358" s="85" t="s">
        <v>648</v>
      </c>
      <c r="N358" s="85" t="s">
        <v>80</v>
      </c>
      <c r="O358" s="85" t="s">
        <v>117</v>
      </c>
      <c r="P358" s="79" t="s">
        <v>598</v>
      </c>
      <c r="Q358" s="79" t="s">
        <v>592</v>
      </c>
      <c r="R358" s="79"/>
      <c r="S358" s="79"/>
      <c r="T358" s="79"/>
      <c r="U358" s="79"/>
      <c r="V358" s="79"/>
      <c r="W358" s="79"/>
      <c r="X358" s="79"/>
      <c r="Y358" s="79"/>
      <c r="Z358" s="79"/>
      <c r="AA358" s="79"/>
      <c r="AB358" s="79"/>
    </row>
    <row r="359" ht="14.25" customHeight="1">
      <c r="A359" s="85" t="str">
        <f t="shared" si="1"/>
        <v>04-25</v>
      </c>
      <c r="B359" s="85" t="str">
        <f t="shared" si="2"/>
        <v>AUD</v>
      </c>
      <c r="C359" s="85" t="s">
        <v>597</v>
      </c>
      <c r="D359" s="85">
        <v>1230425.0</v>
      </c>
      <c r="E359" s="85" t="s">
        <v>71</v>
      </c>
      <c r="F359" s="85" t="s">
        <v>598</v>
      </c>
      <c r="G359" s="85" t="s">
        <v>599</v>
      </c>
      <c r="H359" s="85" t="s">
        <v>592</v>
      </c>
      <c r="I359" s="85" t="s">
        <v>911</v>
      </c>
      <c r="J359" s="85" t="s">
        <v>76</v>
      </c>
      <c r="K359" s="85" t="s">
        <v>912</v>
      </c>
      <c r="L359" s="85" t="s">
        <v>647</v>
      </c>
      <c r="M359" s="85" t="s">
        <v>648</v>
      </c>
      <c r="N359" s="85" t="s">
        <v>80</v>
      </c>
      <c r="O359" s="85" t="s">
        <v>117</v>
      </c>
      <c r="P359" s="79" t="s">
        <v>598</v>
      </c>
      <c r="Q359" s="79" t="s">
        <v>592</v>
      </c>
      <c r="R359" s="79"/>
      <c r="S359" s="79"/>
      <c r="T359" s="79"/>
      <c r="U359" s="79"/>
      <c r="V359" s="79"/>
      <c r="W359" s="79"/>
      <c r="X359" s="79"/>
      <c r="Y359" s="79"/>
      <c r="Z359" s="79"/>
      <c r="AA359" s="79"/>
      <c r="AB359" s="79"/>
    </row>
    <row r="360" ht="14.25" customHeight="1">
      <c r="A360" s="85" t="str">
        <f t="shared" si="1"/>
        <v>04-25</v>
      </c>
      <c r="B360" s="85" t="str">
        <f t="shared" si="2"/>
        <v>AUD</v>
      </c>
      <c r="C360" s="85" t="s">
        <v>597</v>
      </c>
      <c r="D360" s="85">
        <v>1230425.0</v>
      </c>
      <c r="E360" s="85" t="s">
        <v>71</v>
      </c>
      <c r="F360" s="85" t="s">
        <v>598</v>
      </c>
      <c r="G360" s="85" t="s">
        <v>599</v>
      </c>
      <c r="H360" s="85" t="s">
        <v>592</v>
      </c>
      <c r="I360" s="85" t="s">
        <v>913</v>
      </c>
      <c r="J360" s="85" t="s">
        <v>76</v>
      </c>
      <c r="K360" s="85" t="s">
        <v>914</v>
      </c>
      <c r="L360" s="85" t="s">
        <v>647</v>
      </c>
      <c r="M360" s="85" t="s">
        <v>648</v>
      </c>
      <c r="N360" s="85" t="s">
        <v>80</v>
      </c>
      <c r="O360" s="85" t="s">
        <v>117</v>
      </c>
      <c r="P360" s="79" t="s">
        <v>598</v>
      </c>
      <c r="Q360" s="79" t="s">
        <v>592</v>
      </c>
      <c r="R360" s="79"/>
      <c r="S360" s="79"/>
      <c r="T360" s="79"/>
      <c r="U360" s="79"/>
      <c r="V360" s="79"/>
      <c r="W360" s="79"/>
      <c r="X360" s="79"/>
      <c r="Y360" s="79"/>
      <c r="Z360" s="79"/>
      <c r="AA360" s="79"/>
      <c r="AB360" s="79"/>
    </row>
    <row r="361" ht="14.25" customHeight="1">
      <c r="A361" s="85" t="str">
        <f t="shared" si="1"/>
        <v>04-25</v>
      </c>
      <c r="B361" s="85" t="str">
        <f t="shared" si="2"/>
        <v>AUD</v>
      </c>
      <c r="C361" s="85" t="s">
        <v>597</v>
      </c>
      <c r="D361" s="85">
        <v>1230425.0</v>
      </c>
      <c r="E361" s="85" t="s">
        <v>71</v>
      </c>
      <c r="F361" s="85" t="s">
        <v>598</v>
      </c>
      <c r="G361" s="85" t="s">
        <v>599</v>
      </c>
      <c r="H361" s="85" t="s">
        <v>592</v>
      </c>
      <c r="I361" s="85" t="s">
        <v>915</v>
      </c>
      <c r="J361" s="85" t="s">
        <v>76</v>
      </c>
      <c r="K361" s="85" t="s">
        <v>916</v>
      </c>
      <c r="L361" s="85" t="s">
        <v>647</v>
      </c>
      <c r="M361" s="85" t="s">
        <v>648</v>
      </c>
      <c r="N361" s="85" t="s">
        <v>80</v>
      </c>
      <c r="O361" s="85" t="s">
        <v>117</v>
      </c>
      <c r="P361" s="79" t="s">
        <v>598</v>
      </c>
      <c r="Q361" s="79" t="s">
        <v>592</v>
      </c>
      <c r="R361" s="79"/>
      <c r="S361" s="79"/>
      <c r="T361" s="79"/>
      <c r="U361" s="79"/>
      <c r="V361" s="79"/>
      <c r="W361" s="79"/>
      <c r="X361" s="79"/>
      <c r="Y361" s="79"/>
      <c r="Z361" s="79"/>
      <c r="AA361" s="79"/>
      <c r="AB361" s="79"/>
    </row>
    <row r="362" ht="14.25" customHeight="1">
      <c r="A362" s="85" t="str">
        <f t="shared" si="1"/>
        <v>04-25</v>
      </c>
      <c r="B362" s="85" t="str">
        <f t="shared" si="2"/>
        <v>AUD</v>
      </c>
      <c r="C362" s="85" t="s">
        <v>597</v>
      </c>
      <c r="D362" s="85">
        <v>1230425.0</v>
      </c>
      <c r="E362" s="85" t="s">
        <v>71</v>
      </c>
      <c r="F362" s="85" t="s">
        <v>598</v>
      </c>
      <c r="G362" s="85" t="s">
        <v>599</v>
      </c>
      <c r="H362" s="85" t="s">
        <v>592</v>
      </c>
      <c r="I362" s="85" t="s">
        <v>917</v>
      </c>
      <c r="J362" s="85" t="s">
        <v>76</v>
      </c>
      <c r="K362" s="85" t="s">
        <v>918</v>
      </c>
      <c r="L362" s="85" t="s">
        <v>647</v>
      </c>
      <c r="M362" s="85" t="s">
        <v>648</v>
      </c>
      <c r="N362" s="85" t="s">
        <v>80</v>
      </c>
      <c r="O362" s="85" t="s">
        <v>117</v>
      </c>
      <c r="P362" s="79" t="s">
        <v>598</v>
      </c>
      <c r="Q362" s="79" t="s">
        <v>592</v>
      </c>
      <c r="R362" s="79"/>
      <c r="S362" s="79"/>
      <c r="T362" s="79"/>
      <c r="U362" s="79"/>
      <c r="V362" s="79"/>
      <c r="W362" s="79"/>
      <c r="X362" s="79"/>
      <c r="Y362" s="79"/>
      <c r="Z362" s="79"/>
      <c r="AA362" s="79"/>
      <c r="AB362" s="79"/>
    </row>
    <row r="363" ht="14.25" customHeight="1">
      <c r="A363" s="85" t="str">
        <f t="shared" si="1"/>
        <v>04-25</v>
      </c>
      <c r="B363" s="85" t="str">
        <f t="shared" si="2"/>
        <v>AUD</v>
      </c>
      <c r="C363" s="85" t="s">
        <v>597</v>
      </c>
      <c r="D363" s="85">
        <v>1230425.0</v>
      </c>
      <c r="E363" s="85" t="s">
        <v>71</v>
      </c>
      <c r="F363" s="85" t="s">
        <v>598</v>
      </c>
      <c r="G363" s="85" t="s">
        <v>599</v>
      </c>
      <c r="H363" s="85" t="s">
        <v>592</v>
      </c>
      <c r="I363" s="85" t="s">
        <v>919</v>
      </c>
      <c r="J363" s="85" t="s">
        <v>76</v>
      </c>
      <c r="K363" s="85" t="s">
        <v>920</v>
      </c>
      <c r="L363" s="85" t="s">
        <v>647</v>
      </c>
      <c r="M363" s="85" t="s">
        <v>648</v>
      </c>
      <c r="N363" s="85" t="s">
        <v>80</v>
      </c>
      <c r="O363" s="85" t="s">
        <v>117</v>
      </c>
      <c r="P363" s="79" t="s">
        <v>598</v>
      </c>
      <c r="Q363" s="79" t="s">
        <v>592</v>
      </c>
      <c r="R363" s="79"/>
      <c r="S363" s="79"/>
      <c r="T363" s="79"/>
      <c r="U363" s="79"/>
      <c r="V363" s="79"/>
      <c r="W363" s="79"/>
      <c r="X363" s="79"/>
      <c r="Y363" s="79"/>
      <c r="Z363" s="79"/>
      <c r="AA363" s="79"/>
      <c r="AB363" s="79"/>
    </row>
    <row r="364" ht="14.25" customHeight="1">
      <c r="A364" s="85" t="str">
        <f t="shared" si="1"/>
        <v>04-25</v>
      </c>
      <c r="B364" s="85" t="str">
        <f t="shared" si="2"/>
        <v>AUD</v>
      </c>
      <c r="C364" s="85" t="s">
        <v>597</v>
      </c>
      <c r="D364" s="85">
        <v>1230425.0</v>
      </c>
      <c r="E364" s="85" t="s">
        <v>71</v>
      </c>
      <c r="F364" s="85" t="s">
        <v>598</v>
      </c>
      <c r="G364" s="85" t="s">
        <v>599</v>
      </c>
      <c r="H364" s="85" t="s">
        <v>592</v>
      </c>
      <c r="I364" s="85" t="s">
        <v>921</v>
      </c>
      <c r="J364" s="85" t="s">
        <v>76</v>
      </c>
      <c r="K364" s="85" t="s">
        <v>922</v>
      </c>
      <c r="L364" s="85" t="s">
        <v>647</v>
      </c>
      <c r="M364" s="85" t="s">
        <v>648</v>
      </c>
      <c r="N364" s="85" t="s">
        <v>80</v>
      </c>
      <c r="O364" s="85" t="s">
        <v>117</v>
      </c>
      <c r="P364" s="79" t="s">
        <v>598</v>
      </c>
      <c r="Q364" s="79" t="s">
        <v>592</v>
      </c>
      <c r="R364" s="79"/>
      <c r="S364" s="79"/>
      <c r="T364" s="79"/>
      <c r="U364" s="79"/>
      <c r="V364" s="79"/>
      <c r="W364" s="79"/>
      <c r="X364" s="79"/>
      <c r="Y364" s="79"/>
      <c r="Z364" s="79"/>
      <c r="AA364" s="79"/>
      <c r="AB364" s="79"/>
    </row>
    <row r="365" ht="14.25" customHeight="1">
      <c r="A365" s="85" t="str">
        <f t="shared" si="1"/>
        <v>04-25</v>
      </c>
      <c r="B365" s="85" t="str">
        <f t="shared" si="2"/>
        <v>AUD</v>
      </c>
      <c r="C365" s="85" t="s">
        <v>597</v>
      </c>
      <c r="D365" s="85">
        <v>1230425.0</v>
      </c>
      <c r="E365" s="85" t="s">
        <v>71</v>
      </c>
      <c r="F365" s="85" t="s">
        <v>598</v>
      </c>
      <c r="G365" s="85" t="s">
        <v>599</v>
      </c>
      <c r="H365" s="85" t="s">
        <v>592</v>
      </c>
      <c r="I365" s="85" t="s">
        <v>923</v>
      </c>
      <c r="J365" s="85" t="s">
        <v>76</v>
      </c>
      <c r="K365" s="85" t="s">
        <v>924</v>
      </c>
      <c r="L365" s="85" t="s">
        <v>647</v>
      </c>
      <c r="M365" s="85" t="s">
        <v>648</v>
      </c>
      <c r="N365" s="85" t="s">
        <v>80</v>
      </c>
      <c r="O365" s="85" t="s">
        <v>117</v>
      </c>
      <c r="P365" s="79" t="s">
        <v>598</v>
      </c>
      <c r="Q365" s="79" t="s">
        <v>592</v>
      </c>
      <c r="R365" s="79"/>
      <c r="S365" s="79"/>
      <c r="T365" s="79"/>
      <c r="U365" s="79"/>
      <c r="V365" s="79"/>
      <c r="W365" s="79"/>
      <c r="X365" s="79"/>
      <c r="Y365" s="79"/>
      <c r="Z365" s="79"/>
      <c r="AA365" s="79"/>
      <c r="AB365" s="79"/>
    </row>
    <row r="366" ht="14.25" customHeight="1">
      <c r="A366" s="85" t="str">
        <f t="shared" si="1"/>
        <v>04-25</v>
      </c>
      <c r="B366" s="85" t="str">
        <f t="shared" si="2"/>
        <v>AUD</v>
      </c>
      <c r="C366" s="85" t="s">
        <v>597</v>
      </c>
      <c r="D366" s="85">
        <v>1230425.0</v>
      </c>
      <c r="E366" s="85" t="s">
        <v>71</v>
      </c>
      <c r="F366" s="85" t="s">
        <v>598</v>
      </c>
      <c r="G366" s="85" t="s">
        <v>599</v>
      </c>
      <c r="H366" s="85" t="s">
        <v>592</v>
      </c>
      <c r="I366" s="85" t="s">
        <v>925</v>
      </c>
      <c r="J366" s="85" t="s">
        <v>76</v>
      </c>
      <c r="K366" s="85" t="s">
        <v>926</v>
      </c>
      <c r="L366" s="85" t="s">
        <v>108</v>
      </c>
      <c r="M366" s="85" t="s">
        <v>703</v>
      </c>
      <c r="N366" s="85" t="s">
        <v>80</v>
      </c>
      <c r="O366" s="85" t="s">
        <v>98</v>
      </c>
      <c r="P366" s="79" t="s">
        <v>598</v>
      </c>
      <c r="Q366" s="79" t="s">
        <v>592</v>
      </c>
      <c r="R366" s="79"/>
      <c r="S366" s="79"/>
      <c r="T366" s="79"/>
      <c r="U366" s="79"/>
      <c r="V366" s="79"/>
      <c r="W366" s="79"/>
      <c r="X366" s="79"/>
      <c r="Y366" s="79"/>
      <c r="Z366" s="79"/>
      <c r="AA366" s="79"/>
      <c r="AB366" s="79"/>
    </row>
    <row r="367" ht="14.25" customHeight="1">
      <c r="A367" s="85" t="str">
        <f t="shared" si="1"/>
        <v>04-25</v>
      </c>
      <c r="B367" s="85" t="str">
        <f t="shared" si="2"/>
        <v>AUD</v>
      </c>
      <c r="C367" s="85" t="s">
        <v>597</v>
      </c>
      <c r="D367" s="85">
        <v>1230425.0</v>
      </c>
      <c r="E367" s="85" t="s">
        <v>71</v>
      </c>
      <c r="F367" s="85" t="s">
        <v>598</v>
      </c>
      <c r="G367" s="85" t="s">
        <v>599</v>
      </c>
      <c r="H367" s="85" t="s">
        <v>592</v>
      </c>
      <c r="I367" s="85" t="s">
        <v>927</v>
      </c>
      <c r="J367" s="85" t="s">
        <v>76</v>
      </c>
      <c r="K367" s="85" t="s">
        <v>928</v>
      </c>
      <c r="L367" s="85" t="s">
        <v>108</v>
      </c>
      <c r="M367" s="85" t="s">
        <v>703</v>
      </c>
      <c r="N367" s="85" t="s">
        <v>80</v>
      </c>
      <c r="O367" s="85" t="s">
        <v>98</v>
      </c>
      <c r="P367" s="79" t="s">
        <v>598</v>
      </c>
      <c r="Q367" s="79" t="s">
        <v>592</v>
      </c>
      <c r="R367" s="79"/>
      <c r="S367" s="79"/>
      <c r="T367" s="79"/>
      <c r="U367" s="79"/>
      <c r="V367" s="79"/>
      <c r="W367" s="79"/>
      <c r="X367" s="79"/>
      <c r="Y367" s="79"/>
      <c r="Z367" s="79"/>
      <c r="AA367" s="79"/>
      <c r="AB367" s="79"/>
    </row>
    <row r="368" ht="14.25" customHeight="1">
      <c r="A368" s="85" t="str">
        <f t="shared" si="1"/>
        <v>04-25</v>
      </c>
      <c r="B368" s="85" t="str">
        <f t="shared" si="2"/>
        <v>AUD</v>
      </c>
      <c r="C368" s="85" t="s">
        <v>597</v>
      </c>
      <c r="D368" s="85">
        <v>1230425.0</v>
      </c>
      <c r="E368" s="85" t="s">
        <v>71</v>
      </c>
      <c r="F368" s="85" t="s">
        <v>598</v>
      </c>
      <c r="G368" s="85" t="s">
        <v>599</v>
      </c>
      <c r="H368" s="85" t="s">
        <v>592</v>
      </c>
      <c r="I368" s="85" t="s">
        <v>929</v>
      </c>
      <c r="J368" s="85" t="s">
        <v>76</v>
      </c>
      <c r="K368" s="85" t="s">
        <v>930</v>
      </c>
      <c r="L368" s="85" t="s">
        <v>108</v>
      </c>
      <c r="M368" s="85" t="s">
        <v>703</v>
      </c>
      <c r="N368" s="85" t="s">
        <v>80</v>
      </c>
      <c r="O368" s="85" t="s">
        <v>98</v>
      </c>
      <c r="P368" s="79" t="s">
        <v>598</v>
      </c>
      <c r="Q368" s="79" t="s">
        <v>592</v>
      </c>
      <c r="R368" s="79"/>
      <c r="S368" s="79"/>
      <c r="T368" s="79"/>
      <c r="U368" s="79"/>
      <c r="V368" s="79"/>
      <c r="W368" s="79"/>
      <c r="X368" s="79"/>
      <c r="Y368" s="79"/>
      <c r="Z368" s="79"/>
      <c r="AA368" s="79"/>
      <c r="AB368" s="79"/>
    </row>
    <row r="369" ht="14.25" customHeight="1">
      <c r="A369" s="85" t="str">
        <f t="shared" si="1"/>
        <v>04-25</v>
      </c>
      <c r="B369" s="85" t="str">
        <f t="shared" si="2"/>
        <v>AUD</v>
      </c>
      <c r="C369" s="85" t="s">
        <v>597</v>
      </c>
      <c r="D369" s="85">
        <v>1230425.0</v>
      </c>
      <c r="E369" s="85" t="s">
        <v>71</v>
      </c>
      <c r="F369" s="85" t="s">
        <v>598</v>
      </c>
      <c r="G369" s="85" t="s">
        <v>599</v>
      </c>
      <c r="H369" s="85" t="s">
        <v>592</v>
      </c>
      <c r="I369" s="85" t="s">
        <v>931</v>
      </c>
      <c r="J369" s="85" t="s">
        <v>76</v>
      </c>
      <c r="K369" s="85" t="s">
        <v>932</v>
      </c>
      <c r="L369" s="85" t="s">
        <v>108</v>
      </c>
      <c r="M369" s="85" t="s">
        <v>703</v>
      </c>
      <c r="N369" s="85" t="s">
        <v>80</v>
      </c>
      <c r="O369" s="85" t="s">
        <v>98</v>
      </c>
      <c r="P369" s="79" t="s">
        <v>598</v>
      </c>
      <c r="Q369" s="79" t="s">
        <v>592</v>
      </c>
      <c r="R369" s="79"/>
      <c r="S369" s="79"/>
      <c r="T369" s="79"/>
      <c r="U369" s="79"/>
      <c r="V369" s="79"/>
      <c r="W369" s="79"/>
      <c r="X369" s="79"/>
      <c r="Y369" s="79"/>
      <c r="Z369" s="79"/>
      <c r="AA369" s="79"/>
      <c r="AB369" s="79"/>
    </row>
    <row r="370" ht="14.25" customHeight="1">
      <c r="A370" s="85" t="str">
        <f t="shared" si="1"/>
        <v>04-25</v>
      </c>
      <c r="B370" s="85" t="str">
        <f t="shared" si="2"/>
        <v>AUD</v>
      </c>
      <c r="C370" s="85" t="s">
        <v>597</v>
      </c>
      <c r="D370" s="85">
        <v>1230425.0</v>
      </c>
      <c r="E370" s="85" t="s">
        <v>71</v>
      </c>
      <c r="F370" s="85" t="s">
        <v>598</v>
      </c>
      <c r="G370" s="85" t="s">
        <v>599</v>
      </c>
      <c r="H370" s="85" t="s">
        <v>592</v>
      </c>
      <c r="I370" s="85" t="s">
        <v>933</v>
      </c>
      <c r="J370" s="85" t="s">
        <v>76</v>
      </c>
      <c r="K370" s="85" t="s">
        <v>934</v>
      </c>
      <c r="L370" s="85" t="s">
        <v>108</v>
      </c>
      <c r="M370" s="85" t="s">
        <v>703</v>
      </c>
      <c r="N370" s="85" t="s">
        <v>80</v>
      </c>
      <c r="O370" s="85" t="s">
        <v>98</v>
      </c>
      <c r="P370" s="79" t="s">
        <v>598</v>
      </c>
      <c r="Q370" s="79" t="s">
        <v>592</v>
      </c>
      <c r="R370" s="79"/>
      <c r="S370" s="79"/>
      <c r="T370" s="79"/>
      <c r="U370" s="79"/>
      <c r="V370" s="79"/>
      <c r="W370" s="79"/>
      <c r="X370" s="79"/>
      <c r="Y370" s="79"/>
      <c r="Z370" s="79"/>
      <c r="AA370" s="79"/>
      <c r="AB370" s="79"/>
    </row>
    <row r="371" ht="14.25" customHeight="1">
      <c r="A371" s="85" t="str">
        <f t="shared" si="1"/>
        <v>04-25</v>
      </c>
      <c r="B371" s="85" t="str">
        <f t="shared" si="2"/>
        <v>AUD</v>
      </c>
      <c r="C371" s="85" t="s">
        <v>597</v>
      </c>
      <c r="D371" s="85">
        <v>1230425.0</v>
      </c>
      <c r="E371" s="85" t="s">
        <v>71</v>
      </c>
      <c r="F371" s="85" t="s">
        <v>598</v>
      </c>
      <c r="G371" s="85" t="s">
        <v>599</v>
      </c>
      <c r="H371" s="85" t="s">
        <v>592</v>
      </c>
      <c r="I371" s="85" t="s">
        <v>935</v>
      </c>
      <c r="J371" s="85" t="s">
        <v>76</v>
      </c>
      <c r="K371" s="85" t="s">
        <v>936</v>
      </c>
      <c r="L371" s="85" t="s">
        <v>108</v>
      </c>
      <c r="M371" s="85" t="s">
        <v>703</v>
      </c>
      <c r="N371" s="85" t="s">
        <v>80</v>
      </c>
      <c r="O371" s="85" t="s">
        <v>98</v>
      </c>
      <c r="P371" s="79" t="s">
        <v>598</v>
      </c>
      <c r="Q371" s="79" t="s">
        <v>592</v>
      </c>
      <c r="R371" s="79"/>
      <c r="S371" s="79"/>
      <c r="T371" s="79"/>
      <c r="U371" s="79"/>
      <c r="V371" s="79"/>
      <c r="W371" s="79"/>
      <c r="X371" s="79"/>
      <c r="Y371" s="79"/>
      <c r="Z371" s="79"/>
      <c r="AA371" s="79"/>
      <c r="AB371" s="79"/>
    </row>
    <row r="372" ht="14.25" customHeight="1">
      <c r="A372" s="85" t="str">
        <f t="shared" si="1"/>
        <v>04-25</v>
      </c>
      <c r="B372" s="85" t="str">
        <f t="shared" si="2"/>
        <v>AUD</v>
      </c>
      <c r="C372" s="85" t="s">
        <v>597</v>
      </c>
      <c r="D372" s="85">
        <v>1230425.0</v>
      </c>
      <c r="E372" s="85" t="s">
        <v>71</v>
      </c>
      <c r="F372" s="85" t="s">
        <v>598</v>
      </c>
      <c r="G372" s="85" t="s">
        <v>599</v>
      </c>
      <c r="H372" s="85" t="s">
        <v>592</v>
      </c>
      <c r="I372" s="85" t="s">
        <v>937</v>
      </c>
      <c r="J372" s="85" t="s">
        <v>76</v>
      </c>
      <c r="K372" s="85" t="s">
        <v>938</v>
      </c>
      <c r="L372" s="85" t="s">
        <v>108</v>
      </c>
      <c r="M372" s="85" t="s">
        <v>703</v>
      </c>
      <c r="N372" s="85" t="s">
        <v>80</v>
      </c>
      <c r="O372" s="85" t="s">
        <v>98</v>
      </c>
      <c r="P372" s="79" t="s">
        <v>598</v>
      </c>
      <c r="Q372" s="79" t="s">
        <v>592</v>
      </c>
      <c r="R372" s="79"/>
      <c r="S372" s="79"/>
      <c r="T372" s="79"/>
      <c r="U372" s="79"/>
      <c r="V372" s="79"/>
      <c r="W372" s="79"/>
      <c r="X372" s="79"/>
      <c r="Y372" s="79"/>
      <c r="Z372" s="79"/>
      <c r="AA372" s="79"/>
      <c r="AB372" s="79"/>
    </row>
    <row r="373" ht="14.25" customHeight="1">
      <c r="A373" s="85" t="str">
        <f t="shared" si="1"/>
        <v>04-25</v>
      </c>
      <c r="B373" s="85" t="str">
        <f t="shared" si="2"/>
        <v>AUD</v>
      </c>
      <c r="C373" s="85" t="s">
        <v>597</v>
      </c>
      <c r="D373" s="85">
        <v>1230425.0</v>
      </c>
      <c r="E373" s="85" t="s">
        <v>71</v>
      </c>
      <c r="F373" s="85" t="s">
        <v>598</v>
      </c>
      <c r="G373" s="85" t="s">
        <v>599</v>
      </c>
      <c r="H373" s="85" t="s">
        <v>592</v>
      </c>
      <c r="I373" s="85" t="s">
        <v>939</v>
      </c>
      <c r="J373" s="85" t="s">
        <v>76</v>
      </c>
      <c r="K373" s="85" t="s">
        <v>940</v>
      </c>
      <c r="L373" s="85" t="s">
        <v>108</v>
      </c>
      <c r="M373" s="85" t="s">
        <v>703</v>
      </c>
      <c r="N373" s="85" t="s">
        <v>80</v>
      </c>
      <c r="O373" s="85" t="s">
        <v>98</v>
      </c>
      <c r="P373" s="79" t="s">
        <v>598</v>
      </c>
      <c r="Q373" s="79" t="s">
        <v>592</v>
      </c>
      <c r="R373" s="79"/>
      <c r="S373" s="79"/>
      <c r="T373" s="79"/>
      <c r="U373" s="79"/>
      <c r="V373" s="79"/>
      <c r="W373" s="79"/>
      <c r="X373" s="79"/>
      <c r="Y373" s="79"/>
      <c r="Z373" s="79"/>
      <c r="AA373" s="79"/>
      <c r="AB373" s="79"/>
    </row>
    <row r="374" ht="14.25" customHeight="1">
      <c r="A374" s="85" t="str">
        <f t="shared" si="1"/>
        <v>04-25</v>
      </c>
      <c r="B374" s="85" t="str">
        <f t="shared" si="2"/>
        <v>AUD</v>
      </c>
      <c r="C374" s="85" t="s">
        <v>597</v>
      </c>
      <c r="D374" s="85">
        <v>1230425.0</v>
      </c>
      <c r="E374" s="85" t="s">
        <v>71</v>
      </c>
      <c r="F374" s="85" t="s">
        <v>598</v>
      </c>
      <c r="G374" s="85" t="s">
        <v>599</v>
      </c>
      <c r="H374" s="85" t="s">
        <v>592</v>
      </c>
      <c r="I374" s="85" t="s">
        <v>941</v>
      </c>
      <c r="J374" s="85" t="s">
        <v>76</v>
      </c>
      <c r="K374" s="85" t="s">
        <v>942</v>
      </c>
      <c r="L374" s="85" t="s">
        <v>108</v>
      </c>
      <c r="M374" s="85" t="s">
        <v>289</v>
      </c>
      <c r="N374" s="85" t="s">
        <v>80</v>
      </c>
      <c r="O374" s="85" t="s">
        <v>98</v>
      </c>
      <c r="P374" s="79" t="s">
        <v>598</v>
      </c>
      <c r="Q374" s="79" t="s">
        <v>592</v>
      </c>
      <c r="R374" s="79"/>
      <c r="S374" s="79"/>
      <c r="T374" s="79"/>
      <c r="U374" s="79"/>
      <c r="V374" s="79"/>
      <c r="W374" s="79"/>
      <c r="X374" s="79"/>
      <c r="Y374" s="79"/>
      <c r="Z374" s="79"/>
      <c r="AA374" s="79"/>
      <c r="AB374" s="79"/>
    </row>
    <row r="375" ht="14.25" customHeight="1">
      <c r="A375" s="85" t="str">
        <f t="shared" si="1"/>
        <v>04-25</v>
      </c>
      <c r="B375" s="85" t="str">
        <f t="shared" si="2"/>
        <v>AUD</v>
      </c>
      <c r="C375" s="85" t="s">
        <v>597</v>
      </c>
      <c r="D375" s="85">
        <v>1230425.0</v>
      </c>
      <c r="E375" s="85" t="s">
        <v>71</v>
      </c>
      <c r="F375" s="85" t="s">
        <v>598</v>
      </c>
      <c r="G375" s="85" t="s">
        <v>599</v>
      </c>
      <c r="H375" s="85" t="s">
        <v>592</v>
      </c>
      <c r="I375" s="85" t="s">
        <v>943</v>
      </c>
      <c r="J375" s="85" t="s">
        <v>76</v>
      </c>
      <c r="K375" s="85" t="s">
        <v>944</v>
      </c>
      <c r="L375" s="85" t="s">
        <v>108</v>
      </c>
      <c r="M375" s="85" t="s">
        <v>289</v>
      </c>
      <c r="N375" s="85" t="s">
        <v>80</v>
      </c>
      <c r="O375" s="85" t="s">
        <v>98</v>
      </c>
      <c r="P375" s="79" t="s">
        <v>598</v>
      </c>
      <c r="Q375" s="79" t="s">
        <v>592</v>
      </c>
      <c r="R375" s="79"/>
      <c r="S375" s="79"/>
      <c r="T375" s="79"/>
      <c r="U375" s="79"/>
      <c r="V375" s="79"/>
      <c r="W375" s="79"/>
      <c r="X375" s="79"/>
      <c r="Y375" s="79"/>
      <c r="Z375" s="79"/>
      <c r="AA375" s="79"/>
      <c r="AB375" s="79"/>
    </row>
    <row r="376" ht="14.25" customHeight="1">
      <c r="A376" s="85" t="str">
        <f t="shared" si="1"/>
        <v>04-25</v>
      </c>
      <c r="B376" s="85" t="str">
        <f t="shared" si="2"/>
        <v>AUD</v>
      </c>
      <c r="C376" s="85" t="s">
        <v>597</v>
      </c>
      <c r="D376" s="85">
        <v>1230425.0</v>
      </c>
      <c r="E376" s="85" t="s">
        <v>71</v>
      </c>
      <c r="F376" s="85" t="s">
        <v>598</v>
      </c>
      <c r="G376" s="85" t="s">
        <v>599</v>
      </c>
      <c r="H376" s="85" t="s">
        <v>592</v>
      </c>
      <c r="I376" s="85" t="s">
        <v>945</v>
      </c>
      <c r="J376" s="85" t="s">
        <v>76</v>
      </c>
      <c r="K376" s="85" t="s">
        <v>946</v>
      </c>
      <c r="L376" s="85" t="s">
        <v>96</v>
      </c>
      <c r="M376" s="85" t="s">
        <v>97</v>
      </c>
      <c r="N376" s="85" t="s">
        <v>80</v>
      </c>
      <c r="O376" s="85" t="s">
        <v>98</v>
      </c>
      <c r="P376" s="79" t="s">
        <v>598</v>
      </c>
      <c r="Q376" s="79" t="s">
        <v>592</v>
      </c>
      <c r="R376" s="79"/>
      <c r="S376" s="79"/>
      <c r="T376" s="79"/>
      <c r="U376" s="79"/>
      <c r="V376" s="79"/>
      <c r="W376" s="79"/>
      <c r="X376" s="79"/>
      <c r="Y376" s="79"/>
      <c r="Z376" s="79"/>
      <c r="AA376" s="79"/>
      <c r="AB376" s="79"/>
    </row>
    <row r="377" ht="14.25" customHeight="1">
      <c r="A377" s="85" t="str">
        <f t="shared" si="1"/>
        <v>04-25</v>
      </c>
      <c r="B377" s="85" t="str">
        <f t="shared" si="2"/>
        <v>AUD</v>
      </c>
      <c r="C377" s="85" t="s">
        <v>597</v>
      </c>
      <c r="D377" s="85">
        <v>1230425.0</v>
      </c>
      <c r="E377" s="85" t="s">
        <v>71</v>
      </c>
      <c r="F377" s="85" t="s">
        <v>598</v>
      </c>
      <c r="G377" s="85" t="s">
        <v>599</v>
      </c>
      <c r="H377" s="85" t="s">
        <v>592</v>
      </c>
      <c r="I377" s="85" t="s">
        <v>947</v>
      </c>
      <c r="J377" s="85" t="s">
        <v>76</v>
      </c>
      <c r="K377" s="85" t="s">
        <v>948</v>
      </c>
      <c r="L377" s="85" t="s">
        <v>96</v>
      </c>
      <c r="M377" s="85" t="s">
        <v>97</v>
      </c>
      <c r="N377" s="85" t="s">
        <v>80</v>
      </c>
      <c r="O377" s="85" t="s">
        <v>98</v>
      </c>
      <c r="P377" s="79" t="s">
        <v>598</v>
      </c>
      <c r="Q377" s="79" t="s">
        <v>592</v>
      </c>
      <c r="R377" s="79"/>
      <c r="S377" s="79"/>
      <c r="T377" s="79"/>
      <c r="U377" s="79"/>
      <c r="V377" s="79"/>
      <c r="W377" s="79"/>
      <c r="X377" s="79"/>
      <c r="Y377" s="79"/>
      <c r="Z377" s="79"/>
      <c r="AA377" s="79"/>
      <c r="AB377" s="79"/>
    </row>
    <row r="378" ht="14.25" customHeight="1">
      <c r="A378" s="85" t="str">
        <f t="shared" si="1"/>
        <v>04-25</v>
      </c>
      <c r="B378" s="85" t="str">
        <f t="shared" si="2"/>
        <v>AUD</v>
      </c>
      <c r="C378" s="85" t="s">
        <v>597</v>
      </c>
      <c r="D378" s="85">
        <v>1230425.0</v>
      </c>
      <c r="E378" s="85" t="s">
        <v>82</v>
      </c>
      <c r="F378" s="85" t="s">
        <v>610</v>
      </c>
      <c r="G378" s="85" t="s">
        <v>611</v>
      </c>
      <c r="H378" s="85" t="s">
        <v>592</v>
      </c>
      <c r="I378" s="85" t="s">
        <v>949</v>
      </c>
      <c r="J378" s="85" t="s">
        <v>76</v>
      </c>
      <c r="K378" s="85" t="s">
        <v>950</v>
      </c>
      <c r="L378" s="85" t="s">
        <v>407</v>
      </c>
      <c r="M378" s="85" t="s">
        <v>951</v>
      </c>
      <c r="N378" s="85" t="s">
        <v>80</v>
      </c>
      <c r="O378" s="85" t="s">
        <v>98</v>
      </c>
      <c r="P378" s="79" t="s">
        <v>610</v>
      </c>
      <c r="Q378" s="79" t="s">
        <v>592</v>
      </c>
      <c r="R378" s="79"/>
      <c r="S378" s="79"/>
      <c r="T378" s="79"/>
      <c r="U378" s="79"/>
      <c r="V378" s="79"/>
      <c r="W378" s="79"/>
      <c r="X378" s="79"/>
      <c r="Y378" s="79"/>
      <c r="Z378" s="79"/>
      <c r="AA378" s="79"/>
      <c r="AB378" s="79"/>
    </row>
    <row r="379" ht="14.25" customHeight="1">
      <c r="A379" s="85" t="str">
        <f t="shared" si="1"/>
        <v>04-25</v>
      </c>
      <c r="B379" s="85" t="str">
        <f t="shared" si="2"/>
        <v>AUD</v>
      </c>
      <c r="C379" s="85" t="s">
        <v>597</v>
      </c>
      <c r="D379" s="85">
        <v>1230425.0</v>
      </c>
      <c r="E379" s="85" t="s">
        <v>82</v>
      </c>
      <c r="F379" s="85" t="s">
        <v>610</v>
      </c>
      <c r="G379" s="85" t="s">
        <v>611</v>
      </c>
      <c r="H379" s="85" t="s">
        <v>592</v>
      </c>
      <c r="I379" s="85" t="s">
        <v>952</v>
      </c>
      <c r="J379" s="85" t="s">
        <v>76</v>
      </c>
      <c r="K379" s="85" t="s">
        <v>953</v>
      </c>
      <c r="L379" s="85" t="s">
        <v>407</v>
      </c>
      <c r="M379" s="85" t="s">
        <v>951</v>
      </c>
      <c r="N379" s="85" t="s">
        <v>80</v>
      </c>
      <c r="O379" s="85" t="s">
        <v>98</v>
      </c>
      <c r="P379" s="79" t="s">
        <v>610</v>
      </c>
      <c r="Q379" s="79" t="s">
        <v>592</v>
      </c>
      <c r="R379" s="79"/>
      <c r="S379" s="79"/>
      <c r="T379" s="79"/>
      <c r="U379" s="79"/>
      <c r="V379" s="79"/>
      <c r="W379" s="79"/>
      <c r="X379" s="79"/>
      <c r="Y379" s="79"/>
      <c r="Z379" s="79"/>
      <c r="AA379" s="79"/>
      <c r="AB379" s="79"/>
    </row>
    <row r="380" ht="14.25" customHeight="1">
      <c r="A380" s="85" t="str">
        <f t="shared" si="1"/>
        <v>04-25</v>
      </c>
      <c r="B380" s="85" t="str">
        <f t="shared" si="2"/>
        <v>AUD</v>
      </c>
      <c r="C380" s="85" t="s">
        <v>597</v>
      </c>
      <c r="D380" s="85">
        <v>1230425.0</v>
      </c>
      <c r="E380" s="85" t="s">
        <v>82</v>
      </c>
      <c r="F380" s="85" t="s">
        <v>610</v>
      </c>
      <c r="G380" s="85" t="s">
        <v>611</v>
      </c>
      <c r="H380" s="85" t="s">
        <v>592</v>
      </c>
      <c r="I380" s="85" t="s">
        <v>954</v>
      </c>
      <c r="J380" s="85" t="s">
        <v>76</v>
      </c>
      <c r="K380" s="85" t="s">
        <v>955</v>
      </c>
      <c r="L380" s="85" t="s">
        <v>407</v>
      </c>
      <c r="M380" s="85" t="s">
        <v>951</v>
      </c>
      <c r="N380" s="85" t="s">
        <v>80</v>
      </c>
      <c r="O380" s="85" t="s">
        <v>98</v>
      </c>
      <c r="P380" s="79" t="s">
        <v>610</v>
      </c>
      <c r="Q380" s="79" t="s">
        <v>592</v>
      </c>
      <c r="R380" s="79"/>
      <c r="S380" s="79"/>
      <c r="T380" s="79"/>
      <c r="U380" s="79"/>
      <c r="V380" s="79"/>
      <c r="W380" s="79"/>
      <c r="X380" s="79"/>
      <c r="Y380" s="79"/>
      <c r="Z380" s="79"/>
      <c r="AA380" s="79"/>
      <c r="AB380" s="79"/>
    </row>
    <row r="381" ht="14.25" customHeight="1">
      <c r="A381" s="85" t="str">
        <f t="shared" si="1"/>
        <v>04-25</v>
      </c>
      <c r="B381" s="85" t="str">
        <f t="shared" si="2"/>
        <v>AUD</v>
      </c>
      <c r="C381" s="85" t="s">
        <v>597</v>
      </c>
      <c r="D381" s="85">
        <v>1230425.0</v>
      </c>
      <c r="E381" s="85" t="s">
        <v>82</v>
      </c>
      <c r="F381" s="85" t="s">
        <v>610</v>
      </c>
      <c r="G381" s="85" t="s">
        <v>611</v>
      </c>
      <c r="H381" s="85" t="s">
        <v>592</v>
      </c>
      <c r="I381" s="85" t="s">
        <v>956</v>
      </c>
      <c r="J381" s="85" t="s">
        <v>76</v>
      </c>
      <c r="K381" s="85" t="s">
        <v>957</v>
      </c>
      <c r="L381" s="85" t="s">
        <v>407</v>
      </c>
      <c r="M381" s="85" t="s">
        <v>951</v>
      </c>
      <c r="N381" s="85" t="s">
        <v>80</v>
      </c>
      <c r="O381" s="85" t="s">
        <v>98</v>
      </c>
      <c r="P381" s="79" t="s">
        <v>610</v>
      </c>
      <c r="Q381" s="79" t="s">
        <v>592</v>
      </c>
      <c r="R381" s="79"/>
      <c r="S381" s="79"/>
      <c r="T381" s="79"/>
      <c r="U381" s="79"/>
      <c r="V381" s="79"/>
      <c r="W381" s="79"/>
      <c r="X381" s="79"/>
      <c r="Y381" s="79"/>
      <c r="Z381" s="79"/>
      <c r="AA381" s="79"/>
      <c r="AB381" s="79"/>
    </row>
    <row r="382" ht="14.25" customHeight="1">
      <c r="A382" s="85" t="str">
        <f t="shared" si="1"/>
        <v>04-26</v>
      </c>
      <c r="B382" s="85" t="str">
        <f t="shared" si="2"/>
        <v>AUD</v>
      </c>
      <c r="C382" s="79" t="s">
        <v>597</v>
      </c>
      <c r="D382" s="79">
        <v>1230426.0</v>
      </c>
      <c r="E382" s="79" t="s">
        <v>71</v>
      </c>
      <c r="F382" s="79" t="s">
        <v>643</v>
      </c>
      <c r="G382" s="79" t="s">
        <v>644</v>
      </c>
      <c r="H382" s="79" t="s">
        <v>592</v>
      </c>
      <c r="I382" s="79" t="s">
        <v>958</v>
      </c>
      <c r="J382" s="79" t="s">
        <v>76</v>
      </c>
      <c r="K382" s="79" t="s">
        <v>959</v>
      </c>
      <c r="L382" s="79" t="s">
        <v>960</v>
      </c>
      <c r="M382" s="79" t="s">
        <v>961</v>
      </c>
      <c r="N382" s="79" t="s">
        <v>80</v>
      </c>
      <c r="O382" s="79" t="s">
        <v>98</v>
      </c>
      <c r="P382" s="79" t="s">
        <v>643</v>
      </c>
      <c r="Q382" s="79" t="s">
        <v>962</v>
      </c>
      <c r="R382" s="79"/>
      <c r="S382" s="79"/>
      <c r="T382" s="79"/>
      <c r="U382" s="79"/>
      <c r="V382" s="79"/>
      <c r="W382" s="79"/>
      <c r="X382" s="79"/>
      <c r="Y382" s="79"/>
      <c r="Z382" s="79"/>
      <c r="AA382" s="79"/>
      <c r="AB382" s="79"/>
    </row>
    <row r="383" ht="14.25" customHeight="1">
      <c r="A383" s="85" t="str">
        <f t="shared" si="1"/>
        <v>04-26</v>
      </c>
      <c r="B383" s="85" t="str">
        <f t="shared" si="2"/>
        <v>AUD</v>
      </c>
      <c r="C383" s="79" t="s">
        <v>597</v>
      </c>
      <c r="D383" s="79">
        <v>1230426.0</v>
      </c>
      <c r="E383" s="79" t="s">
        <v>71</v>
      </c>
      <c r="F383" s="79" t="s">
        <v>643</v>
      </c>
      <c r="G383" s="79" t="s">
        <v>644</v>
      </c>
      <c r="H383" s="79" t="s">
        <v>592</v>
      </c>
      <c r="I383" s="79" t="s">
        <v>963</v>
      </c>
      <c r="J383" s="79" t="s">
        <v>76</v>
      </c>
      <c r="K383" s="79" t="s">
        <v>964</v>
      </c>
      <c r="L383" s="79" t="s">
        <v>965</v>
      </c>
      <c r="M383" s="79" t="s">
        <v>966</v>
      </c>
      <c r="N383" s="79" t="s">
        <v>80</v>
      </c>
      <c r="O383" s="79" t="s">
        <v>98</v>
      </c>
      <c r="P383" s="79" t="s">
        <v>643</v>
      </c>
      <c r="Q383" s="79" t="s">
        <v>962</v>
      </c>
      <c r="R383" s="79"/>
      <c r="S383" s="79"/>
      <c r="T383" s="79"/>
      <c r="U383" s="79"/>
      <c r="V383" s="79"/>
      <c r="W383" s="79"/>
      <c r="X383" s="79"/>
      <c r="Y383" s="79"/>
      <c r="Z383" s="79"/>
      <c r="AA383" s="79"/>
      <c r="AB383" s="79"/>
    </row>
    <row r="384" ht="14.25" customHeight="1">
      <c r="A384" s="85" t="str">
        <f t="shared" si="1"/>
        <v>04-26</v>
      </c>
      <c r="B384" s="85" t="str">
        <f t="shared" si="2"/>
        <v>USD</v>
      </c>
      <c r="C384" s="79" t="s">
        <v>597</v>
      </c>
      <c r="D384" s="79">
        <v>1230426.0</v>
      </c>
      <c r="E384" s="79" t="s">
        <v>71</v>
      </c>
      <c r="F384" s="79" t="s">
        <v>967</v>
      </c>
      <c r="G384" s="79" t="s">
        <v>968</v>
      </c>
      <c r="H384" s="79" t="s">
        <v>962</v>
      </c>
      <c r="I384" s="79" t="s">
        <v>969</v>
      </c>
      <c r="J384" s="79" t="s">
        <v>76</v>
      </c>
      <c r="K384" s="79" t="s">
        <v>970</v>
      </c>
      <c r="L384" s="79" t="s">
        <v>647</v>
      </c>
      <c r="M384" s="79" t="s">
        <v>648</v>
      </c>
      <c r="N384" s="79" t="s">
        <v>80</v>
      </c>
      <c r="O384" s="79" t="s">
        <v>117</v>
      </c>
      <c r="P384" s="79" t="s">
        <v>967</v>
      </c>
      <c r="Q384" s="79" t="s">
        <v>962</v>
      </c>
      <c r="R384" s="79"/>
      <c r="S384" s="79"/>
      <c r="T384" s="79"/>
      <c r="U384" s="79"/>
      <c r="V384" s="79"/>
      <c r="W384" s="79"/>
      <c r="X384" s="79"/>
      <c r="Y384" s="79"/>
      <c r="Z384" s="79"/>
      <c r="AA384" s="79"/>
      <c r="AB384" s="79"/>
    </row>
    <row r="385" ht="14.25" customHeight="1">
      <c r="A385" s="85" t="str">
        <f t="shared" si="1"/>
        <v>04-26</v>
      </c>
      <c r="B385" s="85" t="str">
        <f t="shared" si="2"/>
        <v>USD</v>
      </c>
      <c r="C385" s="79" t="s">
        <v>597</v>
      </c>
      <c r="D385" s="79">
        <v>1230426.0</v>
      </c>
      <c r="E385" s="79" t="s">
        <v>71</v>
      </c>
      <c r="F385" s="79" t="s">
        <v>967</v>
      </c>
      <c r="G385" s="79" t="s">
        <v>968</v>
      </c>
      <c r="H385" s="79" t="s">
        <v>962</v>
      </c>
      <c r="I385" s="79" t="s">
        <v>971</v>
      </c>
      <c r="J385" s="79" t="s">
        <v>76</v>
      </c>
      <c r="K385" s="79" t="s">
        <v>972</v>
      </c>
      <c r="L385" s="79" t="s">
        <v>647</v>
      </c>
      <c r="M385" s="79" t="s">
        <v>648</v>
      </c>
      <c r="N385" s="79" t="s">
        <v>80</v>
      </c>
      <c r="O385" s="79" t="s">
        <v>117</v>
      </c>
      <c r="P385" s="79" t="s">
        <v>967</v>
      </c>
      <c r="Q385" s="79" t="s">
        <v>962</v>
      </c>
      <c r="R385" s="79"/>
      <c r="S385" s="79"/>
      <c r="T385" s="79"/>
      <c r="U385" s="79"/>
      <c r="V385" s="79"/>
      <c r="W385" s="79"/>
      <c r="X385" s="79"/>
      <c r="Y385" s="79"/>
      <c r="Z385" s="79"/>
      <c r="AA385" s="79"/>
      <c r="AB385" s="79"/>
    </row>
    <row r="386" ht="14.25" customHeight="1">
      <c r="A386" s="85" t="str">
        <f t="shared" si="1"/>
        <v>04-26</v>
      </c>
      <c r="B386" s="85" t="str">
        <f t="shared" si="2"/>
        <v>USD</v>
      </c>
      <c r="C386" s="79" t="s">
        <v>597</v>
      </c>
      <c r="D386" s="79">
        <v>1230426.0</v>
      </c>
      <c r="E386" s="79" t="s">
        <v>71</v>
      </c>
      <c r="F386" s="79" t="s">
        <v>967</v>
      </c>
      <c r="G386" s="79" t="s">
        <v>968</v>
      </c>
      <c r="H386" s="79" t="s">
        <v>962</v>
      </c>
      <c r="I386" s="79" t="s">
        <v>973</v>
      </c>
      <c r="J386" s="79" t="s">
        <v>76</v>
      </c>
      <c r="K386" s="79" t="s">
        <v>974</v>
      </c>
      <c r="L386" s="79" t="s">
        <v>647</v>
      </c>
      <c r="M386" s="79" t="s">
        <v>648</v>
      </c>
      <c r="N386" s="79" t="s">
        <v>80</v>
      </c>
      <c r="O386" s="79" t="s">
        <v>117</v>
      </c>
      <c r="P386" s="79" t="s">
        <v>967</v>
      </c>
      <c r="Q386" s="79" t="s">
        <v>962</v>
      </c>
      <c r="R386" s="79"/>
      <c r="S386" s="79"/>
      <c r="T386" s="79"/>
      <c r="U386" s="79"/>
      <c r="V386" s="79"/>
      <c r="W386" s="79"/>
      <c r="X386" s="79"/>
      <c r="Y386" s="79"/>
      <c r="Z386" s="79"/>
      <c r="AA386" s="79"/>
      <c r="AB386" s="79"/>
    </row>
    <row r="387" ht="14.25" customHeight="1">
      <c r="A387" s="85" t="str">
        <f t="shared" si="1"/>
        <v>04-26</v>
      </c>
      <c r="B387" s="85" t="str">
        <f t="shared" si="2"/>
        <v>USD</v>
      </c>
      <c r="C387" s="79" t="s">
        <v>597</v>
      </c>
      <c r="D387" s="79">
        <v>1230426.0</v>
      </c>
      <c r="E387" s="79" t="s">
        <v>71</v>
      </c>
      <c r="F387" s="79" t="s">
        <v>967</v>
      </c>
      <c r="G387" s="79" t="s">
        <v>968</v>
      </c>
      <c r="H387" s="79" t="s">
        <v>962</v>
      </c>
      <c r="I387" s="79" t="s">
        <v>975</v>
      </c>
      <c r="J387" s="79" t="s">
        <v>76</v>
      </c>
      <c r="K387" s="79" t="s">
        <v>976</v>
      </c>
      <c r="L387" s="79" t="s">
        <v>647</v>
      </c>
      <c r="M387" s="79" t="s">
        <v>648</v>
      </c>
      <c r="N387" s="79" t="s">
        <v>80</v>
      </c>
      <c r="O387" s="79" t="s">
        <v>117</v>
      </c>
      <c r="P387" s="79" t="s">
        <v>967</v>
      </c>
      <c r="Q387" s="79" t="s">
        <v>962</v>
      </c>
      <c r="R387" s="79"/>
      <c r="S387" s="79"/>
      <c r="T387" s="79"/>
      <c r="U387" s="79"/>
      <c r="V387" s="79"/>
      <c r="W387" s="79"/>
      <c r="X387" s="79"/>
      <c r="Y387" s="79"/>
      <c r="Z387" s="79"/>
      <c r="AA387" s="79"/>
      <c r="AB387" s="79"/>
      <c r="AD387" s="79"/>
    </row>
    <row r="388" ht="14.25" customHeight="1">
      <c r="A388" s="85" t="str">
        <f t="shared" si="1"/>
        <v>04-26</v>
      </c>
      <c r="B388" s="85" t="str">
        <f t="shared" si="2"/>
        <v>USD</v>
      </c>
      <c r="C388" s="79" t="s">
        <v>597</v>
      </c>
      <c r="D388" s="79">
        <v>1230426.0</v>
      </c>
      <c r="E388" s="79" t="s">
        <v>71</v>
      </c>
      <c r="F388" s="79" t="s">
        <v>967</v>
      </c>
      <c r="G388" s="79" t="s">
        <v>968</v>
      </c>
      <c r="H388" s="79" t="s">
        <v>962</v>
      </c>
      <c r="I388" s="79" t="s">
        <v>977</v>
      </c>
      <c r="J388" s="79" t="s">
        <v>76</v>
      </c>
      <c r="K388" s="79" t="s">
        <v>978</v>
      </c>
      <c r="L388" s="79" t="s">
        <v>647</v>
      </c>
      <c r="M388" s="79" t="s">
        <v>648</v>
      </c>
      <c r="N388" s="79" t="s">
        <v>80</v>
      </c>
      <c r="O388" s="79" t="s">
        <v>117</v>
      </c>
      <c r="P388" s="79" t="s">
        <v>967</v>
      </c>
      <c r="Q388" s="79" t="s">
        <v>962</v>
      </c>
      <c r="R388" s="79"/>
      <c r="S388" s="79"/>
      <c r="T388" s="79"/>
      <c r="U388" s="79"/>
      <c r="V388" s="79"/>
      <c r="W388" s="79"/>
      <c r="X388" s="79"/>
      <c r="Y388" s="79"/>
      <c r="Z388" s="79"/>
      <c r="AA388" s="79"/>
      <c r="AB388" s="79"/>
    </row>
    <row r="389" ht="14.25" customHeight="1">
      <c r="A389" s="85" t="str">
        <f t="shared" si="1"/>
        <v>04-26</v>
      </c>
      <c r="B389" s="85" t="str">
        <f t="shared" si="2"/>
        <v>USD</v>
      </c>
      <c r="C389" s="79" t="s">
        <v>597</v>
      </c>
      <c r="D389" s="79">
        <v>1230426.0</v>
      </c>
      <c r="E389" s="79" t="s">
        <v>71</v>
      </c>
      <c r="F389" s="79" t="s">
        <v>967</v>
      </c>
      <c r="G389" s="79" t="s">
        <v>968</v>
      </c>
      <c r="H389" s="79" t="s">
        <v>962</v>
      </c>
      <c r="I389" s="79" t="s">
        <v>979</v>
      </c>
      <c r="J389" s="79" t="s">
        <v>76</v>
      </c>
      <c r="K389" s="79" t="s">
        <v>980</v>
      </c>
      <c r="L389" s="79" t="s">
        <v>647</v>
      </c>
      <c r="M389" s="79" t="s">
        <v>648</v>
      </c>
      <c r="N389" s="79" t="s">
        <v>80</v>
      </c>
      <c r="O389" s="79" t="s">
        <v>117</v>
      </c>
      <c r="P389" s="79" t="s">
        <v>967</v>
      </c>
      <c r="Q389" s="79" t="s">
        <v>962</v>
      </c>
      <c r="R389" s="79"/>
      <c r="S389" s="79"/>
      <c r="T389" s="79"/>
      <c r="U389" s="79"/>
      <c r="V389" s="79"/>
      <c r="W389" s="79"/>
      <c r="X389" s="79"/>
      <c r="Y389" s="79"/>
      <c r="Z389" s="79"/>
      <c r="AA389" s="79"/>
      <c r="AB389" s="79"/>
    </row>
    <row r="390" ht="14.25" customHeight="1">
      <c r="A390" s="85" t="str">
        <f t="shared" si="1"/>
        <v>04-26</v>
      </c>
      <c r="B390" s="85" t="str">
        <f t="shared" si="2"/>
        <v>USD</v>
      </c>
      <c r="C390" s="79" t="s">
        <v>597</v>
      </c>
      <c r="D390" s="79">
        <v>1230426.0</v>
      </c>
      <c r="E390" s="79" t="s">
        <v>71</v>
      </c>
      <c r="F390" s="79" t="s">
        <v>967</v>
      </c>
      <c r="G390" s="79" t="s">
        <v>968</v>
      </c>
      <c r="H390" s="79" t="s">
        <v>962</v>
      </c>
      <c r="I390" s="79" t="s">
        <v>981</v>
      </c>
      <c r="J390" s="79" t="s">
        <v>76</v>
      </c>
      <c r="K390" s="79" t="s">
        <v>982</v>
      </c>
      <c r="L390" s="79" t="s">
        <v>647</v>
      </c>
      <c r="M390" s="79" t="s">
        <v>648</v>
      </c>
      <c r="N390" s="79" t="s">
        <v>80</v>
      </c>
      <c r="O390" s="79" t="s">
        <v>117</v>
      </c>
      <c r="P390" s="79" t="s">
        <v>967</v>
      </c>
      <c r="Q390" s="79" t="s">
        <v>962</v>
      </c>
      <c r="R390" s="79"/>
      <c r="S390" s="79"/>
      <c r="T390" s="79"/>
      <c r="U390" s="79"/>
      <c r="V390" s="79"/>
      <c r="W390" s="79"/>
      <c r="X390" s="79"/>
      <c r="Y390" s="79"/>
      <c r="Z390" s="79"/>
      <c r="AA390" s="79"/>
      <c r="AB390" s="79"/>
    </row>
    <row r="391" ht="14.25" customHeight="1">
      <c r="A391" s="85" t="str">
        <f t="shared" si="1"/>
        <v>04-26</v>
      </c>
      <c r="B391" s="85" t="str">
        <f t="shared" si="2"/>
        <v>USD</v>
      </c>
      <c r="C391" s="79" t="s">
        <v>597</v>
      </c>
      <c r="D391" s="79">
        <v>1230426.0</v>
      </c>
      <c r="E391" s="79" t="s">
        <v>71</v>
      </c>
      <c r="F391" s="79" t="s">
        <v>967</v>
      </c>
      <c r="G391" s="79" t="s">
        <v>968</v>
      </c>
      <c r="H391" s="79" t="s">
        <v>962</v>
      </c>
      <c r="I391" s="79" t="s">
        <v>983</v>
      </c>
      <c r="J391" s="79" t="s">
        <v>76</v>
      </c>
      <c r="K391" s="79" t="s">
        <v>984</v>
      </c>
      <c r="L391" s="79" t="s">
        <v>647</v>
      </c>
      <c r="M391" s="79" t="s">
        <v>648</v>
      </c>
      <c r="N391" s="79" t="s">
        <v>80</v>
      </c>
      <c r="O391" s="79" t="s">
        <v>117</v>
      </c>
      <c r="P391" s="79" t="s">
        <v>967</v>
      </c>
      <c r="Q391" s="79" t="s">
        <v>962</v>
      </c>
      <c r="R391" s="79"/>
      <c r="S391" s="79"/>
      <c r="T391" s="79"/>
      <c r="U391" s="79"/>
      <c r="V391" s="79"/>
      <c r="W391" s="79"/>
      <c r="X391" s="79"/>
      <c r="Y391" s="79"/>
      <c r="Z391" s="79"/>
      <c r="AA391" s="79"/>
      <c r="AB391" s="79"/>
    </row>
    <row r="392" ht="14.25" customHeight="1">
      <c r="A392" s="85" t="str">
        <f t="shared" si="1"/>
        <v>04-26</v>
      </c>
      <c r="B392" s="85" t="str">
        <f t="shared" si="2"/>
        <v>USD</v>
      </c>
      <c r="C392" s="79" t="s">
        <v>597</v>
      </c>
      <c r="D392" s="79">
        <v>1230426.0</v>
      </c>
      <c r="E392" s="79" t="s">
        <v>71</v>
      </c>
      <c r="F392" s="79" t="s">
        <v>967</v>
      </c>
      <c r="G392" s="79" t="s">
        <v>968</v>
      </c>
      <c r="H392" s="79" t="s">
        <v>962</v>
      </c>
      <c r="I392" s="79" t="s">
        <v>985</v>
      </c>
      <c r="J392" s="79" t="s">
        <v>76</v>
      </c>
      <c r="K392" s="79" t="s">
        <v>986</v>
      </c>
      <c r="L392" s="79" t="s">
        <v>647</v>
      </c>
      <c r="M392" s="79" t="s">
        <v>648</v>
      </c>
      <c r="N392" s="79" t="s">
        <v>80</v>
      </c>
      <c r="O392" s="79" t="s">
        <v>117</v>
      </c>
      <c r="P392" s="79" t="s">
        <v>967</v>
      </c>
      <c r="Q392" s="79" t="s">
        <v>592</v>
      </c>
      <c r="R392" s="79"/>
      <c r="S392" s="79"/>
      <c r="T392" s="79"/>
      <c r="U392" s="79"/>
      <c r="V392" s="79"/>
      <c r="W392" s="79"/>
      <c r="X392" s="79"/>
      <c r="Y392" s="79"/>
      <c r="Z392" s="79"/>
      <c r="AA392" s="79"/>
      <c r="AB392" s="79"/>
    </row>
    <row r="393" ht="14.25" customHeight="1">
      <c r="A393" s="85" t="str">
        <f t="shared" si="1"/>
        <v>04-26</v>
      </c>
      <c r="B393" s="85" t="str">
        <f t="shared" si="2"/>
        <v>USD</v>
      </c>
      <c r="C393" s="79" t="s">
        <v>597</v>
      </c>
      <c r="D393" s="79">
        <v>1230426.0</v>
      </c>
      <c r="E393" s="79" t="s">
        <v>71</v>
      </c>
      <c r="F393" s="79" t="s">
        <v>967</v>
      </c>
      <c r="G393" s="79" t="s">
        <v>968</v>
      </c>
      <c r="H393" s="79" t="s">
        <v>962</v>
      </c>
      <c r="I393" s="79" t="s">
        <v>987</v>
      </c>
      <c r="J393" s="79" t="s">
        <v>76</v>
      </c>
      <c r="K393" s="79" t="s">
        <v>988</v>
      </c>
      <c r="L393" s="79" t="s">
        <v>647</v>
      </c>
      <c r="M393" s="79" t="s">
        <v>648</v>
      </c>
      <c r="N393" s="79" t="s">
        <v>80</v>
      </c>
      <c r="O393" s="79" t="s">
        <v>117</v>
      </c>
      <c r="P393" s="79" t="s">
        <v>967</v>
      </c>
      <c r="Q393" s="79" t="s">
        <v>592</v>
      </c>
      <c r="R393" s="79"/>
      <c r="S393" s="79"/>
      <c r="T393" s="79"/>
      <c r="U393" s="79"/>
      <c r="V393" s="79"/>
      <c r="W393" s="79"/>
      <c r="X393" s="79"/>
      <c r="Y393" s="79"/>
      <c r="Z393" s="79"/>
      <c r="AA393" s="79"/>
      <c r="AB393" s="79"/>
    </row>
    <row r="394" ht="14.25" customHeight="1">
      <c r="A394" s="85" t="str">
        <f t="shared" si="1"/>
        <v>04-27</v>
      </c>
      <c r="B394" s="85" t="str">
        <f t="shared" si="2"/>
        <v>AUD</v>
      </c>
      <c r="C394" s="79" t="s">
        <v>597</v>
      </c>
      <c r="D394" s="79">
        <v>1230427.0</v>
      </c>
      <c r="E394" s="79" t="s">
        <v>71</v>
      </c>
      <c r="F394" s="79" t="s">
        <v>598</v>
      </c>
      <c r="G394" s="79" t="s">
        <v>599</v>
      </c>
      <c r="H394" s="79" t="s">
        <v>592</v>
      </c>
      <c r="I394" s="79" t="s">
        <v>989</v>
      </c>
      <c r="J394" s="79" t="s">
        <v>76</v>
      </c>
      <c r="K394" s="79" t="s">
        <v>990</v>
      </c>
      <c r="L394" s="79" t="s">
        <v>108</v>
      </c>
      <c r="M394" s="79" t="s">
        <v>289</v>
      </c>
      <c r="N394" s="79" t="s">
        <v>80</v>
      </c>
      <c r="O394" s="79" t="s">
        <v>98</v>
      </c>
      <c r="P394" s="79" t="s">
        <v>598</v>
      </c>
      <c r="Q394" s="79" t="s">
        <v>991</v>
      </c>
      <c r="R394" s="79"/>
      <c r="S394" s="79"/>
      <c r="T394" s="79"/>
      <c r="U394" s="79"/>
      <c r="V394" s="79"/>
      <c r="W394" s="79"/>
      <c r="X394" s="79"/>
      <c r="Y394" s="79"/>
      <c r="Z394" s="79"/>
      <c r="AA394" s="79"/>
      <c r="AB394" s="79"/>
    </row>
    <row r="395" ht="14.25" customHeight="1">
      <c r="A395" s="85" t="str">
        <f t="shared" si="1"/>
        <v>04-27</v>
      </c>
      <c r="B395" s="85" t="str">
        <f t="shared" si="2"/>
        <v>AUD</v>
      </c>
      <c r="C395" s="79" t="s">
        <v>597</v>
      </c>
      <c r="D395" s="79">
        <v>1230427.0</v>
      </c>
      <c r="E395" s="79" t="s">
        <v>71</v>
      </c>
      <c r="F395" s="79" t="s">
        <v>598</v>
      </c>
      <c r="G395" s="79" t="s">
        <v>599</v>
      </c>
      <c r="H395" s="79" t="s">
        <v>592</v>
      </c>
      <c r="I395" s="79" t="s">
        <v>992</v>
      </c>
      <c r="J395" s="79" t="s">
        <v>76</v>
      </c>
      <c r="K395" s="79" t="s">
        <v>993</v>
      </c>
      <c r="L395" s="79" t="s">
        <v>730</v>
      </c>
      <c r="M395" s="79" t="s">
        <v>731</v>
      </c>
      <c r="N395" s="79" t="s">
        <v>80</v>
      </c>
      <c r="O395" s="79" t="s">
        <v>98</v>
      </c>
      <c r="P395" s="79" t="s">
        <v>598</v>
      </c>
      <c r="Q395" s="79" t="s">
        <v>592</v>
      </c>
      <c r="R395" s="79"/>
      <c r="S395" s="79"/>
      <c r="T395" s="79"/>
      <c r="U395" s="79"/>
      <c r="V395" s="79"/>
      <c r="W395" s="79"/>
      <c r="X395" s="79"/>
      <c r="Y395" s="79"/>
      <c r="Z395" s="79"/>
      <c r="AA395" s="79"/>
      <c r="AB395" s="79"/>
    </row>
    <row r="396" ht="14.25" customHeight="1">
      <c r="A396" s="85" t="str">
        <f t="shared" si="1"/>
        <v>04-27</v>
      </c>
      <c r="B396" s="85" t="str">
        <f t="shared" si="2"/>
        <v>USD</v>
      </c>
      <c r="C396" s="79" t="s">
        <v>597</v>
      </c>
      <c r="D396" s="79">
        <v>1230427.0</v>
      </c>
      <c r="E396" s="79" t="s">
        <v>71</v>
      </c>
      <c r="F396" s="79" t="s">
        <v>994</v>
      </c>
      <c r="G396" s="79" t="s">
        <v>995</v>
      </c>
      <c r="H396" s="79" t="s">
        <v>991</v>
      </c>
      <c r="I396" s="79" t="s">
        <v>996</v>
      </c>
      <c r="J396" s="79" t="s">
        <v>76</v>
      </c>
      <c r="K396" s="79" t="s">
        <v>997</v>
      </c>
      <c r="L396" s="79" t="s">
        <v>96</v>
      </c>
      <c r="M396" s="79" t="s">
        <v>636</v>
      </c>
      <c r="N396" s="79" t="s">
        <v>80</v>
      </c>
      <c r="O396" s="79" t="s">
        <v>98</v>
      </c>
      <c r="P396" s="79" t="s">
        <v>994</v>
      </c>
      <c r="Q396" s="79" t="s">
        <v>592</v>
      </c>
      <c r="R396" s="79"/>
      <c r="S396" s="79"/>
      <c r="T396" s="79"/>
      <c r="U396" s="79"/>
      <c r="V396" s="79"/>
      <c r="W396" s="79"/>
      <c r="X396" s="79"/>
      <c r="Y396" s="79"/>
      <c r="Z396" s="79"/>
      <c r="AA396" s="79"/>
      <c r="AB396" s="79"/>
    </row>
    <row r="397" ht="14.25" customHeight="1">
      <c r="A397" s="85" t="str">
        <f t="shared" si="1"/>
        <v>04-27</v>
      </c>
      <c r="B397" s="85" t="str">
        <f t="shared" si="2"/>
        <v>AUD</v>
      </c>
      <c r="C397" s="79" t="s">
        <v>597</v>
      </c>
      <c r="D397" s="79">
        <v>1230427.0</v>
      </c>
      <c r="E397" s="79" t="s">
        <v>82</v>
      </c>
      <c r="F397" s="79" t="s">
        <v>998</v>
      </c>
      <c r="G397" s="79" t="s">
        <v>999</v>
      </c>
      <c r="H397" s="79" t="s">
        <v>592</v>
      </c>
      <c r="I397" s="79" t="s">
        <v>1000</v>
      </c>
      <c r="J397" s="79" t="s">
        <v>76</v>
      </c>
      <c r="K397" s="79" t="s">
        <v>1001</v>
      </c>
      <c r="L397" s="79" t="s">
        <v>1002</v>
      </c>
      <c r="M397" s="79" t="s">
        <v>1003</v>
      </c>
      <c r="N397" s="79" t="s">
        <v>80</v>
      </c>
      <c r="O397" s="79" t="s">
        <v>98</v>
      </c>
      <c r="P397" s="79" t="s">
        <v>998</v>
      </c>
      <c r="Q397" s="79" t="s">
        <v>592</v>
      </c>
      <c r="R397" s="79"/>
      <c r="S397" s="79"/>
      <c r="T397" s="79"/>
      <c r="U397" s="79"/>
      <c r="V397" s="79"/>
      <c r="W397" s="79"/>
      <c r="X397" s="79"/>
      <c r="Y397" s="79"/>
      <c r="Z397" s="79"/>
      <c r="AA397" s="79"/>
      <c r="AB397" s="79"/>
    </row>
    <row r="398" ht="14.25" customHeight="1">
      <c r="A398" s="85" t="str">
        <f t="shared" si="1"/>
        <v>04-27</v>
      </c>
      <c r="B398" s="85" t="str">
        <f t="shared" si="2"/>
        <v>AUD</v>
      </c>
      <c r="C398" s="79" t="s">
        <v>597</v>
      </c>
      <c r="D398" s="79">
        <v>1230427.0</v>
      </c>
      <c r="E398" s="79" t="s">
        <v>82</v>
      </c>
      <c r="F398" s="79" t="s">
        <v>998</v>
      </c>
      <c r="G398" s="79" t="s">
        <v>999</v>
      </c>
      <c r="H398" s="79" t="s">
        <v>592</v>
      </c>
      <c r="I398" s="79" t="s">
        <v>1004</v>
      </c>
      <c r="J398" s="79" t="s">
        <v>76</v>
      </c>
      <c r="K398" s="79" t="s">
        <v>1005</v>
      </c>
      <c r="L398" s="79" t="s">
        <v>1002</v>
      </c>
      <c r="M398" s="79" t="s">
        <v>1003</v>
      </c>
      <c r="N398" s="79" t="s">
        <v>80</v>
      </c>
      <c r="O398" s="79" t="s">
        <v>98</v>
      </c>
      <c r="P398" s="79" t="s">
        <v>998</v>
      </c>
      <c r="Q398" s="79" t="s">
        <v>592</v>
      </c>
      <c r="R398" s="79"/>
      <c r="S398" s="79"/>
      <c r="T398" s="79"/>
      <c r="U398" s="79"/>
      <c r="V398" s="79"/>
      <c r="W398" s="79"/>
      <c r="X398" s="79"/>
      <c r="Y398" s="79"/>
      <c r="Z398" s="79"/>
      <c r="AA398" s="79"/>
      <c r="AB398" s="79"/>
    </row>
    <row r="399" ht="14.25" customHeight="1">
      <c r="A399" s="85" t="str">
        <f t="shared" si="1"/>
        <v>04-27</v>
      </c>
      <c r="B399" s="85" t="str">
        <f t="shared" si="2"/>
        <v>AUD</v>
      </c>
      <c r="C399" s="79" t="s">
        <v>597</v>
      </c>
      <c r="D399" s="79">
        <v>1230427.0</v>
      </c>
      <c r="E399" s="79" t="s">
        <v>82</v>
      </c>
      <c r="F399" s="79" t="s">
        <v>998</v>
      </c>
      <c r="G399" s="79" t="s">
        <v>999</v>
      </c>
      <c r="H399" s="79" t="s">
        <v>592</v>
      </c>
      <c r="I399" s="79" t="s">
        <v>1006</v>
      </c>
      <c r="J399" s="79" t="s">
        <v>76</v>
      </c>
      <c r="K399" s="79" t="s">
        <v>1007</v>
      </c>
      <c r="L399" s="79" t="s">
        <v>1002</v>
      </c>
      <c r="M399" s="79" t="s">
        <v>1003</v>
      </c>
      <c r="N399" s="79" t="s">
        <v>80</v>
      </c>
      <c r="O399" s="79" t="s">
        <v>98</v>
      </c>
      <c r="P399" s="79" t="s">
        <v>998</v>
      </c>
      <c r="Q399" s="79" t="s">
        <v>592</v>
      </c>
      <c r="R399" s="79"/>
      <c r="S399" s="79"/>
      <c r="T399" s="79"/>
      <c r="U399" s="79"/>
      <c r="V399" s="79"/>
      <c r="W399" s="79"/>
      <c r="X399" s="79"/>
      <c r="Y399" s="79"/>
      <c r="Z399" s="79"/>
      <c r="AA399" s="79"/>
      <c r="AB399" s="79"/>
    </row>
    <row r="400" ht="14.25" customHeight="1">
      <c r="A400" s="85" t="str">
        <f t="shared" si="1"/>
        <v>04-27</v>
      </c>
      <c r="B400" s="85" t="str">
        <f t="shared" si="2"/>
        <v>AUD</v>
      </c>
      <c r="C400" s="79" t="s">
        <v>597</v>
      </c>
      <c r="D400" s="79">
        <v>1230427.0</v>
      </c>
      <c r="E400" s="79" t="s">
        <v>82</v>
      </c>
      <c r="F400" s="79" t="s">
        <v>998</v>
      </c>
      <c r="G400" s="79" t="s">
        <v>999</v>
      </c>
      <c r="H400" s="79" t="s">
        <v>592</v>
      </c>
      <c r="I400" s="79" t="s">
        <v>1008</v>
      </c>
      <c r="J400" s="79" t="s">
        <v>76</v>
      </c>
      <c r="K400" s="79" t="s">
        <v>1009</v>
      </c>
      <c r="L400" s="79" t="s">
        <v>1002</v>
      </c>
      <c r="M400" s="79" t="s">
        <v>1003</v>
      </c>
      <c r="N400" s="79" t="s">
        <v>80</v>
      </c>
      <c r="O400" s="79" t="s">
        <v>98</v>
      </c>
      <c r="P400" s="79" t="s">
        <v>998</v>
      </c>
      <c r="Q400" s="79" t="s">
        <v>592</v>
      </c>
      <c r="R400" s="79"/>
      <c r="S400" s="79"/>
      <c r="T400" s="79"/>
      <c r="U400" s="79"/>
      <c r="V400" s="79"/>
      <c r="W400" s="79"/>
      <c r="X400" s="79"/>
      <c r="Y400" s="79"/>
      <c r="Z400" s="79"/>
      <c r="AA400" s="79"/>
      <c r="AB400" s="79"/>
    </row>
    <row r="401" ht="14.25" customHeight="1">
      <c r="A401" s="85" t="str">
        <f t="shared" si="1"/>
        <v>04-27</v>
      </c>
      <c r="B401" s="85" t="str">
        <f t="shared" si="2"/>
        <v>AUD</v>
      </c>
      <c r="C401" s="79" t="s">
        <v>597</v>
      </c>
      <c r="D401" s="79">
        <v>1230427.0</v>
      </c>
      <c r="E401" s="79" t="s">
        <v>71</v>
      </c>
      <c r="F401" s="79" t="s">
        <v>598</v>
      </c>
      <c r="G401" s="79" t="s">
        <v>599</v>
      </c>
      <c r="H401" s="79" t="s">
        <v>592</v>
      </c>
      <c r="I401" s="79" t="s">
        <v>1010</v>
      </c>
      <c r="J401" s="79" t="s">
        <v>76</v>
      </c>
      <c r="K401" s="79" t="s">
        <v>1011</v>
      </c>
      <c r="L401" s="79" t="s">
        <v>960</v>
      </c>
      <c r="M401" s="79" t="s">
        <v>1012</v>
      </c>
      <c r="N401" s="79" t="s">
        <v>80</v>
      </c>
      <c r="O401" s="79" t="s">
        <v>98</v>
      </c>
      <c r="P401" s="79" t="s">
        <v>598</v>
      </c>
      <c r="Q401" s="79" t="s">
        <v>592</v>
      </c>
      <c r="R401" s="79"/>
      <c r="S401" s="79"/>
      <c r="T401" s="79"/>
      <c r="U401" s="79"/>
      <c r="V401" s="79"/>
      <c r="W401" s="79"/>
      <c r="X401" s="79"/>
      <c r="Y401" s="79"/>
      <c r="Z401" s="79"/>
      <c r="AA401" s="79"/>
      <c r="AB401" s="79"/>
    </row>
    <row r="402" ht="14.25" customHeight="1">
      <c r="A402" s="85" t="str">
        <f t="shared" si="1"/>
        <v>04-27</v>
      </c>
      <c r="B402" s="85" t="str">
        <f t="shared" si="2"/>
        <v>AUD</v>
      </c>
      <c r="C402" s="79" t="s">
        <v>597</v>
      </c>
      <c r="D402" s="79">
        <v>1230427.0</v>
      </c>
      <c r="E402" s="79" t="s">
        <v>71</v>
      </c>
      <c r="F402" s="79" t="s">
        <v>598</v>
      </c>
      <c r="G402" s="79" t="s">
        <v>599</v>
      </c>
      <c r="H402" s="79" t="s">
        <v>592</v>
      </c>
      <c r="I402" s="79" t="s">
        <v>1013</v>
      </c>
      <c r="J402" s="79" t="s">
        <v>76</v>
      </c>
      <c r="K402" s="79" t="s">
        <v>1014</v>
      </c>
      <c r="L402" s="79" t="s">
        <v>960</v>
      </c>
      <c r="M402" s="79" t="s">
        <v>1012</v>
      </c>
      <c r="N402" s="79" t="s">
        <v>80</v>
      </c>
      <c r="O402" s="79" t="s">
        <v>98</v>
      </c>
      <c r="P402" s="79" t="s">
        <v>598</v>
      </c>
      <c r="Q402" s="79" t="s">
        <v>991</v>
      </c>
      <c r="R402" s="79"/>
      <c r="S402" s="79"/>
      <c r="T402" s="79"/>
      <c r="U402" s="79"/>
      <c r="V402" s="79"/>
      <c r="W402" s="79"/>
      <c r="X402" s="79"/>
      <c r="Y402" s="79"/>
      <c r="Z402" s="79"/>
      <c r="AA402" s="79"/>
      <c r="AB402" s="79"/>
    </row>
    <row r="403" ht="14.25" customHeight="1">
      <c r="A403" s="85" t="str">
        <f t="shared" si="1"/>
        <v>04-27</v>
      </c>
      <c r="B403" s="85" t="str">
        <f t="shared" si="2"/>
        <v>AUD</v>
      </c>
      <c r="C403" s="79" t="s">
        <v>597</v>
      </c>
      <c r="D403" s="79">
        <v>1230427.0</v>
      </c>
      <c r="E403" s="79" t="s">
        <v>71</v>
      </c>
      <c r="F403" s="79" t="s">
        <v>598</v>
      </c>
      <c r="G403" s="79" t="s">
        <v>599</v>
      </c>
      <c r="H403" s="79" t="s">
        <v>592</v>
      </c>
      <c r="I403" s="79" t="s">
        <v>1015</v>
      </c>
      <c r="J403" s="79" t="s">
        <v>76</v>
      </c>
      <c r="K403" s="79" t="s">
        <v>1016</v>
      </c>
      <c r="L403" s="79" t="s">
        <v>960</v>
      </c>
      <c r="M403" s="79" t="s">
        <v>1012</v>
      </c>
      <c r="N403" s="79" t="s">
        <v>80</v>
      </c>
      <c r="O403" s="79" t="s">
        <v>98</v>
      </c>
      <c r="P403" s="79" t="s">
        <v>598</v>
      </c>
      <c r="Q403" s="79" t="s">
        <v>991</v>
      </c>
      <c r="R403" s="79"/>
      <c r="S403" s="79"/>
      <c r="T403" s="79"/>
      <c r="U403" s="79"/>
      <c r="V403" s="79"/>
      <c r="W403" s="79"/>
      <c r="X403" s="79"/>
      <c r="Y403" s="79"/>
      <c r="Z403" s="79"/>
      <c r="AA403" s="79"/>
      <c r="AB403" s="79"/>
    </row>
    <row r="404" ht="14.25" customHeight="1">
      <c r="A404" s="85" t="str">
        <f t="shared" si="1"/>
        <v>04-27</v>
      </c>
      <c r="B404" s="85" t="str">
        <f t="shared" si="2"/>
        <v>USD</v>
      </c>
      <c r="C404" s="79" t="s">
        <v>597</v>
      </c>
      <c r="D404" s="79">
        <v>1230427.0</v>
      </c>
      <c r="E404" s="79" t="s">
        <v>82</v>
      </c>
      <c r="F404" s="79" t="s">
        <v>1017</v>
      </c>
      <c r="G404" s="79" t="s">
        <v>1018</v>
      </c>
      <c r="H404" s="79" t="s">
        <v>991</v>
      </c>
      <c r="I404" s="79" t="s">
        <v>1019</v>
      </c>
      <c r="J404" s="79" t="s">
        <v>76</v>
      </c>
      <c r="K404" s="79" t="s">
        <v>1020</v>
      </c>
      <c r="L404" s="79" t="s">
        <v>515</v>
      </c>
      <c r="M404" s="79" t="s">
        <v>516</v>
      </c>
      <c r="N404" s="79" t="s">
        <v>80</v>
      </c>
      <c r="O404" s="79" t="s">
        <v>90</v>
      </c>
      <c r="P404" s="79" t="s">
        <v>1017</v>
      </c>
      <c r="Q404" s="79" t="s">
        <v>991</v>
      </c>
      <c r="R404" s="79"/>
      <c r="S404" s="79"/>
      <c r="T404" s="79"/>
      <c r="U404" s="79"/>
      <c r="V404" s="79"/>
      <c r="W404" s="79"/>
      <c r="X404" s="79"/>
      <c r="Y404" s="79"/>
      <c r="Z404" s="79"/>
      <c r="AA404" s="79"/>
      <c r="AB404" s="79"/>
    </row>
    <row r="405" ht="14.25" customHeight="1">
      <c r="A405" s="85" t="str">
        <f t="shared" si="1"/>
        <v>04-27</v>
      </c>
      <c r="B405" s="85" t="str">
        <f t="shared" si="2"/>
        <v>USD</v>
      </c>
      <c r="C405" s="79" t="s">
        <v>597</v>
      </c>
      <c r="D405" s="79">
        <v>1230427.0</v>
      </c>
      <c r="E405" s="79" t="s">
        <v>82</v>
      </c>
      <c r="F405" s="79" t="s">
        <v>1017</v>
      </c>
      <c r="G405" s="79" t="s">
        <v>1018</v>
      </c>
      <c r="H405" s="79" t="s">
        <v>991</v>
      </c>
      <c r="I405" s="79" t="s">
        <v>1021</v>
      </c>
      <c r="J405" s="79" t="s">
        <v>76</v>
      </c>
      <c r="K405" s="79" t="s">
        <v>1020</v>
      </c>
      <c r="L405" s="79" t="s">
        <v>1022</v>
      </c>
      <c r="M405" s="79" t="s">
        <v>1023</v>
      </c>
      <c r="N405" s="79" t="s">
        <v>80</v>
      </c>
      <c r="O405" s="79" t="s">
        <v>117</v>
      </c>
      <c r="P405" s="79" t="s">
        <v>1017</v>
      </c>
      <c r="Q405" s="79" t="s">
        <v>991</v>
      </c>
      <c r="R405" s="79"/>
      <c r="S405" s="79"/>
      <c r="T405" s="79"/>
      <c r="U405" s="79"/>
      <c r="V405" s="79"/>
      <c r="W405" s="79"/>
      <c r="X405" s="79"/>
      <c r="Y405" s="79"/>
      <c r="Z405" s="79"/>
      <c r="AA405" s="79"/>
      <c r="AB405" s="79"/>
    </row>
    <row r="406" ht="14.25" customHeight="1">
      <c r="A406" s="85" t="str">
        <f t="shared" si="1"/>
        <v>04-27</v>
      </c>
      <c r="B406" s="85" t="str">
        <f t="shared" si="2"/>
        <v>USD</v>
      </c>
      <c r="C406" s="79" t="s">
        <v>597</v>
      </c>
      <c r="D406" s="79">
        <v>1230427.0</v>
      </c>
      <c r="E406" s="79" t="s">
        <v>82</v>
      </c>
      <c r="F406" s="79" t="s">
        <v>1017</v>
      </c>
      <c r="G406" s="79" t="s">
        <v>1018</v>
      </c>
      <c r="H406" s="79" t="s">
        <v>991</v>
      </c>
      <c r="I406" s="79" t="s">
        <v>1024</v>
      </c>
      <c r="J406" s="79" t="s">
        <v>76</v>
      </c>
      <c r="K406" s="79" t="s">
        <v>1020</v>
      </c>
      <c r="L406" s="79" t="s">
        <v>1025</v>
      </c>
      <c r="M406" s="79" t="s">
        <v>1026</v>
      </c>
      <c r="N406" s="79" t="s">
        <v>80</v>
      </c>
      <c r="O406" s="79" t="s">
        <v>81</v>
      </c>
      <c r="P406" s="79" t="s">
        <v>1017</v>
      </c>
      <c r="Q406" s="79" t="s">
        <v>991</v>
      </c>
      <c r="R406" s="79"/>
      <c r="S406" s="79"/>
      <c r="T406" s="79"/>
      <c r="U406" s="79"/>
      <c r="V406" s="79"/>
      <c r="W406" s="79"/>
      <c r="X406" s="79"/>
      <c r="Y406" s="79"/>
      <c r="Z406" s="79"/>
      <c r="AA406" s="79"/>
      <c r="AB406" s="79"/>
    </row>
    <row r="407" ht="14.25" customHeight="1">
      <c r="A407" s="85" t="str">
        <f t="shared" si="1"/>
        <v>04-27</v>
      </c>
      <c r="B407" s="85" t="str">
        <f t="shared" si="2"/>
        <v>USD</v>
      </c>
      <c r="C407" s="79" t="s">
        <v>597</v>
      </c>
      <c r="D407" s="79">
        <v>1230427.0</v>
      </c>
      <c r="E407" s="79" t="s">
        <v>82</v>
      </c>
      <c r="F407" s="79" t="s">
        <v>1017</v>
      </c>
      <c r="G407" s="79" t="s">
        <v>1018</v>
      </c>
      <c r="H407" s="79" t="s">
        <v>991</v>
      </c>
      <c r="I407" s="79" t="s">
        <v>1027</v>
      </c>
      <c r="J407" s="79" t="s">
        <v>76</v>
      </c>
      <c r="K407" s="79" t="s">
        <v>1020</v>
      </c>
      <c r="L407" s="79" t="s">
        <v>549</v>
      </c>
      <c r="M407" s="79" t="s">
        <v>1028</v>
      </c>
      <c r="N407" s="79" t="s">
        <v>80</v>
      </c>
      <c r="O407" s="79" t="s">
        <v>81</v>
      </c>
      <c r="P407" s="79" t="s">
        <v>1017</v>
      </c>
      <c r="Q407" s="79" t="s">
        <v>991</v>
      </c>
      <c r="R407" s="79"/>
      <c r="S407" s="79"/>
      <c r="T407" s="79"/>
      <c r="U407" s="79"/>
      <c r="V407" s="79"/>
      <c r="W407" s="79"/>
      <c r="X407" s="79"/>
      <c r="Y407" s="79"/>
      <c r="Z407" s="79"/>
      <c r="AA407" s="79"/>
      <c r="AB407" s="79"/>
    </row>
    <row r="408" ht="14.25" customHeight="1">
      <c r="A408" s="85" t="str">
        <f t="shared" si="1"/>
        <v>04-27</v>
      </c>
      <c r="B408" s="85" t="str">
        <f t="shared" si="2"/>
        <v>USD</v>
      </c>
      <c r="C408" s="79" t="s">
        <v>597</v>
      </c>
      <c r="D408" s="79">
        <v>1230427.0</v>
      </c>
      <c r="E408" s="79" t="s">
        <v>82</v>
      </c>
      <c r="F408" s="79" t="s">
        <v>1017</v>
      </c>
      <c r="G408" s="79" t="s">
        <v>1018</v>
      </c>
      <c r="H408" s="79" t="s">
        <v>991</v>
      </c>
      <c r="I408" s="79" t="s">
        <v>1029</v>
      </c>
      <c r="J408" s="79" t="s">
        <v>76</v>
      </c>
      <c r="K408" s="79" t="s">
        <v>1020</v>
      </c>
      <c r="L408" s="79" t="s">
        <v>549</v>
      </c>
      <c r="M408" s="79" t="s">
        <v>1030</v>
      </c>
      <c r="N408" s="79" t="s">
        <v>80</v>
      </c>
      <c r="O408" s="79" t="s">
        <v>81</v>
      </c>
      <c r="P408" s="79" t="s">
        <v>1017</v>
      </c>
      <c r="Q408" s="79" t="s">
        <v>991</v>
      </c>
      <c r="R408" s="79"/>
      <c r="S408" s="79"/>
      <c r="T408" s="79"/>
      <c r="U408" s="79"/>
      <c r="V408" s="79"/>
      <c r="W408" s="79"/>
      <c r="X408" s="79"/>
      <c r="Y408" s="79"/>
      <c r="Z408" s="79"/>
      <c r="AA408" s="79"/>
      <c r="AB408" s="79"/>
    </row>
    <row r="409" ht="14.25" customHeight="1">
      <c r="A409" s="85" t="str">
        <f t="shared" si="1"/>
        <v>04-27</v>
      </c>
      <c r="B409" s="85" t="str">
        <f t="shared" si="2"/>
        <v>USD</v>
      </c>
      <c r="C409" s="79" t="s">
        <v>597</v>
      </c>
      <c r="D409" s="79">
        <v>1230427.0</v>
      </c>
      <c r="E409" s="79" t="s">
        <v>82</v>
      </c>
      <c r="F409" s="79" t="s">
        <v>1017</v>
      </c>
      <c r="G409" s="79" t="s">
        <v>1018</v>
      </c>
      <c r="H409" s="79" t="s">
        <v>991</v>
      </c>
      <c r="I409" s="79" t="s">
        <v>1031</v>
      </c>
      <c r="J409" s="79" t="s">
        <v>76</v>
      </c>
      <c r="K409" s="79" t="s">
        <v>1032</v>
      </c>
      <c r="L409" s="79" t="s">
        <v>515</v>
      </c>
      <c r="M409" s="79" t="s">
        <v>516</v>
      </c>
      <c r="N409" s="79" t="s">
        <v>80</v>
      </c>
      <c r="O409" s="79" t="s">
        <v>90</v>
      </c>
      <c r="P409" s="79" t="s">
        <v>1017</v>
      </c>
      <c r="Q409" s="79" t="s">
        <v>991</v>
      </c>
      <c r="R409" s="79"/>
      <c r="S409" s="79"/>
      <c r="T409" s="79"/>
      <c r="U409" s="79"/>
      <c r="V409" s="79"/>
      <c r="W409" s="79"/>
      <c r="X409" s="79"/>
      <c r="Y409" s="79"/>
      <c r="Z409" s="79"/>
      <c r="AA409" s="79"/>
      <c r="AB409" s="79"/>
    </row>
    <row r="410" ht="14.25" customHeight="1">
      <c r="A410" s="85" t="str">
        <f t="shared" si="1"/>
        <v>04-27</v>
      </c>
      <c r="B410" s="85" t="str">
        <f t="shared" si="2"/>
        <v>USD</v>
      </c>
      <c r="C410" s="79" t="s">
        <v>597</v>
      </c>
      <c r="D410" s="79">
        <v>1230427.0</v>
      </c>
      <c r="E410" s="79" t="s">
        <v>82</v>
      </c>
      <c r="F410" s="79" t="s">
        <v>1017</v>
      </c>
      <c r="G410" s="79" t="s">
        <v>1018</v>
      </c>
      <c r="H410" s="79" t="s">
        <v>991</v>
      </c>
      <c r="I410" s="79" t="s">
        <v>1033</v>
      </c>
      <c r="J410" s="79" t="s">
        <v>76</v>
      </c>
      <c r="K410" s="79" t="s">
        <v>1034</v>
      </c>
      <c r="L410" s="79" t="s">
        <v>515</v>
      </c>
      <c r="M410" s="79" t="s">
        <v>516</v>
      </c>
      <c r="N410" s="79" t="s">
        <v>80</v>
      </c>
      <c r="O410" s="79" t="s">
        <v>90</v>
      </c>
      <c r="P410" s="79" t="s">
        <v>1017</v>
      </c>
      <c r="Q410" s="79" t="s">
        <v>991</v>
      </c>
      <c r="R410" s="79"/>
      <c r="S410" s="79"/>
      <c r="T410" s="79"/>
      <c r="U410" s="79"/>
      <c r="V410" s="79"/>
      <c r="W410" s="79"/>
      <c r="X410" s="79"/>
      <c r="Y410" s="79"/>
      <c r="Z410" s="79"/>
      <c r="AA410" s="79"/>
      <c r="AB410" s="79"/>
    </row>
    <row r="411" ht="14.25" customHeight="1">
      <c r="A411" s="85" t="str">
        <f t="shared" si="1"/>
        <v>04-27</v>
      </c>
      <c r="B411" s="85" t="str">
        <f t="shared" si="2"/>
        <v>USD</v>
      </c>
      <c r="C411" s="79" t="s">
        <v>597</v>
      </c>
      <c r="D411" s="79">
        <v>1230427.0</v>
      </c>
      <c r="E411" s="79" t="s">
        <v>82</v>
      </c>
      <c r="F411" s="79" t="s">
        <v>1017</v>
      </c>
      <c r="G411" s="79" t="s">
        <v>1018</v>
      </c>
      <c r="H411" s="79" t="s">
        <v>991</v>
      </c>
      <c r="I411" s="79" t="s">
        <v>1035</v>
      </c>
      <c r="J411" s="79" t="s">
        <v>76</v>
      </c>
      <c r="K411" s="79" t="s">
        <v>1036</v>
      </c>
      <c r="L411" s="79" t="s">
        <v>515</v>
      </c>
      <c r="M411" s="79" t="s">
        <v>516</v>
      </c>
      <c r="N411" s="79" t="s">
        <v>80</v>
      </c>
      <c r="O411" s="79" t="s">
        <v>90</v>
      </c>
      <c r="P411" s="79" t="s">
        <v>1017</v>
      </c>
      <c r="Q411" s="79" t="s">
        <v>991</v>
      </c>
      <c r="R411" s="79"/>
      <c r="S411" s="79"/>
      <c r="T411" s="79"/>
      <c r="U411" s="79"/>
      <c r="V411" s="79"/>
      <c r="W411" s="79"/>
      <c r="X411" s="79"/>
      <c r="Y411" s="79"/>
      <c r="Z411" s="79"/>
      <c r="AA411" s="79"/>
      <c r="AB411" s="79"/>
    </row>
    <row r="412" ht="14.25" customHeight="1">
      <c r="A412" s="85" t="str">
        <f t="shared" si="1"/>
        <v>04-27</v>
      </c>
      <c r="B412" s="85" t="str">
        <f t="shared" si="2"/>
        <v>USD</v>
      </c>
      <c r="C412" s="79" t="s">
        <v>597</v>
      </c>
      <c r="D412" s="79">
        <v>1230427.0</v>
      </c>
      <c r="E412" s="79" t="s">
        <v>82</v>
      </c>
      <c r="F412" s="79" t="s">
        <v>1017</v>
      </c>
      <c r="G412" s="79" t="s">
        <v>1018</v>
      </c>
      <c r="H412" s="79" t="s">
        <v>991</v>
      </c>
      <c r="I412" s="79" t="s">
        <v>1037</v>
      </c>
      <c r="J412" s="79" t="s">
        <v>76</v>
      </c>
      <c r="K412" s="79" t="s">
        <v>1038</v>
      </c>
      <c r="L412" s="79" t="s">
        <v>515</v>
      </c>
      <c r="M412" s="79" t="s">
        <v>516</v>
      </c>
      <c r="N412" s="79" t="s">
        <v>80</v>
      </c>
      <c r="O412" s="79" t="s">
        <v>90</v>
      </c>
      <c r="P412" s="79" t="s">
        <v>1017</v>
      </c>
      <c r="Q412" s="79" t="s">
        <v>991</v>
      </c>
      <c r="R412" s="79"/>
      <c r="S412" s="79"/>
      <c r="T412" s="79"/>
      <c r="U412" s="79"/>
      <c r="V412" s="79"/>
      <c r="W412" s="79"/>
      <c r="X412" s="79"/>
      <c r="Y412" s="79"/>
      <c r="Z412" s="79"/>
      <c r="AA412" s="79"/>
      <c r="AB412" s="79"/>
    </row>
    <row r="413" ht="14.25" customHeight="1">
      <c r="A413" s="85" t="str">
        <f t="shared" si="1"/>
        <v>04-27</v>
      </c>
      <c r="B413" s="85" t="str">
        <f t="shared" si="2"/>
        <v>USD</v>
      </c>
      <c r="C413" s="79" t="s">
        <v>597</v>
      </c>
      <c r="D413" s="79">
        <v>1230427.0</v>
      </c>
      <c r="E413" s="79" t="s">
        <v>82</v>
      </c>
      <c r="F413" s="79" t="s">
        <v>1017</v>
      </c>
      <c r="G413" s="79" t="s">
        <v>1018</v>
      </c>
      <c r="H413" s="79" t="s">
        <v>991</v>
      </c>
      <c r="I413" s="79" t="s">
        <v>1039</v>
      </c>
      <c r="J413" s="79" t="s">
        <v>76</v>
      </c>
      <c r="K413" s="79" t="s">
        <v>1040</v>
      </c>
      <c r="L413" s="79" t="s">
        <v>515</v>
      </c>
      <c r="M413" s="79" t="s">
        <v>516</v>
      </c>
      <c r="N413" s="79" t="s">
        <v>80</v>
      </c>
      <c r="O413" s="79" t="s">
        <v>90</v>
      </c>
      <c r="P413" s="79" t="s">
        <v>1017</v>
      </c>
      <c r="Q413" s="79" t="s">
        <v>991</v>
      </c>
      <c r="R413" s="79"/>
      <c r="S413" s="79"/>
      <c r="T413" s="79"/>
      <c r="U413" s="79"/>
      <c r="V413" s="79"/>
      <c r="W413" s="79"/>
      <c r="X413" s="79"/>
      <c r="Y413" s="79"/>
      <c r="Z413" s="79"/>
      <c r="AA413" s="79"/>
      <c r="AB413" s="79"/>
    </row>
    <row r="414" ht="14.25" customHeight="1">
      <c r="A414" s="85" t="str">
        <f t="shared" si="1"/>
        <v>04-27</v>
      </c>
      <c r="B414" s="85" t="str">
        <f t="shared" si="2"/>
        <v>USD</v>
      </c>
      <c r="C414" s="79" t="s">
        <v>597</v>
      </c>
      <c r="D414" s="79">
        <v>1230427.0</v>
      </c>
      <c r="E414" s="79" t="s">
        <v>82</v>
      </c>
      <c r="F414" s="79" t="s">
        <v>1017</v>
      </c>
      <c r="G414" s="79" t="s">
        <v>1018</v>
      </c>
      <c r="H414" s="79" t="s">
        <v>991</v>
      </c>
      <c r="I414" s="79" t="s">
        <v>1041</v>
      </c>
      <c r="J414" s="79" t="s">
        <v>76</v>
      </c>
      <c r="K414" s="79" t="s">
        <v>1042</v>
      </c>
      <c r="L414" s="79" t="s">
        <v>515</v>
      </c>
      <c r="M414" s="79" t="s">
        <v>516</v>
      </c>
      <c r="N414" s="79" t="s">
        <v>80</v>
      </c>
      <c r="O414" s="79" t="s">
        <v>90</v>
      </c>
      <c r="P414" s="79" t="s">
        <v>1017</v>
      </c>
      <c r="Q414" s="79" t="s">
        <v>991</v>
      </c>
      <c r="R414" s="79"/>
      <c r="S414" s="79"/>
      <c r="T414" s="79"/>
      <c r="U414" s="79"/>
      <c r="V414" s="79"/>
      <c r="W414" s="79"/>
      <c r="X414" s="79"/>
      <c r="Y414" s="79"/>
      <c r="Z414" s="79"/>
      <c r="AA414" s="79"/>
      <c r="AB414" s="79"/>
    </row>
    <row r="415" ht="14.25" customHeight="1">
      <c r="A415" s="85" t="str">
        <f t="shared" si="1"/>
        <v>04-27</v>
      </c>
      <c r="B415" s="85" t="str">
        <f t="shared" si="2"/>
        <v>USD</v>
      </c>
      <c r="C415" s="79" t="s">
        <v>597</v>
      </c>
      <c r="D415" s="79">
        <v>1230427.0</v>
      </c>
      <c r="E415" s="79" t="s">
        <v>82</v>
      </c>
      <c r="F415" s="79" t="s">
        <v>1017</v>
      </c>
      <c r="G415" s="79" t="s">
        <v>1018</v>
      </c>
      <c r="H415" s="79" t="s">
        <v>991</v>
      </c>
      <c r="I415" s="79" t="s">
        <v>1043</v>
      </c>
      <c r="J415" s="79" t="s">
        <v>76</v>
      </c>
      <c r="K415" s="79" t="s">
        <v>1044</v>
      </c>
      <c r="L415" s="79" t="s">
        <v>1022</v>
      </c>
      <c r="M415" s="79" t="s">
        <v>1023</v>
      </c>
      <c r="N415" s="79" t="s">
        <v>80</v>
      </c>
      <c r="O415" s="79" t="s">
        <v>117</v>
      </c>
      <c r="P415" s="79" t="s">
        <v>1017</v>
      </c>
      <c r="Q415" s="79" t="s">
        <v>991</v>
      </c>
      <c r="R415" s="79"/>
      <c r="S415" s="79"/>
      <c r="T415" s="79"/>
      <c r="U415" s="79"/>
      <c r="V415" s="79"/>
      <c r="W415" s="79"/>
      <c r="X415" s="79"/>
      <c r="Y415" s="79"/>
      <c r="Z415" s="79"/>
      <c r="AA415" s="79"/>
      <c r="AB415" s="79"/>
    </row>
    <row r="416" ht="14.25" customHeight="1">
      <c r="A416" s="85" t="str">
        <f t="shared" si="1"/>
        <v>04-27</v>
      </c>
      <c r="B416" s="85" t="str">
        <f t="shared" si="2"/>
        <v>USD</v>
      </c>
      <c r="C416" s="79" t="s">
        <v>597</v>
      </c>
      <c r="D416" s="79">
        <v>1230427.0</v>
      </c>
      <c r="E416" s="79" t="s">
        <v>82</v>
      </c>
      <c r="F416" s="79" t="s">
        <v>1017</v>
      </c>
      <c r="G416" s="79" t="s">
        <v>1018</v>
      </c>
      <c r="H416" s="79" t="s">
        <v>991</v>
      </c>
      <c r="I416" s="79" t="s">
        <v>1045</v>
      </c>
      <c r="J416" s="79" t="s">
        <v>76</v>
      </c>
      <c r="K416" s="79" t="s">
        <v>1046</v>
      </c>
      <c r="L416" s="79" t="s">
        <v>1022</v>
      </c>
      <c r="M416" s="79" t="s">
        <v>1023</v>
      </c>
      <c r="N416" s="79" t="s">
        <v>80</v>
      </c>
      <c r="O416" s="79" t="s">
        <v>117</v>
      </c>
      <c r="P416" s="79" t="s">
        <v>1017</v>
      </c>
      <c r="Q416" s="79" t="s">
        <v>991</v>
      </c>
      <c r="R416" s="79"/>
      <c r="S416" s="79"/>
      <c r="T416" s="79"/>
      <c r="U416" s="79"/>
      <c r="V416" s="79"/>
      <c r="W416" s="79"/>
      <c r="X416" s="79"/>
      <c r="Y416" s="79"/>
      <c r="Z416" s="79"/>
      <c r="AA416" s="79"/>
      <c r="AB416" s="79"/>
    </row>
    <row r="417" ht="14.25" customHeight="1">
      <c r="A417" s="85" t="str">
        <f t="shared" si="1"/>
        <v>04-27</v>
      </c>
      <c r="B417" s="85" t="str">
        <f t="shared" si="2"/>
        <v>USD</v>
      </c>
      <c r="C417" s="79" t="s">
        <v>597</v>
      </c>
      <c r="D417" s="79">
        <v>1230427.0</v>
      </c>
      <c r="E417" s="79" t="s">
        <v>82</v>
      </c>
      <c r="F417" s="79" t="s">
        <v>1017</v>
      </c>
      <c r="G417" s="79" t="s">
        <v>1018</v>
      </c>
      <c r="H417" s="79" t="s">
        <v>991</v>
      </c>
      <c r="I417" s="79" t="s">
        <v>1047</v>
      </c>
      <c r="J417" s="79" t="s">
        <v>76</v>
      </c>
      <c r="K417" s="79" t="s">
        <v>1048</v>
      </c>
      <c r="L417" s="79" t="s">
        <v>1025</v>
      </c>
      <c r="M417" s="79" t="s">
        <v>1026</v>
      </c>
      <c r="N417" s="79" t="s">
        <v>80</v>
      </c>
      <c r="O417" s="79" t="s">
        <v>81</v>
      </c>
      <c r="P417" s="79" t="s">
        <v>1017</v>
      </c>
      <c r="Q417" s="79" t="s">
        <v>991</v>
      </c>
      <c r="R417" s="79"/>
      <c r="S417" s="79"/>
      <c r="T417" s="79"/>
      <c r="U417" s="79"/>
      <c r="V417" s="79"/>
      <c r="W417" s="79"/>
      <c r="X417" s="79"/>
      <c r="Y417" s="79"/>
      <c r="Z417" s="79"/>
      <c r="AA417" s="79"/>
      <c r="AB417" s="79"/>
    </row>
    <row r="418" ht="14.25" customHeight="1">
      <c r="A418" s="85" t="str">
        <f t="shared" si="1"/>
        <v>04-27</v>
      </c>
      <c r="B418" s="85" t="str">
        <f t="shared" si="2"/>
        <v>USD</v>
      </c>
      <c r="C418" s="79" t="s">
        <v>597</v>
      </c>
      <c r="D418" s="79">
        <v>1230427.0</v>
      </c>
      <c r="E418" s="79" t="s">
        <v>82</v>
      </c>
      <c r="F418" s="79" t="s">
        <v>1017</v>
      </c>
      <c r="G418" s="79" t="s">
        <v>1018</v>
      </c>
      <c r="H418" s="79" t="s">
        <v>991</v>
      </c>
      <c r="I418" s="79" t="s">
        <v>1049</v>
      </c>
      <c r="J418" s="79" t="s">
        <v>76</v>
      </c>
      <c r="K418" s="79" t="s">
        <v>1050</v>
      </c>
      <c r="L418" s="79" t="s">
        <v>549</v>
      </c>
      <c r="M418" s="79" t="s">
        <v>1028</v>
      </c>
      <c r="N418" s="79" t="s">
        <v>80</v>
      </c>
      <c r="O418" s="79" t="s">
        <v>81</v>
      </c>
      <c r="P418" s="79" t="s">
        <v>1017</v>
      </c>
      <c r="Q418" s="79" t="s">
        <v>991</v>
      </c>
      <c r="R418" s="79"/>
      <c r="S418" s="79"/>
      <c r="T418" s="79"/>
      <c r="U418" s="79"/>
      <c r="V418" s="79"/>
      <c r="W418" s="79"/>
      <c r="X418" s="79"/>
      <c r="Y418" s="79"/>
      <c r="Z418" s="79"/>
      <c r="AA418" s="79"/>
      <c r="AB418" s="79"/>
    </row>
    <row r="419" ht="14.25" customHeight="1">
      <c r="A419" s="85" t="str">
        <f t="shared" si="1"/>
        <v>04-27</v>
      </c>
      <c r="B419" s="85" t="str">
        <f t="shared" si="2"/>
        <v>USD</v>
      </c>
      <c r="C419" s="79" t="s">
        <v>597</v>
      </c>
      <c r="D419" s="79">
        <v>1230427.0</v>
      </c>
      <c r="E419" s="79" t="s">
        <v>82</v>
      </c>
      <c r="F419" s="79" t="s">
        <v>1017</v>
      </c>
      <c r="G419" s="79" t="s">
        <v>1018</v>
      </c>
      <c r="H419" s="79" t="s">
        <v>991</v>
      </c>
      <c r="I419" s="79" t="s">
        <v>1051</v>
      </c>
      <c r="J419" s="79" t="s">
        <v>76</v>
      </c>
      <c r="K419" s="79" t="s">
        <v>1052</v>
      </c>
      <c r="L419" s="79" t="s">
        <v>549</v>
      </c>
      <c r="M419" s="79" t="s">
        <v>1030</v>
      </c>
      <c r="N419" s="79" t="s">
        <v>80</v>
      </c>
      <c r="O419" s="79" t="s">
        <v>81</v>
      </c>
      <c r="P419" s="79" t="s">
        <v>1017</v>
      </c>
      <c r="Q419" s="79" t="s">
        <v>991</v>
      </c>
      <c r="R419" s="79"/>
      <c r="S419" s="79"/>
      <c r="T419" s="79"/>
      <c r="U419" s="79"/>
      <c r="V419" s="79"/>
      <c r="W419" s="79"/>
      <c r="X419" s="79"/>
      <c r="Y419" s="79"/>
      <c r="Z419" s="79"/>
      <c r="AA419" s="79"/>
      <c r="AB419" s="79"/>
    </row>
    <row r="420" ht="14.25" customHeight="1">
      <c r="A420" s="85" t="str">
        <f t="shared" si="1"/>
        <v>04-27</v>
      </c>
      <c r="B420" s="85" t="str">
        <f t="shared" si="2"/>
        <v>USD</v>
      </c>
      <c r="C420" s="79" t="s">
        <v>597</v>
      </c>
      <c r="D420" s="79">
        <v>1230427.0</v>
      </c>
      <c r="E420" s="79" t="s">
        <v>82</v>
      </c>
      <c r="F420" s="79" t="s">
        <v>1017</v>
      </c>
      <c r="G420" s="79" t="s">
        <v>1018</v>
      </c>
      <c r="H420" s="79" t="s">
        <v>991</v>
      </c>
      <c r="I420" s="79" t="s">
        <v>1053</v>
      </c>
      <c r="J420" s="79" t="s">
        <v>76</v>
      </c>
      <c r="K420" s="79" t="s">
        <v>1054</v>
      </c>
      <c r="L420" s="79" t="s">
        <v>549</v>
      </c>
      <c r="M420" s="79" t="s">
        <v>1030</v>
      </c>
      <c r="N420" s="79" t="s">
        <v>80</v>
      </c>
      <c r="O420" s="79" t="s">
        <v>81</v>
      </c>
      <c r="P420" s="79" t="s">
        <v>1017</v>
      </c>
      <c r="Q420" s="79" t="s">
        <v>991</v>
      </c>
      <c r="R420" s="79"/>
      <c r="S420" s="79"/>
      <c r="T420" s="79"/>
      <c r="U420" s="79"/>
      <c r="V420" s="79"/>
      <c r="W420" s="79"/>
      <c r="X420" s="79"/>
      <c r="Y420" s="79"/>
      <c r="Z420" s="79"/>
      <c r="AA420" s="79"/>
      <c r="AB420" s="79"/>
    </row>
    <row r="421" ht="14.25" customHeight="1">
      <c r="A421" s="85" t="str">
        <f t="shared" si="1"/>
        <v>04-27</v>
      </c>
      <c r="B421" s="85" t="str">
        <f t="shared" si="2"/>
        <v>USD</v>
      </c>
      <c r="C421" s="79" t="s">
        <v>597</v>
      </c>
      <c r="D421" s="79">
        <v>1230427.0</v>
      </c>
      <c r="E421" s="79" t="s">
        <v>82</v>
      </c>
      <c r="F421" s="79" t="s">
        <v>1017</v>
      </c>
      <c r="G421" s="79" t="s">
        <v>1018</v>
      </c>
      <c r="H421" s="79" t="s">
        <v>991</v>
      </c>
      <c r="I421" s="79" t="s">
        <v>1055</v>
      </c>
      <c r="J421" s="79" t="s">
        <v>76</v>
      </c>
      <c r="K421" s="79" t="s">
        <v>1056</v>
      </c>
      <c r="L421" s="79" t="s">
        <v>549</v>
      </c>
      <c r="M421" s="79" t="s">
        <v>1030</v>
      </c>
      <c r="N421" s="79" t="s">
        <v>80</v>
      </c>
      <c r="O421" s="79" t="s">
        <v>81</v>
      </c>
      <c r="P421" s="78" t="s">
        <v>1017</v>
      </c>
      <c r="Q421" s="79" t="s">
        <v>991</v>
      </c>
      <c r="R421" s="79"/>
      <c r="S421" s="79"/>
      <c r="T421" s="79"/>
      <c r="U421" s="79"/>
      <c r="V421" s="79"/>
      <c r="W421" s="79"/>
      <c r="X421" s="79"/>
      <c r="Y421" s="79"/>
      <c r="Z421" s="79"/>
      <c r="AA421" s="79"/>
      <c r="AB421" s="79"/>
      <c r="AC421" s="79"/>
      <c r="AD421" s="79"/>
    </row>
    <row r="422" ht="14.25" customHeight="1">
      <c r="A422" s="85" t="str">
        <f t="shared" si="1"/>
        <v>04-28</v>
      </c>
      <c r="B422" s="85" t="str">
        <f t="shared" si="2"/>
        <v>USD</v>
      </c>
      <c r="C422" s="85" t="s">
        <v>597</v>
      </c>
      <c r="D422" s="85">
        <v>1230428.0</v>
      </c>
      <c r="E422" s="85" t="s">
        <v>82</v>
      </c>
      <c r="F422" s="85" t="s">
        <v>1017</v>
      </c>
      <c r="G422" s="85" t="s">
        <v>1018</v>
      </c>
      <c r="H422" s="85" t="s">
        <v>991</v>
      </c>
      <c r="I422" s="85" t="s">
        <v>1057</v>
      </c>
      <c r="J422" s="85" t="s">
        <v>76</v>
      </c>
      <c r="K422" s="85" t="s">
        <v>1058</v>
      </c>
      <c r="L422" s="85" t="s">
        <v>1022</v>
      </c>
      <c r="M422" s="85" t="s">
        <v>1059</v>
      </c>
      <c r="N422" s="85" t="s">
        <v>80</v>
      </c>
      <c r="O422" s="85" t="s">
        <v>117</v>
      </c>
      <c r="P422" s="78" t="s">
        <v>1017</v>
      </c>
      <c r="Q422" s="79" t="s">
        <v>991</v>
      </c>
      <c r="R422" s="79"/>
      <c r="S422" s="79"/>
      <c r="T422" s="79"/>
      <c r="U422" s="79"/>
      <c r="V422" s="79"/>
      <c r="W422" s="79"/>
      <c r="X422" s="79"/>
      <c r="Y422" s="79"/>
      <c r="Z422" s="79"/>
      <c r="AA422" s="79"/>
      <c r="AB422" s="79"/>
      <c r="AC422" s="79"/>
      <c r="AD422" s="79"/>
    </row>
    <row r="423" ht="14.25" customHeight="1">
      <c r="A423" s="85" t="str">
        <f t="shared" si="1"/>
        <v>04-28</v>
      </c>
      <c r="B423" s="85" t="str">
        <f t="shared" si="2"/>
        <v>USD</v>
      </c>
      <c r="C423" s="85" t="s">
        <v>597</v>
      </c>
      <c r="D423" s="85">
        <v>1230428.0</v>
      </c>
      <c r="E423" s="85" t="s">
        <v>82</v>
      </c>
      <c r="F423" s="85" t="s">
        <v>1017</v>
      </c>
      <c r="G423" s="85" t="s">
        <v>1018</v>
      </c>
      <c r="H423" s="85" t="s">
        <v>991</v>
      </c>
      <c r="I423" s="85" t="s">
        <v>1060</v>
      </c>
      <c r="J423" s="85" t="s">
        <v>76</v>
      </c>
      <c r="K423" s="85" t="s">
        <v>1061</v>
      </c>
      <c r="L423" s="85" t="s">
        <v>1022</v>
      </c>
      <c r="M423" s="85" t="s">
        <v>1059</v>
      </c>
      <c r="N423" s="85" t="s">
        <v>80</v>
      </c>
      <c r="O423" s="85" t="s">
        <v>117</v>
      </c>
      <c r="P423" s="78" t="s">
        <v>1017</v>
      </c>
      <c r="Q423" s="79" t="s">
        <v>991</v>
      </c>
      <c r="R423" s="79"/>
      <c r="S423" s="79"/>
      <c r="T423" s="79"/>
      <c r="U423" s="79"/>
      <c r="V423" s="79"/>
      <c r="W423" s="79"/>
      <c r="X423" s="79"/>
      <c r="Y423" s="79"/>
      <c r="Z423" s="79"/>
      <c r="AA423" s="79"/>
      <c r="AB423" s="79"/>
      <c r="AC423" s="79"/>
      <c r="AD423" s="79"/>
    </row>
    <row r="424" ht="14.25" customHeight="1">
      <c r="A424" s="85" t="str">
        <f t="shared" si="1"/>
        <v>04-28</v>
      </c>
      <c r="B424" s="85" t="str">
        <f t="shared" si="2"/>
        <v>USD</v>
      </c>
      <c r="C424" s="85" t="s">
        <v>597</v>
      </c>
      <c r="D424" s="85">
        <v>1230428.0</v>
      </c>
      <c r="E424" s="85" t="s">
        <v>82</v>
      </c>
      <c r="F424" s="85" t="s">
        <v>1017</v>
      </c>
      <c r="G424" s="85" t="s">
        <v>1018</v>
      </c>
      <c r="H424" s="85" t="s">
        <v>991</v>
      </c>
      <c r="I424" s="85" t="s">
        <v>1062</v>
      </c>
      <c r="J424" s="85" t="s">
        <v>76</v>
      </c>
      <c r="K424" s="85" t="s">
        <v>1063</v>
      </c>
      <c r="L424" s="85" t="s">
        <v>1022</v>
      </c>
      <c r="M424" s="85" t="s">
        <v>1059</v>
      </c>
      <c r="N424" s="85" t="s">
        <v>80</v>
      </c>
      <c r="O424" s="85" t="s">
        <v>117</v>
      </c>
      <c r="P424" s="78" t="s">
        <v>1017</v>
      </c>
      <c r="Q424" s="79" t="s">
        <v>592</v>
      </c>
      <c r="R424" s="79"/>
      <c r="S424" s="79"/>
      <c r="T424" s="79"/>
      <c r="U424" s="79"/>
      <c r="V424" s="79"/>
      <c r="W424" s="79"/>
      <c r="X424" s="79"/>
      <c r="Y424" s="79"/>
      <c r="Z424" s="79"/>
      <c r="AA424" s="79"/>
      <c r="AB424" s="79"/>
      <c r="AC424" s="79"/>
      <c r="AD424" s="79"/>
    </row>
    <row r="425" ht="14.25" customHeight="1">
      <c r="A425" s="85" t="str">
        <f t="shared" si="1"/>
        <v>04-28</v>
      </c>
      <c r="B425" s="85" t="str">
        <f t="shared" si="2"/>
        <v>USD</v>
      </c>
      <c r="C425" s="85" t="s">
        <v>597</v>
      </c>
      <c r="D425" s="85">
        <v>1230428.0</v>
      </c>
      <c r="E425" s="85" t="s">
        <v>82</v>
      </c>
      <c r="F425" s="85" t="s">
        <v>1017</v>
      </c>
      <c r="G425" s="85" t="s">
        <v>1018</v>
      </c>
      <c r="H425" s="85" t="s">
        <v>991</v>
      </c>
      <c r="I425" s="85" t="s">
        <v>1064</v>
      </c>
      <c r="J425" s="85" t="s">
        <v>76</v>
      </c>
      <c r="K425" s="85" t="s">
        <v>1065</v>
      </c>
      <c r="L425" s="85" t="s">
        <v>1022</v>
      </c>
      <c r="M425" s="85" t="s">
        <v>1059</v>
      </c>
      <c r="N425" s="85" t="s">
        <v>80</v>
      </c>
      <c r="O425" s="85" t="s">
        <v>117</v>
      </c>
      <c r="P425" s="78" t="s">
        <v>1017</v>
      </c>
      <c r="Q425" s="79" t="s">
        <v>592</v>
      </c>
      <c r="R425" s="79"/>
      <c r="S425" s="79"/>
      <c r="T425" s="79"/>
      <c r="U425" s="79"/>
      <c r="V425" s="79"/>
      <c r="W425" s="79"/>
      <c r="X425" s="79"/>
      <c r="Y425" s="79"/>
      <c r="Z425" s="79"/>
      <c r="AA425" s="79"/>
      <c r="AB425" s="79"/>
      <c r="AC425" s="79"/>
      <c r="AD425" s="79"/>
    </row>
    <row r="426" ht="14.25" customHeight="1">
      <c r="A426" s="85" t="str">
        <f t="shared" si="1"/>
        <v>04-30</v>
      </c>
      <c r="B426" s="85" t="str">
        <f t="shared" si="2"/>
        <v>AUD</v>
      </c>
      <c r="C426" s="85" t="s">
        <v>597</v>
      </c>
      <c r="D426" s="85">
        <v>1230430.0</v>
      </c>
      <c r="E426" s="85" t="s">
        <v>82</v>
      </c>
      <c r="F426" s="85" t="s">
        <v>1066</v>
      </c>
      <c r="G426" s="85" t="s">
        <v>633</v>
      </c>
      <c r="H426" s="85" t="s">
        <v>592</v>
      </c>
      <c r="I426" s="85" t="s">
        <v>1067</v>
      </c>
      <c r="J426" s="85" t="s">
        <v>76</v>
      </c>
      <c r="K426" s="85" t="s">
        <v>1068</v>
      </c>
      <c r="L426" s="85" t="s">
        <v>1069</v>
      </c>
      <c r="M426" s="85" t="s">
        <v>1070</v>
      </c>
      <c r="N426" s="85" t="s">
        <v>80</v>
      </c>
      <c r="O426" s="85" t="s">
        <v>90</v>
      </c>
      <c r="P426" s="78" t="s">
        <v>1066</v>
      </c>
      <c r="Q426" s="79" t="s">
        <v>592</v>
      </c>
      <c r="R426" s="79"/>
      <c r="S426" s="79"/>
      <c r="T426" s="79"/>
      <c r="U426" s="79"/>
      <c r="V426" s="79"/>
      <c r="W426" s="79"/>
      <c r="X426" s="79"/>
      <c r="Y426" s="79"/>
      <c r="Z426" s="79"/>
      <c r="AA426" s="79"/>
      <c r="AB426" s="79"/>
      <c r="AC426" s="79"/>
      <c r="AD426" s="79"/>
    </row>
    <row r="427" ht="14.25" customHeight="1">
      <c r="A427" s="85" t="str">
        <f t="shared" si="1"/>
        <v>04-30</v>
      </c>
      <c r="B427" s="85" t="str">
        <f t="shared" si="2"/>
        <v>AUD</v>
      </c>
      <c r="C427" s="85" t="s">
        <v>597</v>
      </c>
      <c r="D427" s="85">
        <v>1230430.0</v>
      </c>
      <c r="E427" s="85" t="s">
        <v>82</v>
      </c>
      <c r="F427" s="85" t="s">
        <v>1066</v>
      </c>
      <c r="G427" s="85" t="s">
        <v>633</v>
      </c>
      <c r="H427" s="85" t="s">
        <v>592</v>
      </c>
      <c r="I427" s="85" t="s">
        <v>1071</v>
      </c>
      <c r="J427" s="85" t="s">
        <v>76</v>
      </c>
      <c r="K427" s="85" t="s">
        <v>1068</v>
      </c>
      <c r="L427" s="85" t="s">
        <v>1069</v>
      </c>
      <c r="M427" s="85" t="s">
        <v>1070</v>
      </c>
      <c r="N427" s="85" t="s">
        <v>80</v>
      </c>
      <c r="O427" s="85" t="s">
        <v>90</v>
      </c>
      <c r="P427" s="78" t="s">
        <v>1066</v>
      </c>
      <c r="Q427" s="79" t="s">
        <v>592</v>
      </c>
      <c r="R427" s="79"/>
      <c r="S427" s="79"/>
      <c r="T427" s="79"/>
      <c r="U427" s="79"/>
      <c r="V427" s="79"/>
      <c r="W427" s="79"/>
      <c r="X427" s="79"/>
      <c r="Y427" s="79"/>
      <c r="Z427" s="79"/>
      <c r="AA427" s="79"/>
      <c r="AB427" s="79"/>
      <c r="AC427" s="79"/>
      <c r="AD427" s="79"/>
    </row>
    <row r="428" ht="14.25" customHeight="1">
      <c r="A428" s="85" t="str">
        <f t="shared" si="1"/>
        <v>04-30</v>
      </c>
      <c r="B428" s="85" t="str">
        <f t="shared" si="2"/>
        <v>AUD</v>
      </c>
      <c r="C428" s="85" t="s">
        <v>597</v>
      </c>
      <c r="D428" s="85">
        <v>1230430.0</v>
      </c>
      <c r="E428" s="85" t="s">
        <v>82</v>
      </c>
      <c r="F428" s="85" t="s">
        <v>1066</v>
      </c>
      <c r="G428" s="85" t="s">
        <v>633</v>
      </c>
      <c r="H428" s="85" t="s">
        <v>592</v>
      </c>
      <c r="I428" s="85" t="s">
        <v>1072</v>
      </c>
      <c r="J428" s="85" t="s">
        <v>76</v>
      </c>
      <c r="K428" s="85" t="s">
        <v>1073</v>
      </c>
      <c r="L428" s="85" t="s">
        <v>1069</v>
      </c>
      <c r="M428" s="85" t="s">
        <v>1070</v>
      </c>
      <c r="N428" s="85" t="s">
        <v>80</v>
      </c>
      <c r="O428" s="85" t="s">
        <v>90</v>
      </c>
      <c r="P428" s="78" t="s">
        <v>1066</v>
      </c>
      <c r="Q428" s="79" t="s">
        <v>592</v>
      </c>
      <c r="R428" s="79"/>
      <c r="S428" s="79"/>
      <c r="T428" s="79"/>
      <c r="U428" s="79"/>
      <c r="V428" s="79"/>
      <c r="W428" s="79"/>
      <c r="X428" s="79"/>
      <c r="Y428" s="79"/>
      <c r="Z428" s="79"/>
      <c r="AA428" s="79"/>
      <c r="AB428" s="79"/>
      <c r="AC428" s="79"/>
      <c r="AD428" s="79"/>
    </row>
    <row r="429" ht="14.25" customHeight="1">
      <c r="A429" s="85" t="str">
        <f t="shared" si="1"/>
        <v>04-30</v>
      </c>
      <c r="B429" s="85" t="str">
        <f t="shared" si="2"/>
        <v>AUD</v>
      </c>
      <c r="C429" s="85" t="s">
        <v>597</v>
      </c>
      <c r="D429" s="85">
        <v>1230430.0</v>
      </c>
      <c r="E429" s="85" t="s">
        <v>82</v>
      </c>
      <c r="F429" s="85" t="s">
        <v>1066</v>
      </c>
      <c r="G429" s="85" t="s">
        <v>633</v>
      </c>
      <c r="H429" s="85" t="s">
        <v>592</v>
      </c>
      <c r="I429" s="85" t="s">
        <v>1074</v>
      </c>
      <c r="J429" s="85" t="s">
        <v>76</v>
      </c>
      <c r="K429" s="85" t="s">
        <v>1075</v>
      </c>
      <c r="L429" s="85" t="s">
        <v>1069</v>
      </c>
      <c r="M429" s="85" t="s">
        <v>1070</v>
      </c>
      <c r="N429" s="85" t="s">
        <v>80</v>
      </c>
      <c r="O429" s="85" t="s">
        <v>90</v>
      </c>
      <c r="P429" s="78" t="s">
        <v>1066</v>
      </c>
      <c r="Q429" s="79" t="s">
        <v>592</v>
      </c>
      <c r="R429" s="79"/>
      <c r="S429" s="79"/>
      <c r="T429" s="79"/>
      <c r="U429" s="79"/>
      <c r="V429" s="79"/>
      <c r="W429" s="79"/>
      <c r="X429" s="79"/>
      <c r="Y429" s="79"/>
      <c r="Z429" s="79"/>
      <c r="AA429" s="79"/>
      <c r="AB429" s="79"/>
      <c r="AC429" s="79"/>
      <c r="AD429" s="79"/>
    </row>
    <row r="430" ht="14.25" customHeight="1">
      <c r="A430" s="85" t="str">
        <f t="shared" si="1"/>
        <v>04-30</v>
      </c>
      <c r="B430" s="85" t="str">
        <f t="shared" si="2"/>
        <v>AUD</v>
      </c>
      <c r="C430" s="85" t="s">
        <v>597</v>
      </c>
      <c r="D430" s="85">
        <v>1230430.0</v>
      </c>
      <c r="E430" s="85" t="s">
        <v>82</v>
      </c>
      <c r="F430" s="85" t="s">
        <v>1066</v>
      </c>
      <c r="G430" s="85" t="s">
        <v>633</v>
      </c>
      <c r="H430" s="85" t="s">
        <v>592</v>
      </c>
      <c r="I430" s="85" t="s">
        <v>1076</v>
      </c>
      <c r="J430" s="85" t="s">
        <v>76</v>
      </c>
      <c r="K430" s="85" t="s">
        <v>1077</v>
      </c>
      <c r="L430" s="85" t="s">
        <v>1069</v>
      </c>
      <c r="M430" s="85" t="s">
        <v>1070</v>
      </c>
      <c r="N430" s="85" t="s">
        <v>80</v>
      </c>
      <c r="O430" s="85" t="s">
        <v>90</v>
      </c>
      <c r="P430" s="78" t="s">
        <v>1066</v>
      </c>
      <c r="Q430" s="79" t="s">
        <v>592</v>
      </c>
      <c r="R430" s="79"/>
      <c r="S430" s="79"/>
      <c r="T430" s="79"/>
      <c r="U430" s="79"/>
      <c r="V430" s="79"/>
      <c r="W430" s="79"/>
      <c r="X430" s="79"/>
      <c r="Y430" s="79"/>
      <c r="Z430" s="79"/>
      <c r="AA430" s="79"/>
      <c r="AB430" s="79"/>
      <c r="AC430" s="79"/>
      <c r="AD430" s="79"/>
    </row>
    <row r="431" ht="14.25" customHeight="1">
      <c r="A431" s="85" t="str">
        <f t="shared" si="1"/>
        <v>04-30</v>
      </c>
      <c r="B431" s="85" t="str">
        <f t="shared" si="2"/>
        <v>AUD</v>
      </c>
      <c r="C431" s="85" t="s">
        <v>597</v>
      </c>
      <c r="D431" s="85">
        <v>1230430.0</v>
      </c>
      <c r="E431" s="85" t="s">
        <v>82</v>
      </c>
      <c r="F431" s="85" t="s">
        <v>1066</v>
      </c>
      <c r="G431" s="85" t="s">
        <v>633</v>
      </c>
      <c r="H431" s="85" t="s">
        <v>592</v>
      </c>
      <c r="I431" s="85" t="s">
        <v>1078</v>
      </c>
      <c r="J431" s="85" t="s">
        <v>76</v>
      </c>
      <c r="K431" s="85" t="s">
        <v>1079</v>
      </c>
      <c r="L431" s="85" t="s">
        <v>1069</v>
      </c>
      <c r="M431" s="85" t="s">
        <v>1070</v>
      </c>
      <c r="N431" s="85" t="s">
        <v>80</v>
      </c>
      <c r="O431" s="85" t="s">
        <v>90</v>
      </c>
      <c r="P431" s="78" t="s">
        <v>1066</v>
      </c>
      <c r="Q431" s="79" t="s">
        <v>592</v>
      </c>
      <c r="R431" s="79"/>
      <c r="S431" s="79"/>
      <c r="T431" s="79"/>
      <c r="U431" s="79"/>
      <c r="V431" s="79"/>
      <c r="W431" s="79"/>
      <c r="X431" s="79"/>
      <c r="Y431" s="79"/>
      <c r="Z431" s="79"/>
      <c r="AA431" s="79"/>
      <c r="AB431" s="79"/>
      <c r="AC431" s="79"/>
      <c r="AD431" s="79"/>
    </row>
    <row r="432" ht="14.25" customHeight="1">
      <c r="A432" s="85" t="str">
        <f t="shared" si="1"/>
        <v>04-30</v>
      </c>
      <c r="B432" s="85" t="str">
        <f t="shared" si="2"/>
        <v>AUD</v>
      </c>
      <c r="C432" s="85" t="s">
        <v>597</v>
      </c>
      <c r="D432" s="85">
        <v>1230430.0</v>
      </c>
      <c r="E432" s="85" t="s">
        <v>82</v>
      </c>
      <c r="F432" s="85" t="s">
        <v>1066</v>
      </c>
      <c r="G432" s="85" t="s">
        <v>633</v>
      </c>
      <c r="H432" s="85" t="s">
        <v>592</v>
      </c>
      <c r="I432" s="85" t="s">
        <v>1080</v>
      </c>
      <c r="J432" s="85" t="s">
        <v>76</v>
      </c>
      <c r="K432" s="85" t="s">
        <v>1081</v>
      </c>
      <c r="L432" s="85" t="s">
        <v>1069</v>
      </c>
      <c r="M432" s="85" t="s">
        <v>1070</v>
      </c>
      <c r="N432" s="85" t="s">
        <v>80</v>
      </c>
      <c r="O432" s="85" t="s">
        <v>90</v>
      </c>
      <c r="P432" s="78" t="s">
        <v>1066</v>
      </c>
      <c r="Q432" s="79" t="s">
        <v>592</v>
      </c>
      <c r="R432" s="79"/>
      <c r="S432" s="79"/>
      <c r="T432" s="79"/>
      <c r="U432" s="79"/>
      <c r="V432" s="79"/>
      <c r="W432" s="79"/>
      <c r="X432" s="79"/>
      <c r="Y432" s="79"/>
      <c r="Z432" s="79"/>
      <c r="AA432" s="79"/>
      <c r="AB432" s="79"/>
      <c r="AC432" s="79"/>
      <c r="AD432" s="79"/>
    </row>
    <row r="433" ht="14.25" customHeight="1">
      <c r="A433" s="85" t="str">
        <f t="shared" si="1"/>
        <v>04-30</v>
      </c>
      <c r="B433" s="85" t="str">
        <f t="shared" si="2"/>
        <v>AUD</v>
      </c>
      <c r="C433" s="85" t="s">
        <v>597</v>
      </c>
      <c r="D433" s="85">
        <v>1230430.0</v>
      </c>
      <c r="E433" s="85" t="s">
        <v>82</v>
      </c>
      <c r="F433" s="85" t="s">
        <v>1066</v>
      </c>
      <c r="G433" s="85" t="s">
        <v>633</v>
      </c>
      <c r="H433" s="85" t="s">
        <v>592</v>
      </c>
      <c r="I433" s="85" t="s">
        <v>1082</v>
      </c>
      <c r="J433" s="85" t="s">
        <v>76</v>
      </c>
      <c r="K433" s="85" t="s">
        <v>1083</v>
      </c>
      <c r="L433" s="85" t="s">
        <v>1069</v>
      </c>
      <c r="M433" s="85" t="s">
        <v>1070</v>
      </c>
      <c r="N433" s="85" t="s">
        <v>80</v>
      </c>
      <c r="O433" s="85" t="s">
        <v>90</v>
      </c>
      <c r="P433" s="78" t="s">
        <v>1066</v>
      </c>
      <c r="Q433" s="79" t="s">
        <v>592</v>
      </c>
      <c r="R433" s="79"/>
      <c r="S433" s="79"/>
      <c r="T433" s="79"/>
      <c r="U433" s="79"/>
      <c r="V433" s="79"/>
      <c r="W433" s="79"/>
      <c r="X433" s="79"/>
      <c r="Y433" s="79"/>
      <c r="Z433" s="79"/>
      <c r="AA433" s="79"/>
      <c r="AB433" s="79"/>
      <c r="AC433" s="79"/>
      <c r="AD433" s="79"/>
    </row>
    <row r="434" ht="14.25" customHeight="1">
      <c r="A434" s="85" t="str">
        <f t="shared" si="1"/>
        <v>04-30</v>
      </c>
      <c r="B434" s="85" t="str">
        <f t="shared" si="2"/>
        <v>AUD</v>
      </c>
      <c r="C434" s="85" t="s">
        <v>597</v>
      </c>
      <c r="D434" s="85">
        <v>1230430.0</v>
      </c>
      <c r="E434" s="85" t="s">
        <v>82</v>
      </c>
      <c r="F434" s="85" t="s">
        <v>1066</v>
      </c>
      <c r="G434" s="85" t="s">
        <v>633</v>
      </c>
      <c r="H434" s="85" t="s">
        <v>592</v>
      </c>
      <c r="I434" s="85" t="s">
        <v>1084</v>
      </c>
      <c r="J434" s="85" t="s">
        <v>76</v>
      </c>
      <c r="K434" s="85" t="s">
        <v>1085</v>
      </c>
      <c r="L434" s="85" t="s">
        <v>1069</v>
      </c>
      <c r="M434" s="85" t="s">
        <v>1070</v>
      </c>
      <c r="N434" s="85" t="s">
        <v>80</v>
      </c>
      <c r="O434" s="85" t="s">
        <v>90</v>
      </c>
      <c r="P434" s="78" t="s">
        <v>1066</v>
      </c>
      <c r="Q434" s="79" t="s">
        <v>592</v>
      </c>
      <c r="R434" s="79"/>
      <c r="S434" s="79"/>
      <c r="T434" s="79"/>
      <c r="U434" s="79"/>
      <c r="V434" s="79"/>
      <c r="W434" s="79"/>
      <c r="X434" s="79"/>
      <c r="Y434" s="79"/>
      <c r="Z434" s="79"/>
      <c r="AA434" s="79"/>
      <c r="AB434" s="79"/>
      <c r="AC434" s="79"/>
      <c r="AD434" s="79"/>
    </row>
    <row r="435" ht="14.25" customHeight="1">
      <c r="A435" s="85" t="str">
        <f t="shared" si="1"/>
        <v>04-30</v>
      </c>
      <c r="B435" s="85" t="str">
        <f t="shared" si="2"/>
        <v>AUD</v>
      </c>
      <c r="C435" s="85" t="s">
        <v>597</v>
      </c>
      <c r="D435" s="85">
        <v>1230430.0</v>
      </c>
      <c r="E435" s="85" t="s">
        <v>82</v>
      </c>
      <c r="F435" s="85" t="s">
        <v>1066</v>
      </c>
      <c r="G435" s="85" t="s">
        <v>633</v>
      </c>
      <c r="H435" s="85" t="s">
        <v>592</v>
      </c>
      <c r="I435" s="85" t="s">
        <v>1086</v>
      </c>
      <c r="J435" s="85" t="s">
        <v>76</v>
      </c>
      <c r="K435" s="85" t="s">
        <v>1087</v>
      </c>
      <c r="L435" s="85" t="s">
        <v>1069</v>
      </c>
      <c r="M435" s="85" t="s">
        <v>1070</v>
      </c>
      <c r="N435" s="85" t="s">
        <v>80</v>
      </c>
      <c r="O435" s="85" t="s">
        <v>90</v>
      </c>
      <c r="P435" s="78" t="s">
        <v>1066</v>
      </c>
      <c r="Q435" s="79" t="s">
        <v>592</v>
      </c>
      <c r="R435" s="79"/>
      <c r="S435" s="79"/>
      <c r="T435" s="79"/>
      <c r="U435" s="79"/>
      <c r="V435" s="79"/>
      <c r="W435" s="79"/>
      <c r="X435" s="79"/>
      <c r="Y435" s="79"/>
      <c r="Z435" s="79"/>
      <c r="AA435" s="79"/>
      <c r="AB435" s="79"/>
      <c r="AC435" s="79"/>
      <c r="AD435" s="79"/>
    </row>
    <row r="436" ht="14.25" customHeight="1">
      <c r="A436" s="85" t="str">
        <f t="shared" si="1"/>
        <v>04-30</v>
      </c>
      <c r="B436" s="85" t="str">
        <f t="shared" si="2"/>
        <v>AUD</v>
      </c>
      <c r="C436" s="85" t="s">
        <v>597</v>
      </c>
      <c r="D436" s="85">
        <v>1230430.0</v>
      </c>
      <c r="E436" s="85" t="s">
        <v>82</v>
      </c>
      <c r="F436" s="85" t="s">
        <v>1066</v>
      </c>
      <c r="G436" s="85" t="s">
        <v>633</v>
      </c>
      <c r="H436" s="85" t="s">
        <v>592</v>
      </c>
      <c r="I436" s="85" t="s">
        <v>1088</v>
      </c>
      <c r="J436" s="85" t="s">
        <v>76</v>
      </c>
      <c r="K436" s="85" t="s">
        <v>1089</v>
      </c>
      <c r="L436" s="85" t="s">
        <v>1069</v>
      </c>
      <c r="M436" s="85" t="s">
        <v>1070</v>
      </c>
      <c r="N436" s="85" t="s">
        <v>80</v>
      </c>
      <c r="O436" s="85" t="s">
        <v>90</v>
      </c>
      <c r="P436" s="78" t="s">
        <v>1066</v>
      </c>
      <c r="Q436" s="79" t="s">
        <v>592</v>
      </c>
      <c r="R436" s="79"/>
      <c r="S436" s="79"/>
      <c r="T436" s="79"/>
      <c r="U436" s="79"/>
      <c r="V436" s="79"/>
      <c r="W436" s="79"/>
      <c r="X436" s="79"/>
      <c r="Y436" s="79"/>
      <c r="Z436" s="79"/>
      <c r="AA436" s="79"/>
      <c r="AB436" s="79"/>
      <c r="AC436" s="79"/>
      <c r="AD436" s="79"/>
    </row>
    <row r="437" ht="14.25" customHeight="1">
      <c r="A437" s="85" t="str">
        <f t="shared" si="1"/>
        <v>04-30</v>
      </c>
      <c r="B437" s="85" t="str">
        <f t="shared" si="2"/>
        <v>AUD</v>
      </c>
      <c r="C437" s="85" t="s">
        <v>597</v>
      </c>
      <c r="D437" s="85">
        <v>1230430.0</v>
      </c>
      <c r="E437" s="85" t="s">
        <v>82</v>
      </c>
      <c r="F437" s="85" t="s">
        <v>1066</v>
      </c>
      <c r="G437" s="85" t="s">
        <v>633</v>
      </c>
      <c r="H437" s="85" t="s">
        <v>592</v>
      </c>
      <c r="I437" s="85" t="s">
        <v>1090</v>
      </c>
      <c r="J437" s="85" t="s">
        <v>76</v>
      </c>
      <c r="K437" s="85" t="s">
        <v>1091</v>
      </c>
      <c r="L437" s="85" t="s">
        <v>1069</v>
      </c>
      <c r="M437" s="85" t="s">
        <v>1070</v>
      </c>
      <c r="N437" s="85" t="s">
        <v>80</v>
      </c>
      <c r="O437" s="85" t="s">
        <v>90</v>
      </c>
      <c r="P437" s="78" t="s">
        <v>1066</v>
      </c>
      <c r="Q437" s="79" t="s">
        <v>592</v>
      </c>
      <c r="R437" s="79"/>
      <c r="S437" s="79"/>
      <c r="T437" s="79"/>
      <c r="U437" s="79"/>
      <c r="V437" s="79"/>
      <c r="W437" s="79"/>
      <c r="X437" s="79"/>
      <c r="Y437" s="79"/>
      <c r="Z437" s="79"/>
      <c r="AA437" s="79"/>
      <c r="AB437" s="79"/>
      <c r="AC437" s="79"/>
      <c r="AD437" s="79"/>
    </row>
    <row r="438" ht="14.25" customHeight="1">
      <c r="A438" s="85" t="str">
        <f t="shared" si="1"/>
        <v>04-30</v>
      </c>
      <c r="B438" s="85" t="str">
        <f t="shared" si="2"/>
        <v>AUD</v>
      </c>
      <c r="C438" s="85" t="s">
        <v>597</v>
      </c>
      <c r="D438" s="85">
        <v>1230430.0</v>
      </c>
      <c r="E438" s="85" t="s">
        <v>82</v>
      </c>
      <c r="F438" s="85" t="s">
        <v>1066</v>
      </c>
      <c r="G438" s="85" t="s">
        <v>633</v>
      </c>
      <c r="H438" s="85" t="s">
        <v>592</v>
      </c>
      <c r="I438" s="85" t="s">
        <v>1092</v>
      </c>
      <c r="J438" s="85" t="s">
        <v>76</v>
      </c>
      <c r="K438" s="85" t="s">
        <v>1093</v>
      </c>
      <c r="L438" s="85" t="s">
        <v>1069</v>
      </c>
      <c r="M438" s="85" t="s">
        <v>1070</v>
      </c>
      <c r="N438" s="85" t="s">
        <v>80</v>
      </c>
      <c r="O438" s="85" t="s">
        <v>90</v>
      </c>
      <c r="P438" s="78" t="s">
        <v>1066</v>
      </c>
      <c r="Q438" s="79" t="s">
        <v>592</v>
      </c>
      <c r="R438" s="79"/>
      <c r="S438" s="79"/>
      <c r="T438" s="79"/>
      <c r="U438" s="79"/>
      <c r="V438" s="79"/>
      <c r="W438" s="79"/>
      <c r="X438" s="79"/>
      <c r="Y438" s="79"/>
      <c r="Z438" s="79"/>
      <c r="AA438" s="79"/>
      <c r="AB438" s="79"/>
      <c r="AC438" s="79"/>
      <c r="AD438" s="79"/>
    </row>
    <row r="439" ht="14.25" customHeight="1">
      <c r="A439" s="85" t="str">
        <f t="shared" si="1"/>
        <v>04-30</v>
      </c>
      <c r="B439" s="85" t="str">
        <f t="shared" si="2"/>
        <v>AUD</v>
      </c>
      <c r="C439" s="85" t="s">
        <v>597</v>
      </c>
      <c r="D439" s="85">
        <v>1230430.0</v>
      </c>
      <c r="E439" s="85" t="s">
        <v>82</v>
      </c>
      <c r="F439" s="85" t="s">
        <v>1066</v>
      </c>
      <c r="G439" s="85" t="s">
        <v>633</v>
      </c>
      <c r="H439" s="85" t="s">
        <v>592</v>
      </c>
      <c r="I439" s="85" t="s">
        <v>1094</v>
      </c>
      <c r="J439" s="85" t="s">
        <v>76</v>
      </c>
      <c r="K439" s="85" t="s">
        <v>1095</v>
      </c>
      <c r="L439" s="85" t="s">
        <v>1069</v>
      </c>
      <c r="M439" s="85" t="s">
        <v>1070</v>
      </c>
      <c r="N439" s="85" t="s">
        <v>80</v>
      </c>
      <c r="O439" s="85" t="s">
        <v>90</v>
      </c>
      <c r="P439" s="78" t="s">
        <v>1066</v>
      </c>
      <c r="Q439" s="79" t="s">
        <v>592</v>
      </c>
      <c r="R439" s="79"/>
      <c r="S439" s="79"/>
      <c r="T439" s="79"/>
      <c r="U439" s="79"/>
      <c r="V439" s="79"/>
      <c r="W439" s="79"/>
      <c r="X439" s="79"/>
      <c r="Y439" s="79"/>
      <c r="Z439" s="79"/>
      <c r="AA439" s="79"/>
      <c r="AB439" s="79"/>
      <c r="AC439" s="79"/>
      <c r="AD439" s="79"/>
    </row>
    <row r="440" ht="14.25" customHeight="1">
      <c r="A440" s="85" t="str">
        <f t="shared" si="1"/>
        <v>04-30</v>
      </c>
      <c r="B440" s="85" t="str">
        <f t="shared" si="2"/>
        <v>AUD</v>
      </c>
      <c r="C440" s="85" t="s">
        <v>597</v>
      </c>
      <c r="D440" s="85">
        <v>1230430.0</v>
      </c>
      <c r="E440" s="85" t="s">
        <v>82</v>
      </c>
      <c r="F440" s="85" t="s">
        <v>1066</v>
      </c>
      <c r="G440" s="85" t="s">
        <v>633</v>
      </c>
      <c r="H440" s="85" t="s">
        <v>592</v>
      </c>
      <c r="I440" s="85" t="s">
        <v>1096</v>
      </c>
      <c r="J440" s="85" t="s">
        <v>76</v>
      </c>
      <c r="K440" s="85" t="s">
        <v>1097</v>
      </c>
      <c r="L440" s="85" t="s">
        <v>1069</v>
      </c>
      <c r="M440" s="85" t="s">
        <v>1070</v>
      </c>
      <c r="N440" s="85" t="s">
        <v>80</v>
      </c>
      <c r="O440" s="85" t="s">
        <v>90</v>
      </c>
      <c r="P440" s="78" t="s">
        <v>1066</v>
      </c>
      <c r="Q440" s="79" t="s">
        <v>592</v>
      </c>
      <c r="R440" s="79"/>
      <c r="S440" s="79"/>
      <c r="T440" s="79"/>
      <c r="U440" s="79"/>
      <c r="V440" s="79"/>
      <c r="W440" s="79"/>
      <c r="X440" s="79"/>
      <c r="Y440" s="79"/>
      <c r="Z440" s="79"/>
      <c r="AA440" s="79"/>
      <c r="AB440" s="79"/>
      <c r="AC440" s="79"/>
      <c r="AD440" s="79"/>
    </row>
    <row r="441" ht="14.25" customHeight="1">
      <c r="A441" s="85" t="str">
        <f t="shared" si="1"/>
        <v>04-30</v>
      </c>
      <c r="B441" s="85" t="str">
        <f t="shared" si="2"/>
        <v>AUD</v>
      </c>
      <c r="C441" s="85" t="s">
        <v>597</v>
      </c>
      <c r="D441" s="85">
        <v>1230430.0</v>
      </c>
      <c r="E441" s="85" t="s">
        <v>71</v>
      </c>
      <c r="F441" s="85" t="s">
        <v>643</v>
      </c>
      <c r="G441" s="85" t="s">
        <v>644</v>
      </c>
      <c r="H441" s="85" t="s">
        <v>592</v>
      </c>
      <c r="I441" s="85" t="s">
        <v>1098</v>
      </c>
      <c r="J441" s="85" t="s">
        <v>76</v>
      </c>
      <c r="K441" s="85" t="s">
        <v>1099</v>
      </c>
      <c r="L441" s="85" t="s">
        <v>602</v>
      </c>
      <c r="M441" s="85" t="s">
        <v>1100</v>
      </c>
      <c r="N441" s="85" t="s">
        <v>80</v>
      </c>
      <c r="O441" s="85" t="s">
        <v>98</v>
      </c>
      <c r="P441" s="78" t="s">
        <v>643</v>
      </c>
      <c r="Q441" s="79"/>
      <c r="R441" s="79"/>
      <c r="S441" s="79"/>
      <c r="T441" s="79"/>
      <c r="U441" s="79"/>
      <c r="V441" s="79"/>
      <c r="W441" s="79"/>
      <c r="X441" s="79"/>
      <c r="Y441" s="79"/>
      <c r="Z441" s="79"/>
      <c r="AA441" s="79"/>
      <c r="AB441" s="79"/>
      <c r="AC441" s="79"/>
      <c r="AD441" s="79"/>
    </row>
    <row r="442" ht="14.25" customHeight="1">
      <c r="A442" s="85" t="str">
        <f t="shared" si="1"/>
        <v>04-30</v>
      </c>
      <c r="B442" s="85" t="str">
        <f t="shared" si="2"/>
        <v>AUD</v>
      </c>
      <c r="C442" s="85" t="s">
        <v>597</v>
      </c>
      <c r="D442" s="85">
        <v>1230430.0</v>
      </c>
      <c r="E442" s="85" t="s">
        <v>71</v>
      </c>
      <c r="F442" s="85" t="s">
        <v>643</v>
      </c>
      <c r="G442" s="85" t="s">
        <v>644</v>
      </c>
      <c r="H442" s="85" t="s">
        <v>592</v>
      </c>
      <c r="I442" s="85" t="s">
        <v>1101</v>
      </c>
      <c r="J442" s="85" t="s">
        <v>76</v>
      </c>
      <c r="K442" s="85" t="s">
        <v>1102</v>
      </c>
      <c r="L442" s="85" t="s">
        <v>602</v>
      </c>
      <c r="M442" s="85" t="s">
        <v>1100</v>
      </c>
      <c r="N442" s="85" t="s">
        <v>80</v>
      </c>
      <c r="O442" s="85" t="s">
        <v>98</v>
      </c>
      <c r="P442" s="78" t="s">
        <v>643</v>
      </c>
      <c r="Q442" s="79"/>
      <c r="R442" s="79"/>
      <c r="S442" s="79"/>
      <c r="T442" s="79"/>
      <c r="U442" s="79"/>
      <c r="V442" s="79"/>
      <c r="W442" s="79"/>
      <c r="X442" s="79"/>
      <c r="Y442" s="79"/>
      <c r="Z442" s="79"/>
      <c r="AA442" s="79"/>
      <c r="AB442" s="79"/>
      <c r="AC442" s="79"/>
      <c r="AD442" s="79"/>
    </row>
    <row r="443" ht="14.25" customHeight="1">
      <c r="C443" s="79"/>
      <c r="D443" s="79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8"/>
      <c r="Q443" s="79"/>
      <c r="R443" s="79"/>
      <c r="S443" s="79"/>
      <c r="T443" s="79"/>
      <c r="U443" s="79"/>
      <c r="V443" s="79"/>
      <c r="W443" s="79"/>
      <c r="X443" s="79"/>
      <c r="Y443" s="79"/>
      <c r="Z443" s="79"/>
      <c r="AA443" s="79"/>
      <c r="AB443" s="79"/>
      <c r="AC443" s="79"/>
      <c r="AD443" s="79"/>
    </row>
    <row r="444" ht="14.25" customHeight="1">
      <c r="A444" s="79"/>
      <c r="B444" s="79"/>
      <c r="C444" s="79"/>
      <c r="D444" s="79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8"/>
      <c r="Q444" s="79"/>
      <c r="R444" s="79"/>
      <c r="S444" s="79"/>
      <c r="T444" s="79"/>
      <c r="U444" s="79"/>
      <c r="V444" s="79"/>
      <c r="W444" s="79"/>
      <c r="X444" s="79"/>
      <c r="Y444" s="79"/>
      <c r="Z444" s="79"/>
      <c r="AA444" s="79"/>
      <c r="AB444" s="79"/>
      <c r="AC444" s="79"/>
      <c r="AD444" s="79"/>
    </row>
    <row r="445" ht="14.25" customHeight="1">
      <c r="A445" s="79"/>
      <c r="B445" s="79"/>
      <c r="C445" s="79"/>
      <c r="D445" s="79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8"/>
      <c r="Q445" s="79"/>
      <c r="R445" s="79"/>
      <c r="S445" s="79"/>
      <c r="T445" s="79"/>
      <c r="U445" s="79"/>
      <c r="V445" s="79"/>
      <c r="W445" s="79"/>
      <c r="X445" s="79"/>
      <c r="Y445" s="79"/>
      <c r="Z445" s="79"/>
      <c r="AA445" s="79"/>
      <c r="AB445" s="79"/>
      <c r="AC445" s="79"/>
      <c r="AD445" s="79"/>
    </row>
    <row r="446" ht="14.25" customHeight="1">
      <c r="A446" s="79"/>
      <c r="B446" s="79"/>
      <c r="C446" s="79"/>
      <c r="D446" s="79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8"/>
      <c r="Q446" s="79"/>
      <c r="R446" s="79"/>
      <c r="S446" s="79"/>
      <c r="T446" s="79"/>
      <c r="U446" s="79"/>
      <c r="V446" s="79"/>
      <c r="W446" s="79"/>
      <c r="X446" s="79"/>
      <c r="Y446" s="79"/>
      <c r="Z446" s="79"/>
      <c r="AA446" s="79"/>
      <c r="AB446" s="79"/>
      <c r="AC446" s="79"/>
      <c r="AD446" s="79"/>
    </row>
    <row r="447" ht="14.25" customHeight="1">
      <c r="A447" s="79"/>
      <c r="B447" s="79"/>
      <c r="C447" s="79"/>
      <c r="D447" s="79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8"/>
      <c r="Q447" s="79"/>
      <c r="R447" s="79"/>
      <c r="S447" s="79"/>
      <c r="T447" s="79"/>
      <c r="U447" s="79"/>
      <c r="V447" s="79"/>
      <c r="W447" s="79"/>
      <c r="X447" s="79"/>
      <c r="Y447" s="79"/>
      <c r="Z447" s="79"/>
      <c r="AA447" s="79"/>
      <c r="AB447" s="79"/>
      <c r="AC447" s="79"/>
      <c r="AD447" s="79"/>
    </row>
    <row r="448" ht="14.25" customHeight="1">
      <c r="A448" s="79"/>
      <c r="B448" s="79"/>
      <c r="C448" s="79"/>
      <c r="D448" s="79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8"/>
      <c r="Q448" s="79"/>
      <c r="R448" s="79"/>
      <c r="S448" s="79"/>
      <c r="T448" s="79"/>
      <c r="U448" s="79"/>
      <c r="V448" s="79"/>
      <c r="W448" s="79"/>
      <c r="X448" s="79"/>
      <c r="Y448" s="79"/>
      <c r="Z448" s="79"/>
      <c r="AA448" s="79"/>
      <c r="AB448" s="79"/>
      <c r="AC448" s="79"/>
      <c r="AD448" s="79"/>
    </row>
    <row r="449" ht="14.25" customHeight="1">
      <c r="A449" s="79"/>
      <c r="B449" s="79"/>
      <c r="C449" s="79"/>
      <c r="D449" s="79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8"/>
      <c r="Q449" s="79"/>
      <c r="R449" s="79"/>
      <c r="S449" s="79"/>
      <c r="T449" s="79"/>
      <c r="U449" s="79"/>
      <c r="V449" s="79"/>
      <c r="W449" s="79"/>
      <c r="X449" s="79"/>
      <c r="Y449" s="79"/>
      <c r="Z449" s="79"/>
      <c r="AA449" s="79"/>
      <c r="AB449" s="79"/>
      <c r="AC449" s="79"/>
      <c r="AD449" s="79"/>
    </row>
    <row r="450" ht="14.25" customHeight="1">
      <c r="A450" s="79"/>
      <c r="B450" s="79"/>
      <c r="C450" s="79"/>
      <c r="D450" s="79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8"/>
      <c r="Q450" s="79"/>
      <c r="R450" s="79"/>
      <c r="S450" s="79"/>
      <c r="T450" s="79"/>
      <c r="U450" s="79"/>
      <c r="V450" s="79"/>
      <c r="W450" s="79"/>
      <c r="X450" s="79"/>
      <c r="Y450" s="79"/>
      <c r="Z450" s="79"/>
      <c r="AA450" s="79"/>
      <c r="AB450" s="79"/>
      <c r="AC450" s="79"/>
      <c r="AD450" s="79"/>
    </row>
    <row r="451" ht="14.25" customHeight="1">
      <c r="A451" s="79"/>
      <c r="B451" s="79"/>
      <c r="C451" s="79"/>
      <c r="D451" s="79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8"/>
      <c r="Q451" s="79"/>
      <c r="R451" s="79"/>
      <c r="S451" s="79"/>
      <c r="T451" s="79"/>
      <c r="U451" s="79"/>
      <c r="V451" s="79"/>
      <c r="W451" s="79"/>
      <c r="X451" s="79"/>
      <c r="Y451" s="79"/>
      <c r="Z451" s="79"/>
      <c r="AA451" s="79"/>
      <c r="AB451" s="79"/>
      <c r="AC451" s="79"/>
      <c r="AD451" s="79"/>
    </row>
    <row r="452" ht="14.25" customHeight="1">
      <c r="A452" s="79"/>
      <c r="B452" s="79"/>
      <c r="C452" s="79"/>
      <c r="D452" s="79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8"/>
      <c r="Q452" s="79"/>
      <c r="R452" s="79"/>
      <c r="S452" s="79"/>
      <c r="T452" s="79"/>
      <c r="U452" s="79"/>
      <c r="V452" s="79"/>
      <c r="W452" s="79"/>
      <c r="X452" s="79"/>
      <c r="Y452" s="79"/>
      <c r="Z452" s="79"/>
      <c r="AA452" s="79"/>
      <c r="AB452" s="79"/>
      <c r="AC452" s="79"/>
      <c r="AD452" s="79"/>
    </row>
    <row r="453" ht="14.25" customHeight="1">
      <c r="A453" s="79"/>
      <c r="B453" s="79"/>
      <c r="C453" s="79"/>
      <c r="D453" s="79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8"/>
      <c r="Q453" s="79"/>
      <c r="R453" s="79"/>
      <c r="S453" s="79"/>
      <c r="T453" s="79"/>
      <c r="U453" s="79"/>
      <c r="V453" s="79"/>
      <c r="W453" s="79"/>
      <c r="X453" s="79"/>
      <c r="Y453" s="79"/>
      <c r="Z453" s="79"/>
      <c r="AA453" s="79"/>
      <c r="AB453" s="79"/>
      <c r="AC453" s="79"/>
      <c r="AD453" s="79"/>
    </row>
    <row r="454" ht="14.25" customHeight="1">
      <c r="A454" s="79"/>
      <c r="B454" s="79"/>
      <c r="C454" s="79"/>
      <c r="D454" s="79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8"/>
      <c r="Q454" s="79"/>
      <c r="R454" s="79"/>
      <c r="S454" s="79"/>
      <c r="T454" s="79"/>
      <c r="U454" s="79"/>
      <c r="V454" s="79"/>
      <c r="W454" s="79"/>
      <c r="X454" s="79"/>
      <c r="Y454" s="79"/>
      <c r="Z454" s="79"/>
      <c r="AA454" s="79"/>
      <c r="AB454" s="79"/>
      <c r="AC454" s="79"/>
      <c r="AD454" s="79"/>
    </row>
    <row r="455" ht="14.25" customHeight="1">
      <c r="A455" s="79"/>
      <c r="B455" s="79"/>
      <c r="C455" s="79"/>
      <c r="D455" s="79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8"/>
      <c r="Q455" s="79"/>
      <c r="R455" s="79"/>
      <c r="S455" s="79"/>
      <c r="T455" s="79"/>
      <c r="U455" s="79"/>
      <c r="V455" s="79"/>
      <c r="W455" s="79"/>
      <c r="X455" s="79"/>
      <c r="Y455" s="79"/>
      <c r="Z455" s="79"/>
      <c r="AA455" s="79"/>
      <c r="AB455" s="79"/>
      <c r="AC455" s="79"/>
      <c r="AD455" s="79"/>
    </row>
    <row r="456" ht="14.25" customHeight="1">
      <c r="A456" s="79"/>
      <c r="B456" s="79"/>
      <c r="C456" s="79"/>
      <c r="D456" s="79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8"/>
      <c r="Q456" s="79"/>
      <c r="R456" s="79"/>
      <c r="S456" s="79"/>
      <c r="T456" s="79"/>
      <c r="U456" s="79"/>
      <c r="V456" s="79"/>
      <c r="W456" s="79"/>
      <c r="X456" s="79"/>
      <c r="Y456" s="79"/>
      <c r="Z456" s="79"/>
      <c r="AA456" s="79"/>
      <c r="AB456" s="79"/>
      <c r="AC456" s="79"/>
      <c r="AD456" s="79"/>
    </row>
    <row r="457" ht="14.25" customHeight="1">
      <c r="A457" s="79"/>
      <c r="B457" s="79"/>
      <c r="C457" s="79"/>
      <c r="D457" s="79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8"/>
      <c r="Q457" s="79"/>
      <c r="R457" s="79"/>
      <c r="S457" s="79"/>
      <c r="T457" s="79"/>
      <c r="U457" s="79"/>
      <c r="V457" s="79"/>
      <c r="W457" s="79"/>
      <c r="X457" s="79"/>
      <c r="Y457" s="79"/>
      <c r="Z457" s="79"/>
      <c r="AA457" s="79"/>
      <c r="AB457" s="79"/>
      <c r="AC457" s="79"/>
      <c r="AD457" s="79"/>
    </row>
    <row r="458" ht="14.25" customHeight="1">
      <c r="A458" s="79"/>
      <c r="B458" s="79"/>
      <c r="C458" s="79"/>
      <c r="D458" s="79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8"/>
      <c r="Q458" s="79"/>
      <c r="R458" s="79"/>
      <c r="S458" s="79"/>
      <c r="T458" s="79"/>
      <c r="U458" s="79"/>
      <c r="V458" s="79"/>
      <c r="W458" s="79"/>
      <c r="X458" s="79"/>
      <c r="Y458" s="79"/>
      <c r="Z458" s="79"/>
      <c r="AA458" s="79"/>
      <c r="AB458" s="79"/>
      <c r="AC458" s="79"/>
      <c r="AD458" s="79"/>
    </row>
    <row r="459" ht="14.25" customHeight="1">
      <c r="A459" s="79"/>
      <c r="B459" s="79"/>
      <c r="C459" s="79"/>
      <c r="D459" s="79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8"/>
      <c r="Q459" s="79"/>
      <c r="R459" s="79"/>
      <c r="S459" s="79"/>
      <c r="T459" s="79"/>
      <c r="U459" s="79"/>
      <c r="V459" s="79"/>
      <c r="W459" s="79"/>
      <c r="X459" s="79"/>
      <c r="Y459" s="79"/>
      <c r="Z459" s="79"/>
      <c r="AA459" s="79"/>
      <c r="AB459" s="79"/>
      <c r="AC459" s="79"/>
      <c r="AD459" s="79"/>
    </row>
    <row r="460" ht="14.25" customHeight="1">
      <c r="A460" s="79"/>
      <c r="B460" s="79"/>
      <c r="C460" s="79"/>
      <c r="D460" s="79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8"/>
      <c r="Q460" s="79"/>
      <c r="R460" s="79"/>
      <c r="S460" s="79"/>
      <c r="T460" s="79"/>
      <c r="U460" s="79"/>
      <c r="V460" s="79"/>
      <c r="W460" s="79"/>
      <c r="X460" s="79"/>
      <c r="Y460" s="79"/>
      <c r="Z460" s="79"/>
      <c r="AA460" s="79"/>
      <c r="AB460" s="79"/>
      <c r="AC460" s="79"/>
      <c r="AD460" s="79"/>
    </row>
    <row r="461" ht="14.25" customHeight="1">
      <c r="A461" s="79"/>
      <c r="B461" s="79"/>
      <c r="C461" s="79"/>
      <c r="D461" s="79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8"/>
      <c r="Q461" s="79"/>
      <c r="R461" s="79"/>
      <c r="S461" s="79"/>
      <c r="T461" s="79"/>
      <c r="U461" s="79"/>
      <c r="V461" s="79"/>
      <c r="W461" s="79"/>
      <c r="X461" s="79"/>
      <c r="Y461" s="79"/>
      <c r="Z461" s="79"/>
      <c r="AA461" s="79"/>
      <c r="AB461" s="79"/>
      <c r="AC461" s="79"/>
      <c r="AD461" s="79"/>
    </row>
    <row r="462" ht="14.25" customHeight="1">
      <c r="A462" s="79"/>
      <c r="B462" s="79"/>
      <c r="C462" s="79"/>
      <c r="D462" s="79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8"/>
      <c r="Q462" s="79"/>
      <c r="R462" s="79"/>
      <c r="S462" s="79"/>
      <c r="T462" s="79"/>
      <c r="U462" s="79"/>
      <c r="V462" s="79"/>
      <c r="W462" s="79"/>
      <c r="X462" s="79"/>
      <c r="Y462" s="79"/>
      <c r="Z462" s="79"/>
      <c r="AA462" s="79"/>
      <c r="AB462" s="79"/>
      <c r="AC462" s="79"/>
      <c r="AD462" s="79"/>
    </row>
    <row r="463" ht="14.25" customHeight="1">
      <c r="A463" s="79"/>
      <c r="B463" s="79"/>
      <c r="C463" s="79"/>
      <c r="D463" s="79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8"/>
      <c r="Q463" s="79"/>
      <c r="R463" s="79"/>
      <c r="S463" s="79"/>
      <c r="T463" s="79"/>
      <c r="U463" s="79"/>
      <c r="V463" s="79"/>
      <c r="W463" s="79"/>
      <c r="X463" s="79"/>
      <c r="Y463" s="79"/>
      <c r="Z463" s="79"/>
      <c r="AA463" s="79"/>
      <c r="AB463" s="79"/>
      <c r="AC463" s="79"/>
      <c r="AD463" s="79"/>
    </row>
    <row r="464" ht="14.25" customHeight="1">
      <c r="A464" s="79"/>
      <c r="B464" s="79"/>
      <c r="C464" s="79"/>
      <c r="D464" s="79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8"/>
      <c r="Q464" s="79"/>
      <c r="R464" s="79"/>
      <c r="S464" s="79"/>
      <c r="T464" s="79"/>
      <c r="U464" s="79"/>
      <c r="V464" s="79"/>
      <c r="W464" s="79"/>
      <c r="X464" s="79"/>
      <c r="Y464" s="79"/>
      <c r="Z464" s="79"/>
      <c r="AA464" s="79"/>
      <c r="AB464" s="79"/>
      <c r="AC464" s="79"/>
      <c r="AD464" s="79"/>
    </row>
    <row r="465" ht="14.25" customHeight="1">
      <c r="A465" s="79"/>
      <c r="B465" s="79"/>
      <c r="C465" s="79"/>
      <c r="D465" s="79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8"/>
      <c r="Q465" s="79"/>
      <c r="R465" s="79"/>
      <c r="S465" s="79"/>
      <c r="T465" s="79"/>
      <c r="U465" s="79"/>
      <c r="V465" s="79"/>
      <c r="W465" s="79"/>
      <c r="X465" s="79"/>
      <c r="Y465" s="79"/>
      <c r="Z465" s="79"/>
      <c r="AA465" s="79"/>
      <c r="AB465" s="79"/>
      <c r="AC465" s="79"/>
      <c r="AD465" s="79"/>
    </row>
    <row r="466" ht="14.25" customHeight="1">
      <c r="A466" s="79"/>
      <c r="B466" s="79"/>
      <c r="C466" s="79"/>
      <c r="D466" s="79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8"/>
      <c r="Q466" s="79"/>
      <c r="R466" s="79"/>
      <c r="S466" s="79"/>
      <c r="T466" s="79"/>
      <c r="U466" s="79"/>
      <c r="V466" s="79"/>
      <c r="W466" s="79"/>
      <c r="X466" s="79"/>
      <c r="Y466" s="79"/>
      <c r="Z466" s="79"/>
      <c r="AA466" s="79"/>
      <c r="AB466" s="79"/>
      <c r="AC466" s="79"/>
      <c r="AD466" s="79"/>
    </row>
    <row r="467" ht="14.25" customHeight="1">
      <c r="A467" s="79"/>
      <c r="B467" s="79"/>
      <c r="C467" s="79"/>
      <c r="D467" s="79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8"/>
      <c r="Q467" s="79"/>
      <c r="R467" s="79"/>
      <c r="S467" s="79"/>
      <c r="T467" s="79"/>
      <c r="U467" s="79"/>
      <c r="V467" s="79"/>
      <c r="W467" s="79"/>
      <c r="X467" s="79"/>
      <c r="Y467" s="79"/>
      <c r="Z467" s="79"/>
      <c r="AA467" s="79"/>
      <c r="AB467" s="79"/>
      <c r="AC467" s="79"/>
      <c r="AD467" s="79"/>
    </row>
    <row r="468" ht="14.25" customHeight="1">
      <c r="A468" s="79"/>
      <c r="B468" s="79"/>
      <c r="C468" s="79"/>
      <c r="D468" s="79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8"/>
      <c r="Q468" s="79"/>
      <c r="R468" s="79"/>
      <c r="S468" s="79"/>
      <c r="T468" s="79"/>
      <c r="U468" s="79"/>
      <c r="V468" s="79"/>
      <c r="W468" s="79"/>
      <c r="X468" s="79"/>
      <c r="Y468" s="79"/>
      <c r="Z468" s="79"/>
      <c r="AA468" s="79"/>
      <c r="AB468" s="79"/>
      <c r="AC468" s="79"/>
      <c r="AD468" s="79"/>
    </row>
    <row r="469" ht="14.25" customHeight="1">
      <c r="A469" s="79"/>
      <c r="B469" s="79"/>
      <c r="C469" s="79"/>
      <c r="D469" s="79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8"/>
      <c r="Q469" s="79"/>
      <c r="R469" s="79"/>
      <c r="S469" s="79"/>
      <c r="T469" s="79"/>
      <c r="U469" s="79"/>
      <c r="V469" s="79"/>
      <c r="W469" s="79"/>
      <c r="X469" s="79"/>
      <c r="Y469" s="79"/>
      <c r="Z469" s="79"/>
      <c r="AA469" s="79"/>
      <c r="AB469" s="79"/>
      <c r="AC469" s="79"/>
      <c r="AD469" s="79"/>
    </row>
    <row r="470" ht="14.25" customHeight="1">
      <c r="A470" s="79"/>
      <c r="B470" s="79"/>
      <c r="C470" s="79"/>
      <c r="D470" s="79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8"/>
      <c r="Q470" s="79"/>
      <c r="R470" s="79"/>
      <c r="S470" s="79"/>
      <c r="T470" s="79"/>
      <c r="U470" s="79"/>
      <c r="V470" s="79"/>
      <c r="W470" s="79"/>
      <c r="X470" s="79"/>
      <c r="Y470" s="79"/>
      <c r="Z470" s="79"/>
      <c r="AA470" s="79"/>
      <c r="AB470" s="79"/>
      <c r="AC470" s="79"/>
      <c r="AD470" s="79"/>
    </row>
    <row r="471" ht="14.25" customHeight="1">
      <c r="A471" s="79"/>
      <c r="B471" s="79"/>
      <c r="C471" s="79"/>
      <c r="D471" s="79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8"/>
      <c r="Q471" s="79"/>
      <c r="R471" s="79"/>
      <c r="S471" s="79"/>
      <c r="T471" s="79"/>
      <c r="U471" s="79"/>
      <c r="V471" s="79"/>
      <c r="W471" s="79"/>
      <c r="X471" s="79"/>
      <c r="Y471" s="79"/>
      <c r="Z471" s="79"/>
      <c r="AA471" s="79"/>
      <c r="AB471" s="79"/>
      <c r="AC471" s="79"/>
      <c r="AD471" s="79"/>
    </row>
    <row r="472" ht="14.25" customHeight="1">
      <c r="A472" s="79"/>
      <c r="B472" s="79"/>
      <c r="C472" s="79"/>
      <c r="D472" s="79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8"/>
      <c r="Q472" s="79"/>
      <c r="R472" s="79"/>
      <c r="S472" s="79"/>
      <c r="T472" s="79"/>
      <c r="U472" s="79"/>
      <c r="V472" s="79"/>
      <c r="W472" s="79"/>
      <c r="X472" s="79"/>
      <c r="Y472" s="79"/>
      <c r="Z472" s="79"/>
      <c r="AA472" s="79"/>
      <c r="AB472" s="79"/>
      <c r="AC472" s="79"/>
      <c r="AD472" s="79"/>
    </row>
    <row r="473" ht="14.25" customHeight="1">
      <c r="A473" s="79"/>
      <c r="B473" s="79"/>
      <c r="C473" s="79"/>
      <c r="D473" s="79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8"/>
      <c r="Q473" s="79"/>
      <c r="R473" s="79"/>
      <c r="S473" s="79"/>
      <c r="T473" s="79"/>
      <c r="U473" s="79"/>
      <c r="V473" s="79"/>
      <c r="W473" s="79"/>
      <c r="X473" s="79"/>
      <c r="Y473" s="79"/>
      <c r="Z473" s="79"/>
      <c r="AA473" s="79"/>
      <c r="AB473" s="79"/>
      <c r="AC473" s="79"/>
      <c r="AD473" s="79"/>
    </row>
    <row r="474" ht="14.25" customHeight="1">
      <c r="A474" s="79"/>
      <c r="B474" s="79"/>
      <c r="C474" s="79"/>
      <c r="D474" s="79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8"/>
      <c r="Q474" s="79"/>
      <c r="R474" s="79"/>
      <c r="S474" s="79"/>
      <c r="T474" s="79"/>
      <c r="U474" s="79"/>
      <c r="V474" s="79"/>
      <c r="W474" s="79"/>
      <c r="X474" s="79"/>
      <c r="Y474" s="79"/>
      <c r="Z474" s="79"/>
      <c r="AA474" s="79"/>
      <c r="AB474" s="79"/>
      <c r="AC474" s="79"/>
      <c r="AD474" s="79"/>
    </row>
    <row r="475" ht="14.25" customHeight="1">
      <c r="A475" s="79"/>
      <c r="B475" s="79"/>
      <c r="C475" s="79"/>
      <c r="D475" s="79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8"/>
      <c r="Q475" s="79"/>
      <c r="R475" s="79"/>
      <c r="S475" s="79"/>
      <c r="T475" s="79"/>
      <c r="U475" s="79"/>
      <c r="V475" s="79"/>
      <c r="W475" s="79"/>
      <c r="X475" s="79"/>
      <c r="Y475" s="79"/>
      <c r="Z475" s="79"/>
      <c r="AA475" s="79"/>
      <c r="AB475" s="79"/>
      <c r="AC475" s="79"/>
      <c r="AD475" s="79"/>
    </row>
    <row r="476" ht="14.25" customHeight="1">
      <c r="A476" s="79"/>
      <c r="B476" s="79"/>
      <c r="C476" s="79"/>
      <c r="D476" s="79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8"/>
      <c r="Q476" s="79"/>
      <c r="R476" s="79"/>
      <c r="S476" s="79"/>
      <c r="T476" s="79"/>
      <c r="U476" s="79"/>
      <c r="V476" s="79"/>
      <c r="W476" s="79"/>
      <c r="X476" s="79"/>
      <c r="Y476" s="79"/>
      <c r="Z476" s="79"/>
      <c r="AA476" s="79"/>
      <c r="AB476" s="79"/>
      <c r="AC476" s="79"/>
      <c r="AD476" s="79"/>
    </row>
    <row r="477" ht="14.25" customHeight="1">
      <c r="A477" s="79"/>
      <c r="B477" s="79"/>
      <c r="C477" s="79"/>
      <c r="D477" s="79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8"/>
      <c r="Q477" s="79"/>
      <c r="R477" s="79"/>
      <c r="S477" s="79"/>
      <c r="T477" s="79"/>
      <c r="U477" s="79"/>
      <c r="V477" s="79"/>
      <c r="W477" s="79"/>
      <c r="X477" s="79"/>
      <c r="Y477" s="79"/>
      <c r="Z477" s="79"/>
      <c r="AA477" s="79"/>
      <c r="AB477" s="79"/>
      <c r="AC477" s="79"/>
      <c r="AD477" s="79"/>
    </row>
    <row r="478" ht="14.25" customHeight="1">
      <c r="A478" s="79"/>
      <c r="B478" s="79"/>
      <c r="C478" s="79"/>
      <c r="D478" s="79"/>
      <c r="E478" s="79"/>
      <c r="F478" s="79"/>
      <c r="G478" s="79"/>
      <c r="H478" s="79"/>
      <c r="I478" s="79"/>
      <c r="J478" s="79"/>
      <c r="K478" s="79"/>
      <c r="L478" s="79"/>
      <c r="M478" s="79"/>
      <c r="N478" s="88"/>
      <c r="O478" s="79"/>
      <c r="P478" s="78"/>
      <c r="Q478" s="79"/>
      <c r="R478" s="79"/>
      <c r="S478" s="79"/>
      <c r="T478" s="79"/>
      <c r="U478" s="79"/>
      <c r="V478" s="79"/>
      <c r="W478" s="79"/>
      <c r="X478" s="79"/>
      <c r="Y478" s="79"/>
      <c r="Z478" s="79"/>
      <c r="AA478" s="79"/>
      <c r="AB478" s="79"/>
      <c r="AC478" s="79"/>
      <c r="AD478" s="79"/>
    </row>
    <row r="479" ht="14.25" customHeight="1">
      <c r="A479" s="79"/>
      <c r="B479" s="79"/>
      <c r="C479" s="79"/>
      <c r="D479" s="79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8"/>
      <c r="Q479" s="79"/>
      <c r="R479" s="79"/>
      <c r="S479" s="79"/>
      <c r="T479" s="79"/>
      <c r="U479" s="79"/>
      <c r="V479" s="79"/>
      <c r="W479" s="79"/>
      <c r="X479" s="79"/>
      <c r="Y479" s="79"/>
      <c r="Z479" s="79"/>
      <c r="AA479" s="79"/>
      <c r="AB479" s="79"/>
      <c r="AC479" s="79"/>
      <c r="AD479" s="79"/>
    </row>
    <row r="480" ht="14.25" customHeight="1">
      <c r="A480" s="79"/>
      <c r="B480" s="79"/>
      <c r="C480" s="79"/>
      <c r="D480" s="79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8"/>
      <c r="Q480" s="79"/>
      <c r="R480" s="79"/>
      <c r="S480" s="79"/>
      <c r="T480" s="79"/>
      <c r="U480" s="79"/>
      <c r="V480" s="79"/>
      <c r="W480" s="79"/>
      <c r="X480" s="79"/>
      <c r="Y480" s="79"/>
      <c r="Z480" s="79"/>
      <c r="AA480" s="79"/>
      <c r="AB480" s="79"/>
      <c r="AC480" s="79"/>
      <c r="AD480" s="79"/>
    </row>
    <row r="481" ht="14.25" customHeight="1">
      <c r="A481" s="79"/>
      <c r="B481" s="79"/>
      <c r="C481" s="79"/>
      <c r="D481" s="79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8"/>
      <c r="Q481" s="79"/>
      <c r="R481" s="79"/>
      <c r="S481" s="79"/>
      <c r="T481" s="79"/>
      <c r="U481" s="79"/>
      <c r="V481" s="79"/>
      <c r="W481" s="79"/>
      <c r="X481" s="79"/>
      <c r="Y481" s="79"/>
      <c r="Z481" s="79"/>
      <c r="AA481" s="79"/>
      <c r="AB481" s="79"/>
      <c r="AC481" s="79"/>
      <c r="AD481" s="79"/>
    </row>
    <row r="482" ht="14.25" customHeight="1">
      <c r="A482" s="79"/>
      <c r="B482" s="79"/>
      <c r="C482" s="79"/>
      <c r="D482" s="79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8"/>
      <c r="Q482" s="79"/>
      <c r="R482" s="79"/>
      <c r="S482" s="79"/>
      <c r="T482" s="79"/>
      <c r="U482" s="79"/>
      <c r="V482" s="79"/>
      <c r="W482" s="79"/>
      <c r="X482" s="79"/>
      <c r="Y482" s="79"/>
      <c r="Z482" s="79"/>
      <c r="AA482" s="79"/>
      <c r="AB482" s="79"/>
      <c r="AC482" s="79"/>
      <c r="AD482" s="79"/>
    </row>
    <row r="483" ht="14.25" customHeight="1">
      <c r="A483" s="79"/>
      <c r="B483" s="79"/>
      <c r="C483" s="79"/>
      <c r="D483" s="79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8"/>
      <c r="Q483" s="79"/>
      <c r="R483" s="79"/>
      <c r="S483" s="79"/>
      <c r="T483" s="79"/>
      <c r="U483" s="79"/>
      <c r="V483" s="79"/>
      <c r="W483" s="79"/>
      <c r="X483" s="79"/>
      <c r="Y483" s="79"/>
      <c r="Z483" s="79"/>
      <c r="AA483" s="79"/>
      <c r="AB483" s="79"/>
      <c r="AC483" s="79"/>
      <c r="AD483" s="79"/>
    </row>
    <row r="484" ht="14.25" customHeight="1">
      <c r="A484" s="79"/>
      <c r="B484" s="79"/>
      <c r="C484" s="79"/>
      <c r="D484" s="79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8"/>
      <c r="Q484" s="79"/>
      <c r="R484" s="79"/>
      <c r="S484" s="79"/>
      <c r="T484" s="79"/>
      <c r="U484" s="79"/>
      <c r="V484" s="79"/>
      <c r="W484" s="79"/>
      <c r="X484" s="79"/>
      <c r="Y484" s="79"/>
      <c r="Z484" s="79"/>
      <c r="AA484" s="79"/>
      <c r="AB484" s="79"/>
      <c r="AC484" s="79"/>
      <c r="AD484" s="79"/>
    </row>
    <row r="485" ht="14.25" customHeight="1">
      <c r="A485" s="79"/>
      <c r="B485" s="79"/>
      <c r="C485" s="79"/>
      <c r="D485" s="79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8"/>
      <c r="Q485" s="79"/>
      <c r="R485" s="79"/>
      <c r="S485" s="79"/>
      <c r="T485" s="79"/>
      <c r="U485" s="79"/>
      <c r="V485" s="79"/>
      <c r="W485" s="79"/>
      <c r="X485" s="79"/>
      <c r="Y485" s="79"/>
      <c r="Z485" s="79"/>
      <c r="AA485" s="79"/>
      <c r="AB485" s="79"/>
      <c r="AC485" s="79"/>
      <c r="AD485" s="79"/>
    </row>
    <row r="486" ht="14.25" customHeight="1">
      <c r="A486" s="79"/>
      <c r="B486" s="79"/>
      <c r="C486" s="79"/>
      <c r="D486" s="79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8"/>
      <c r="Q486" s="79"/>
      <c r="R486" s="79"/>
      <c r="S486" s="79"/>
      <c r="T486" s="79"/>
      <c r="U486" s="79"/>
      <c r="V486" s="79"/>
      <c r="W486" s="79"/>
      <c r="X486" s="79"/>
      <c r="Y486" s="79"/>
      <c r="Z486" s="79"/>
      <c r="AA486" s="79"/>
      <c r="AB486" s="79"/>
      <c r="AC486" s="79"/>
      <c r="AD486" s="79"/>
    </row>
    <row r="487" ht="14.25" customHeight="1">
      <c r="A487" s="79"/>
      <c r="B487" s="79"/>
      <c r="C487" s="79"/>
      <c r="D487" s="79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8"/>
      <c r="Q487" s="79"/>
      <c r="R487" s="79"/>
      <c r="S487" s="79"/>
      <c r="T487" s="79"/>
      <c r="U487" s="79"/>
      <c r="V487" s="79"/>
      <c r="W487" s="79"/>
      <c r="X487" s="79"/>
      <c r="Y487" s="79"/>
      <c r="Z487" s="79"/>
      <c r="AA487" s="79"/>
      <c r="AB487" s="79"/>
      <c r="AC487" s="79"/>
      <c r="AD487" s="79"/>
    </row>
    <row r="488" ht="14.25" customHeight="1">
      <c r="A488" s="79"/>
      <c r="B488" s="79"/>
      <c r="C488" s="79"/>
      <c r="D488" s="79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8"/>
      <c r="Q488" s="79"/>
      <c r="R488" s="79"/>
      <c r="S488" s="79"/>
      <c r="T488" s="79"/>
      <c r="U488" s="79"/>
      <c r="V488" s="79"/>
      <c r="W488" s="79"/>
      <c r="X488" s="79"/>
      <c r="Y488" s="79"/>
      <c r="Z488" s="79"/>
      <c r="AA488" s="79"/>
      <c r="AB488" s="79"/>
      <c r="AC488" s="79"/>
      <c r="AD488" s="79"/>
    </row>
    <row r="489" ht="14.25" customHeight="1">
      <c r="A489" s="79"/>
      <c r="B489" s="79"/>
      <c r="C489" s="79"/>
      <c r="D489" s="79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8"/>
      <c r="Q489" s="79"/>
      <c r="R489" s="79"/>
      <c r="S489" s="79"/>
      <c r="T489" s="79"/>
      <c r="U489" s="79"/>
      <c r="V489" s="79"/>
      <c r="W489" s="79"/>
      <c r="X489" s="79"/>
      <c r="Y489" s="79"/>
      <c r="Z489" s="79"/>
      <c r="AA489" s="79"/>
      <c r="AB489" s="79"/>
      <c r="AC489" s="79"/>
      <c r="AD489" s="79"/>
    </row>
    <row r="490" ht="14.25" customHeight="1">
      <c r="A490" s="79"/>
      <c r="B490" s="79"/>
      <c r="C490" s="79"/>
      <c r="D490" s="79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8"/>
      <c r="Q490" s="79"/>
      <c r="R490" s="79"/>
      <c r="S490" s="79"/>
      <c r="T490" s="79"/>
      <c r="U490" s="79"/>
      <c r="V490" s="79"/>
      <c r="W490" s="79"/>
      <c r="X490" s="79"/>
      <c r="Y490" s="79"/>
      <c r="Z490" s="79"/>
      <c r="AA490" s="79"/>
      <c r="AB490" s="79"/>
      <c r="AC490" s="79"/>
      <c r="AD490" s="79"/>
    </row>
    <row r="491" ht="14.25" customHeight="1">
      <c r="A491" s="79"/>
      <c r="B491" s="79"/>
      <c r="C491" s="79"/>
      <c r="D491" s="79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8"/>
      <c r="Q491" s="79"/>
      <c r="R491" s="79"/>
      <c r="S491" s="79"/>
      <c r="T491" s="79"/>
      <c r="U491" s="79"/>
      <c r="V491" s="79"/>
      <c r="W491" s="79"/>
      <c r="X491" s="79"/>
      <c r="Y491" s="79"/>
      <c r="Z491" s="79"/>
      <c r="AA491" s="79"/>
      <c r="AB491" s="79"/>
      <c r="AC491" s="79"/>
      <c r="AD491" s="79"/>
    </row>
    <row r="492" ht="14.25" customHeight="1">
      <c r="A492" s="79"/>
      <c r="B492" s="79"/>
      <c r="C492" s="79"/>
      <c r="D492" s="79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8"/>
      <c r="Q492" s="79"/>
      <c r="R492" s="79"/>
      <c r="S492" s="79"/>
      <c r="T492" s="79"/>
      <c r="U492" s="79"/>
      <c r="V492" s="79"/>
      <c r="W492" s="79"/>
      <c r="X492" s="79"/>
      <c r="Y492" s="79"/>
      <c r="Z492" s="79"/>
      <c r="AA492" s="79"/>
      <c r="AB492" s="79"/>
      <c r="AC492" s="79"/>
      <c r="AD492" s="79"/>
    </row>
    <row r="493" ht="14.25" customHeight="1">
      <c r="A493" s="79"/>
      <c r="B493" s="79"/>
      <c r="C493" s="79"/>
      <c r="D493" s="79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8"/>
      <c r="Q493" s="79"/>
      <c r="R493" s="79"/>
      <c r="S493" s="79"/>
      <c r="T493" s="79"/>
      <c r="U493" s="79"/>
      <c r="V493" s="79"/>
      <c r="W493" s="79"/>
      <c r="X493" s="79"/>
      <c r="Y493" s="79"/>
      <c r="Z493" s="79"/>
      <c r="AA493" s="79"/>
      <c r="AB493" s="79"/>
      <c r="AC493" s="79"/>
      <c r="AD493" s="79"/>
    </row>
    <row r="494" ht="14.25" customHeight="1">
      <c r="A494" s="79"/>
      <c r="B494" s="79"/>
      <c r="C494" s="79"/>
      <c r="D494" s="79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8"/>
      <c r="Q494" s="79"/>
      <c r="R494" s="79"/>
      <c r="S494" s="79"/>
      <c r="T494" s="79"/>
      <c r="U494" s="79"/>
      <c r="V494" s="79"/>
      <c r="W494" s="79"/>
      <c r="X494" s="79"/>
      <c r="Y494" s="79"/>
      <c r="Z494" s="79"/>
      <c r="AA494" s="79"/>
      <c r="AB494" s="79"/>
      <c r="AC494" s="79"/>
      <c r="AD494" s="79"/>
    </row>
    <row r="495" ht="14.25" customHeight="1">
      <c r="A495" s="79"/>
      <c r="B495" s="79"/>
      <c r="C495" s="79"/>
      <c r="D495" s="79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8"/>
      <c r="Q495" s="79"/>
      <c r="R495" s="79"/>
      <c r="S495" s="79"/>
      <c r="T495" s="79"/>
      <c r="U495" s="79"/>
      <c r="V495" s="79"/>
      <c r="W495" s="79"/>
      <c r="X495" s="79"/>
      <c r="Y495" s="79"/>
      <c r="Z495" s="79"/>
      <c r="AA495" s="79"/>
      <c r="AB495" s="79"/>
      <c r="AC495" s="79"/>
      <c r="AD495" s="79"/>
    </row>
    <row r="496" ht="14.25" customHeight="1">
      <c r="A496" s="79"/>
      <c r="B496" s="79"/>
      <c r="C496" s="79"/>
      <c r="D496" s="79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8"/>
      <c r="Q496" s="79"/>
      <c r="R496" s="79"/>
      <c r="S496" s="79"/>
      <c r="T496" s="79"/>
      <c r="U496" s="79"/>
      <c r="V496" s="79"/>
      <c r="W496" s="79"/>
      <c r="X496" s="79"/>
      <c r="Y496" s="79"/>
      <c r="Z496" s="79"/>
      <c r="AA496" s="79"/>
      <c r="AB496" s="79"/>
      <c r="AC496" s="79"/>
      <c r="AD496" s="79"/>
    </row>
    <row r="497" ht="14.25" customHeight="1">
      <c r="A497" s="79"/>
      <c r="B497" s="79"/>
      <c r="C497" s="79"/>
      <c r="D497" s="79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8"/>
      <c r="Q497" s="79"/>
      <c r="R497" s="79"/>
      <c r="S497" s="79"/>
      <c r="T497" s="79"/>
      <c r="U497" s="79"/>
      <c r="V497" s="79"/>
      <c r="W497" s="79"/>
      <c r="X497" s="79"/>
      <c r="Y497" s="79"/>
      <c r="Z497" s="79"/>
      <c r="AA497" s="79"/>
      <c r="AB497" s="79"/>
      <c r="AC497" s="79"/>
      <c r="AD497" s="79"/>
    </row>
    <row r="498" ht="14.25" customHeight="1">
      <c r="A498" s="79"/>
      <c r="B498" s="79"/>
      <c r="C498" s="79"/>
      <c r="D498" s="79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8"/>
      <c r="Q498" s="79"/>
      <c r="R498" s="79"/>
      <c r="S498" s="79"/>
      <c r="T498" s="79"/>
      <c r="U498" s="79"/>
      <c r="V498" s="79"/>
      <c r="W498" s="79"/>
      <c r="X498" s="79"/>
      <c r="Y498" s="79"/>
      <c r="Z498" s="79"/>
      <c r="AA498" s="79"/>
      <c r="AB498" s="79"/>
      <c r="AC498" s="79"/>
      <c r="AD498" s="79"/>
    </row>
    <row r="499" ht="14.25" customHeight="1">
      <c r="A499" s="79"/>
      <c r="B499" s="79"/>
      <c r="C499" s="79"/>
      <c r="D499" s="79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8"/>
      <c r="Q499" s="79"/>
      <c r="R499" s="79"/>
      <c r="S499" s="79"/>
      <c r="T499" s="79"/>
      <c r="U499" s="79"/>
      <c r="V499" s="79"/>
      <c r="W499" s="79"/>
      <c r="X499" s="79"/>
      <c r="Y499" s="79"/>
      <c r="Z499" s="79"/>
      <c r="AA499" s="79"/>
      <c r="AB499" s="79"/>
      <c r="AC499" s="79"/>
      <c r="AD499" s="79"/>
    </row>
    <row r="500" ht="14.25" customHeight="1">
      <c r="A500" s="79"/>
      <c r="B500" s="79"/>
      <c r="C500" s="79"/>
      <c r="D500" s="79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8"/>
      <c r="Q500" s="79"/>
      <c r="R500" s="79"/>
      <c r="S500" s="79"/>
      <c r="T500" s="79"/>
      <c r="U500" s="79"/>
      <c r="V500" s="79"/>
      <c r="W500" s="79"/>
      <c r="X500" s="79"/>
      <c r="Y500" s="79"/>
      <c r="Z500" s="79"/>
      <c r="AA500" s="79"/>
      <c r="AB500" s="79"/>
      <c r="AC500" s="79"/>
      <c r="AD500" s="79"/>
    </row>
    <row r="501" ht="14.25" customHeight="1">
      <c r="A501" s="79"/>
      <c r="B501" s="79"/>
      <c r="C501" s="79"/>
      <c r="D501" s="79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8"/>
      <c r="Q501" s="79"/>
      <c r="R501" s="79"/>
      <c r="S501" s="79"/>
      <c r="T501" s="79"/>
      <c r="U501" s="79"/>
      <c r="V501" s="79"/>
      <c r="W501" s="79"/>
      <c r="X501" s="79"/>
      <c r="Y501" s="79"/>
      <c r="Z501" s="79"/>
      <c r="AA501" s="79"/>
      <c r="AB501" s="79"/>
      <c r="AC501" s="79"/>
      <c r="AD501" s="79"/>
    </row>
    <row r="502" ht="14.25" customHeight="1">
      <c r="A502" s="79"/>
      <c r="B502" s="79"/>
      <c r="C502" s="79"/>
      <c r="D502" s="79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8"/>
      <c r="Q502" s="79"/>
      <c r="R502" s="79"/>
      <c r="S502" s="79"/>
      <c r="T502" s="79"/>
      <c r="U502" s="79"/>
      <c r="V502" s="79"/>
      <c r="W502" s="79"/>
      <c r="X502" s="79"/>
      <c r="Y502" s="79"/>
      <c r="Z502" s="79"/>
      <c r="AA502" s="79"/>
      <c r="AB502" s="79"/>
      <c r="AC502" s="79"/>
      <c r="AD502" s="79"/>
    </row>
    <row r="503" ht="14.25" customHeight="1">
      <c r="A503" s="79"/>
      <c r="B503" s="79"/>
      <c r="C503" s="79"/>
      <c r="D503" s="79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8"/>
      <c r="Q503" s="79"/>
      <c r="R503" s="79"/>
      <c r="S503" s="79"/>
      <c r="T503" s="79"/>
      <c r="U503" s="79"/>
      <c r="V503" s="79"/>
      <c r="W503" s="79"/>
      <c r="X503" s="79"/>
      <c r="Y503" s="79"/>
      <c r="Z503" s="79"/>
      <c r="AA503" s="79"/>
      <c r="AB503" s="79"/>
      <c r="AC503" s="79"/>
      <c r="AD503" s="79"/>
    </row>
    <row r="504" ht="14.25" customHeight="1">
      <c r="A504" s="79"/>
      <c r="B504" s="79"/>
      <c r="C504" s="79"/>
      <c r="D504" s="79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8"/>
      <c r="Q504" s="79"/>
      <c r="R504" s="79"/>
      <c r="S504" s="79"/>
      <c r="T504" s="79"/>
      <c r="U504" s="79"/>
      <c r="V504" s="79"/>
      <c r="W504" s="79"/>
      <c r="X504" s="79"/>
      <c r="Y504" s="79"/>
      <c r="Z504" s="79"/>
      <c r="AA504" s="79"/>
      <c r="AB504" s="79"/>
      <c r="AC504" s="79"/>
      <c r="AD504" s="79"/>
    </row>
    <row r="505" ht="14.25" customHeight="1">
      <c r="A505" s="79"/>
      <c r="B505" s="79"/>
      <c r="C505" s="79"/>
      <c r="D505" s="79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8"/>
      <c r="Q505" s="79"/>
      <c r="R505" s="79"/>
      <c r="S505" s="79"/>
      <c r="T505" s="79"/>
      <c r="U505" s="79"/>
      <c r="V505" s="79"/>
      <c r="W505" s="79"/>
      <c r="X505" s="79"/>
      <c r="Y505" s="79"/>
      <c r="Z505" s="79"/>
      <c r="AA505" s="79"/>
      <c r="AB505" s="79"/>
      <c r="AC505" s="79"/>
      <c r="AD505" s="79"/>
    </row>
    <row r="506" ht="14.25" customHeight="1">
      <c r="A506" s="79"/>
      <c r="B506" s="79"/>
      <c r="C506" s="79"/>
      <c r="D506" s="79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8"/>
      <c r="Q506" s="79"/>
      <c r="R506" s="79"/>
      <c r="S506" s="79"/>
      <c r="T506" s="79"/>
      <c r="U506" s="79"/>
      <c r="V506" s="79"/>
      <c r="W506" s="79"/>
      <c r="X506" s="79"/>
      <c r="Y506" s="79"/>
      <c r="Z506" s="79"/>
      <c r="AA506" s="79"/>
      <c r="AB506" s="79"/>
      <c r="AC506" s="79"/>
      <c r="AD506" s="79"/>
    </row>
    <row r="507" ht="14.25" customHeight="1">
      <c r="A507" s="79"/>
      <c r="B507" s="79"/>
      <c r="C507" s="79"/>
      <c r="D507" s="79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8"/>
      <c r="Q507" s="79"/>
      <c r="R507" s="79"/>
      <c r="S507" s="79"/>
      <c r="T507" s="79"/>
      <c r="U507" s="79"/>
      <c r="V507" s="79"/>
      <c r="W507" s="79"/>
      <c r="X507" s="79"/>
      <c r="Y507" s="79"/>
      <c r="Z507" s="79"/>
      <c r="AA507" s="79"/>
      <c r="AB507" s="79"/>
      <c r="AC507" s="79"/>
      <c r="AD507" s="79"/>
    </row>
    <row r="508" ht="14.25" customHeight="1">
      <c r="A508" s="79"/>
      <c r="B508" s="79"/>
      <c r="C508" s="79"/>
      <c r="D508" s="79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8"/>
      <c r="Q508" s="79"/>
      <c r="R508" s="79"/>
      <c r="S508" s="79"/>
      <c r="T508" s="79"/>
      <c r="U508" s="79"/>
      <c r="V508" s="79"/>
      <c r="W508" s="79"/>
      <c r="X508" s="79"/>
      <c r="Y508" s="79"/>
      <c r="Z508" s="79"/>
      <c r="AA508" s="79"/>
      <c r="AB508" s="79"/>
      <c r="AC508" s="79"/>
      <c r="AD508" s="79"/>
    </row>
    <row r="509" ht="14.25" customHeight="1">
      <c r="A509" s="79"/>
      <c r="B509" s="79"/>
      <c r="C509" s="79"/>
      <c r="D509" s="79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8"/>
      <c r="Q509" s="79"/>
      <c r="R509" s="79"/>
      <c r="S509" s="79"/>
      <c r="T509" s="79"/>
      <c r="U509" s="79"/>
      <c r="V509" s="79"/>
      <c r="W509" s="79"/>
      <c r="X509" s="79"/>
      <c r="Y509" s="79"/>
      <c r="Z509" s="79"/>
      <c r="AA509" s="79"/>
      <c r="AB509" s="79"/>
      <c r="AC509" s="79"/>
      <c r="AD509" s="79"/>
    </row>
    <row r="510" ht="14.25" customHeight="1">
      <c r="A510" s="79"/>
      <c r="B510" s="79"/>
      <c r="C510" s="79"/>
      <c r="D510" s="79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8"/>
      <c r="Q510" s="79"/>
      <c r="R510" s="79"/>
      <c r="S510" s="79"/>
      <c r="T510" s="79"/>
      <c r="U510" s="79"/>
      <c r="V510" s="79"/>
      <c r="W510" s="79"/>
      <c r="X510" s="79"/>
      <c r="Y510" s="79"/>
      <c r="Z510" s="79"/>
      <c r="AA510" s="79"/>
      <c r="AB510" s="79"/>
      <c r="AC510" s="79"/>
      <c r="AD510" s="79"/>
    </row>
    <row r="511" ht="14.25" customHeight="1">
      <c r="A511" s="79"/>
      <c r="B511" s="79"/>
      <c r="C511" s="79"/>
      <c r="D511" s="79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8"/>
      <c r="Q511" s="79"/>
      <c r="R511" s="79"/>
      <c r="S511" s="79"/>
      <c r="T511" s="79"/>
      <c r="U511" s="79"/>
      <c r="V511" s="79"/>
      <c r="W511" s="79"/>
      <c r="X511" s="79"/>
      <c r="Y511" s="79"/>
      <c r="Z511" s="79"/>
      <c r="AA511" s="79"/>
      <c r="AB511" s="79"/>
      <c r="AC511" s="79"/>
      <c r="AD511" s="79"/>
    </row>
    <row r="512" ht="14.25" customHeight="1">
      <c r="A512" s="79"/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8"/>
      <c r="Q512" s="79"/>
      <c r="R512" s="79"/>
      <c r="S512" s="79"/>
      <c r="T512" s="79"/>
      <c r="U512" s="79"/>
      <c r="V512" s="79"/>
      <c r="W512" s="79"/>
      <c r="X512" s="79"/>
      <c r="Y512" s="79"/>
      <c r="Z512" s="79"/>
      <c r="AA512" s="79"/>
      <c r="AB512" s="79"/>
      <c r="AC512" s="79"/>
      <c r="AD512" s="79"/>
    </row>
    <row r="513" ht="14.25" customHeight="1">
      <c r="A513" s="79"/>
      <c r="B513" s="79"/>
      <c r="C513" s="79"/>
      <c r="D513" s="79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8"/>
      <c r="Q513" s="79"/>
      <c r="R513" s="79"/>
      <c r="S513" s="79"/>
      <c r="T513" s="79"/>
      <c r="U513" s="79"/>
      <c r="V513" s="79"/>
      <c r="W513" s="79"/>
      <c r="X513" s="79"/>
      <c r="Y513" s="79"/>
      <c r="Z513" s="79"/>
      <c r="AA513" s="79"/>
      <c r="AB513" s="79"/>
      <c r="AC513" s="79"/>
      <c r="AD513" s="79"/>
    </row>
    <row r="514" ht="14.25" customHeight="1">
      <c r="A514" s="79"/>
      <c r="B514" s="79"/>
      <c r="C514" s="79"/>
      <c r="D514" s="79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8"/>
      <c r="Q514" s="79"/>
      <c r="R514" s="79"/>
      <c r="S514" s="79"/>
      <c r="T514" s="79"/>
      <c r="U514" s="79"/>
      <c r="V514" s="79"/>
      <c r="W514" s="79"/>
      <c r="X514" s="79"/>
      <c r="Y514" s="79"/>
      <c r="Z514" s="79"/>
      <c r="AA514" s="79"/>
      <c r="AB514" s="79"/>
      <c r="AC514" s="79"/>
      <c r="AD514" s="79"/>
    </row>
    <row r="515" ht="14.25" customHeight="1">
      <c r="A515" s="79"/>
      <c r="B515" s="79"/>
      <c r="C515" s="79"/>
      <c r="D515" s="79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8"/>
      <c r="Q515" s="79"/>
      <c r="R515" s="79"/>
      <c r="S515" s="79"/>
      <c r="T515" s="79"/>
      <c r="U515" s="79"/>
      <c r="V515" s="79"/>
      <c r="W515" s="79"/>
      <c r="X515" s="79"/>
      <c r="Y515" s="79"/>
      <c r="Z515" s="79"/>
      <c r="AA515" s="79"/>
      <c r="AB515" s="79"/>
      <c r="AC515" s="79"/>
      <c r="AD515" s="79"/>
    </row>
    <row r="516" ht="14.25" customHeight="1">
      <c r="A516" s="79"/>
      <c r="B516" s="79"/>
      <c r="C516" s="79"/>
      <c r="D516" s="79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8"/>
      <c r="Q516" s="79"/>
      <c r="R516" s="79"/>
      <c r="S516" s="79"/>
      <c r="T516" s="79"/>
      <c r="U516" s="79"/>
      <c r="V516" s="79"/>
      <c r="W516" s="79"/>
      <c r="X516" s="79"/>
      <c r="Y516" s="79"/>
      <c r="Z516" s="79"/>
      <c r="AA516" s="79"/>
      <c r="AB516" s="79"/>
      <c r="AC516" s="79"/>
      <c r="AD516" s="79"/>
    </row>
    <row r="517" ht="14.25" customHeight="1">
      <c r="A517" s="79"/>
      <c r="B517" s="79"/>
      <c r="C517" s="79"/>
      <c r="D517" s="79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8"/>
      <c r="Q517" s="79"/>
      <c r="R517" s="79"/>
      <c r="S517" s="79"/>
      <c r="T517" s="79"/>
      <c r="U517" s="79"/>
      <c r="V517" s="79"/>
      <c r="W517" s="79"/>
      <c r="X517" s="79"/>
      <c r="Y517" s="79"/>
      <c r="Z517" s="79"/>
      <c r="AA517" s="79"/>
      <c r="AB517" s="79"/>
      <c r="AC517" s="79"/>
      <c r="AD517" s="79"/>
    </row>
    <row r="518" ht="14.25" customHeight="1">
      <c r="A518" s="79"/>
      <c r="B518" s="79"/>
      <c r="C518" s="79"/>
      <c r="D518" s="79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8"/>
      <c r="Q518" s="79"/>
      <c r="R518" s="79"/>
      <c r="S518" s="79"/>
      <c r="T518" s="79"/>
      <c r="U518" s="79"/>
      <c r="V518" s="79"/>
      <c r="W518" s="79"/>
      <c r="X518" s="79"/>
      <c r="Y518" s="79"/>
      <c r="Z518" s="79"/>
      <c r="AA518" s="79"/>
      <c r="AB518" s="79"/>
      <c r="AC518" s="79"/>
      <c r="AD518" s="79"/>
    </row>
    <row r="519" ht="14.25" customHeight="1">
      <c r="A519" s="79"/>
      <c r="B519" s="79"/>
      <c r="C519" s="79"/>
      <c r="D519" s="79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8"/>
      <c r="Q519" s="79"/>
      <c r="R519" s="79"/>
      <c r="S519" s="79"/>
      <c r="T519" s="79"/>
      <c r="U519" s="79"/>
      <c r="V519" s="79"/>
      <c r="W519" s="79"/>
      <c r="X519" s="79"/>
      <c r="Y519" s="79"/>
      <c r="Z519" s="79"/>
      <c r="AA519" s="79"/>
      <c r="AB519" s="79"/>
      <c r="AC519" s="79"/>
      <c r="AD519" s="79"/>
    </row>
    <row r="520" ht="14.25" customHeight="1">
      <c r="A520" s="79"/>
      <c r="B520" s="79"/>
      <c r="C520" s="79"/>
      <c r="D520" s="79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8"/>
      <c r="Q520" s="79"/>
      <c r="R520" s="79"/>
      <c r="S520" s="79"/>
      <c r="T520" s="79"/>
      <c r="U520" s="79"/>
      <c r="V520" s="79"/>
      <c r="W520" s="79"/>
      <c r="X520" s="79"/>
      <c r="Y520" s="79"/>
      <c r="Z520" s="79"/>
      <c r="AA520" s="79"/>
      <c r="AB520" s="79"/>
      <c r="AC520" s="79"/>
      <c r="AD520" s="79"/>
    </row>
    <row r="521" ht="14.25" customHeight="1">
      <c r="A521" s="79"/>
      <c r="B521" s="79"/>
      <c r="C521" s="79"/>
      <c r="D521" s="79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8"/>
      <c r="Q521" s="79"/>
      <c r="R521" s="79"/>
      <c r="S521" s="79"/>
      <c r="T521" s="79"/>
      <c r="U521" s="79"/>
      <c r="V521" s="79"/>
      <c r="W521" s="79"/>
      <c r="X521" s="79"/>
      <c r="Y521" s="79"/>
      <c r="Z521" s="79"/>
      <c r="AA521" s="79"/>
      <c r="AB521" s="79"/>
      <c r="AC521" s="79"/>
      <c r="AD521" s="79"/>
    </row>
    <row r="522" ht="14.25" customHeight="1">
      <c r="A522" s="79"/>
      <c r="B522" s="79"/>
      <c r="C522" s="79"/>
      <c r="D522" s="79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8"/>
      <c r="Q522" s="79"/>
      <c r="R522" s="79"/>
      <c r="S522" s="79"/>
      <c r="T522" s="79"/>
      <c r="U522" s="79"/>
      <c r="V522" s="79"/>
      <c r="W522" s="79"/>
      <c r="X522" s="79"/>
      <c r="Y522" s="79"/>
      <c r="Z522" s="79"/>
      <c r="AA522" s="79"/>
      <c r="AB522" s="79"/>
      <c r="AC522" s="79"/>
      <c r="AD522" s="79"/>
    </row>
    <row r="523" ht="14.25" customHeight="1">
      <c r="A523" s="79"/>
      <c r="B523" s="79"/>
      <c r="C523" s="79"/>
      <c r="D523" s="79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8"/>
      <c r="Q523" s="79"/>
      <c r="R523" s="79"/>
      <c r="S523" s="79"/>
      <c r="T523" s="79"/>
      <c r="U523" s="79"/>
      <c r="V523" s="79"/>
      <c r="W523" s="79"/>
      <c r="X523" s="79"/>
      <c r="Y523" s="79"/>
      <c r="Z523" s="79"/>
      <c r="AA523" s="79"/>
      <c r="AB523" s="79"/>
      <c r="AC523" s="79"/>
      <c r="AD523" s="79"/>
    </row>
    <row r="524" ht="14.25" customHeight="1">
      <c r="A524" s="79"/>
      <c r="B524" s="79"/>
      <c r="C524" s="79"/>
      <c r="D524" s="79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8"/>
      <c r="Q524" s="79"/>
      <c r="R524" s="79"/>
      <c r="S524" s="79"/>
      <c r="T524" s="79"/>
      <c r="U524" s="79"/>
      <c r="V524" s="79"/>
      <c r="W524" s="79"/>
      <c r="X524" s="79"/>
      <c r="Y524" s="79"/>
      <c r="Z524" s="79"/>
      <c r="AA524" s="79"/>
      <c r="AB524" s="79"/>
      <c r="AC524" s="79"/>
      <c r="AD524" s="79"/>
    </row>
    <row r="525" ht="14.25" customHeight="1">
      <c r="A525" s="79"/>
      <c r="B525" s="79"/>
      <c r="C525" s="79"/>
      <c r="D525" s="79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8"/>
      <c r="Q525" s="79"/>
      <c r="R525" s="79"/>
      <c r="S525" s="79"/>
      <c r="T525" s="79"/>
      <c r="U525" s="79"/>
      <c r="V525" s="79"/>
      <c r="W525" s="79"/>
      <c r="X525" s="79"/>
      <c r="Y525" s="79"/>
      <c r="Z525" s="79"/>
      <c r="AA525" s="79"/>
      <c r="AB525" s="79"/>
      <c r="AC525" s="79"/>
      <c r="AD525" s="79"/>
    </row>
    <row r="526" ht="14.25" customHeight="1">
      <c r="A526" s="79"/>
      <c r="B526" s="79"/>
      <c r="C526" s="79"/>
      <c r="D526" s="79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8"/>
      <c r="Q526" s="79"/>
      <c r="R526" s="79"/>
      <c r="S526" s="79"/>
      <c r="T526" s="79"/>
      <c r="U526" s="79"/>
      <c r="V526" s="79"/>
      <c r="W526" s="79"/>
      <c r="X526" s="79"/>
      <c r="Y526" s="79"/>
      <c r="Z526" s="79"/>
      <c r="AA526" s="79"/>
      <c r="AB526" s="79"/>
      <c r="AC526" s="79"/>
      <c r="AD526" s="79"/>
    </row>
    <row r="527" ht="14.25" customHeight="1">
      <c r="A527" s="79"/>
      <c r="B527" s="79"/>
      <c r="C527" s="79"/>
      <c r="D527" s="79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8"/>
      <c r="Q527" s="79"/>
      <c r="R527" s="79"/>
      <c r="S527" s="79"/>
      <c r="T527" s="79"/>
      <c r="U527" s="79"/>
      <c r="V527" s="79"/>
      <c r="W527" s="79"/>
      <c r="X527" s="79"/>
      <c r="Y527" s="79"/>
      <c r="Z527" s="79"/>
      <c r="AA527" s="79"/>
      <c r="AB527" s="79"/>
      <c r="AC527" s="79"/>
      <c r="AD527" s="79"/>
    </row>
    <row r="528" ht="14.25" customHeight="1">
      <c r="A528" s="79"/>
      <c r="B528" s="79"/>
      <c r="C528" s="79"/>
      <c r="D528" s="79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8"/>
      <c r="Q528" s="79"/>
      <c r="R528" s="79"/>
      <c r="S528" s="79"/>
      <c r="T528" s="79"/>
      <c r="U528" s="79"/>
      <c r="V528" s="79"/>
      <c r="W528" s="79"/>
      <c r="X528" s="79"/>
      <c r="Y528" s="79"/>
      <c r="Z528" s="79"/>
      <c r="AA528" s="79"/>
      <c r="AB528" s="79"/>
      <c r="AC528" s="79"/>
      <c r="AD528" s="79"/>
    </row>
    <row r="529" ht="14.25" customHeight="1">
      <c r="A529" s="79"/>
      <c r="B529" s="79"/>
      <c r="C529" s="79"/>
      <c r="D529" s="79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8"/>
      <c r="Q529" s="79"/>
      <c r="R529" s="79"/>
      <c r="S529" s="79"/>
      <c r="T529" s="79"/>
      <c r="U529" s="79"/>
      <c r="V529" s="79"/>
      <c r="W529" s="79"/>
      <c r="X529" s="79"/>
      <c r="Y529" s="79"/>
      <c r="Z529" s="79"/>
      <c r="AA529" s="79"/>
      <c r="AB529" s="79"/>
      <c r="AC529" s="79"/>
      <c r="AD529" s="79"/>
    </row>
    <row r="530" ht="14.25" customHeight="1">
      <c r="A530" s="79"/>
      <c r="B530" s="79"/>
      <c r="C530" s="79"/>
      <c r="D530" s="79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8"/>
      <c r="Q530" s="79"/>
      <c r="R530" s="79"/>
      <c r="S530" s="79"/>
      <c r="T530" s="79"/>
      <c r="U530" s="79"/>
      <c r="V530" s="79"/>
      <c r="W530" s="79"/>
      <c r="X530" s="79"/>
      <c r="Y530" s="79"/>
      <c r="Z530" s="79"/>
      <c r="AA530" s="79"/>
      <c r="AB530" s="79"/>
      <c r="AC530" s="79"/>
      <c r="AD530" s="79"/>
    </row>
    <row r="531" ht="14.25" customHeight="1">
      <c r="A531" s="79"/>
      <c r="B531" s="79"/>
      <c r="C531" s="79"/>
      <c r="D531" s="79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8"/>
      <c r="Q531" s="79"/>
      <c r="R531" s="79"/>
      <c r="S531" s="79"/>
      <c r="T531" s="79"/>
      <c r="U531" s="79"/>
      <c r="V531" s="79"/>
      <c r="W531" s="79"/>
      <c r="X531" s="79"/>
      <c r="Y531" s="79"/>
      <c r="Z531" s="79"/>
      <c r="AA531" s="79"/>
      <c r="AB531" s="79"/>
      <c r="AC531" s="79"/>
      <c r="AD531" s="79"/>
    </row>
    <row r="532" ht="14.25" customHeight="1">
      <c r="A532" s="79"/>
      <c r="B532" s="79"/>
      <c r="C532" s="79"/>
      <c r="D532" s="79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8"/>
      <c r="Q532" s="79"/>
      <c r="R532" s="79"/>
      <c r="S532" s="79"/>
      <c r="T532" s="79"/>
      <c r="U532" s="79"/>
      <c r="V532" s="79"/>
      <c r="W532" s="79"/>
      <c r="X532" s="79"/>
      <c r="Y532" s="79"/>
      <c r="Z532" s="79"/>
      <c r="AA532" s="79"/>
      <c r="AB532" s="79"/>
      <c r="AC532" s="79"/>
      <c r="AD532" s="79"/>
    </row>
    <row r="533" ht="14.25" customHeight="1">
      <c r="A533" s="79"/>
      <c r="B533" s="79"/>
      <c r="C533" s="79"/>
      <c r="D533" s="79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8"/>
      <c r="Q533" s="79"/>
      <c r="R533" s="79"/>
      <c r="S533" s="79"/>
      <c r="T533" s="79"/>
      <c r="U533" s="79"/>
      <c r="V533" s="79"/>
      <c r="W533" s="79"/>
      <c r="X533" s="79"/>
      <c r="Y533" s="79"/>
      <c r="Z533" s="79"/>
      <c r="AA533" s="79"/>
      <c r="AB533" s="79"/>
      <c r="AC533" s="79"/>
      <c r="AD533" s="79"/>
    </row>
    <row r="534" ht="14.25" customHeight="1">
      <c r="A534" s="79"/>
      <c r="B534" s="79"/>
      <c r="C534" s="79"/>
      <c r="D534" s="79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8"/>
      <c r="Q534" s="79"/>
      <c r="R534" s="79"/>
      <c r="S534" s="79"/>
      <c r="T534" s="79"/>
      <c r="U534" s="79"/>
      <c r="V534" s="79"/>
      <c r="W534" s="79"/>
      <c r="X534" s="79"/>
      <c r="Y534" s="79"/>
      <c r="Z534" s="79"/>
      <c r="AA534" s="79"/>
      <c r="AB534" s="79"/>
      <c r="AC534" s="79"/>
      <c r="AD534" s="79"/>
    </row>
    <row r="535" ht="14.25" customHeight="1">
      <c r="A535" s="79"/>
      <c r="B535" s="79"/>
      <c r="C535" s="79"/>
      <c r="D535" s="79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8"/>
      <c r="Q535" s="79"/>
      <c r="R535" s="79"/>
      <c r="S535" s="79"/>
      <c r="T535" s="79"/>
      <c r="U535" s="79"/>
      <c r="V535" s="79"/>
      <c r="W535" s="79"/>
      <c r="X535" s="79"/>
      <c r="Y535" s="79"/>
      <c r="Z535" s="79"/>
      <c r="AA535" s="79"/>
      <c r="AB535" s="79"/>
      <c r="AC535" s="79"/>
      <c r="AD535" s="79"/>
    </row>
    <row r="536" ht="14.25" customHeight="1">
      <c r="A536" s="79"/>
      <c r="B536" s="79"/>
      <c r="C536" s="79"/>
      <c r="D536" s="79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8"/>
      <c r="Q536" s="79"/>
      <c r="R536" s="79"/>
      <c r="S536" s="79"/>
      <c r="T536" s="79"/>
      <c r="U536" s="79"/>
      <c r="V536" s="79"/>
      <c r="W536" s="79"/>
      <c r="X536" s="79"/>
      <c r="Y536" s="79"/>
      <c r="Z536" s="79"/>
      <c r="AA536" s="79"/>
      <c r="AB536" s="79"/>
      <c r="AC536" s="79"/>
      <c r="AD536" s="79"/>
    </row>
    <row r="537" ht="14.25" customHeight="1">
      <c r="A537" s="79"/>
      <c r="B537" s="79"/>
      <c r="C537" s="79"/>
      <c r="D537" s="79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8"/>
      <c r="Q537" s="79"/>
      <c r="R537" s="79"/>
      <c r="S537" s="79"/>
      <c r="T537" s="79"/>
      <c r="U537" s="79"/>
      <c r="V537" s="79"/>
      <c r="W537" s="79"/>
      <c r="X537" s="79"/>
      <c r="Y537" s="79"/>
      <c r="Z537" s="79"/>
      <c r="AA537" s="79"/>
      <c r="AB537" s="79"/>
      <c r="AC537" s="79"/>
      <c r="AD537" s="79"/>
    </row>
    <row r="538" ht="14.25" customHeight="1">
      <c r="A538" s="79"/>
      <c r="B538" s="79"/>
      <c r="C538" s="79"/>
      <c r="D538" s="79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8"/>
      <c r="Q538" s="79"/>
      <c r="R538" s="79"/>
      <c r="S538" s="79"/>
      <c r="T538" s="79"/>
      <c r="U538" s="79"/>
      <c r="V538" s="79"/>
      <c r="W538" s="79"/>
      <c r="X538" s="79"/>
      <c r="Y538" s="79"/>
      <c r="Z538" s="79"/>
      <c r="AA538" s="79"/>
      <c r="AB538" s="79"/>
      <c r="AC538" s="79"/>
      <c r="AD538" s="79"/>
    </row>
    <row r="539" ht="14.25" customHeight="1">
      <c r="A539" s="79"/>
      <c r="B539" s="79"/>
      <c r="C539" s="79"/>
      <c r="D539" s="79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8"/>
      <c r="Q539" s="79"/>
      <c r="R539" s="79"/>
      <c r="S539" s="79"/>
      <c r="T539" s="79"/>
      <c r="U539" s="79"/>
      <c r="V539" s="79"/>
      <c r="W539" s="79"/>
      <c r="X539" s="79"/>
      <c r="Y539" s="79"/>
      <c r="Z539" s="79"/>
      <c r="AA539" s="79"/>
      <c r="AB539" s="79"/>
      <c r="AC539" s="79"/>
      <c r="AD539" s="79"/>
    </row>
    <row r="540" ht="14.25" customHeight="1">
      <c r="A540" s="79"/>
      <c r="B540" s="79"/>
      <c r="C540" s="79"/>
      <c r="D540" s="79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8"/>
      <c r="Q540" s="79"/>
      <c r="R540" s="79"/>
      <c r="S540" s="79"/>
      <c r="T540" s="79"/>
      <c r="U540" s="79"/>
      <c r="V540" s="79"/>
      <c r="W540" s="79"/>
      <c r="X540" s="79"/>
      <c r="Y540" s="79"/>
      <c r="Z540" s="79"/>
      <c r="AA540" s="79"/>
      <c r="AB540" s="79"/>
      <c r="AC540" s="79"/>
      <c r="AD540" s="79"/>
    </row>
    <row r="541" ht="14.25" customHeight="1">
      <c r="A541" s="79"/>
      <c r="B541" s="79"/>
      <c r="C541" s="79"/>
      <c r="D541" s="79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8"/>
      <c r="Q541" s="79"/>
      <c r="R541" s="79"/>
      <c r="S541" s="79"/>
      <c r="T541" s="79"/>
      <c r="U541" s="79"/>
      <c r="V541" s="79"/>
      <c r="W541" s="79"/>
      <c r="X541" s="79"/>
      <c r="Y541" s="79"/>
      <c r="Z541" s="79"/>
      <c r="AA541" s="79"/>
      <c r="AB541" s="79"/>
      <c r="AC541" s="79"/>
      <c r="AD541" s="79"/>
    </row>
    <row r="542" ht="14.25" customHeight="1">
      <c r="A542" s="79"/>
      <c r="B542" s="79"/>
      <c r="C542" s="79"/>
      <c r="D542" s="79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8"/>
      <c r="Q542" s="79"/>
      <c r="R542" s="79"/>
      <c r="S542" s="79"/>
      <c r="T542" s="79"/>
      <c r="U542" s="79"/>
      <c r="V542" s="79"/>
      <c r="W542" s="79"/>
      <c r="X542" s="79"/>
      <c r="Y542" s="79"/>
      <c r="Z542" s="79"/>
      <c r="AA542" s="79"/>
      <c r="AB542" s="79"/>
      <c r="AC542" s="79"/>
      <c r="AD542" s="79"/>
    </row>
    <row r="543" ht="14.25" customHeight="1">
      <c r="A543" s="79"/>
      <c r="B543" s="79"/>
      <c r="C543" s="79"/>
      <c r="D543" s="79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8"/>
      <c r="Q543" s="79"/>
      <c r="R543" s="79"/>
      <c r="S543" s="79"/>
      <c r="T543" s="79"/>
      <c r="U543" s="79"/>
      <c r="V543" s="79"/>
      <c r="W543" s="79"/>
      <c r="X543" s="79"/>
      <c r="Y543" s="79"/>
      <c r="Z543" s="79"/>
      <c r="AA543" s="79"/>
      <c r="AB543" s="79"/>
      <c r="AC543" s="79"/>
      <c r="AD543" s="79"/>
    </row>
    <row r="544" ht="14.25" customHeight="1">
      <c r="A544" s="79"/>
      <c r="B544" s="79"/>
      <c r="C544" s="79"/>
      <c r="D544" s="79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8"/>
      <c r="Q544" s="79"/>
      <c r="R544" s="79"/>
      <c r="S544" s="79"/>
      <c r="T544" s="79"/>
      <c r="U544" s="79"/>
      <c r="V544" s="79"/>
      <c r="W544" s="79"/>
      <c r="X544" s="79"/>
      <c r="Y544" s="79"/>
      <c r="Z544" s="79"/>
      <c r="AA544" s="79"/>
      <c r="AB544" s="79"/>
      <c r="AC544" s="79"/>
      <c r="AD544" s="79"/>
    </row>
    <row r="545" ht="14.25" customHeight="1">
      <c r="A545" s="79"/>
      <c r="B545" s="79"/>
      <c r="C545" s="79"/>
      <c r="D545" s="79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8"/>
      <c r="Q545" s="79"/>
      <c r="R545" s="79"/>
      <c r="S545" s="79"/>
      <c r="T545" s="79"/>
      <c r="U545" s="79"/>
      <c r="V545" s="79"/>
      <c r="W545" s="79"/>
      <c r="X545" s="79"/>
      <c r="Y545" s="79"/>
      <c r="Z545" s="79"/>
      <c r="AA545" s="79"/>
      <c r="AB545" s="79"/>
      <c r="AC545" s="79"/>
      <c r="AD545" s="79"/>
    </row>
    <row r="546" ht="14.25" customHeight="1">
      <c r="A546" s="79"/>
      <c r="B546" s="79"/>
      <c r="C546" s="79"/>
      <c r="D546" s="79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8"/>
      <c r="Q546" s="79"/>
      <c r="R546" s="79"/>
      <c r="S546" s="79"/>
      <c r="T546" s="79"/>
      <c r="U546" s="79"/>
      <c r="V546" s="79"/>
      <c r="W546" s="79"/>
      <c r="X546" s="79"/>
      <c r="Y546" s="79"/>
      <c r="Z546" s="79"/>
      <c r="AA546" s="79"/>
      <c r="AB546" s="79"/>
      <c r="AC546" s="79"/>
      <c r="AD546" s="79"/>
    </row>
    <row r="547" ht="14.25" customHeight="1">
      <c r="A547" s="79"/>
      <c r="B547" s="79"/>
      <c r="C547" s="79"/>
      <c r="D547" s="79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8"/>
      <c r="Q547" s="79"/>
      <c r="R547" s="79"/>
      <c r="S547" s="79"/>
      <c r="T547" s="79"/>
      <c r="U547" s="79"/>
      <c r="V547" s="79"/>
      <c r="W547" s="79"/>
      <c r="X547" s="79"/>
      <c r="Y547" s="79"/>
      <c r="Z547" s="79"/>
      <c r="AA547" s="79"/>
      <c r="AB547" s="79"/>
      <c r="AC547" s="79"/>
      <c r="AD547" s="79"/>
    </row>
    <row r="548" ht="14.25" customHeight="1">
      <c r="A548" s="79"/>
      <c r="B548" s="79"/>
      <c r="C548" s="79"/>
      <c r="D548" s="79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8"/>
      <c r="Q548" s="79"/>
      <c r="R548" s="79"/>
      <c r="S548" s="79"/>
      <c r="T548" s="79"/>
      <c r="U548" s="79"/>
      <c r="V548" s="79"/>
      <c r="W548" s="79"/>
      <c r="X548" s="79"/>
      <c r="Y548" s="79"/>
      <c r="Z548" s="79"/>
      <c r="AA548" s="79"/>
      <c r="AB548" s="79"/>
      <c r="AC548" s="79"/>
      <c r="AD548" s="79"/>
    </row>
    <row r="549" ht="14.25" customHeight="1">
      <c r="A549" s="79"/>
      <c r="B549" s="79"/>
      <c r="C549" s="79"/>
      <c r="D549" s="79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8"/>
      <c r="Q549" s="79"/>
      <c r="R549" s="79"/>
      <c r="S549" s="79"/>
      <c r="T549" s="79"/>
      <c r="U549" s="79"/>
      <c r="V549" s="79"/>
      <c r="W549" s="79"/>
      <c r="X549" s="79"/>
      <c r="Y549" s="79"/>
      <c r="Z549" s="79"/>
      <c r="AA549" s="79"/>
      <c r="AB549" s="79"/>
      <c r="AC549" s="79"/>
      <c r="AD549" s="79"/>
    </row>
    <row r="550" ht="14.25" customHeight="1">
      <c r="A550" s="79"/>
      <c r="B550" s="79"/>
      <c r="C550" s="79"/>
      <c r="D550" s="79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8"/>
      <c r="Q550" s="79"/>
      <c r="R550" s="79"/>
      <c r="S550" s="79"/>
      <c r="T550" s="79"/>
      <c r="U550" s="79"/>
      <c r="V550" s="79"/>
      <c r="W550" s="79"/>
      <c r="X550" s="79"/>
      <c r="Y550" s="79"/>
      <c r="Z550" s="79"/>
      <c r="AA550" s="79"/>
      <c r="AB550" s="79"/>
      <c r="AC550" s="79"/>
      <c r="AD550" s="79"/>
    </row>
    <row r="551" ht="14.25" customHeight="1">
      <c r="A551" s="79"/>
      <c r="B551" s="79"/>
      <c r="C551" s="79"/>
      <c r="D551" s="79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8"/>
      <c r="Q551" s="79"/>
      <c r="R551" s="79"/>
      <c r="S551" s="79"/>
      <c r="T551" s="79"/>
      <c r="U551" s="79"/>
      <c r="V551" s="79"/>
      <c r="W551" s="79"/>
      <c r="X551" s="79"/>
      <c r="Y551" s="79"/>
      <c r="Z551" s="79"/>
      <c r="AA551" s="79"/>
      <c r="AB551" s="79"/>
      <c r="AC551" s="79"/>
      <c r="AD551" s="79"/>
    </row>
    <row r="552" ht="14.25" customHeight="1">
      <c r="A552" s="79"/>
      <c r="B552" s="79"/>
      <c r="C552" s="79"/>
      <c r="D552" s="79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8"/>
      <c r="Q552" s="79"/>
      <c r="R552" s="79"/>
      <c r="S552" s="79"/>
      <c r="T552" s="79"/>
      <c r="U552" s="79"/>
      <c r="V552" s="79"/>
      <c r="W552" s="79"/>
      <c r="X552" s="79"/>
      <c r="Y552" s="79"/>
      <c r="Z552" s="79"/>
      <c r="AA552" s="79"/>
      <c r="AB552" s="79"/>
      <c r="AC552" s="79"/>
      <c r="AD552" s="79"/>
    </row>
    <row r="553" ht="14.25" customHeight="1">
      <c r="A553" s="79"/>
      <c r="B553" s="79"/>
      <c r="C553" s="79"/>
      <c r="D553" s="79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8"/>
      <c r="Q553" s="79"/>
      <c r="R553" s="79"/>
      <c r="S553" s="79"/>
      <c r="T553" s="79"/>
      <c r="U553" s="79"/>
      <c r="V553" s="79"/>
      <c r="W553" s="79"/>
      <c r="X553" s="79"/>
      <c r="Y553" s="79"/>
      <c r="Z553" s="79"/>
      <c r="AA553" s="79"/>
      <c r="AB553" s="79"/>
      <c r="AC553" s="79"/>
      <c r="AD553" s="79"/>
    </row>
    <row r="554" ht="14.25" customHeight="1">
      <c r="A554" s="79"/>
      <c r="B554" s="79"/>
      <c r="C554" s="79"/>
      <c r="D554" s="79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8"/>
      <c r="Q554" s="79"/>
      <c r="R554" s="79"/>
      <c r="S554" s="79"/>
      <c r="T554" s="79"/>
      <c r="U554" s="79"/>
      <c r="V554" s="79"/>
      <c r="W554" s="79"/>
      <c r="X554" s="79"/>
      <c r="Y554" s="79"/>
      <c r="Z554" s="79"/>
      <c r="AA554" s="79"/>
      <c r="AB554" s="79"/>
      <c r="AC554" s="79"/>
      <c r="AD554" s="79"/>
    </row>
    <row r="555" ht="14.25" customHeight="1">
      <c r="A555" s="79"/>
      <c r="B555" s="79"/>
      <c r="C555" s="79"/>
      <c r="D555" s="79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8"/>
      <c r="Q555" s="79"/>
      <c r="R555" s="79"/>
      <c r="S555" s="79"/>
      <c r="T555" s="79"/>
      <c r="U555" s="79"/>
      <c r="V555" s="79"/>
      <c r="W555" s="79"/>
      <c r="X555" s="79"/>
      <c r="Y555" s="79"/>
      <c r="Z555" s="79"/>
      <c r="AA555" s="79"/>
      <c r="AB555" s="79"/>
      <c r="AC555" s="79"/>
      <c r="AD555" s="79"/>
    </row>
    <row r="556" ht="14.25" customHeight="1">
      <c r="A556" s="79"/>
      <c r="B556" s="79"/>
      <c r="C556" s="79"/>
      <c r="D556" s="79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8"/>
      <c r="Q556" s="79"/>
      <c r="R556" s="79"/>
      <c r="S556" s="79"/>
      <c r="T556" s="79"/>
      <c r="U556" s="79"/>
      <c r="V556" s="79"/>
      <c r="W556" s="79"/>
      <c r="X556" s="79"/>
      <c r="Y556" s="79"/>
      <c r="Z556" s="79"/>
      <c r="AA556" s="79"/>
      <c r="AB556" s="79"/>
      <c r="AC556" s="79"/>
      <c r="AD556" s="79"/>
    </row>
    <row r="557" ht="14.25" customHeight="1">
      <c r="A557" s="79"/>
      <c r="B557" s="79"/>
      <c r="C557" s="79"/>
      <c r="D557" s="79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8"/>
      <c r="Q557" s="79"/>
      <c r="R557" s="79"/>
      <c r="S557" s="79"/>
      <c r="T557" s="79"/>
      <c r="U557" s="79"/>
      <c r="V557" s="79"/>
      <c r="W557" s="79"/>
      <c r="X557" s="79"/>
      <c r="Y557" s="79"/>
      <c r="Z557" s="79"/>
      <c r="AA557" s="79"/>
      <c r="AB557" s="79"/>
      <c r="AC557" s="79"/>
      <c r="AD557" s="79"/>
    </row>
    <row r="558" ht="14.25" customHeight="1">
      <c r="A558" s="79"/>
      <c r="B558" s="79"/>
      <c r="C558" s="79"/>
      <c r="D558" s="79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8"/>
      <c r="Q558" s="79"/>
      <c r="R558" s="79"/>
      <c r="S558" s="79"/>
      <c r="T558" s="79"/>
      <c r="U558" s="79"/>
      <c r="V558" s="79"/>
      <c r="W558" s="79"/>
      <c r="X558" s="79"/>
      <c r="Y558" s="79"/>
      <c r="Z558" s="79"/>
      <c r="AA558" s="79"/>
      <c r="AB558" s="79"/>
      <c r="AC558" s="79"/>
      <c r="AD558" s="79"/>
    </row>
    <row r="559" ht="14.25" customHeight="1">
      <c r="A559" s="79"/>
      <c r="B559" s="79"/>
      <c r="C559" s="79"/>
      <c r="D559" s="79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8"/>
      <c r="Q559" s="79"/>
      <c r="R559" s="79"/>
      <c r="S559" s="79"/>
      <c r="T559" s="79"/>
      <c r="U559" s="79"/>
      <c r="V559" s="79"/>
      <c r="W559" s="79"/>
      <c r="X559" s="79"/>
      <c r="Y559" s="79"/>
      <c r="Z559" s="79"/>
      <c r="AA559" s="79"/>
      <c r="AB559" s="79"/>
      <c r="AC559" s="79"/>
      <c r="AD559" s="79"/>
    </row>
    <row r="560" ht="14.25" customHeight="1">
      <c r="A560" s="79"/>
      <c r="B560" s="79"/>
      <c r="C560" s="79"/>
      <c r="D560" s="79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8"/>
      <c r="Q560" s="79"/>
      <c r="R560" s="79"/>
      <c r="S560" s="79"/>
      <c r="T560" s="79"/>
      <c r="U560" s="79"/>
      <c r="V560" s="79"/>
      <c r="W560" s="79"/>
      <c r="X560" s="79"/>
      <c r="Y560" s="79"/>
      <c r="Z560" s="79"/>
      <c r="AA560" s="79"/>
      <c r="AB560" s="79"/>
      <c r="AC560" s="79"/>
      <c r="AD560" s="79"/>
    </row>
    <row r="561" ht="14.25" customHeight="1">
      <c r="A561" s="79"/>
      <c r="B561" s="79"/>
      <c r="C561" s="79"/>
      <c r="D561" s="79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8"/>
      <c r="Q561" s="79"/>
      <c r="R561" s="79"/>
      <c r="S561" s="79"/>
      <c r="T561" s="79"/>
      <c r="U561" s="79"/>
      <c r="V561" s="79"/>
      <c r="W561" s="79"/>
      <c r="X561" s="79"/>
      <c r="Y561" s="79"/>
      <c r="Z561" s="79"/>
      <c r="AA561" s="79"/>
      <c r="AB561" s="79"/>
      <c r="AC561" s="79"/>
      <c r="AD561" s="79"/>
    </row>
    <row r="562" ht="14.25" customHeight="1">
      <c r="A562" s="79"/>
      <c r="B562" s="79"/>
      <c r="C562" s="79"/>
      <c r="D562" s="79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8"/>
      <c r="Q562" s="79"/>
      <c r="R562" s="79"/>
      <c r="S562" s="79"/>
      <c r="T562" s="79"/>
      <c r="U562" s="79"/>
      <c r="V562" s="79"/>
      <c r="W562" s="79"/>
      <c r="X562" s="79"/>
      <c r="Y562" s="79"/>
      <c r="Z562" s="79"/>
      <c r="AA562" s="79"/>
      <c r="AB562" s="79"/>
      <c r="AC562" s="79"/>
      <c r="AD562" s="79"/>
    </row>
    <row r="563" ht="14.25" customHeight="1">
      <c r="A563" s="79"/>
      <c r="B563" s="79"/>
      <c r="C563" s="79"/>
      <c r="D563" s="79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8"/>
      <c r="Q563" s="79"/>
      <c r="R563" s="79"/>
      <c r="S563" s="79"/>
      <c r="T563" s="79"/>
      <c r="U563" s="79"/>
      <c r="V563" s="79"/>
      <c r="W563" s="79"/>
      <c r="X563" s="79"/>
      <c r="Y563" s="79"/>
      <c r="Z563" s="79"/>
      <c r="AA563" s="79"/>
      <c r="AB563" s="79"/>
      <c r="AC563" s="79"/>
      <c r="AD563" s="79"/>
    </row>
    <row r="564" ht="14.25" customHeight="1">
      <c r="A564" s="79"/>
      <c r="B564" s="79"/>
      <c r="C564" s="79"/>
      <c r="D564" s="79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8"/>
      <c r="Q564" s="79"/>
      <c r="R564" s="79"/>
      <c r="S564" s="79"/>
      <c r="T564" s="79"/>
      <c r="U564" s="79"/>
      <c r="V564" s="79"/>
      <c r="W564" s="79"/>
      <c r="X564" s="79"/>
      <c r="Y564" s="79"/>
      <c r="Z564" s="79"/>
      <c r="AA564" s="79"/>
      <c r="AB564" s="79"/>
      <c r="AC564" s="79"/>
      <c r="AD564" s="79"/>
    </row>
    <row r="565" ht="14.25" customHeight="1">
      <c r="A565" s="79"/>
      <c r="B565" s="79"/>
      <c r="C565" s="79"/>
      <c r="D565" s="79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8"/>
      <c r="Q565" s="79"/>
      <c r="R565" s="79"/>
      <c r="S565" s="79"/>
      <c r="T565" s="79"/>
      <c r="U565" s="79"/>
      <c r="V565" s="79"/>
      <c r="W565" s="79"/>
      <c r="X565" s="79"/>
      <c r="Y565" s="79"/>
      <c r="Z565" s="79"/>
      <c r="AA565" s="79"/>
      <c r="AB565" s="79"/>
      <c r="AC565" s="79"/>
      <c r="AD565" s="79"/>
    </row>
    <row r="566" ht="14.25" customHeight="1">
      <c r="A566" s="79"/>
      <c r="B566" s="79"/>
      <c r="C566" s="79"/>
      <c r="D566" s="79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8"/>
      <c r="Q566" s="79"/>
      <c r="R566" s="79"/>
      <c r="S566" s="79"/>
      <c r="T566" s="79"/>
      <c r="U566" s="79"/>
      <c r="V566" s="79"/>
      <c r="W566" s="79"/>
      <c r="X566" s="79"/>
      <c r="Y566" s="79"/>
      <c r="Z566" s="79"/>
      <c r="AA566" s="79"/>
      <c r="AB566" s="79"/>
      <c r="AC566" s="79"/>
      <c r="AD566" s="79"/>
    </row>
    <row r="567" ht="14.25" customHeight="1">
      <c r="A567" s="79"/>
      <c r="B567" s="79"/>
      <c r="C567" s="79"/>
      <c r="D567" s="79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8"/>
      <c r="Q567" s="79"/>
      <c r="R567" s="79"/>
      <c r="S567" s="79"/>
      <c r="T567" s="79"/>
      <c r="U567" s="79"/>
      <c r="V567" s="79"/>
      <c r="W567" s="79"/>
      <c r="X567" s="79"/>
      <c r="Y567" s="79"/>
      <c r="Z567" s="79"/>
      <c r="AA567" s="79"/>
      <c r="AB567" s="79"/>
      <c r="AC567" s="79"/>
      <c r="AD567" s="79"/>
    </row>
    <row r="568" ht="14.25" customHeight="1">
      <c r="A568" s="79"/>
      <c r="B568" s="79"/>
      <c r="C568" s="79"/>
      <c r="D568" s="79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8"/>
      <c r="Q568" s="79"/>
      <c r="R568" s="79"/>
      <c r="S568" s="79"/>
      <c r="T568" s="79"/>
      <c r="U568" s="79"/>
      <c r="V568" s="79"/>
      <c r="W568" s="79"/>
      <c r="X568" s="79"/>
      <c r="Y568" s="79"/>
      <c r="Z568" s="79"/>
      <c r="AA568" s="79"/>
      <c r="AB568" s="79"/>
      <c r="AC568" s="79"/>
      <c r="AD568" s="79"/>
    </row>
    <row r="569" ht="14.25" customHeight="1">
      <c r="A569" s="79"/>
      <c r="B569" s="79"/>
      <c r="C569" s="79"/>
      <c r="D569" s="79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8"/>
      <c r="Q569" s="79"/>
      <c r="R569" s="79"/>
      <c r="S569" s="79"/>
      <c r="T569" s="79"/>
      <c r="U569" s="79"/>
      <c r="V569" s="79"/>
      <c r="W569" s="79"/>
      <c r="X569" s="79"/>
      <c r="Y569" s="79"/>
      <c r="Z569" s="79"/>
      <c r="AA569" s="79"/>
      <c r="AB569" s="79"/>
      <c r="AC569" s="79"/>
      <c r="AD569" s="79"/>
    </row>
    <row r="570" ht="14.25" customHeight="1">
      <c r="A570" s="79"/>
      <c r="B570" s="79"/>
      <c r="C570" s="79"/>
      <c r="D570" s="79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8"/>
      <c r="Q570" s="79"/>
      <c r="R570" s="79"/>
      <c r="S570" s="79"/>
      <c r="T570" s="79"/>
      <c r="U570" s="79"/>
      <c r="V570" s="79"/>
      <c r="W570" s="79"/>
      <c r="X570" s="79"/>
      <c r="Y570" s="79"/>
      <c r="Z570" s="79"/>
      <c r="AA570" s="79"/>
      <c r="AB570" s="79"/>
      <c r="AC570" s="79"/>
      <c r="AD570" s="79"/>
    </row>
    <row r="571" ht="14.25" customHeight="1">
      <c r="A571" s="79"/>
      <c r="B571" s="79"/>
      <c r="C571" s="79"/>
      <c r="D571" s="79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8"/>
      <c r="Q571" s="79"/>
      <c r="R571" s="79"/>
      <c r="S571" s="79"/>
      <c r="T571" s="79"/>
      <c r="U571" s="79"/>
      <c r="V571" s="79"/>
      <c r="W571" s="79"/>
      <c r="X571" s="79"/>
      <c r="Y571" s="79"/>
      <c r="Z571" s="79"/>
      <c r="AA571" s="79"/>
      <c r="AB571" s="79"/>
      <c r="AC571" s="79"/>
      <c r="AD571" s="79"/>
    </row>
    <row r="572" ht="14.25" customHeight="1">
      <c r="A572" s="79"/>
      <c r="B572" s="79"/>
      <c r="C572" s="79"/>
      <c r="D572" s="79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8"/>
      <c r="Q572" s="79"/>
      <c r="R572" s="79"/>
      <c r="S572" s="79"/>
      <c r="T572" s="79"/>
      <c r="U572" s="79"/>
      <c r="V572" s="79"/>
      <c r="W572" s="79"/>
      <c r="X572" s="79"/>
      <c r="Y572" s="79"/>
      <c r="Z572" s="79"/>
      <c r="AA572" s="79"/>
      <c r="AB572" s="79"/>
      <c r="AC572" s="79"/>
      <c r="AD572" s="79"/>
    </row>
    <row r="573" ht="14.25" customHeight="1">
      <c r="A573" s="79"/>
      <c r="B573" s="79"/>
      <c r="C573" s="79"/>
      <c r="D573" s="79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8"/>
      <c r="Q573" s="79"/>
      <c r="R573" s="79"/>
      <c r="S573" s="79"/>
      <c r="T573" s="79"/>
      <c r="U573" s="79"/>
      <c r="V573" s="79"/>
      <c r="W573" s="79"/>
      <c r="X573" s="79"/>
      <c r="Y573" s="79"/>
      <c r="Z573" s="79"/>
      <c r="AA573" s="79"/>
      <c r="AB573" s="79"/>
      <c r="AC573" s="79"/>
      <c r="AD573" s="79"/>
    </row>
    <row r="574" ht="14.25" customHeight="1">
      <c r="A574" s="79"/>
      <c r="B574" s="79"/>
      <c r="C574" s="79"/>
      <c r="D574" s="79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8"/>
      <c r="Q574" s="79"/>
      <c r="R574" s="79"/>
      <c r="S574" s="79"/>
      <c r="T574" s="79"/>
      <c r="U574" s="79"/>
      <c r="V574" s="79"/>
      <c r="W574" s="79"/>
      <c r="X574" s="79"/>
      <c r="Y574" s="79"/>
      <c r="Z574" s="79"/>
      <c r="AA574" s="79"/>
      <c r="AB574" s="79"/>
      <c r="AC574" s="79"/>
      <c r="AD574" s="79"/>
    </row>
    <row r="575" ht="14.25" customHeight="1">
      <c r="A575" s="79"/>
      <c r="B575" s="79"/>
      <c r="C575" s="79"/>
      <c r="D575" s="79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8"/>
      <c r="Q575" s="79"/>
      <c r="R575" s="79"/>
      <c r="S575" s="79"/>
      <c r="T575" s="79"/>
      <c r="U575" s="79"/>
      <c r="V575" s="79"/>
      <c r="W575" s="79"/>
      <c r="X575" s="79"/>
      <c r="Y575" s="79"/>
      <c r="Z575" s="79"/>
      <c r="AA575" s="79"/>
      <c r="AB575" s="79"/>
      <c r="AC575" s="79"/>
      <c r="AD575" s="79"/>
    </row>
    <row r="576" ht="14.25" customHeight="1">
      <c r="A576" s="79"/>
      <c r="B576" s="79"/>
      <c r="C576" s="79"/>
      <c r="D576" s="79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8"/>
      <c r="Q576" s="79"/>
      <c r="R576" s="79"/>
      <c r="S576" s="79"/>
      <c r="T576" s="79"/>
      <c r="U576" s="79"/>
      <c r="V576" s="79"/>
      <c r="W576" s="79"/>
      <c r="X576" s="79"/>
      <c r="Y576" s="79"/>
      <c r="Z576" s="79"/>
      <c r="AA576" s="79"/>
      <c r="AB576" s="79"/>
      <c r="AC576" s="79"/>
      <c r="AD576" s="79"/>
    </row>
    <row r="577" ht="14.25" customHeight="1">
      <c r="A577" s="79"/>
      <c r="B577" s="79"/>
      <c r="C577" s="79"/>
      <c r="D577" s="79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8"/>
      <c r="Q577" s="79"/>
      <c r="R577" s="79"/>
      <c r="S577" s="79"/>
      <c r="T577" s="79"/>
      <c r="U577" s="79"/>
      <c r="V577" s="79"/>
      <c r="W577" s="79"/>
      <c r="X577" s="79"/>
      <c r="Y577" s="79"/>
      <c r="Z577" s="79"/>
      <c r="AA577" s="79"/>
      <c r="AB577" s="79"/>
      <c r="AC577" s="79"/>
      <c r="AD577" s="79"/>
    </row>
    <row r="578" ht="14.25" customHeight="1">
      <c r="A578" s="79"/>
      <c r="B578" s="79"/>
      <c r="C578" s="79"/>
      <c r="D578" s="79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8"/>
      <c r="Q578" s="79"/>
      <c r="R578" s="79"/>
      <c r="S578" s="79"/>
      <c r="T578" s="79"/>
      <c r="U578" s="79"/>
      <c r="V578" s="79"/>
      <c r="W578" s="79"/>
      <c r="X578" s="79"/>
      <c r="Y578" s="79"/>
      <c r="Z578" s="79"/>
      <c r="AA578" s="79"/>
      <c r="AB578" s="79"/>
      <c r="AC578" s="79"/>
      <c r="AD578" s="79"/>
    </row>
    <row r="579" ht="14.25" customHeight="1">
      <c r="A579" s="79"/>
      <c r="B579" s="79"/>
      <c r="C579" s="79"/>
      <c r="D579" s="79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8"/>
      <c r="Q579" s="79"/>
      <c r="R579" s="79"/>
      <c r="S579" s="79"/>
      <c r="T579" s="79"/>
      <c r="U579" s="79"/>
      <c r="V579" s="79"/>
      <c r="W579" s="79"/>
      <c r="X579" s="79"/>
      <c r="Y579" s="79"/>
      <c r="Z579" s="79"/>
      <c r="AA579" s="79"/>
      <c r="AB579" s="79"/>
      <c r="AC579" s="79"/>
      <c r="AD579" s="79"/>
    </row>
    <row r="580" ht="14.25" customHeight="1">
      <c r="A580" s="79"/>
      <c r="B580" s="79"/>
      <c r="C580" s="79"/>
      <c r="D580" s="79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8"/>
      <c r="Q580" s="79"/>
      <c r="R580" s="79"/>
      <c r="S580" s="79"/>
      <c r="T580" s="79"/>
      <c r="U580" s="79"/>
      <c r="V580" s="79"/>
      <c r="W580" s="79"/>
      <c r="X580" s="79"/>
      <c r="Y580" s="79"/>
      <c r="Z580" s="79"/>
      <c r="AA580" s="79"/>
      <c r="AB580" s="79"/>
      <c r="AC580" s="79"/>
      <c r="AD580" s="79"/>
    </row>
    <row r="581" ht="14.25" customHeight="1">
      <c r="A581" s="79"/>
      <c r="B581" s="79"/>
      <c r="C581" s="79"/>
      <c r="D581" s="79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8"/>
      <c r="Q581" s="79"/>
      <c r="R581" s="79"/>
      <c r="S581" s="79"/>
      <c r="T581" s="79"/>
      <c r="U581" s="79"/>
      <c r="V581" s="79"/>
      <c r="W581" s="79"/>
      <c r="X581" s="79"/>
      <c r="Y581" s="79"/>
      <c r="Z581" s="79"/>
      <c r="AA581" s="79"/>
      <c r="AB581" s="79"/>
      <c r="AC581" s="79"/>
      <c r="AD581" s="79"/>
    </row>
    <row r="582" ht="14.25" customHeight="1">
      <c r="A582" s="79"/>
      <c r="B582" s="79"/>
      <c r="C582" s="79"/>
      <c r="D582" s="79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8"/>
      <c r="Q582" s="79"/>
      <c r="R582" s="79"/>
      <c r="S582" s="79"/>
      <c r="T582" s="79"/>
      <c r="U582" s="79"/>
      <c r="V582" s="79"/>
      <c r="W582" s="79"/>
      <c r="X582" s="79"/>
      <c r="Y582" s="79"/>
      <c r="Z582" s="79"/>
      <c r="AA582" s="79"/>
      <c r="AB582" s="79"/>
      <c r="AC582" s="79"/>
      <c r="AD582" s="79"/>
    </row>
    <row r="583" ht="14.25" customHeight="1">
      <c r="A583" s="79"/>
      <c r="B583" s="79"/>
      <c r="C583" s="79"/>
      <c r="D583" s="79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8"/>
      <c r="Q583" s="79"/>
      <c r="R583" s="79"/>
      <c r="S583" s="79"/>
      <c r="T583" s="79"/>
      <c r="U583" s="79"/>
      <c r="V583" s="79"/>
      <c r="W583" s="79"/>
      <c r="X583" s="79"/>
      <c r="Y583" s="79"/>
      <c r="Z583" s="79"/>
      <c r="AA583" s="79"/>
      <c r="AB583" s="79"/>
      <c r="AC583" s="79"/>
      <c r="AD583" s="79"/>
    </row>
    <row r="584" ht="14.25" customHeight="1">
      <c r="A584" s="79"/>
      <c r="B584" s="79"/>
      <c r="C584" s="79"/>
      <c r="D584" s="79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8"/>
      <c r="Q584" s="79"/>
      <c r="R584" s="79"/>
      <c r="S584" s="79"/>
      <c r="T584" s="79"/>
      <c r="U584" s="79"/>
      <c r="V584" s="79"/>
      <c r="W584" s="79"/>
      <c r="X584" s="79"/>
      <c r="Y584" s="79"/>
      <c r="Z584" s="79"/>
      <c r="AA584" s="79"/>
      <c r="AB584" s="79"/>
      <c r="AC584" s="79"/>
      <c r="AD584" s="79"/>
    </row>
    <row r="585" ht="14.25" customHeight="1">
      <c r="A585" s="79"/>
      <c r="B585" s="79"/>
      <c r="C585" s="79"/>
      <c r="D585" s="79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8"/>
      <c r="Q585" s="79"/>
      <c r="R585" s="79"/>
      <c r="S585" s="79"/>
      <c r="T585" s="79"/>
      <c r="U585" s="79"/>
      <c r="V585" s="79"/>
      <c r="W585" s="79"/>
      <c r="X585" s="79"/>
      <c r="Y585" s="79"/>
      <c r="Z585" s="79"/>
      <c r="AA585" s="79"/>
      <c r="AB585" s="79"/>
      <c r="AC585" s="79"/>
      <c r="AD585" s="79"/>
    </row>
    <row r="586" ht="14.25" customHeight="1">
      <c r="A586" s="79"/>
      <c r="B586" s="79"/>
      <c r="C586" s="79"/>
      <c r="D586" s="79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8"/>
      <c r="Q586" s="79"/>
      <c r="R586" s="79"/>
      <c r="S586" s="79"/>
      <c r="T586" s="79"/>
      <c r="U586" s="79"/>
      <c r="V586" s="79"/>
      <c r="W586" s="79"/>
      <c r="X586" s="79"/>
      <c r="Y586" s="79"/>
      <c r="Z586" s="79"/>
      <c r="AA586" s="79"/>
      <c r="AB586" s="79"/>
      <c r="AC586" s="79"/>
      <c r="AD586" s="79"/>
    </row>
    <row r="587" ht="14.25" customHeight="1">
      <c r="A587" s="79"/>
      <c r="B587" s="79"/>
      <c r="C587" s="79"/>
      <c r="D587" s="79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8"/>
      <c r="Q587" s="79"/>
      <c r="R587" s="79"/>
      <c r="S587" s="79"/>
      <c r="T587" s="79"/>
      <c r="U587" s="79"/>
      <c r="V587" s="79"/>
      <c r="W587" s="79"/>
      <c r="X587" s="79"/>
      <c r="Y587" s="79"/>
      <c r="Z587" s="79"/>
      <c r="AA587" s="79"/>
      <c r="AB587" s="79"/>
      <c r="AC587" s="79"/>
      <c r="AD587" s="79"/>
    </row>
    <row r="588" ht="14.25" customHeight="1">
      <c r="A588" s="79"/>
      <c r="B588" s="79"/>
      <c r="C588" s="79"/>
      <c r="D588" s="79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8"/>
      <c r="Q588" s="79"/>
      <c r="R588" s="79"/>
      <c r="S588" s="79"/>
      <c r="T588" s="79"/>
      <c r="U588" s="79"/>
      <c r="V588" s="79"/>
      <c r="W588" s="79"/>
      <c r="X588" s="79"/>
      <c r="Y588" s="79"/>
      <c r="Z588" s="79"/>
      <c r="AA588" s="79"/>
      <c r="AB588" s="79"/>
      <c r="AC588" s="79"/>
      <c r="AD588" s="79"/>
    </row>
    <row r="589" ht="14.25" customHeight="1">
      <c r="A589" s="79"/>
      <c r="B589" s="79"/>
      <c r="C589" s="79"/>
      <c r="D589" s="79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8"/>
      <c r="Q589" s="79"/>
      <c r="R589" s="79"/>
      <c r="S589" s="79"/>
      <c r="T589" s="79"/>
      <c r="U589" s="79"/>
      <c r="V589" s="79"/>
      <c r="W589" s="79"/>
      <c r="X589" s="79"/>
      <c r="Y589" s="79"/>
      <c r="Z589" s="79"/>
      <c r="AA589" s="79"/>
      <c r="AB589" s="79"/>
      <c r="AC589" s="79"/>
      <c r="AD589" s="79"/>
    </row>
    <row r="590" ht="14.25" customHeight="1">
      <c r="A590" s="79"/>
      <c r="B590" s="79"/>
      <c r="C590" s="79"/>
      <c r="D590" s="79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8"/>
      <c r="Q590" s="79"/>
      <c r="R590" s="79"/>
      <c r="S590" s="79"/>
      <c r="T590" s="79"/>
      <c r="U590" s="79"/>
      <c r="V590" s="79"/>
      <c r="W590" s="79"/>
      <c r="X590" s="79"/>
      <c r="Y590" s="79"/>
      <c r="Z590" s="79"/>
      <c r="AA590" s="79"/>
      <c r="AB590" s="79"/>
      <c r="AC590" s="79"/>
      <c r="AD590" s="79"/>
    </row>
    <row r="591" ht="14.25" customHeight="1">
      <c r="A591" s="79"/>
      <c r="B591" s="79"/>
      <c r="C591" s="79"/>
      <c r="D591" s="79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8"/>
      <c r="Q591" s="79"/>
      <c r="R591" s="79"/>
      <c r="S591" s="79"/>
      <c r="T591" s="79"/>
      <c r="U591" s="79"/>
      <c r="V591" s="79"/>
      <c r="W591" s="79"/>
      <c r="X591" s="79"/>
      <c r="Y591" s="79"/>
      <c r="Z591" s="79"/>
      <c r="AA591" s="79"/>
      <c r="AB591" s="79"/>
      <c r="AC591" s="79"/>
      <c r="AD591" s="79"/>
    </row>
    <row r="592" ht="14.25" customHeight="1">
      <c r="A592" s="79"/>
      <c r="B592" s="79"/>
      <c r="C592" s="79"/>
      <c r="D592" s="79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8"/>
      <c r="Q592" s="79"/>
      <c r="R592" s="79"/>
      <c r="S592" s="79"/>
      <c r="T592" s="79"/>
      <c r="U592" s="79"/>
      <c r="V592" s="79"/>
      <c r="W592" s="79"/>
      <c r="X592" s="79"/>
      <c r="Y592" s="79"/>
      <c r="Z592" s="79"/>
      <c r="AA592" s="79"/>
      <c r="AB592" s="79"/>
      <c r="AC592" s="79"/>
      <c r="AD592" s="79"/>
    </row>
    <row r="593" ht="14.25" customHeight="1">
      <c r="A593" s="79"/>
      <c r="B593" s="79"/>
      <c r="C593" s="79"/>
      <c r="D593" s="79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8"/>
      <c r="Q593" s="79"/>
      <c r="R593" s="79"/>
      <c r="S593" s="79"/>
      <c r="T593" s="79"/>
      <c r="U593" s="79"/>
      <c r="V593" s="79"/>
      <c r="W593" s="79"/>
      <c r="X593" s="79"/>
      <c r="Y593" s="79"/>
      <c r="Z593" s="79"/>
      <c r="AA593" s="79"/>
      <c r="AB593" s="79"/>
      <c r="AC593" s="79"/>
      <c r="AD593" s="79"/>
    </row>
    <row r="594" ht="14.25" customHeight="1">
      <c r="A594" s="79"/>
      <c r="B594" s="79"/>
      <c r="C594" s="79"/>
      <c r="D594" s="79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8"/>
      <c r="Q594" s="79"/>
      <c r="R594" s="79"/>
      <c r="S594" s="79"/>
      <c r="T594" s="79"/>
      <c r="U594" s="79"/>
      <c r="V594" s="79"/>
      <c r="W594" s="79"/>
      <c r="X594" s="79"/>
      <c r="Y594" s="79"/>
      <c r="Z594" s="79"/>
      <c r="AA594" s="79"/>
      <c r="AB594" s="79"/>
      <c r="AC594" s="79"/>
      <c r="AD594" s="79"/>
    </row>
    <row r="595" ht="14.25" customHeight="1">
      <c r="A595" s="79"/>
      <c r="B595" s="79"/>
      <c r="C595" s="79"/>
      <c r="D595" s="79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8"/>
      <c r="Q595" s="79"/>
      <c r="R595" s="79"/>
      <c r="S595" s="79"/>
      <c r="T595" s="79"/>
      <c r="U595" s="79"/>
      <c r="V595" s="79"/>
      <c r="W595" s="79"/>
      <c r="X595" s="79"/>
      <c r="Y595" s="79"/>
      <c r="Z595" s="79"/>
      <c r="AA595" s="79"/>
      <c r="AB595" s="79"/>
      <c r="AC595" s="79"/>
      <c r="AD595" s="79"/>
    </row>
    <row r="596" ht="14.25" customHeight="1">
      <c r="A596" s="79"/>
      <c r="B596" s="79"/>
      <c r="C596" s="79"/>
      <c r="D596" s="79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8"/>
      <c r="Q596" s="79"/>
      <c r="R596" s="79"/>
      <c r="S596" s="79"/>
      <c r="T596" s="79"/>
      <c r="U596" s="79"/>
      <c r="V596" s="79"/>
      <c r="W596" s="79"/>
      <c r="X596" s="79"/>
      <c r="Y596" s="79"/>
      <c r="Z596" s="79"/>
      <c r="AA596" s="79"/>
      <c r="AB596" s="79"/>
      <c r="AC596" s="79"/>
      <c r="AD596" s="79"/>
    </row>
    <row r="597" ht="14.25" customHeight="1">
      <c r="A597" s="79"/>
      <c r="B597" s="79"/>
      <c r="C597" s="79"/>
      <c r="D597" s="79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8"/>
      <c r="Q597" s="79"/>
      <c r="R597" s="79"/>
      <c r="S597" s="79"/>
      <c r="T597" s="79"/>
      <c r="U597" s="79"/>
      <c r="V597" s="79"/>
      <c r="W597" s="79"/>
      <c r="X597" s="79"/>
      <c r="Y597" s="79"/>
      <c r="Z597" s="79"/>
      <c r="AA597" s="79"/>
      <c r="AB597" s="79"/>
      <c r="AC597" s="79"/>
      <c r="AD597" s="79"/>
    </row>
    <row r="598" ht="14.25" customHeight="1">
      <c r="A598" s="79"/>
      <c r="B598" s="79"/>
      <c r="C598" s="79"/>
      <c r="D598" s="79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8"/>
      <c r="Q598" s="79"/>
      <c r="R598" s="79"/>
      <c r="S598" s="79"/>
      <c r="T598" s="79"/>
      <c r="U598" s="79"/>
      <c r="V598" s="79"/>
      <c r="W598" s="79"/>
      <c r="X598" s="79"/>
      <c r="Y598" s="79"/>
      <c r="Z598" s="79"/>
      <c r="AA598" s="79"/>
      <c r="AB598" s="79"/>
      <c r="AC598" s="79"/>
      <c r="AD598" s="79"/>
    </row>
    <row r="599" ht="14.25" customHeight="1">
      <c r="A599" s="79"/>
      <c r="B599" s="79"/>
      <c r="C599" s="79"/>
      <c r="D599" s="79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8"/>
      <c r="Q599" s="79"/>
      <c r="R599" s="79"/>
      <c r="S599" s="79"/>
      <c r="T599" s="79"/>
      <c r="U599" s="79"/>
      <c r="V599" s="79"/>
      <c r="W599" s="79"/>
      <c r="X599" s="79"/>
      <c r="Y599" s="79"/>
      <c r="Z599" s="79"/>
      <c r="AA599" s="79"/>
      <c r="AB599" s="79"/>
      <c r="AC599" s="79"/>
      <c r="AD599" s="79"/>
    </row>
    <row r="600" ht="14.25" customHeight="1">
      <c r="A600" s="79"/>
      <c r="B600" s="79"/>
      <c r="C600" s="79"/>
      <c r="D600" s="79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8"/>
      <c r="Q600" s="79"/>
      <c r="R600" s="79"/>
      <c r="S600" s="79"/>
      <c r="T600" s="79"/>
      <c r="U600" s="79"/>
      <c r="V600" s="79"/>
      <c r="W600" s="79"/>
      <c r="X600" s="79"/>
      <c r="Y600" s="79"/>
      <c r="Z600" s="79"/>
      <c r="AA600" s="79"/>
      <c r="AB600" s="79"/>
      <c r="AC600" s="79"/>
      <c r="AD600" s="79"/>
    </row>
    <row r="601" ht="14.25" customHeight="1">
      <c r="A601" s="79"/>
      <c r="B601" s="79"/>
      <c r="C601" s="79"/>
      <c r="D601" s="79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8"/>
      <c r="Q601" s="79"/>
      <c r="R601" s="79"/>
      <c r="S601" s="79"/>
      <c r="T601" s="79"/>
      <c r="U601" s="79"/>
      <c r="V601" s="79"/>
      <c r="W601" s="79"/>
      <c r="X601" s="79"/>
      <c r="Y601" s="79"/>
      <c r="Z601" s="79"/>
      <c r="AA601" s="79"/>
      <c r="AB601" s="79"/>
      <c r="AC601" s="79"/>
      <c r="AD601" s="79"/>
    </row>
    <row r="602" ht="14.25" customHeight="1">
      <c r="A602" s="79"/>
      <c r="B602" s="79"/>
      <c r="C602" s="79"/>
      <c r="D602" s="79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8"/>
      <c r="Q602" s="79"/>
      <c r="R602" s="79"/>
      <c r="S602" s="79"/>
      <c r="T602" s="79"/>
      <c r="U602" s="79"/>
      <c r="V602" s="79"/>
      <c r="W602" s="79"/>
      <c r="X602" s="79"/>
      <c r="Y602" s="79"/>
      <c r="Z602" s="79"/>
      <c r="AA602" s="79"/>
      <c r="AB602" s="79"/>
      <c r="AC602" s="79"/>
      <c r="AD602" s="79"/>
    </row>
    <row r="603" ht="14.25" customHeight="1">
      <c r="A603" s="79"/>
      <c r="B603" s="79"/>
      <c r="C603" s="79"/>
      <c r="D603" s="79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8"/>
      <c r="Q603" s="79"/>
      <c r="R603" s="79"/>
      <c r="S603" s="79"/>
      <c r="T603" s="79"/>
      <c r="U603" s="79"/>
      <c r="V603" s="79"/>
      <c r="W603" s="79"/>
      <c r="X603" s="79"/>
      <c r="Y603" s="79"/>
      <c r="Z603" s="79"/>
      <c r="AA603" s="79"/>
      <c r="AB603" s="79"/>
      <c r="AC603" s="79"/>
      <c r="AD603" s="79"/>
    </row>
    <row r="604" ht="14.25" customHeight="1">
      <c r="A604" s="79"/>
      <c r="B604" s="79"/>
      <c r="C604" s="79"/>
      <c r="D604" s="79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8"/>
      <c r="Q604" s="79"/>
      <c r="R604" s="79"/>
      <c r="S604" s="79"/>
      <c r="T604" s="79"/>
      <c r="U604" s="79"/>
      <c r="V604" s="79"/>
      <c r="W604" s="79"/>
      <c r="X604" s="79"/>
      <c r="Y604" s="79"/>
      <c r="Z604" s="79"/>
      <c r="AA604" s="79"/>
      <c r="AB604" s="79"/>
      <c r="AC604" s="79"/>
      <c r="AD604" s="79"/>
    </row>
    <row r="605" ht="14.25" customHeight="1">
      <c r="A605" s="79"/>
      <c r="B605" s="79"/>
      <c r="C605" s="79"/>
      <c r="D605" s="79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8"/>
      <c r="Q605" s="79"/>
      <c r="R605" s="79"/>
      <c r="S605" s="79"/>
      <c r="T605" s="79"/>
      <c r="U605" s="79"/>
      <c r="V605" s="79"/>
      <c r="W605" s="79"/>
      <c r="X605" s="79"/>
      <c r="Y605" s="79"/>
      <c r="Z605" s="79"/>
      <c r="AA605" s="79"/>
      <c r="AB605" s="79"/>
      <c r="AC605" s="79"/>
      <c r="AD605" s="79"/>
    </row>
    <row r="606" ht="14.25" customHeight="1">
      <c r="A606" s="79"/>
      <c r="B606" s="79"/>
      <c r="C606" s="79"/>
      <c r="D606" s="79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8"/>
      <c r="Q606" s="79"/>
      <c r="R606" s="79"/>
      <c r="S606" s="79"/>
      <c r="T606" s="79"/>
      <c r="U606" s="79"/>
      <c r="V606" s="79"/>
      <c r="W606" s="79"/>
      <c r="X606" s="79"/>
      <c r="Y606" s="79"/>
      <c r="Z606" s="79"/>
      <c r="AA606" s="79"/>
      <c r="AB606" s="79"/>
      <c r="AC606" s="79"/>
      <c r="AD606" s="79"/>
    </row>
    <row r="607" ht="14.25" customHeight="1">
      <c r="A607" s="79"/>
      <c r="B607" s="79"/>
      <c r="C607" s="79"/>
      <c r="D607" s="79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8"/>
      <c r="Q607" s="79"/>
      <c r="R607" s="79"/>
      <c r="S607" s="79"/>
      <c r="T607" s="79"/>
      <c r="U607" s="79"/>
      <c r="V607" s="79"/>
      <c r="W607" s="79"/>
      <c r="X607" s="79"/>
      <c r="Y607" s="79"/>
      <c r="Z607" s="79"/>
      <c r="AA607" s="79"/>
      <c r="AB607" s="79"/>
      <c r="AC607" s="79"/>
      <c r="AD607" s="79"/>
    </row>
    <row r="608" ht="14.25" customHeight="1">
      <c r="A608" s="79"/>
      <c r="B608" s="79"/>
      <c r="C608" s="79"/>
      <c r="D608" s="79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8"/>
      <c r="Q608" s="79"/>
      <c r="R608" s="79"/>
      <c r="S608" s="79"/>
      <c r="T608" s="79"/>
      <c r="U608" s="79"/>
      <c r="V608" s="79"/>
      <c r="W608" s="79"/>
      <c r="X608" s="79"/>
      <c r="Y608" s="79"/>
      <c r="Z608" s="79"/>
      <c r="AA608" s="79"/>
      <c r="AB608" s="79"/>
      <c r="AC608" s="79"/>
      <c r="AD608" s="79"/>
    </row>
    <row r="609" ht="14.25" customHeight="1">
      <c r="A609" s="79"/>
      <c r="B609" s="79"/>
      <c r="C609" s="79"/>
      <c r="D609" s="79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8"/>
      <c r="Q609" s="79"/>
      <c r="R609" s="79"/>
      <c r="S609" s="79"/>
      <c r="T609" s="79"/>
      <c r="U609" s="79"/>
      <c r="V609" s="79"/>
      <c r="W609" s="79"/>
      <c r="X609" s="79"/>
      <c r="Y609" s="79"/>
      <c r="Z609" s="79"/>
      <c r="AA609" s="79"/>
      <c r="AB609" s="79"/>
      <c r="AC609" s="79"/>
      <c r="AD609" s="79"/>
    </row>
    <row r="610" ht="14.25" customHeight="1">
      <c r="A610" s="79"/>
      <c r="B610" s="79"/>
      <c r="C610" s="79"/>
      <c r="D610" s="79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8"/>
      <c r="Q610" s="79"/>
      <c r="R610" s="79"/>
      <c r="S610" s="79"/>
      <c r="T610" s="79"/>
      <c r="U610" s="79"/>
      <c r="V610" s="79"/>
      <c r="W610" s="79"/>
      <c r="X610" s="79"/>
      <c r="Y610" s="79"/>
      <c r="Z610" s="79"/>
      <c r="AA610" s="79"/>
      <c r="AB610" s="79"/>
      <c r="AC610" s="79"/>
      <c r="AD610" s="79"/>
    </row>
    <row r="611" ht="14.25" customHeight="1">
      <c r="A611" s="79"/>
      <c r="B611" s="79"/>
      <c r="C611" s="79"/>
      <c r="D611" s="79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8"/>
      <c r="Q611" s="79"/>
      <c r="R611" s="79"/>
      <c r="S611" s="79"/>
      <c r="T611" s="79"/>
      <c r="U611" s="79"/>
      <c r="V611" s="79"/>
      <c r="W611" s="79"/>
      <c r="X611" s="79"/>
      <c r="Y611" s="79"/>
      <c r="Z611" s="79"/>
      <c r="AA611" s="79"/>
      <c r="AB611" s="79"/>
      <c r="AC611" s="79"/>
      <c r="AD611" s="79"/>
    </row>
    <row r="612" ht="14.25" customHeight="1">
      <c r="A612" s="79"/>
      <c r="B612" s="79"/>
      <c r="C612" s="79"/>
      <c r="D612" s="79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8"/>
      <c r="Q612" s="79"/>
      <c r="R612" s="79"/>
      <c r="S612" s="79"/>
      <c r="T612" s="79"/>
      <c r="U612" s="79"/>
      <c r="V612" s="79"/>
      <c r="W612" s="79"/>
      <c r="X612" s="79"/>
      <c r="Y612" s="79"/>
      <c r="Z612" s="79"/>
      <c r="AA612" s="79"/>
      <c r="AB612" s="79"/>
      <c r="AC612" s="79"/>
      <c r="AD612" s="79"/>
    </row>
    <row r="613" ht="14.25" customHeight="1">
      <c r="A613" s="79"/>
      <c r="B613" s="79"/>
      <c r="C613" s="79"/>
      <c r="D613" s="79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8"/>
      <c r="Q613" s="79"/>
      <c r="R613" s="79"/>
      <c r="S613" s="79"/>
      <c r="T613" s="79"/>
      <c r="U613" s="79"/>
      <c r="V613" s="79"/>
      <c r="W613" s="79"/>
      <c r="X613" s="79"/>
      <c r="Y613" s="79"/>
      <c r="Z613" s="79"/>
      <c r="AA613" s="79"/>
      <c r="AB613" s="79"/>
      <c r="AC613" s="79"/>
      <c r="AD613" s="79"/>
    </row>
    <row r="614" ht="14.25" customHeight="1">
      <c r="A614" s="79"/>
      <c r="B614" s="79"/>
      <c r="C614" s="79"/>
      <c r="D614" s="79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8"/>
      <c r="Q614" s="79"/>
      <c r="R614" s="79"/>
      <c r="S614" s="79"/>
      <c r="T614" s="79"/>
      <c r="U614" s="79"/>
      <c r="V614" s="79"/>
      <c r="W614" s="79"/>
      <c r="X614" s="79"/>
      <c r="Y614" s="79"/>
      <c r="Z614" s="79"/>
      <c r="AA614" s="79"/>
      <c r="AB614" s="79"/>
      <c r="AC614" s="79"/>
      <c r="AD614" s="79"/>
    </row>
    <row r="615" ht="14.25" customHeight="1">
      <c r="A615" s="79"/>
      <c r="B615" s="79"/>
      <c r="C615" s="79"/>
      <c r="D615" s="79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8"/>
      <c r="Q615" s="79"/>
      <c r="R615" s="79"/>
      <c r="S615" s="79"/>
      <c r="T615" s="79"/>
      <c r="U615" s="79"/>
      <c r="V615" s="79"/>
      <c r="W615" s="79"/>
      <c r="X615" s="79"/>
      <c r="Y615" s="79"/>
      <c r="Z615" s="79"/>
      <c r="AA615" s="79"/>
      <c r="AB615" s="79"/>
      <c r="AC615" s="79"/>
      <c r="AD615" s="79"/>
    </row>
    <row r="616" ht="14.25" customHeight="1">
      <c r="A616" s="79"/>
      <c r="B616" s="79"/>
      <c r="C616" s="79"/>
      <c r="D616" s="79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8"/>
      <c r="Q616" s="79"/>
      <c r="R616" s="79"/>
      <c r="S616" s="79"/>
      <c r="T616" s="79"/>
      <c r="U616" s="79"/>
      <c r="V616" s="79"/>
      <c r="W616" s="79"/>
      <c r="X616" s="79"/>
      <c r="Y616" s="79"/>
      <c r="Z616" s="79"/>
      <c r="AA616" s="79"/>
      <c r="AB616" s="79"/>
      <c r="AC616" s="79"/>
      <c r="AD616" s="79"/>
    </row>
    <row r="617" ht="14.25" customHeight="1">
      <c r="A617" s="79"/>
      <c r="B617" s="79"/>
      <c r="C617" s="79"/>
      <c r="D617" s="79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8"/>
      <c r="Q617" s="79"/>
      <c r="R617" s="79"/>
      <c r="S617" s="79"/>
      <c r="T617" s="79"/>
      <c r="U617" s="79"/>
      <c r="V617" s="79"/>
      <c r="W617" s="79"/>
      <c r="X617" s="79"/>
      <c r="Y617" s="79"/>
      <c r="Z617" s="79"/>
      <c r="AA617" s="79"/>
      <c r="AB617" s="79"/>
      <c r="AC617" s="79"/>
      <c r="AD617" s="79"/>
    </row>
    <row r="618" ht="14.25" customHeight="1">
      <c r="A618" s="79"/>
      <c r="B618" s="79"/>
      <c r="C618" s="79"/>
      <c r="D618" s="79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8"/>
      <c r="Q618" s="79"/>
      <c r="R618" s="79"/>
      <c r="S618" s="79"/>
      <c r="T618" s="79"/>
      <c r="U618" s="79"/>
      <c r="V618" s="79"/>
      <c r="W618" s="79"/>
      <c r="X618" s="79"/>
      <c r="Y618" s="79"/>
      <c r="Z618" s="79"/>
      <c r="AA618" s="79"/>
      <c r="AB618" s="79"/>
      <c r="AC618" s="79"/>
      <c r="AD618" s="79"/>
    </row>
    <row r="619" ht="14.25" customHeight="1">
      <c r="A619" s="79"/>
      <c r="B619" s="79"/>
      <c r="C619" s="79"/>
      <c r="D619" s="79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8"/>
      <c r="Q619" s="79"/>
      <c r="R619" s="79"/>
      <c r="S619" s="79"/>
      <c r="T619" s="79"/>
      <c r="U619" s="79"/>
      <c r="V619" s="79"/>
      <c r="W619" s="79"/>
      <c r="X619" s="79"/>
      <c r="Y619" s="79"/>
      <c r="Z619" s="79"/>
      <c r="AA619" s="79"/>
      <c r="AB619" s="79"/>
      <c r="AC619" s="79"/>
      <c r="AD619" s="79"/>
    </row>
    <row r="620" ht="14.25" customHeight="1">
      <c r="A620" s="79"/>
      <c r="B620" s="79"/>
      <c r="C620" s="79"/>
      <c r="D620" s="79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8"/>
      <c r="Q620" s="79"/>
      <c r="R620" s="79"/>
      <c r="S620" s="79"/>
      <c r="T620" s="79"/>
      <c r="U620" s="79"/>
      <c r="V620" s="79"/>
      <c r="W620" s="79"/>
      <c r="X620" s="79"/>
      <c r="Y620" s="79"/>
      <c r="Z620" s="79"/>
      <c r="AA620" s="79"/>
      <c r="AB620" s="79"/>
      <c r="AC620" s="79"/>
      <c r="AD620" s="79"/>
    </row>
    <row r="621" ht="14.25" customHeight="1">
      <c r="A621" s="79"/>
      <c r="B621" s="79"/>
      <c r="C621" s="79"/>
      <c r="D621" s="79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8"/>
      <c r="Q621" s="79"/>
      <c r="R621" s="79"/>
      <c r="S621" s="79"/>
      <c r="T621" s="79"/>
      <c r="U621" s="79"/>
      <c r="V621" s="79"/>
      <c r="W621" s="79"/>
      <c r="X621" s="79"/>
      <c r="Y621" s="79"/>
      <c r="Z621" s="79"/>
      <c r="AA621" s="79"/>
      <c r="AB621" s="79"/>
      <c r="AC621" s="79"/>
      <c r="AD621" s="79"/>
    </row>
    <row r="622" ht="14.25" customHeight="1">
      <c r="A622" s="79"/>
      <c r="B622" s="79"/>
      <c r="C622" s="79"/>
      <c r="D622" s="79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8"/>
      <c r="Q622" s="79"/>
      <c r="R622" s="79"/>
      <c r="S622" s="79"/>
      <c r="T622" s="79"/>
      <c r="U622" s="79"/>
      <c r="V622" s="79"/>
      <c r="W622" s="79"/>
      <c r="X622" s="79"/>
      <c r="Y622" s="79"/>
      <c r="Z622" s="79"/>
      <c r="AA622" s="79"/>
      <c r="AB622" s="79"/>
      <c r="AC622" s="79"/>
      <c r="AD622" s="79"/>
    </row>
    <row r="623" ht="14.25" customHeight="1">
      <c r="A623" s="79"/>
      <c r="B623" s="79"/>
      <c r="C623" s="79"/>
      <c r="D623" s="79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8"/>
      <c r="Q623" s="79"/>
      <c r="R623" s="79"/>
      <c r="S623" s="79"/>
      <c r="T623" s="79"/>
      <c r="U623" s="79"/>
      <c r="V623" s="79"/>
      <c r="W623" s="79"/>
      <c r="X623" s="79"/>
      <c r="Y623" s="79"/>
      <c r="Z623" s="79"/>
      <c r="AA623" s="79"/>
      <c r="AB623" s="79"/>
      <c r="AC623" s="79"/>
      <c r="AD623" s="79"/>
    </row>
    <row r="624" ht="14.25" customHeight="1">
      <c r="A624" s="79"/>
      <c r="B624" s="79"/>
      <c r="C624" s="79"/>
      <c r="D624" s="79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8"/>
      <c r="Q624" s="79"/>
      <c r="R624" s="79"/>
      <c r="S624" s="79"/>
      <c r="T624" s="79"/>
      <c r="U624" s="79"/>
      <c r="V624" s="79"/>
      <c r="W624" s="79"/>
      <c r="X624" s="79"/>
      <c r="Y624" s="79"/>
      <c r="Z624" s="79"/>
      <c r="AA624" s="79"/>
      <c r="AB624" s="79"/>
      <c r="AC624" s="79"/>
      <c r="AD624" s="79"/>
    </row>
    <row r="625" ht="14.25" customHeight="1">
      <c r="A625" s="79"/>
      <c r="B625" s="79"/>
      <c r="C625" s="79"/>
      <c r="D625" s="79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8"/>
      <c r="Q625" s="79"/>
      <c r="R625" s="79"/>
      <c r="S625" s="79"/>
      <c r="T625" s="79"/>
      <c r="U625" s="79"/>
      <c r="V625" s="79"/>
      <c r="W625" s="79"/>
      <c r="X625" s="79"/>
      <c r="Y625" s="79"/>
      <c r="Z625" s="79"/>
      <c r="AA625" s="79"/>
      <c r="AB625" s="79"/>
      <c r="AC625" s="79"/>
      <c r="AD625" s="79"/>
    </row>
    <row r="626" ht="14.25" customHeight="1">
      <c r="A626" s="79"/>
      <c r="B626" s="79"/>
      <c r="C626" s="79"/>
      <c r="D626" s="79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8"/>
      <c r="Q626" s="79"/>
      <c r="R626" s="79"/>
      <c r="S626" s="79"/>
      <c r="T626" s="79"/>
      <c r="U626" s="79"/>
      <c r="V626" s="79"/>
      <c r="W626" s="79"/>
      <c r="X626" s="79"/>
      <c r="Y626" s="79"/>
      <c r="Z626" s="79"/>
      <c r="AA626" s="79"/>
      <c r="AB626" s="79"/>
      <c r="AC626" s="79"/>
      <c r="AD626" s="79"/>
    </row>
    <row r="627" ht="14.25" customHeight="1">
      <c r="A627" s="79"/>
      <c r="B627" s="79"/>
      <c r="C627" s="79"/>
      <c r="D627" s="79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8"/>
      <c r="Q627" s="79"/>
      <c r="R627" s="79"/>
      <c r="S627" s="79"/>
      <c r="T627" s="79"/>
      <c r="U627" s="79"/>
      <c r="V627" s="79"/>
      <c r="W627" s="79"/>
      <c r="X627" s="79"/>
      <c r="Y627" s="79"/>
      <c r="Z627" s="79"/>
      <c r="AA627" s="79"/>
      <c r="AB627" s="79"/>
      <c r="AC627" s="79"/>
      <c r="AD627" s="79"/>
    </row>
    <row r="628" ht="14.25" customHeight="1">
      <c r="A628" s="79"/>
      <c r="B628" s="79"/>
      <c r="C628" s="79"/>
      <c r="D628" s="79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8"/>
      <c r="Q628" s="79"/>
      <c r="R628" s="79"/>
      <c r="S628" s="79"/>
      <c r="T628" s="79"/>
      <c r="U628" s="79"/>
      <c r="V628" s="79"/>
      <c r="W628" s="79"/>
      <c r="X628" s="79"/>
      <c r="Y628" s="79"/>
      <c r="Z628" s="79"/>
      <c r="AA628" s="79"/>
      <c r="AB628" s="79"/>
      <c r="AC628" s="79"/>
      <c r="AD628" s="79"/>
    </row>
    <row r="629" ht="14.25" customHeight="1">
      <c r="A629" s="79"/>
      <c r="B629" s="79"/>
      <c r="C629" s="79"/>
      <c r="D629" s="79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8"/>
      <c r="Q629" s="79"/>
      <c r="R629" s="79"/>
      <c r="S629" s="79"/>
      <c r="T629" s="79"/>
      <c r="U629" s="79"/>
      <c r="V629" s="79"/>
      <c r="W629" s="79"/>
      <c r="X629" s="79"/>
      <c r="Y629" s="79"/>
      <c r="Z629" s="79"/>
      <c r="AA629" s="79"/>
      <c r="AB629" s="79"/>
      <c r="AC629" s="79"/>
      <c r="AD629" s="79"/>
    </row>
    <row r="630" ht="14.25" customHeight="1">
      <c r="A630" s="79"/>
      <c r="B630" s="79"/>
      <c r="C630" s="79"/>
      <c r="D630" s="79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8"/>
      <c r="Q630" s="79"/>
      <c r="R630" s="79"/>
      <c r="S630" s="79"/>
      <c r="T630" s="79"/>
      <c r="U630" s="79"/>
      <c r="V630" s="79"/>
      <c r="W630" s="79"/>
      <c r="X630" s="79"/>
      <c r="Y630" s="79"/>
      <c r="Z630" s="79"/>
      <c r="AA630" s="79"/>
      <c r="AB630" s="79"/>
      <c r="AC630" s="79"/>
      <c r="AD630" s="79"/>
    </row>
    <row r="631" ht="14.25" customHeight="1">
      <c r="A631" s="79"/>
      <c r="B631" s="79"/>
      <c r="C631" s="79"/>
      <c r="D631" s="79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8"/>
      <c r="Q631" s="79"/>
      <c r="R631" s="79"/>
      <c r="S631" s="79"/>
      <c r="T631" s="79"/>
      <c r="U631" s="79"/>
      <c r="V631" s="79"/>
      <c r="W631" s="79"/>
      <c r="X631" s="79"/>
      <c r="Y631" s="79"/>
      <c r="Z631" s="79"/>
      <c r="AA631" s="79"/>
      <c r="AB631" s="79"/>
      <c r="AC631" s="79"/>
      <c r="AD631" s="79"/>
    </row>
    <row r="632" ht="14.25" customHeight="1">
      <c r="A632" s="79"/>
      <c r="B632" s="79"/>
      <c r="C632" s="79"/>
      <c r="D632" s="79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8"/>
      <c r="Q632" s="79"/>
      <c r="R632" s="79"/>
      <c r="S632" s="79"/>
      <c r="T632" s="79"/>
      <c r="U632" s="79"/>
      <c r="V632" s="79"/>
      <c r="W632" s="79"/>
      <c r="X632" s="79"/>
      <c r="Y632" s="79"/>
      <c r="Z632" s="79"/>
      <c r="AA632" s="79"/>
      <c r="AB632" s="79"/>
      <c r="AC632" s="79"/>
      <c r="AD632" s="79"/>
    </row>
    <row r="633" ht="14.25" customHeight="1">
      <c r="A633" s="79"/>
      <c r="B633" s="79"/>
      <c r="C633" s="79"/>
      <c r="D633" s="79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8"/>
      <c r="Q633" s="79"/>
      <c r="R633" s="79"/>
      <c r="S633" s="79"/>
      <c r="T633" s="79"/>
      <c r="U633" s="79"/>
      <c r="V633" s="79"/>
      <c r="W633" s="79"/>
      <c r="X633" s="79"/>
      <c r="Y633" s="79"/>
      <c r="Z633" s="79"/>
      <c r="AA633" s="79"/>
      <c r="AB633" s="79"/>
      <c r="AC633" s="79"/>
      <c r="AD633" s="79"/>
    </row>
    <row r="634" ht="14.25" customHeight="1">
      <c r="A634" s="79"/>
      <c r="B634" s="79"/>
      <c r="C634" s="79"/>
      <c r="D634" s="79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8"/>
      <c r="Q634" s="79"/>
      <c r="R634" s="79"/>
      <c r="S634" s="79"/>
      <c r="T634" s="79"/>
      <c r="U634" s="79"/>
      <c r="V634" s="79"/>
      <c r="W634" s="79"/>
      <c r="X634" s="79"/>
      <c r="Y634" s="79"/>
      <c r="Z634" s="79"/>
      <c r="AA634" s="79"/>
      <c r="AB634" s="79"/>
      <c r="AC634" s="79"/>
      <c r="AD634" s="79"/>
    </row>
    <row r="635" ht="14.25" customHeight="1">
      <c r="A635" s="79"/>
      <c r="B635" s="79"/>
      <c r="C635" s="79"/>
      <c r="D635" s="79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8"/>
      <c r="Q635" s="79"/>
      <c r="R635" s="79"/>
      <c r="S635" s="79"/>
      <c r="T635" s="79"/>
      <c r="U635" s="79"/>
      <c r="V635" s="79"/>
      <c r="W635" s="79"/>
      <c r="X635" s="79"/>
      <c r="Y635" s="79"/>
      <c r="Z635" s="79"/>
      <c r="AA635" s="79"/>
      <c r="AB635" s="79"/>
      <c r="AC635" s="79"/>
      <c r="AD635" s="79"/>
    </row>
    <row r="636" ht="14.25" customHeight="1">
      <c r="A636" s="79"/>
      <c r="B636" s="79"/>
      <c r="C636" s="79"/>
      <c r="D636" s="79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8"/>
      <c r="Q636" s="79"/>
      <c r="R636" s="79"/>
      <c r="S636" s="79"/>
      <c r="T636" s="79"/>
      <c r="U636" s="79"/>
      <c r="V636" s="79"/>
      <c r="W636" s="79"/>
      <c r="X636" s="79"/>
      <c r="Y636" s="79"/>
      <c r="Z636" s="79"/>
      <c r="AA636" s="79"/>
      <c r="AB636" s="79"/>
      <c r="AC636" s="79"/>
      <c r="AD636" s="79"/>
    </row>
    <row r="637" ht="14.25" customHeight="1">
      <c r="A637" s="79"/>
      <c r="B637" s="79"/>
      <c r="C637" s="79"/>
      <c r="D637" s="79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8"/>
      <c r="Q637" s="79"/>
      <c r="R637" s="79"/>
      <c r="S637" s="79"/>
      <c r="T637" s="79"/>
      <c r="U637" s="79"/>
      <c r="V637" s="79"/>
      <c r="W637" s="79"/>
      <c r="X637" s="79"/>
      <c r="Y637" s="79"/>
      <c r="Z637" s="79"/>
      <c r="AA637" s="79"/>
      <c r="AB637" s="79"/>
      <c r="AC637" s="79"/>
      <c r="AD637" s="79"/>
    </row>
    <row r="638" ht="14.25" customHeight="1">
      <c r="A638" s="79"/>
      <c r="B638" s="79"/>
      <c r="C638" s="79"/>
      <c r="D638" s="79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8"/>
      <c r="Q638" s="79"/>
      <c r="R638" s="79"/>
      <c r="S638" s="79"/>
      <c r="T638" s="79"/>
      <c r="U638" s="79"/>
      <c r="V638" s="79"/>
      <c r="W638" s="79"/>
      <c r="X638" s="79"/>
      <c r="Y638" s="79"/>
      <c r="Z638" s="79"/>
      <c r="AA638" s="79"/>
      <c r="AB638" s="79"/>
      <c r="AC638" s="79"/>
      <c r="AD638" s="79"/>
    </row>
    <row r="639" ht="14.25" customHeight="1">
      <c r="A639" s="79"/>
      <c r="B639" s="79"/>
      <c r="C639" s="79"/>
      <c r="D639" s="79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8"/>
      <c r="Q639" s="79"/>
      <c r="R639" s="79"/>
      <c r="S639" s="79"/>
      <c r="T639" s="79"/>
      <c r="U639" s="79"/>
      <c r="V639" s="79"/>
      <c r="W639" s="79"/>
      <c r="X639" s="79"/>
      <c r="Y639" s="79"/>
      <c r="Z639" s="79"/>
      <c r="AA639" s="79"/>
      <c r="AB639" s="79"/>
      <c r="AC639" s="79"/>
      <c r="AD639" s="79"/>
    </row>
    <row r="640" ht="14.25" customHeight="1">
      <c r="A640" s="79"/>
      <c r="B640" s="79"/>
      <c r="C640" s="79"/>
      <c r="D640" s="79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8"/>
      <c r="Q640" s="79"/>
      <c r="R640" s="79"/>
      <c r="S640" s="79"/>
      <c r="T640" s="79"/>
      <c r="U640" s="79"/>
      <c r="V640" s="79"/>
      <c r="W640" s="79"/>
      <c r="X640" s="79"/>
      <c r="Y640" s="79"/>
      <c r="Z640" s="79"/>
      <c r="AA640" s="79"/>
      <c r="AB640" s="79"/>
      <c r="AC640" s="79"/>
      <c r="AD640" s="79"/>
    </row>
    <row r="641" ht="14.25" customHeight="1">
      <c r="A641" s="79"/>
      <c r="B641" s="79"/>
      <c r="C641" s="79"/>
      <c r="D641" s="79"/>
      <c r="E641" s="79"/>
      <c r="F641" s="79"/>
      <c r="G641" s="79"/>
      <c r="H641" s="79"/>
      <c r="I641" s="79"/>
      <c r="J641" s="79"/>
      <c r="K641" s="79"/>
      <c r="L641" s="79"/>
      <c r="M641" s="79"/>
      <c r="N641" s="88"/>
      <c r="O641" s="79"/>
      <c r="P641" s="78"/>
      <c r="Q641" s="79"/>
      <c r="R641" s="79"/>
      <c r="S641" s="79"/>
      <c r="T641" s="79"/>
      <c r="U641" s="79"/>
      <c r="V641" s="79"/>
      <c r="W641" s="79"/>
      <c r="X641" s="79"/>
      <c r="Y641" s="79"/>
      <c r="Z641" s="79"/>
      <c r="AA641" s="79"/>
      <c r="AB641" s="79"/>
      <c r="AC641" s="79"/>
      <c r="AD641" s="79"/>
    </row>
    <row r="642" ht="14.25" customHeight="1">
      <c r="A642" s="79"/>
      <c r="B642" s="79"/>
      <c r="C642" s="79"/>
      <c r="D642" s="79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8"/>
      <c r="Q642" s="79"/>
      <c r="R642" s="79"/>
      <c r="S642" s="79"/>
      <c r="T642" s="79"/>
      <c r="U642" s="79"/>
      <c r="V642" s="79"/>
      <c r="W642" s="79"/>
      <c r="X642" s="79"/>
      <c r="Y642" s="79"/>
      <c r="Z642" s="79"/>
      <c r="AA642" s="79"/>
      <c r="AB642" s="79"/>
      <c r="AC642" s="79"/>
      <c r="AD642" s="79"/>
    </row>
    <row r="643" ht="14.25" customHeight="1">
      <c r="A643" s="79"/>
      <c r="B643" s="79"/>
      <c r="C643" s="89"/>
      <c r="D643" s="79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90"/>
      <c r="P643" s="78"/>
      <c r="Q643" s="79"/>
      <c r="R643" s="79"/>
      <c r="S643" s="79"/>
      <c r="T643" s="79"/>
      <c r="U643" s="79"/>
      <c r="V643" s="79"/>
      <c r="W643" s="79"/>
      <c r="X643" s="79"/>
      <c r="Y643" s="79"/>
      <c r="Z643" s="79"/>
      <c r="AA643" s="79"/>
      <c r="AB643" s="79"/>
      <c r="AC643" s="79"/>
      <c r="AD643" s="79"/>
    </row>
    <row r="644" ht="14.25" customHeight="1">
      <c r="A644" s="79"/>
      <c r="B644" s="79"/>
      <c r="C644" s="89"/>
      <c r="D644" s="79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90"/>
      <c r="P644" s="78"/>
      <c r="Q644" s="79"/>
      <c r="R644" s="79"/>
      <c r="S644" s="79"/>
      <c r="T644" s="79"/>
      <c r="U644" s="79"/>
      <c r="V644" s="79"/>
      <c r="W644" s="79"/>
      <c r="X644" s="79"/>
      <c r="Y644" s="79"/>
      <c r="Z644" s="79"/>
      <c r="AA644" s="79"/>
      <c r="AB644" s="79"/>
      <c r="AC644" s="79"/>
      <c r="AD644" s="79"/>
    </row>
    <row r="645" ht="14.25" customHeight="1">
      <c r="A645" s="79"/>
      <c r="B645" s="79"/>
      <c r="C645" s="89"/>
      <c r="D645" s="79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90"/>
      <c r="P645" s="78"/>
      <c r="Q645" s="79"/>
      <c r="R645" s="79"/>
      <c r="S645" s="79"/>
      <c r="T645" s="79"/>
      <c r="U645" s="79"/>
      <c r="V645" s="79"/>
      <c r="W645" s="79"/>
      <c r="X645" s="79"/>
      <c r="Y645" s="79"/>
      <c r="Z645" s="79"/>
      <c r="AA645" s="79"/>
      <c r="AB645" s="79"/>
      <c r="AC645" s="79"/>
      <c r="AD645" s="79"/>
    </row>
    <row r="646" ht="14.25" customHeight="1">
      <c r="A646" s="79"/>
      <c r="B646" s="79"/>
      <c r="C646" s="89"/>
      <c r="D646" s="79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90"/>
      <c r="P646" s="78"/>
      <c r="Q646" s="79"/>
      <c r="R646" s="79"/>
      <c r="S646" s="79"/>
      <c r="T646" s="79"/>
      <c r="U646" s="79"/>
      <c r="V646" s="79"/>
      <c r="W646" s="79"/>
      <c r="X646" s="79"/>
      <c r="Y646" s="79"/>
      <c r="Z646" s="79"/>
      <c r="AA646" s="79"/>
      <c r="AB646" s="79"/>
      <c r="AC646" s="79"/>
      <c r="AD646" s="79"/>
    </row>
    <row r="647" ht="14.25" customHeight="1">
      <c r="A647" s="79"/>
      <c r="B647" s="79"/>
      <c r="C647" s="89"/>
      <c r="D647" s="79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90"/>
      <c r="P647" s="78"/>
      <c r="Q647" s="79"/>
      <c r="R647" s="79"/>
      <c r="S647" s="79"/>
      <c r="T647" s="79"/>
      <c r="U647" s="79"/>
      <c r="V647" s="79"/>
      <c r="W647" s="79"/>
      <c r="X647" s="79"/>
      <c r="Y647" s="79"/>
      <c r="Z647" s="79"/>
      <c r="AA647" s="79"/>
      <c r="AB647" s="79"/>
      <c r="AC647" s="79"/>
      <c r="AD647" s="79"/>
    </row>
    <row r="648" ht="14.25" customHeight="1">
      <c r="A648" s="79"/>
      <c r="B648" s="79"/>
      <c r="C648" s="89"/>
      <c r="D648" s="79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90"/>
      <c r="P648" s="78"/>
      <c r="Q648" s="79"/>
      <c r="R648" s="79"/>
      <c r="S648" s="79"/>
      <c r="T648" s="79"/>
      <c r="U648" s="79"/>
      <c r="V648" s="79"/>
      <c r="W648" s="79"/>
      <c r="X648" s="79"/>
      <c r="Y648" s="79"/>
      <c r="Z648" s="79"/>
      <c r="AA648" s="79"/>
      <c r="AB648" s="79"/>
      <c r="AC648" s="79"/>
      <c r="AD648" s="79"/>
    </row>
    <row r="649" ht="14.25" customHeight="1">
      <c r="A649" s="79"/>
      <c r="B649" s="79"/>
      <c r="C649" s="89"/>
      <c r="D649" s="79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90"/>
      <c r="P649" s="78"/>
      <c r="Q649" s="79"/>
      <c r="R649" s="79"/>
      <c r="S649" s="79"/>
      <c r="T649" s="79"/>
      <c r="U649" s="79"/>
      <c r="V649" s="79"/>
      <c r="W649" s="79"/>
      <c r="X649" s="79"/>
      <c r="Y649" s="79"/>
      <c r="Z649" s="79"/>
      <c r="AA649" s="79"/>
      <c r="AB649" s="79"/>
      <c r="AC649" s="79"/>
      <c r="AD649" s="79"/>
    </row>
    <row r="650" ht="14.25" customHeight="1">
      <c r="A650" s="79"/>
      <c r="B650" s="79"/>
      <c r="C650" s="89"/>
      <c r="D650" s="79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90"/>
      <c r="P650" s="78"/>
      <c r="Q650" s="79"/>
      <c r="R650" s="79"/>
      <c r="S650" s="79"/>
      <c r="T650" s="79"/>
      <c r="U650" s="79"/>
      <c r="V650" s="79"/>
      <c r="W650" s="79"/>
      <c r="X650" s="79"/>
      <c r="Y650" s="79"/>
      <c r="Z650" s="79"/>
      <c r="AA650" s="79"/>
      <c r="AB650" s="79"/>
      <c r="AC650" s="79"/>
      <c r="AD650" s="79"/>
    </row>
    <row r="651" ht="14.25" customHeight="1">
      <c r="A651" s="79"/>
      <c r="B651" s="79"/>
      <c r="C651" s="89"/>
      <c r="D651" s="79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90"/>
      <c r="P651" s="78"/>
      <c r="Q651" s="79"/>
      <c r="R651" s="79"/>
      <c r="S651" s="79"/>
      <c r="T651" s="79"/>
      <c r="U651" s="79"/>
      <c r="V651" s="79"/>
      <c r="W651" s="79"/>
      <c r="X651" s="79"/>
      <c r="Y651" s="79"/>
      <c r="Z651" s="79"/>
      <c r="AA651" s="79"/>
      <c r="AB651" s="79"/>
      <c r="AC651" s="79"/>
      <c r="AD651" s="79"/>
    </row>
    <row r="652" ht="14.25" customHeight="1">
      <c r="A652" s="79"/>
      <c r="B652" s="79"/>
      <c r="C652" s="89"/>
      <c r="D652" s="79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90"/>
      <c r="P652" s="78"/>
      <c r="Q652" s="79"/>
      <c r="R652" s="79"/>
      <c r="S652" s="79"/>
      <c r="T652" s="79"/>
      <c r="U652" s="79"/>
      <c r="V652" s="79"/>
      <c r="W652" s="79"/>
      <c r="X652" s="79"/>
      <c r="Y652" s="79"/>
      <c r="Z652" s="79"/>
      <c r="AA652" s="79"/>
      <c r="AB652" s="79"/>
      <c r="AC652" s="79"/>
      <c r="AD652" s="79"/>
    </row>
    <row r="653" ht="14.25" customHeight="1">
      <c r="A653" s="79"/>
      <c r="B653" s="79"/>
      <c r="C653" s="89"/>
      <c r="D653" s="79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90"/>
      <c r="P653" s="78"/>
      <c r="Q653" s="79"/>
      <c r="R653" s="79"/>
      <c r="S653" s="79"/>
      <c r="T653" s="79"/>
      <c r="U653" s="79"/>
      <c r="V653" s="79"/>
      <c r="W653" s="79"/>
      <c r="X653" s="79"/>
      <c r="Y653" s="79"/>
      <c r="Z653" s="79"/>
      <c r="AA653" s="79"/>
      <c r="AB653" s="79"/>
      <c r="AC653" s="79"/>
      <c r="AD653" s="79"/>
    </row>
    <row r="654" ht="14.25" customHeight="1">
      <c r="A654" s="79"/>
      <c r="B654" s="79"/>
      <c r="C654" s="89"/>
      <c r="D654" s="79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90"/>
      <c r="P654" s="78"/>
      <c r="Q654" s="79"/>
      <c r="R654" s="79"/>
      <c r="S654" s="79"/>
      <c r="T654" s="79"/>
      <c r="U654" s="79"/>
      <c r="V654" s="79"/>
      <c r="W654" s="79"/>
      <c r="X654" s="79"/>
      <c r="Y654" s="79"/>
      <c r="Z654" s="79"/>
      <c r="AA654" s="79"/>
      <c r="AB654" s="79"/>
      <c r="AC654" s="79"/>
      <c r="AD654" s="79"/>
    </row>
    <row r="655" ht="14.25" customHeight="1">
      <c r="A655" s="79"/>
      <c r="B655" s="79"/>
      <c r="C655" s="89"/>
      <c r="D655" s="79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90"/>
      <c r="P655" s="78"/>
      <c r="Q655" s="79"/>
      <c r="R655" s="79"/>
      <c r="S655" s="79"/>
      <c r="T655" s="79"/>
      <c r="U655" s="79"/>
      <c r="V655" s="79"/>
      <c r="W655" s="79"/>
      <c r="X655" s="79"/>
      <c r="Y655" s="79"/>
      <c r="Z655" s="79"/>
      <c r="AA655" s="79"/>
      <c r="AB655" s="79"/>
      <c r="AC655" s="79"/>
      <c r="AD655" s="79"/>
    </row>
    <row r="656" ht="14.25" customHeight="1">
      <c r="A656" s="79"/>
      <c r="B656" s="79"/>
      <c r="C656" s="89"/>
      <c r="D656" s="79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90"/>
      <c r="P656" s="78"/>
      <c r="Q656" s="79"/>
      <c r="R656" s="79"/>
      <c r="S656" s="79"/>
      <c r="T656" s="79"/>
      <c r="U656" s="79"/>
      <c r="V656" s="79"/>
      <c r="W656" s="79"/>
      <c r="X656" s="79"/>
      <c r="Y656" s="79"/>
      <c r="Z656" s="79"/>
      <c r="AA656" s="79"/>
      <c r="AB656" s="79"/>
      <c r="AC656" s="79"/>
      <c r="AD656" s="79"/>
    </row>
    <row r="657" ht="14.25" customHeight="1">
      <c r="A657" s="79"/>
      <c r="B657" s="79"/>
      <c r="C657" s="89"/>
      <c r="D657" s="79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90"/>
      <c r="P657" s="78"/>
      <c r="Q657" s="79"/>
      <c r="R657" s="79"/>
      <c r="S657" s="79"/>
      <c r="T657" s="79"/>
      <c r="U657" s="79"/>
      <c r="V657" s="79"/>
      <c r="W657" s="79"/>
      <c r="X657" s="79"/>
      <c r="Y657" s="79"/>
      <c r="Z657" s="79"/>
      <c r="AA657" s="79"/>
      <c r="AB657" s="79"/>
      <c r="AC657" s="79"/>
      <c r="AD657" s="79"/>
    </row>
    <row r="658" ht="14.25" customHeight="1">
      <c r="A658" s="79"/>
      <c r="B658" s="79"/>
      <c r="C658" s="89"/>
      <c r="D658" s="79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90"/>
      <c r="P658" s="78"/>
      <c r="Q658" s="79"/>
      <c r="R658" s="79"/>
      <c r="S658" s="79"/>
      <c r="T658" s="79"/>
      <c r="U658" s="79"/>
      <c r="V658" s="79"/>
      <c r="W658" s="79"/>
      <c r="X658" s="79"/>
      <c r="Y658" s="79"/>
      <c r="Z658" s="79"/>
      <c r="AA658" s="79"/>
      <c r="AB658" s="79"/>
      <c r="AC658" s="79"/>
      <c r="AD658" s="79"/>
    </row>
    <row r="659" ht="14.25" customHeight="1">
      <c r="A659" s="79"/>
      <c r="B659" s="79"/>
      <c r="C659" s="89"/>
      <c r="D659" s="79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90"/>
      <c r="P659" s="78"/>
      <c r="Q659" s="79"/>
      <c r="R659" s="79"/>
      <c r="S659" s="79"/>
      <c r="T659" s="79"/>
      <c r="U659" s="79"/>
      <c r="V659" s="79"/>
      <c r="W659" s="79"/>
      <c r="X659" s="79"/>
      <c r="Y659" s="79"/>
      <c r="Z659" s="79"/>
      <c r="AA659" s="79"/>
      <c r="AB659" s="79"/>
      <c r="AC659" s="79"/>
      <c r="AD659" s="79"/>
    </row>
    <row r="660" ht="14.25" customHeight="1">
      <c r="A660" s="79"/>
      <c r="B660" s="79"/>
      <c r="C660" s="89"/>
      <c r="D660" s="79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90"/>
      <c r="P660" s="78"/>
      <c r="Q660" s="79"/>
      <c r="R660" s="79"/>
      <c r="S660" s="79"/>
      <c r="T660" s="79"/>
      <c r="U660" s="79"/>
      <c r="V660" s="79"/>
      <c r="W660" s="79"/>
      <c r="X660" s="79"/>
      <c r="Y660" s="79"/>
      <c r="Z660" s="79"/>
      <c r="AA660" s="79"/>
      <c r="AB660" s="79"/>
      <c r="AC660" s="79"/>
      <c r="AD660" s="79"/>
    </row>
    <row r="661" ht="14.25" customHeight="1">
      <c r="A661" s="79"/>
      <c r="B661" s="79"/>
      <c r="C661" s="89"/>
      <c r="D661" s="79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90"/>
      <c r="P661" s="78"/>
      <c r="Q661" s="79"/>
      <c r="R661" s="79"/>
      <c r="S661" s="79"/>
      <c r="T661" s="79"/>
      <c r="U661" s="79"/>
      <c r="V661" s="79"/>
      <c r="W661" s="79"/>
      <c r="X661" s="79"/>
      <c r="Y661" s="79"/>
      <c r="Z661" s="79"/>
      <c r="AA661" s="79"/>
      <c r="AB661" s="79"/>
      <c r="AC661" s="79"/>
      <c r="AD661" s="79"/>
    </row>
    <row r="662" ht="14.25" customHeight="1">
      <c r="A662" s="79"/>
      <c r="B662" s="79"/>
      <c r="C662" s="89"/>
      <c r="D662" s="79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90"/>
      <c r="P662" s="78"/>
      <c r="Q662" s="79"/>
      <c r="R662" s="79"/>
      <c r="S662" s="79"/>
      <c r="T662" s="79"/>
      <c r="U662" s="79"/>
      <c r="V662" s="79"/>
      <c r="W662" s="79"/>
      <c r="X662" s="79"/>
      <c r="Y662" s="79"/>
      <c r="Z662" s="79"/>
      <c r="AA662" s="79"/>
      <c r="AB662" s="79"/>
      <c r="AC662" s="79"/>
      <c r="AD662" s="79"/>
    </row>
    <row r="663" ht="14.25" customHeight="1">
      <c r="A663" s="79"/>
      <c r="B663" s="79"/>
      <c r="C663" s="89"/>
      <c r="D663" s="79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90"/>
      <c r="P663" s="78"/>
      <c r="Q663" s="79"/>
      <c r="R663" s="79"/>
      <c r="S663" s="79"/>
      <c r="T663" s="79"/>
      <c r="U663" s="79"/>
      <c r="V663" s="79"/>
      <c r="W663" s="79"/>
      <c r="X663" s="79"/>
      <c r="Y663" s="79"/>
      <c r="Z663" s="79"/>
      <c r="AA663" s="79"/>
      <c r="AB663" s="79"/>
      <c r="AC663" s="79"/>
      <c r="AD663" s="79"/>
    </row>
    <row r="664" ht="14.25" customHeight="1">
      <c r="A664" s="79"/>
      <c r="B664" s="79"/>
      <c r="C664" s="89"/>
      <c r="D664" s="79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90"/>
      <c r="P664" s="78"/>
      <c r="Q664" s="79"/>
      <c r="R664" s="79"/>
      <c r="S664" s="79"/>
      <c r="T664" s="79"/>
      <c r="U664" s="79"/>
      <c r="V664" s="79"/>
      <c r="W664" s="79"/>
      <c r="X664" s="79"/>
      <c r="Y664" s="79"/>
      <c r="Z664" s="79"/>
      <c r="AA664" s="79"/>
      <c r="AB664" s="79"/>
      <c r="AC664" s="79"/>
      <c r="AD664" s="79"/>
    </row>
    <row r="665" ht="14.25" customHeight="1">
      <c r="A665" s="79"/>
      <c r="B665" s="79"/>
      <c r="C665" s="89"/>
      <c r="D665" s="79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90"/>
      <c r="P665" s="78"/>
      <c r="Q665" s="79"/>
      <c r="R665" s="79"/>
      <c r="S665" s="79"/>
      <c r="T665" s="79"/>
      <c r="U665" s="79"/>
      <c r="V665" s="79"/>
      <c r="W665" s="79"/>
      <c r="X665" s="79"/>
      <c r="Y665" s="79"/>
      <c r="Z665" s="79"/>
      <c r="AA665" s="79"/>
      <c r="AB665" s="79"/>
      <c r="AC665" s="79"/>
      <c r="AD665" s="79"/>
    </row>
    <row r="666" ht="14.25" customHeight="1">
      <c r="A666" s="79"/>
      <c r="B666" s="79"/>
      <c r="C666" s="89"/>
      <c r="D666" s="79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90"/>
      <c r="P666" s="78"/>
      <c r="Q666" s="79"/>
      <c r="R666" s="79"/>
      <c r="S666" s="79"/>
      <c r="T666" s="79"/>
      <c r="U666" s="79"/>
      <c r="V666" s="79"/>
      <c r="W666" s="79"/>
      <c r="X666" s="79"/>
      <c r="Y666" s="79"/>
      <c r="Z666" s="79"/>
      <c r="AA666" s="79"/>
      <c r="AB666" s="79"/>
      <c r="AC666" s="79"/>
      <c r="AD666" s="79"/>
    </row>
    <row r="667" ht="14.25" customHeight="1">
      <c r="A667" s="79"/>
      <c r="B667" s="79"/>
      <c r="C667" s="89"/>
      <c r="D667" s="79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90"/>
      <c r="P667" s="78"/>
      <c r="Q667" s="79"/>
      <c r="R667" s="79"/>
      <c r="S667" s="79"/>
      <c r="T667" s="79"/>
      <c r="U667" s="79"/>
      <c r="V667" s="79"/>
      <c r="W667" s="79"/>
      <c r="X667" s="79"/>
      <c r="Y667" s="79"/>
      <c r="Z667" s="79"/>
      <c r="AA667" s="79"/>
      <c r="AB667" s="79"/>
      <c r="AC667" s="79"/>
      <c r="AD667" s="79"/>
    </row>
    <row r="668" ht="14.25" customHeight="1">
      <c r="A668" s="79"/>
      <c r="B668" s="79"/>
      <c r="C668" s="89"/>
      <c r="D668" s="79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90"/>
      <c r="P668" s="78"/>
      <c r="Q668" s="79"/>
      <c r="R668" s="79"/>
      <c r="S668" s="79"/>
      <c r="T668" s="79"/>
      <c r="U668" s="79"/>
      <c r="V668" s="79"/>
      <c r="W668" s="79"/>
      <c r="X668" s="79"/>
      <c r="Y668" s="79"/>
      <c r="Z668" s="79"/>
      <c r="AA668" s="79"/>
      <c r="AB668" s="79"/>
      <c r="AC668" s="79"/>
      <c r="AD668" s="79"/>
    </row>
    <row r="669" ht="14.25" customHeight="1">
      <c r="A669" s="79"/>
      <c r="B669" s="79"/>
      <c r="C669" s="89"/>
      <c r="D669" s="79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90"/>
      <c r="P669" s="78"/>
      <c r="Q669" s="79"/>
      <c r="R669" s="79"/>
      <c r="S669" s="79"/>
      <c r="T669" s="79"/>
      <c r="U669" s="79"/>
      <c r="V669" s="79"/>
      <c r="W669" s="79"/>
      <c r="X669" s="79"/>
      <c r="Y669" s="79"/>
      <c r="Z669" s="79"/>
      <c r="AA669" s="79"/>
      <c r="AB669" s="79"/>
      <c r="AC669" s="79"/>
      <c r="AD669" s="79"/>
    </row>
    <row r="670" ht="14.25" customHeight="1">
      <c r="A670" s="79"/>
      <c r="B670" s="79"/>
      <c r="C670" s="89"/>
      <c r="D670" s="79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90"/>
      <c r="P670" s="78"/>
      <c r="Q670" s="79"/>
      <c r="R670" s="79"/>
      <c r="S670" s="79"/>
      <c r="T670" s="79"/>
      <c r="U670" s="79"/>
      <c r="V670" s="79"/>
      <c r="W670" s="79"/>
      <c r="X670" s="79"/>
      <c r="Y670" s="79"/>
      <c r="Z670" s="79"/>
      <c r="AA670" s="79"/>
      <c r="AB670" s="79"/>
      <c r="AC670" s="79"/>
      <c r="AD670" s="79"/>
    </row>
    <row r="671" ht="14.25" customHeight="1">
      <c r="A671" s="79"/>
      <c r="B671" s="79"/>
      <c r="C671" s="89"/>
      <c r="D671" s="79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90"/>
      <c r="P671" s="78"/>
      <c r="Q671" s="79"/>
      <c r="R671" s="79"/>
      <c r="S671" s="79"/>
      <c r="T671" s="79"/>
      <c r="U671" s="79"/>
      <c r="V671" s="79"/>
      <c r="W671" s="79"/>
      <c r="X671" s="79"/>
      <c r="Y671" s="79"/>
      <c r="Z671" s="79"/>
      <c r="AA671" s="79"/>
      <c r="AB671" s="79"/>
      <c r="AC671" s="79"/>
      <c r="AD671" s="79"/>
    </row>
    <row r="672" ht="14.25" customHeight="1">
      <c r="A672" s="79"/>
      <c r="B672" s="79"/>
      <c r="C672" s="89"/>
      <c r="D672" s="79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90"/>
      <c r="P672" s="78"/>
      <c r="Q672" s="79"/>
      <c r="R672" s="79"/>
      <c r="S672" s="79"/>
      <c r="T672" s="79"/>
      <c r="U672" s="79"/>
      <c r="V672" s="79"/>
      <c r="W672" s="79"/>
      <c r="X672" s="79"/>
      <c r="Y672" s="79"/>
      <c r="Z672" s="79"/>
      <c r="AA672" s="79"/>
      <c r="AB672" s="79"/>
      <c r="AC672" s="79"/>
      <c r="AD672" s="79"/>
    </row>
    <row r="673" ht="14.25" customHeight="1">
      <c r="A673" s="79"/>
      <c r="B673" s="79"/>
      <c r="C673" s="89"/>
      <c r="D673" s="79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90"/>
      <c r="P673" s="78"/>
      <c r="Q673" s="79"/>
      <c r="R673" s="79"/>
      <c r="S673" s="79"/>
      <c r="T673" s="79"/>
      <c r="U673" s="79"/>
      <c r="V673" s="79"/>
      <c r="W673" s="79"/>
      <c r="X673" s="79"/>
      <c r="Y673" s="79"/>
      <c r="Z673" s="79"/>
      <c r="AA673" s="79"/>
      <c r="AB673" s="79"/>
      <c r="AC673" s="79"/>
      <c r="AD673" s="79"/>
    </row>
    <row r="674" ht="14.25" customHeight="1">
      <c r="A674" s="79"/>
      <c r="B674" s="79"/>
      <c r="C674" s="89"/>
      <c r="D674" s="79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90"/>
      <c r="P674" s="78"/>
      <c r="Q674" s="79"/>
      <c r="R674" s="79"/>
      <c r="S674" s="79"/>
      <c r="T674" s="79"/>
      <c r="U674" s="79"/>
      <c r="V674" s="79"/>
      <c r="W674" s="79"/>
      <c r="X674" s="79"/>
      <c r="Y674" s="79"/>
      <c r="Z674" s="79"/>
      <c r="AA674" s="79"/>
      <c r="AB674" s="79"/>
      <c r="AC674" s="79"/>
      <c r="AD674" s="79"/>
    </row>
    <row r="675" ht="14.25" customHeight="1">
      <c r="A675" s="79"/>
      <c r="B675" s="79"/>
      <c r="C675" s="89"/>
      <c r="D675" s="79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90"/>
      <c r="P675" s="78"/>
      <c r="Q675" s="79"/>
      <c r="R675" s="79"/>
      <c r="S675" s="79"/>
      <c r="T675" s="79"/>
      <c r="U675" s="79"/>
      <c r="V675" s="79"/>
      <c r="W675" s="79"/>
      <c r="X675" s="79"/>
      <c r="Y675" s="79"/>
      <c r="Z675" s="79"/>
      <c r="AA675" s="79"/>
      <c r="AB675" s="79"/>
      <c r="AC675" s="79"/>
      <c r="AD675" s="79"/>
    </row>
    <row r="676" ht="14.25" customHeight="1">
      <c r="A676" s="79"/>
      <c r="B676" s="79"/>
      <c r="C676" s="89"/>
      <c r="D676" s="79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90"/>
      <c r="P676" s="78"/>
      <c r="Q676" s="79"/>
      <c r="R676" s="79"/>
      <c r="S676" s="79"/>
      <c r="T676" s="79"/>
      <c r="U676" s="79"/>
      <c r="V676" s="79"/>
      <c r="W676" s="79"/>
      <c r="X676" s="79"/>
      <c r="Y676" s="79"/>
      <c r="Z676" s="79"/>
      <c r="AA676" s="79"/>
      <c r="AB676" s="79"/>
      <c r="AC676" s="79"/>
      <c r="AD676" s="79"/>
    </row>
    <row r="677" ht="14.25" customHeight="1">
      <c r="A677" s="79"/>
      <c r="B677" s="79"/>
      <c r="C677" s="89"/>
      <c r="D677" s="79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90"/>
      <c r="P677" s="78"/>
      <c r="Q677" s="79"/>
      <c r="R677" s="79"/>
      <c r="S677" s="79"/>
      <c r="T677" s="79"/>
      <c r="U677" s="79"/>
      <c r="V677" s="79"/>
      <c r="W677" s="79"/>
      <c r="X677" s="79"/>
      <c r="Y677" s="79"/>
      <c r="Z677" s="79"/>
      <c r="AA677" s="79"/>
      <c r="AB677" s="79"/>
      <c r="AC677" s="79"/>
      <c r="AD677" s="79"/>
    </row>
    <row r="678" ht="14.25" customHeight="1">
      <c r="A678" s="79"/>
      <c r="B678" s="79"/>
      <c r="C678" s="89"/>
      <c r="D678" s="79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90"/>
      <c r="P678" s="78"/>
      <c r="Q678" s="79"/>
      <c r="R678" s="79"/>
      <c r="S678" s="79"/>
      <c r="T678" s="79"/>
      <c r="U678" s="79"/>
      <c r="V678" s="79"/>
      <c r="W678" s="79"/>
      <c r="X678" s="79"/>
      <c r="Y678" s="79"/>
      <c r="Z678" s="79"/>
      <c r="AA678" s="79"/>
      <c r="AB678" s="79"/>
      <c r="AC678" s="79"/>
      <c r="AD678" s="79"/>
    </row>
    <row r="679" ht="14.25" customHeight="1">
      <c r="A679" s="79"/>
      <c r="B679" s="79"/>
      <c r="C679" s="89"/>
      <c r="D679" s="79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90"/>
      <c r="P679" s="78"/>
      <c r="Q679" s="79"/>
      <c r="R679" s="79"/>
      <c r="S679" s="79"/>
      <c r="T679" s="79"/>
      <c r="U679" s="79"/>
      <c r="V679" s="79"/>
      <c r="W679" s="79"/>
      <c r="X679" s="79"/>
      <c r="Y679" s="79"/>
      <c r="Z679" s="79"/>
      <c r="AA679" s="79"/>
      <c r="AB679" s="79"/>
      <c r="AC679" s="79"/>
      <c r="AD679" s="79"/>
    </row>
    <row r="680" ht="14.25" customHeight="1">
      <c r="A680" s="79"/>
      <c r="B680" s="79"/>
      <c r="C680" s="89"/>
      <c r="D680" s="79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90"/>
      <c r="P680" s="78"/>
      <c r="Q680" s="79"/>
      <c r="R680" s="79"/>
      <c r="S680" s="79"/>
      <c r="T680" s="79"/>
      <c r="U680" s="79"/>
      <c r="V680" s="79"/>
      <c r="W680" s="79"/>
      <c r="X680" s="79"/>
      <c r="Y680" s="79"/>
      <c r="Z680" s="79"/>
      <c r="AA680" s="79"/>
      <c r="AB680" s="79"/>
      <c r="AC680" s="79"/>
      <c r="AD680" s="79"/>
    </row>
    <row r="681" ht="14.25" customHeight="1">
      <c r="A681" s="79"/>
      <c r="B681" s="79"/>
      <c r="C681" s="89"/>
      <c r="D681" s="79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90"/>
      <c r="P681" s="78"/>
      <c r="Q681" s="79"/>
      <c r="R681" s="79"/>
      <c r="S681" s="79"/>
      <c r="T681" s="79"/>
      <c r="U681" s="79"/>
      <c r="V681" s="79"/>
      <c r="W681" s="79"/>
      <c r="X681" s="79"/>
      <c r="Y681" s="79"/>
      <c r="Z681" s="79"/>
      <c r="AA681" s="79"/>
      <c r="AB681" s="79"/>
      <c r="AC681" s="79"/>
      <c r="AD681" s="79"/>
    </row>
    <row r="682" ht="14.25" customHeight="1">
      <c r="A682" s="79"/>
      <c r="B682" s="79"/>
      <c r="C682" s="89"/>
      <c r="D682" s="79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90"/>
      <c r="P682" s="78"/>
      <c r="Q682" s="79"/>
      <c r="R682" s="79"/>
      <c r="S682" s="79"/>
      <c r="T682" s="79"/>
      <c r="U682" s="79"/>
      <c r="V682" s="79"/>
      <c r="W682" s="79"/>
      <c r="X682" s="79"/>
      <c r="Y682" s="79"/>
      <c r="Z682" s="79"/>
      <c r="AA682" s="79"/>
      <c r="AB682" s="79"/>
      <c r="AC682" s="79"/>
      <c r="AD682" s="79"/>
    </row>
    <row r="683" ht="14.25" customHeight="1">
      <c r="A683" s="79"/>
      <c r="B683" s="79"/>
      <c r="C683" s="89"/>
      <c r="D683" s="79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90"/>
      <c r="P683" s="78"/>
      <c r="Q683" s="79"/>
      <c r="R683" s="79"/>
      <c r="S683" s="79"/>
      <c r="T683" s="79"/>
      <c r="U683" s="79"/>
      <c r="V683" s="79"/>
      <c r="W683" s="79"/>
      <c r="X683" s="79"/>
      <c r="Y683" s="79"/>
      <c r="Z683" s="79"/>
      <c r="AA683" s="79"/>
      <c r="AB683" s="79"/>
      <c r="AC683" s="79"/>
      <c r="AD683" s="79"/>
    </row>
    <row r="684" ht="14.25" customHeight="1">
      <c r="A684" s="79"/>
      <c r="B684" s="79"/>
      <c r="C684" s="89"/>
      <c r="D684" s="79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90"/>
      <c r="P684" s="78"/>
      <c r="Q684" s="79"/>
      <c r="R684" s="79"/>
      <c r="S684" s="79"/>
      <c r="T684" s="79"/>
      <c r="U684" s="79"/>
      <c r="V684" s="79"/>
      <c r="W684" s="79"/>
      <c r="X684" s="79"/>
      <c r="Y684" s="79"/>
      <c r="Z684" s="79"/>
      <c r="AA684" s="79"/>
      <c r="AB684" s="79"/>
      <c r="AC684" s="79"/>
      <c r="AD684" s="79"/>
    </row>
    <row r="685" ht="14.25" customHeight="1">
      <c r="A685" s="79"/>
      <c r="B685" s="79"/>
      <c r="C685" s="89"/>
      <c r="D685" s="79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90"/>
      <c r="P685" s="78"/>
      <c r="Q685" s="79"/>
      <c r="R685" s="79"/>
      <c r="S685" s="79"/>
      <c r="T685" s="79"/>
      <c r="U685" s="79"/>
      <c r="V685" s="79"/>
      <c r="W685" s="79"/>
      <c r="X685" s="79"/>
      <c r="Y685" s="79"/>
      <c r="Z685" s="79"/>
      <c r="AA685" s="79"/>
      <c r="AB685" s="79"/>
      <c r="AC685" s="79"/>
      <c r="AD685" s="79"/>
    </row>
    <row r="686" ht="14.25" customHeight="1">
      <c r="A686" s="79"/>
      <c r="B686" s="79"/>
      <c r="C686" s="89"/>
      <c r="D686" s="79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90"/>
      <c r="P686" s="78"/>
      <c r="Q686" s="79"/>
      <c r="R686" s="79"/>
      <c r="S686" s="79"/>
      <c r="T686" s="79"/>
      <c r="U686" s="79"/>
      <c r="V686" s="79"/>
      <c r="W686" s="79"/>
      <c r="X686" s="79"/>
      <c r="Y686" s="79"/>
      <c r="Z686" s="79"/>
      <c r="AA686" s="79"/>
      <c r="AB686" s="79"/>
      <c r="AC686" s="79"/>
      <c r="AD686" s="79"/>
    </row>
    <row r="687" ht="14.25" customHeight="1">
      <c r="A687" s="79"/>
      <c r="B687" s="79"/>
      <c r="C687" s="89"/>
      <c r="D687" s="79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90"/>
      <c r="P687" s="78"/>
      <c r="Q687" s="79"/>
      <c r="R687" s="79"/>
      <c r="S687" s="79"/>
      <c r="T687" s="79"/>
      <c r="U687" s="79"/>
      <c r="V687" s="79"/>
      <c r="W687" s="79"/>
      <c r="X687" s="79"/>
      <c r="Y687" s="79"/>
      <c r="Z687" s="79"/>
      <c r="AA687" s="79"/>
      <c r="AB687" s="79"/>
      <c r="AC687" s="79"/>
      <c r="AD687" s="79"/>
    </row>
    <row r="688" ht="14.25" customHeight="1">
      <c r="A688" s="79"/>
      <c r="B688" s="79"/>
      <c r="C688" s="89"/>
      <c r="D688" s="79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90"/>
      <c r="P688" s="78"/>
      <c r="Q688" s="79"/>
      <c r="R688" s="79"/>
      <c r="S688" s="79"/>
      <c r="T688" s="79"/>
      <c r="U688" s="79"/>
      <c r="V688" s="79"/>
      <c r="W688" s="79"/>
      <c r="X688" s="79"/>
      <c r="Y688" s="79"/>
      <c r="Z688" s="79"/>
      <c r="AA688" s="79"/>
      <c r="AB688" s="79"/>
      <c r="AC688" s="79"/>
      <c r="AD688" s="79"/>
    </row>
    <row r="689" ht="14.25" customHeight="1">
      <c r="A689" s="79"/>
      <c r="B689" s="79"/>
      <c r="C689" s="89"/>
      <c r="D689" s="79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90"/>
      <c r="P689" s="78"/>
      <c r="Q689" s="79"/>
      <c r="R689" s="79"/>
      <c r="S689" s="79"/>
      <c r="T689" s="79"/>
      <c r="U689" s="79"/>
      <c r="V689" s="79"/>
      <c r="W689" s="79"/>
      <c r="X689" s="79"/>
      <c r="Y689" s="79"/>
      <c r="Z689" s="79"/>
      <c r="AA689" s="79"/>
      <c r="AB689" s="79"/>
      <c r="AC689" s="79"/>
      <c r="AD689" s="79"/>
    </row>
    <row r="690" ht="14.25" customHeight="1">
      <c r="A690" s="79"/>
      <c r="B690" s="79"/>
      <c r="C690" s="89"/>
      <c r="D690" s="79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90"/>
      <c r="P690" s="78"/>
      <c r="Q690" s="79"/>
      <c r="R690" s="79"/>
      <c r="S690" s="79"/>
      <c r="T690" s="79"/>
      <c r="U690" s="79"/>
      <c r="V690" s="79"/>
      <c r="W690" s="79"/>
      <c r="X690" s="79"/>
      <c r="Y690" s="79"/>
      <c r="Z690" s="79"/>
      <c r="AA690" s="79"/>
      <c r="AB690" s="79"/>
      <c r="AC690" s="79"/>
      <c r="AD690" s="79"/>
    </row>
    <row r="691" ht="14.25" customHeight="1">
      <c r="A691" s="79"/>
      <c r="B691" s="79"/>
      <c r="C691" s="89"/>
      <c r="D691" s="79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90"/>
      <c r="P691" s="78"/>
      <c r="Q691" s="79"/>
      <c r="R691" s="79"/>
      <c r="S691" s="79"/>
      <c r="T691" s="79"/>
      <c r="U691" s="79"/>
      <c r="V691" s="79"/>
      <c r="W691" s="79"/>
      <c r="X691" s="79"/>
      <c r="Y691" s="79"/>
      <c r="Z691" s="79"/>
      <c r="AA691" s="79"/>
      <c r="AB691" s="79"/>
      <c r="AC691" s="79"/>
      <c r="AD691" s="79"/>
    </row>
    <row r="692" ht="14.25" customHeight="1">
      <c r="A692" s="79"/>
      <c r="B692" s="79"/>
      <c r="C692" s="89"/>
      <c r="D692" s="79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90"/>
      <c r="P692" s="78"/>
      <c r="Q692" s="79"/>
      <c r="R692" s="79"/>
      <c r="S692" s="79"/>
      <c r="T692" s="79"/>
      <c r="U692" s="79"/>
      <c r="V692" s="79"/>
      <c r="W692" s="79"/>
      <c r="X692" s="79"/>
      <c r="Y692" s="79"/>
      <c r="Z692" s="79"/>
      <c r="AA692" s="79"/>
      <c r="AB692" s="79"/>
      <c r="AC692" s="79"/>
      <c r="AD692" s="79"/>
    </row>
    <row r="693" ht="14.25" customHeight="1">
      <c r="A693" s="79"/>
      <c r="B693" s="79"/>
      <c r="C693" s="89"/>
      <c r="D693" s="79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90"/>
      <c r="P693" s="78"/>
      <c r="Q693" s="79"/>
      <c r="R693" s="79"/>
      <c r="S693" s="79"/>
      <c r="T693" s="79"/>
      <c r="U693" s="79"/>
      <c r="V693" s="79"/>
      <c r="W693" s="79"/>
      <c r="X693" s="79"/>
      <c r="Y693" s="79"/>
      <c r="Z693" s="79"/>
      <c r="AA693" s="79"/>
      <c r="AB693" s="79"/>
      <c r="AC693" s="79"/>
      <c r="AD693" s="79"/>
    </row>
    <row r="694" ht="14.25" customHeight="1">
      <c r="A694" s="79"/>
      <c r="B694" s="79"/>
      <c r="C694" s="89"/>
      <c r="D694" s="79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90"/>
      <c r="P694" s="78"/>
      <c r="Q694" s="79"/>
      <c r="R694" s="79"/>
      <c r="S694" s="79"/>
      <c r="T694" s="79"/>
      <c r="U694" s="79"/>
      <c r="V694" s="79"/>
      <c r="W694" s="79"/>
      <c r="X694" s="79"/>
      <c r="Y694" s="79"/>
      <c r="Z694" s="79"/>
      <c r="AA694" s="79"/>
      <c r="AB694" s="79"/>
      <c r="AC694" s="79"/>
      <c r="AD694" s="79"/>
    </row>
    <row r="695" ht="14.25" customHeight="1">
      <c r="A695" s="79"/>
      <c r="B695" s="79"/>
      <c r="C695" s="89"/>
      <c r="D695" s="79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90"/>
      <c r="P695" s="78"/>
      <c r="Q695" s="79"/>
      <c r="R695" s="79"/>
      <c r="S695" s="79"/>
      <c r="T695" s="79"/>
      <c r="U695" s="79"/>
      <c r="V695" s="79"/>
      <c r="W695" s="79"/>
      <c r="X695" s="79"/>
      <c r="Y695" s="79"/>
      <c r="Z695" s="79"/>
      <c r="AA695" s="79"/>
      <c r="AB695" s="79"/>
      <c r="AC695" s="79"/>
      <c r="AD695" s="79"/>
    </row>
    <row r="696" ht="14.25" customHeight="1">
      <c r="A696" s="79"/>
      <c r="B696" s="79"/>
      <c r="C696" s="89"/>
      <c r="D696" s="79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90"/>
      <c r="P696" s="78"/>
      <c r="Q696" s="79"/>
      <c r="R696" s="79"/>
      <c r="S696" s="79"/>
      <c r="T696" s="79"/>
      <c r="U696" s="79"/>
      <c r="V696" s="79"/>
      <c r="W696" s="79"/>
      <c r="X696" s="79"/>
      <c r="Y696" s="79"/>
      <c r="Z696" s="79"/>
      <c r="AA696" s="79"/>
      <c r="AB696" s="79"/>
      <c r="AC696" s="79"/>
      <c r="AD696" s="79"/>
    </row>
    <row r="697" ht="14.25" customHeight="1">
      <c r="A697" s="79"/>
      <c r="B697" s="79"/>
      <c r="C697" s="89"/>
      <c r="D697" s="79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90"/>
      <c r="P697" s="78"/>
      <c r="Q697" s="79"/>
      <c r="R697" s="79"/>
      <c r="S697" s="79"/>
      <c r="T697" s="79"/>
      <c r="U697" s="79"/>
      <c r="V697" s="79"/>
      <c r="W697" s="79"/>
      <c r="X697" s="79"/>
      <c r="Y697" s="79"/>
      <c r="Z697" s="79"/>
      <c r="AA697" s="79"/>
      <c r="AB697" s="79"/>
      <c r="AC697" s="79"/>
      <c r="AD697" s="79"/>
    </row>
    <row r="698" ht="14.25" customHeight="1">
      <c r="A698" s="79"/>
      <c r="B698" s="79"/>
      <c r="C698" s="89"/>
      <c r="D698" s="79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90"/>
      <c r="P698" s="78"/>
      <c r="Q698" s="79"/>
      <c r="R698" s="79"/>
      <c r="S698" s="79"/>
      <c r="T698" s="79"/>
      <c r="U698" s="79"/>
      <c r="V698" s="79"/>
      <c r="W698" s="79"/>
      <c r="X698" s="79"/>
      <c r="Y698" s="79"/>
      <c r="Z698" s="79"/>
      <c r="AA698" s="79"/>
      <c r="AB698" s="79"/>
      <c r="AC698" s="79"/>
      <c r="AD698" s="79"/>
    </row>
    <row r="699" ht="14.25" customHeight="1">
      <c r="A699" s="79"/>
      <c r="B699" s="79"/>
      <c r="C699" s="89"/>
      <c r="D699" s="79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90"/>
      <c r="P699" s="78"/>
      <c r="Q699" s="79"/>
      <c r="R699" s="79"/>
      <c r="S699" s="79"/>
      <c r="T699" s="79"/>
      <c r="U699" s="79"/>
      <c r="V699" s="79"/>
      <c r="W699" s="79"/>
      <c r="X699" s="79"/>
      <c r="Y699" s="79"/>
      <c r="Z699" s="79"/>
      <c r="AA699" s="79"/>
      <c r="AB699" s="79"/>
      <c r="AC699" s="79"/>
      <c r="AD699" s="79"/>
    </row>
    <row r="700" ht="14.25" customHeight="1">
      <c r="A700" s="79"/>
      <c r="B700" s="79"/>
      <c r="C700" s="89"/>
      <c r="D700" s="79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90"/>
      <c r="P700" s="78"/>
      <c r="Q700" s="79"/>
      <c r="R700" s="79"/>
      <c r="S700" s="79"/>
      <c r="T700" s="79"/>
      <c r="U700" s="79"/>
      <c r="V700" s="79"/>
      <c r="W700" s="79"/>
      <c r="X700" s="79"/>
      <c r="Y700" s="79"/>
      <c r="Z700" s="79"/>
      <c r="AA700" s="79"/>
      <c r="AB700" s="79"/>
      <c r="AC700" s="79"/>
      <c r="AD700" s="79"/>
    </row>
    <row r="701" ht="14.25" customHeight="1">
      <c r="A701" s="79"/>
      <c r="B701" s="79"/>
      <c r="C701" s="89"/>
      <c r="D701" s="79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90"/>
      <c r="P701" s="78"/>
      <c r="Q701" s="79"/>
      <c r="R701" s="79"/>
      <c r="S701" s="79"/>
      <c r="T701" s="79"/>
      <c r="U701" s="79"/>
      <c r="V701" s="79"/>
      <c r="W701" s="79"/>
      <c r="X701" s="79"/>
      <c r="Y701" s="79"/>
      <c r="Z701" s="79"/>
      <c r="AA701" s="79"/>
      <c r="AB701" s="79"/>
      <c r="AC701" s="79"/>
      <c r="AD701" s="79"/>
    </row>
    <row r="702" ht="14.25" customHeight="1">
      <c r="A702" s="79"/>
      <c r="B702" s="79"/>
      <c r="C702" s="89"/>
      <c r="D702" s="79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90"/>
      <c r="P702" s="78"/>
      <c r="Q702" s="79"/>
      <c r="R702" s="79"/>
      <c r="S702" s="79"/>
      <c r="T702" s="79"/>
      <c r="U702" s="79"/>
      <c r="V702" s="79"/>
      <c r="W702" s="79"/>
      <c r="X702" s="79"/>
      <c r="Y702" s="79"/>
      <c r="Z702" s="79"/>
      <c r="AA702" s="79"/>
      <c r="AB702" s="79"/>
      <c r="AC702" s="79"/>
      <c r="AD702" s="79"/>
    </row>
    <row r="703" ht="14.25" customHeight="1">
      <c r="A703" s="79"/>
      <c r="B703" s="79"/>
      <c r="C703" s="89"/>
      <c r="D703" s="79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90"/>
      <c r="P703" s="78"/>
      <c r="Q703" s="79"/>
      <c r="R703" s="79"/>
      <c r="S703" s="79"/>
      <c r="T703" s="79"/>
      <c r="U703" s="79"/>
      <c r="V703" s="79"/>
      <c r="W703" s="79"/>
      <c r="X703" s="79"/>
      <c r="Y703" s="79"/>
      <c r="Z703" s="79"/>
      <c r="AA703" s="79"/>
      <c r="AB703" s="79"/>
      <c r="AC703" s="79"/>
      <c r="AD703" s="79"/>
    </row>
    <row r="704" ht="14.25" customHeight="1">
      <c r="A704" s="79"/>
      <c r="B704" s="79"/>
      <c r="C704" s="89"/>
      <c r="D704" s="79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90"/>
      <c r="P704" s="78"/>
      <c r="Q704" s="79"/>
      <c r="R704" s="79"/>
      <c r="S704" s="79"/>
      <c r="T704" s="79"/>
      <c r="U704" s="79"/>
      <c r="V704" s="79"/>
      <c r="W704" s="79"/>
      <c r="X704" s="79"/>
      <c r="Y704" s="79"/>
      <c r="Z704" s="79"/>
      <c r="AA704" s="79"/>
      <c r="AB704" s="79"/>
      <c r="AC704" s="79"/>
      <c r="AD704" s="79"/>
    </row>
    <row r="705" ht="14.25" customHeight="1">
      <c r="A705" s="79"/>
      <c r="B705" s="79"/>
      <c r="C705" s="89"/>
      <c r="D705" s="79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90"/>
      <c r="P705" s="78"/>
      <c r="Q705" s="79"/>
      <c r="R705" s="79"/>
      <c r="S705" s="79"/>
      <c r="T705" s="79"/>
      <c r="U705" s="79"/>
      <c r="V705" s="79"/>
      <c r="W705" s="79"/>
      <c r="X705" s="79"/>
      <c r="Y705" s="79"/>
      <c r="Z705" s="79"/>
      <c r="AA705" s="79"/>
      <c r="AB705" s="79"/>
      <c r="AC705" s="79"/>
      <c r="AD705" s="79"/>
    </row>
    <row r="706" ht="14.25" customHeight="1">
      <c r="A706" s="79"/>
      <c r="B706" s="79"/>
      <c r="C706" s="89"/>
      <c r="D706" s="79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90"/>
      <c r="P706" s="78"/>
      <c r="Q706" s="79"/>
      <c r="R706" s="79"/>
      <c r="S706" s="79"/>
      <c r="T706" s="79"/>
      <c r="U706" s="79"/>
      <c r="V706" s="79"/>
      <c r="W706" s="79"/>
      <c r="X706" s="79"/>
      <c r="Y706" s="79"/>
      <c r="Z706" s="79"/>
      <c r="AA706" s="79"/>
      <c r="AB706" s="79"/>
      <c r="AC706" s="79"/>
      <c r="AD706" s="79"/>
    </row>
    <row r="707" ht="14.25" customHeight="1">
      <c r="A707" s="79"/>
      <c r="B707" s="79"/>
      <c r="C707" s="89"/>
      <c r="D707" s="79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90"/>
      <c r="P707" s="78"/>
      <c r="Q707" s="79"/>
      <c r="R707" s="79"/>
      <c r="S707" s="79"/>
      <c r="T707" s="79"/>
      <c r="U707" s="79"/>
      <c r="V707" s="79"/>
      <c r="W707" s="79"/>
      <c r="X707" s="79"/>
      <c r="Y707" s="79"/>
      <c r="Z707" s="79"/>
      <c r="AA707" s="79"/>
      <c r="AB707" s="79"/>
      <c r="AC707" s="79"/>
      <c r="AD707" s="79"/>
    </row>
    <row r="708" ht="14.25" customHeight="1">
      <c r="A708" s="79"/>
      <c r="B708" s="79"/>
      <c r="C708" s="89"/>
      <c r="D708" s="79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90"/>
      <c r="P708" s="78"/>
      <c r="Q708" s="79"/>
      <c r="R708" s="79"/>
      <c r="S708" s="79"/>
      <c r="T708" s="79"/>
      <c r="U708" s="79"/>
      <c r="V708" s="79"/>
      <c r="W708" s="79"/>
      <c r="X708" s="79"/>
      <c r="Y708" s="79"/>
      <c r="Z708" s="79"/>
      <c r="AA708" s="79"/>
      <c r="AB708" s="79"/>
      <c r="AC708" s="79"/>
      <c r="AD708" s="79"/>
    </row>
    <row r="709" ht="14.25" customHeight="1">
      <c r="A709" s="79"/>
      <c r="B709" s="79"/>
      <c r="C709" s="89"/>
      <c r="D709" s="79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90"/>
      <c r="P709" s="78"/>
      <c r="Q709" s="79"/>
      <c r="R709" s="79"/>
      <c r="S709" s="79"/>
      <c r="T709" s="79"/>
      <c r="U709" s="79"/>
      <c r="V709" s="79"/>
      <c r="W709" s="79"/>
      <c r="X709" s="79"/>
      <c r="Y709" s="79"/>
      <c r="Z709" s="79"/>
      <c r="AA709" s="79"/>
      <c r="AB709" s="79"/>
      <c r="AC709" s="79"/>
      <c r="AD709" s="79"/>
    </row>
    <row r="710" ht="14.25" customHeight="1">
      <c r="A710" s="79"/>
      <c r="B710" s="79"/>
      <c r="C710" s="89"/>
      <c r="D710" s="79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90"/>
      <c r="P710" s="78"/>
      <c r="Q710" s="79"/>
      <c r="R710" s="79"/>
      <c r="S710" s="79"/>
      <c r="T710" s="79"/>
      <c r="U710" s="79"/>
      <c r="V710" s="79"/>
      <c r="W710" s="79"/>
      <c r="X710" s="79"/>
      <c r="Y710" s="79"/>
      <c r="Z710" s="79"/>
      <c r="AA710" s="79"/>
      <c r="AB710" s="79"/>
      <c r="AC710" s="79"/>
      <c r="AD710" s="79"/>
    </row>
    <row r="711" ht="14.25" customHeight="1">
      <c r="A711" s="79"/>
      <c r="B711" s="79"/>
      <c r="C711" s="89"/>
      <c r="D711" s="79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90"/>
      <c r="P711" s="78"/>
      <c r="Q711" s="79"/>
      <c r="R711" s="79"/>
      <c r="S711" s="79"/>
      <c r="T711" s="79"/>
      <c r="U711" s="79"/>
      <c r="V711" s="79"/>
      <c r="W711" s="79"/>
      <c r="X711" s="79"/>
      <c r="Y711" s="79"/>
      <c r="Z711" s="79"/>
      <c r="AA711" s="79"/>
      <c r="AB711" s="79"/>
      <c r="AC711" s="79"/>
      <c r="AD711" s="79"/>
    </row>
    <row r="712" ht="14.25" customHeight="1">
      <c r="A712" s="79"/>
      <c r="B712" s="79"/>
      <c r="C712" s="89"/>
      <c r="D712" s="79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90"/>
      <c r="P712" s="78"/>
      <c r="Q712" s="79"/>
      <c r="R712" s="79"/>
      <c r="S712" s="79"/>
      <c r="T712" s="79"/>
      <c r="U712" s="79"/>
      <c r="V712" s="79"/>
      <c r="W712" s="79"/>
      <c r="X712" s="79"/>
      <c r="Y712" s="79"/>
      <c r="Z712" s="79"/>
      <c r="AA712" s="79"/>
      <c r="AB712" s="79"/>
      <c r="AC712" s="79"/>
      <c r="AD712" s="79"/>
    </row>
    <row r="713" ht="14.25" customHeight="1">
      <c r="A713" s="79"/>
      <c r="B713" s="79"/>
      <c r="C713" s="89"/>
      <c r="D713" s="79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90"/>
      <c r="P713" s="78"/>
      <c r="Q713" s="79"/>
      <c r="R713" s="79"/>
      <c r="S713" s="79"/>
      <c r="T713" s="79"/>
      <c r="U713" s="79"/>
      <c r="V713" s="79"/>
      <c r="W713" s="79"/>
      <c r="X713" s="79"/>
      <c r="Y713" s="79"/>
      <c r="Z713" s="79"/>
      <c r="AA713" s="79"/>
      <c r="AB713" s="79"/>
      <c r="AC713" s="79"/>
      <c r="AD713" s="79"/>
    </row>
    <row r="714" ht="14.25" customHeight="1">
      <c r="A714" s="79"/>
      <c r="B714" s="79"/>
      <c r="C714" s="89"/>
      <c r="D714" s="79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90"/>
      <c r="P714" s="78"/>
      <c r="Q714" s="79"/>
      <c r="R714" s="79"/>
      <c r="S714" s="79"/>
      <c r="T714" s="79"/>
      <c r="U714" s="79"/>
      <c r="V714" s="79"/>
      <c r="W714" s="79"/>
      <c r="X714" s="79"/>
      <c r="Y714" s="79"/>
      <c r="Z714" s="79"/>
      <c r="AA714" s="79"/>
      <c r="AB714" s="79"/>
      <c r="AC714" s="79"/>
      <c r="AD714" s="79"/>
    </row>
    <row r="715" ht="14.25" customHeight="1">
      <c r="A715" s="79"/>
      <c r="B715" s="79"/>
      <c r="C715" s="89"/>
      <c r="D715" s="79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90"/>
      <c r="P715" s="78"/>
      <c r="Q715" s="79"/>
      <c r="R715" s="79"/>
      <c r="S715" s="79"/>
      <c r="T715" s="79"/>
      <c r="U715" s="79"/>
      <c r="V715" s="79"/>
      <c r="W715" s="79"/>
      <c r="X715" s="79"/>
      <c r="Y715" s="79"/>
      <c r="Z715" s="79"/>
      <c r="AA715" s="79"/>
      <c r="AB715" s="79"/>
      <c r="AC715" s="79"/>
      <c r="AD715" s="79"/>
    </row>
    <row r="716" ht="14.25" customHeight="1">
      <c r="A716" s="79"/>
      <c r="B716" s="79"/>
      <c r="C716" s="89"/>
      <c r="D716" s="79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90"/>
      <c r="P716" s="78"/>
      <c r="Q716" s="79"/>
      <c r="R716" s="79"/>
      <c r="S716" s="79"/>
      <c r="T716" s="79"/>
      <c r="U716" s="79"/>
      <c r="V716" s="79"/>
      <c r="W716" s="79"/>
      <c r="X716" s="79"/>
      <c r="Y716" s="79"/>
      <c r="Z716" s="79"/>
      <c r="AA716" s="79"/>
      <c r="AB716" s="79"/>
      <c r="AC716" s="79"/>
      <c r="AD716" s="79"/>
    </row>
    <row r="717" ht="14.25" customHeight="1">
      <c r="A717" s="79"/>
      <c r="B717" s="79"/>
      <c r="C717" s="89"/>
      <c r="D717" s="79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90"/>
      <c r="P717" s="78"/>
      <c r="Q717" s="79"/>
      <c r="R717" s="79"/>
      <c r="S717" s="79"/>
      <c r="T717" s="79"/>
      <c r="U717" s="79"/>
      <c r="V717" s="79"/>
      <c r="W717" s="79"/>
      <c r="X717" s="79"/>
      <c r="Y717" s="79"/>
      <c r="Z717" s="79"/>
      <c r="AA717" s="79"/>
      <c r="AB717" s="79"/>
      <c r="AC717" s="79"/>
      <c r="AD717" s="79"/>
    </row>
    <row r="718" ht="14.25" customHeight="1">
      <c r="A718" s="79"/>
      <c r="B718" s="79"/>
      <c r="C718" s="89"/>
      <c r="D718" s="79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90"/>
      <c r="P718" s="78"/>
      <c r="Q718" s="79"/>
      <c r="R718" s="79"/>
      <c r="S718" s="79"/>
      <c r="T718" s="79"/>
      <c r="U718" s="79"/>
      <c r="V718" s="79"/>
      <c r="W718" s="79"/>
      <c r="X718" s="79"/>
      <c r="Y718" s="79"/>
      <c r="Z718" s="79"/>
      <c r="AA718" s="79"/>
      <c r="AB718" s="79"/>
      <c r="AC718" s="79"/>
      <c r="AD718" s="79"/>
    </row>
    <row r="719" ht="14.25" customHeight="1">
      <c r="A719" s="79"/>
      <c r="B719" s="79"/>
      <c r="C719" s="89"/>
      <c r="D719" s="79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90"/>
      <c r="P719" s="78"/>
      <c r="Q719" s="79"/>
      <c r="R719" s="79"/>
      <c r="S719" s="79"/>
      <c r="T719" s="79"/>
      <c r="U719" s="79"/>
      <c r="V719" s="79"/>
      <c r="W719" s="79"/>
      <c r="X719" s="79"/>
      <c r="Y719" s="79"/>
      <c r="Z719" s="79"/>
      <c r="AA719" s="79"/>
      <c r="AB719" s="79"/>
      <c r="AC719" s="79"/>
      <c r="AD719" s="79"/>
    </row>
    <row r="720" ht="14.25" customHeight="1">
      <c r="A720" s="79"/>
      <c r="B720" s="79"/>
      <c r="C720" s="89"/>
      <c r="D720" s="79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90"/>
      <c r="P720" s="78"/>
      <c r="Q720" s="79"/>
      <c r="R720" s="79"/>
      <c r="S720" s="79"/>
      <c r="T720" s="79"/>
      <c r="U720" s="79"/>
      <c r="V720" s="79"/>
      <c r="W720" s="79"/>
      <c r="X720" s="79"/>
      <c r="Y720" s="79"/>
      <c r="Z720" s="79"/>
      <c r="AA720" s="79"/>
      <c r="AB720" s="79"/>
      <c r="AC720" s="79"/>
      <c r="AD720" s="79"/>
    </row>
    <row r="721" ht="14.25" customHeight="1">
      <c r="A721" s="79"/>
      <c r="B721" s="79"/>
      <c r="C721" s="89"/>
      <c r="D721" s="79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90"/>
      <c r="P721" s="78"/>
      <c r="Q721" s="79"/>
      <c r="R721" s="79"/>
      <c r="S721" s="79"/>
      <c r="T721" s="79"/>
      <c r="U721" s="79"/>
      <c r="V721" s="79"/>
      <c r="W721" s="79"/>
      <c r="X721" s="79"/>
      <c r="Y721" s="79"/>
      <c r="Z721" s="79"/>
      <c r="AA721" s="79"/>
      <c r="AB721" s="79"/>
      <c r="AC721" s="79"/>
      <c r="AD721" s="79"/>
    </row>
    <row r="722" ht="14.25" customHeight="1">
      <c r="A722" s="79"/>
      <c r="B722" s="79"/>
      <c r="C722" s="89"/>
      <c r="D722" s="79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90"/>
      <c r="P722" s="78"/>
      <c r="Q722" s="79"/>
      <c r="R722" s="79"/>
      <c r="S722" s="79"/>
      <c r="T722" s="79"/>
      <c r="U722" s="79"/>
      <c r="V722" s="79"/>
      <c r="W722" s="79"/>
      <c r="X722" s="79"/>
      <c r="Y722" s="79"/>
      <c r="Z722" s="79"/>
      <c r="AA722" s="79"/>
      <c r="AB722" s="79"/>
      <c r="AC722" s="79"/>
      <c r="AD722" s="79"/>
    </row>
    <row r="723" ht="14.25" customHeight="1">
      <c r="A723" s="79"/>
      <c r="B723" s="79"/>
      <c r="C723" s="89"/>
      <c r="D723" s="79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90"/>
      <c r="P723" s="78"/>
      <c r="Q723" s="79"/>
      <c r="R723" s="79"/>
      <c r="S723" s="79"/>
      <c r="T723" s="79"/>
      <c r="U723" s="79"/>
      <c r="V723" s="79"/>
      <c r="W723" s="79"/>
      <c r="X723" s="79"/>
      <c r="Y723" s="79"/>
      <c r="Z723" s="79"/>
      <c r="AA723" s="79"/>
      <c r="AB723" s="79"/>
      <c r="AC723" s="79"/>
      <c r="AD723" s="79"/>
    </row>
    <row r="724" ht="14.25" customHeight="1">
      <c r="A724" s="79"/>
      <c r="B724" s="79"/>
      <c r="C724" s="89"/>
      <c r="D724" s="79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90"/>
      <c r="P724" s="78"/>
      <c r="Q724" s="79"/>
      <c r="R724" s="79"/>
      <c r="S724" s="79"/>
      <c r="T724" s="79"/>
      <c r="U724" s="79"/>
      <c r="V724" s="79"/>
      <c r="W724" s="79"/>
      <c r="X724" s="79"/>
      <c r="Y724" s="79"/>
      <c r="Z724" s="79"/>
      <c r="AA724" s="79"/>
      <c r="AB724" s="79"/>
      <c r="AC724" s="79"/>
      <c r="AD724" s="79"/>
    </row>
    <row r="725" ht="14.25" customHeight="1">
      <c r="A725" s="79"/>
      <c r="B725" s="79"/>
      <c r="C725" s="89"/>
      <c r="D725" s="79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90"/>
      <c r="P725" s="78"/>
      <c r="Q725" s="79"/>
      <c r="R725" s="79"/>
      <c r="S725" s="79"/>
      <c r="T725" s="79"/>
      <c r="U725" s="79"/>
      <c r="V725" s="79"/>
      <c r="W725" s="79"/>
      <c r="X725" s="79"/>
      <c r="Y725" s="79"/>
      <c r="Z725" s="79"/>
      <c r="AA725" s="79"/>
      <c r="AB725" s="79"/>
      <c r="AC725" s="79"/>
      <c r="AD725" s="79"/>
    </row>
    <row r="726" ht="14.25" customHeight="1">
      <c r="A726" s="79"/>
      <c r="B726" s="79"/>
      <c r="C726" s="89"/>
      <c r="D726" s="79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90"/>
      <c r="P726" s="78"/>
      <c r="Q726" s="79"/>
      <c r="R726" s="79"/>
      <c r="S726" s="79"/>
      <c r="T726" s="79"/>
      <c r="U726" s="79"/>
      <c r="V726" s="79"/>
      <c r="W726" s="79"/>
      <c r="X726" s="79"/>
      <c r="Y726" s="79"/>
      <c r="Z726" s="79"/>
      <c r="AA726" s="79"/>
      <c r="AB726" s="79"/>
      <c r="AC726" s="79"/>
      <c r="AD726" s="79"/>
    </row>
    <row r="727" ht="14.25" customHeight="1">
      <c r="A727" s="79"/>
      <c r="B727" s="79"/>
      <c r="C727" s="89"/>
      <c r="D727" s="79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90"/>
      <c r="P727" s="78"/>
      <c r="Q727" s="79"/>
      <c r="R727" s="79"/>
      <c r="S727" s="79"/>
      <c r="T727" s="79"/>
      <c r="U727" s="79"/>
      <c r="V727" s="79"/>
      <c r="W727" s="79"/>
      <c r="X727" s="79"/>
      <c r="Y727" s="79"/>
      <c r="Z727" s="79"/>
      <c r="AA727" s="79"/>
      <c r="AB727" s="79"/>
      <c r="AC727" s="79"/>
      <c r="AD727" s="79"/>
    </row>
    <row r="728" ht="14.25" customHeight="1">
      <c r="A728" s="79"/>
      <c r="B728" s="79"/>
      <c r="C728" s="89"/>
      <c r="D728" s="79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90"/>
      <c r="P728" s="78"/>
      <c r="Q728" s="79"/>
      <c r="R728" s="79"/>
      <c r="S728" s="79"/>
      <c r="T728" s="79"/>
      <c r="U728" s="79"/>
      <c r="V728" s="79"/>
      <c r="W728" s="79"/>
      <c r="X728" s="79"/>
      <c r="Y728" s="79"/>
      <c r="Z728" s="79"/>
      <c r="AA728" s="79"/>
      <c r="AB728" s="79"/>
      <c r="AC728" s="79"/>
      <c r="AD728" s="79"/>
    </row>
    <row r="729" ht="14.25" customHeight="1">
      <c r="A729" s="79"/>
      <c r="B729" s="79"/>
      <c r="C729" s="89"/>
      <c r="D729" s="79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90"/>
      <c r="P729" s="78"/>
      <c r="Q729" s="79"/>
      <c r="R729" s="79"/>
      <c r="S729" s="79"/>
      <c r="T729" s="79"/>
      <c r="U729" s="79"/>
      <c r="V729" s="79"/>
      <c r="W729" s="79"/>
      <c r="X729" s="79"/>
      <c r="Y729" s="79"/>
      <c r="Z729" s="79"/>
      <c r="AA729" s="79"/>
      <c r="AB729" s="79"/>
      <c r="AC729" s="79"/>
      <c r="AD729" s="79"/>
    </row>
    <row r="730" ht="14.25" customHeight="1">
      <c r="A730" s="79"/>
      <c r="B730" s="79"/>
      <c r="C730" s="89"/>
      <c r="D730" s="79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90"/>
      <c r="P730" s="78"/>
      <c r="Q730" s="79"/>
      <c r="R730" s="79"/>
      <c r="S730" s="79"/>
      <c r="T730" s="79"/>
      <c r="U730" s="79"/>
      <c r="V730" s="79"/>
      <c r="W730" s="79"/>
      <c r="X730" s="79"/>
      <c r="Y730" s="79"/>
      <c r="Z730" s="79"/>
      <c r="AA730" s="79"/>
      <c r="AB730" s="79"/>
      <c r="AC730" s="79"/>
      <c r="AD730" s="79"/>
    </row>
    <row r="731" ht="14.25" customHeight="1">
      <c r="A731" s="79"/>
      <c r="B731" s="79"/>
      <c r="C731" s="89"/>
      <c r="D731" s="79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90"/>
      <c r="P731" s="78"/>
      <c r="Q731" s="79"/>
      <c r="R731" s="79"/>
      <c r="S731" s="79"/>
      <c r="T731" s="79"/>
      <c r="U731" s="79"/>
      <c r="V731" s="79"/>
      <c r="W731" s="79"/>
      <c r="X731" s="79"/>
      <c r="Y731" s="79"/>
      <c r="Z731" s="79"/>
      <c r="AA731" s="79"/>
      <c r="AB731" s="79"/>
      <c r="AC731" s="79"/>
      <c r="AD731" s="79"/>
    </row>
    <row r="732" ht="14.25" customHeight="1">
      <c r="A732" s="79"/>
      <c r="B732" s="79"/>
      <c r="C732" s="89"/>
      <c r="D732" s="79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90"/>
      <c r="P732" s="78"/>
      <c r="Q732" s="79"/>
      <c r="R732" s="79"/>
      <c r="S732" s="79"/>
      <c r="T732" s="79"/>
      <c r="U732" s="79"/>
      <c r="V732" s="79"/>
      <c r="W732" s="79"/>
      <c r="X732" s="79"/>
      <c r="Y732" s="79"/>
      <c r="Z732" s="79"/>
      <c r="AA732" s="79"/>
      <c r="AB732" s="79"/>
      <c r="AC732" s="79"/>
      <c r="AD732" s="79"/>
    </row>
    <row r="733" ht="14.25" customHeight="1">
      <c r="A733" s="79"/>
      <c r="B733" s="79"/>
      <c r="C733" s="89"/>
      <c r="D733" s="79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90"/>
      <c r="P733" s="78"/>
      <c r="Q733" s="79"/>
      <c r="R733" s="79"/>
      <c r="S733" s="79"/>
      <c r="T733" s="79"/>
      <c r="U733" s="79"/>
      <c r="V733" s="79"/>
      <c r="W733" s="79"/>
      <c r="X733" s="79"/>
      <c r="Y733" s="79"/>
      <c r="Z733" s="79"/>
      <c r="AA733" s="79"/>
      <c r="AB733" s="79"/>
      <c r="AC733" s="79"/>
      <c r="AD733" s="79"/>
    </row>
    <row r="734" ht="14.25" customHeight="1">
      <c r="A734" s="79"/>
      <c r="B734" s="79"/>
      <c r="C734" s="89"/>
      <c r="D734" s="79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90"/>
      <c r="P734" s="78"/>
      <c r="Q734" s="79"/>
      <c r="R734" s="79"/>
      <c r="S734" s="79"/>
      <c r="T734" s="79"/>
      <c r="U734" s="79"/>
      <c r="V734" s="79"/>
      <c r="W734" s="79"/>
      <c r="X734" s="79"/>
      <c r="Y734" s="79"/>
      <c r="Z734" s="79"/>
      <c r="AA734" s="79"/>
      <c r="AB734" s="79"/>
      <c r="AC734" s="79"/>
      <c r="AD734" s="79"/>
    </row>
    <row r="735" ht="14.25" customHeight="1">
      <c r="A735" s="79"/>
      <c r="B735" s="79"/>
      <c r="C735" s="89"/>
      <c r="D735" s="79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90"/>
      <c r="P735" s="78"/>
      <c r="Q735" s="79"/>
      <c r="R735" s="79"/>
      <c r="S735" s="79"/>
      <c r="T735" s="79"/>
      <c r="U735" s="79"/>
      <c r="V735" s="79"/>
      <c r="W735" s="79"/>
      <c r="X735" s="79"/>
      <c r="Y735" s="79"/>
      <c r="Z735" s="79"/>
      <c r="AA735" s="79"/>
      <c r="AB735" s="79"/>
      <c r="AC735" s="79"/>
      <c r="AD735" s="79"/>
    </row>
    <row r="736" ht="14.25" customHeight="1">
      <c r="A736" s="79"/>
      <c r="B736" s="79"/>
      <c r="C736" s="89"/>
      <c r="D736" s="79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90"/>
      <c r="P736" s="78"/>
      <c r="Q736" s="79"/>
      <c r="R736" s="79"/>
      <c r="S736" s="79"/>
      <c r="T736" s="79"/>
      <c r="U736" s="79"/>
      <c r="V736" s="79"/>
      <c r="W736" s="79"/>
      <c r="X736" s="79"/>
      <c r="Y736" s="79"/>
      <c r="Z736" s="79"/>
      <c r="AA736" s="79"/>
      <c r="AB736" s="79"/>
      <c r="AC736" s="79"/>
      <c r="AD736" s="79"/>
    </row>
    <row r="737" ht="14.25" customHeight="1">
      <c r="A737" s="79"/>
      <c r="B737" s="79"/>
      <c r="C737" s="89"/>
      <c r="D737" s="79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90"/>
      <c r="P737" s="78"/>
      <c r="Q737" s="79"/>
      <c r="R737" s="79"/>
      <c r="S737" s="79"/>
      <c r="T737" s="79"/>
      <c r="U737" s="79"/>
      <c r="V737" s="79"/>
      <c r="W737" s="79"/>
      <c r="X737" s="79"/>
      <c r="Y737" s="79"/>
      <c r="Z737" s="79"/>
      <c r="AA737" s="79"/>
      <c r="AB737" s="79"/>
      <c r="AC737" s="79"/>
      <c r="AD737" s="79"/>
    </row>
    <row r="738" ht="14.25" customHeight="1">
      <c r="A738" s="79"/>
      <c r="B738" s="79"/>
      <c r="C738" s="89"/>
      <c r="D738" s="79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90"/>
      <c r="P738" s="78"/>
      <c r="Q738" s="79"/>
      <c r="R738" s="79"/>
      <c r="S738" s="79"/>
      <c r="T738" s="79"/>
      <c r="U738" s="79"/>
      <c r="V738" s="79"/>
      <c r="W738" s="79"/>
      <c r="X738" s="79"/>
      <c r="Y738" s="79"/>
      <c r="Z738" s="79"/>
      <c r="AA738" s="79"/>
      <c r="AB738" s="79"/>
      <c r="AC738" s="79"/>
      <c r="AD738" s="79"/>
    </row>
    <row r="739" ht="14.25" customHeight="1">
      <c r="A739" s="79"/>
      <c r="B739" s="79"/>
      <c r="C739" s="89"/>
      <c r="D739" s="79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90"/>
      <c r="P739" s="78"/>
      <c r="Q739" s="79"/>
      <c r="R739" s="79"/>
      <c r="S739" s="79"/>
      <c r="T739" s="79"/>
      <c r="U739" s="79"/>
      <c r="V739" s="79"/>
      <c r="W739" s="79"/>
      <c r="X739" s="79"/>
      <c r="Y739" s="79"/>
      <c r="Z739" s="79"/>
      <c r="AA739" s="79"/>
      <c r="AB739" s="79"/>
      <c r="AC739" s="79"/>
      <c r="AD739" s="79"/>
    </row>
    <row r="740" ht="14.25" customHeight="1">
      <c r="A740" s="79"/>
      <c r="B740" s="79"/>
      <c r="C740" s="89"/>
      <c r="D740" s="79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90"/>
      <c r="P740" s="78"/>
      <c r="Q740" s="79"/>
      <c r="R740" s="79"/>
      <c r="S740" s="79"/>
      <c r="T740" s="79"/>
      <c r="U740" s="79"/>
      <c r="V740" s="79"/>
      <c r="W740" s="79"/>
      <c r="X740" s="79"/>
      <c r="Y740" s="79"/>
      <c r="Z740" s="79"/>
      <c r="AA740" s="79"/>
      <c r="AB740" s="79"/>
      <c r="AC740" s="79"/>
      <c r="AD740" s="79"/>
    </row>
    <row r="741" ht="14.25" customHeight="1">
      <c r="A741" s="79"/>
      <c r="B741" s="79"/>
      <c r="C741" s="89"/>
      <c r="D741" s="79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90"/>
      <c r="P741" s="78"/>
      <c r="Q741" s="79"/>
      <c r="R741" s="79"/>
      <c r="S741" s="79"/>
      <c r="T741" s="79"/>
      <c r="U741" s="79"/>
      <c r="V741" s="79"/>
      <c r="W741" s="79"/>
      <c r="X741" s="79"/>
      <c r="Y741" s="79"/>
      <c r="Z741" s="79"/>
      <c r="AA741" s="79"/>
      <c r="AB741" s="79"/>
      <c r="AC741" s="79"/>
      <c r="AD741" s="79"/>
    </row>
    <row r="742" ht="14.25" customHeight="1">
      <c r="A742" s="79"/>
      <c r="B742" s="79"/>
      <c r="C742" s="89"/>
      <c r="D742" s="79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90"/>
      <c r="P742" s="78"/>
      <c r="Q742" s="79"/>
      <c r="R742" s="79"/>
      <c r="S742" s="79"/>
      <c r="T742" s="79"/>
      <c r="U742" s="79"/>
      <c r="V742" s="79"/>
      <c r="W742" s="79"/>
      <c r="X742" s="79"/>
      <c r="Y742" s="79"/>
      <c r="Z742" s="79"/>
      <c r="AA742" s="79"/>
      <c r="AB742" s="79"/>
      <c r="AC742" s="79"/>
      <c r="AD742" s="79"/>
    </row>
    <row r="743" ht="14.25" customHeight="1">
      <c r="A743" s="79"/>
      <c r="B743" s="79"/>
      <c r="C743" s="89"/>
      <c r="D743" s="79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90"/>
      <c r="P743" s="78"/>
      <c r="Q743" s="79"/>
      <c r="R743" s="79"/>
      <c r="S743" s="79"/>
      <c r="T743" s="79"/>
      <c r="U743" s="79"/>
      <c r="V743" s="79"/>
      <c r="W743" s="79"/>
      <c r="X743" s="79"/>
      <c r="Y743" s="79"/>
      <c r="Z743" s="79"/>
      <c r="AA743" s="79"/>
      <c r="AB743" s="79"/>
      <c r="AC743" s="79"/>
      <c r="AD743" s="79"/>
    </row>
    <row r="744" ht="14.25" customHeight="1">
      <c r="A744" s="79"/>
      <c r="B744" s="79"/>
      <c r="C744" s="89"/>
      <c r="D744" s="79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90"/>
      <c r="P744" s="78"/>
      <c r="Q744" s="79"/>
      <c r="R744" s="79"/>
      <c r="S744" s="79"/>
      <c r="T744" s="79"/>
      <c r="U744" s="79"/>
      <c r="V744" s="79"/>
      <c r="W744" s="79"/>
      <c r="X744" s="79"/>
      <c r="Y744" s="79"/>
      <c r="Z744" s="79"/>
      <c r="AA744" s="79"/>
      <c r="AB744" s="79"/>
      <c r="AC744" s="79"/>
      <c r="AD744" s="79"/>
    </row>
    <row r="745" ht="14.25" customHeight="1">
      <c r="A745" s="79"/>
      <c r="B745" s="79"/>
      <c r="C745" s="89"/>
      <c r="D745" s="79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90"/>
      <c r="P745" s="78"/>
      <c r="Q745" s="79"/>
      <c r="R745" s="79"/>
      <c r="S745" s="79"/>
      <c r="T745" s="79"/>
      <c r="U745" s="79"/>
      <c r="V745" s="79"/>
      <c r="W745" s="79"/>
      <c r="X745" s="79"/>
      <c r="Y745" s="79"/>
      <c r="Z745" s="79"/>
      <c r="AA745" s="79"/>
      <c r="AB745" s="79"/>
      <c r="AC745" s="79"/>
      <c r="AD745" s="79"/>
    </row>
    <row r="746" ht="14.25" customHeight="1">
      <c r="A746" s="79"/>
      <c r="B746" s="79"/>
      <c r="C746" s="89"/>
      <c r="D746" s="79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90"/>
      <c r="P746" s="78"/>
      <c r="Q746" s="79"/>
      <c r="R746" s="79"/>
      <c r="S746" s="79"/>
      <c r="T746" s="79"/>
      <c r="U746" s="79"/>
      <c r="V746" s="79"/>
      <c r="W746" s="79"/>
      <c r="X746" s="79"/>
      <c r="Y746" s="79"/>
      <c r="Z746" s="79"/>
      <c r="AA746" s="79"/>
      <c r="AB746" s="79"/>
      <c r="AC746" s="79"/>
      <c r="AD746" s="79"/>
    </row>
    <row r="747" ht="14.25" customHeight="1">
      <c r="A747" s="79"/>
      <c r="B747" s="79"/>
      <c r="C747" s="89"/>
      <c r="D747" s="79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90"/>
      <c r="P747" s="78"/>
      <c r="Q747" s="79"/>
      <c r="R747" s="79"/>
      <c r="S747" s="79"/>
      <c r="T747" s="79"/>
      <c r="U747" s="79"/>
      <c r="V747" s="79"/>
      <c r="W747" s="79"/>
      <c r="X747" s="79"/>
      <c r="Y747" s="79"/>
      <c r="Z747" s="79"/>
      <c r="AA747" s="79"/>
      <c r="AB747" s="79"/>
      <c r="AC747" s="79"/>
      <c r="AD747" s="79"/>
    </row>
    <row r="748" ht="14.25" customHeight="1">
      <c r="A748" s="79"/>
      <c r="B748" s="79"/>
      <c r="C748" s="89"/>
      <c r="D748" s="79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90"/>
      <c r="P748" s="78"/>
      <c r="Q748" s="79"/>
      <c r="R748" s="79"/>
      <c r="S748" s="79"/>
      <c r="T748" s="79"/>
      <c r="U748" s="79"/>
      <c r="V748" s="79"/>
      <c r="W748" s="79"/>
      <c r="X748" s="79"/>
      <c r="Y748" s="79"/>
      <c r="Z748" s="79"/>
      <c r="AA748" s="79"/>
      <c r="AB748" s="79"/>
      <c r="AC748" s="79"/>
      <c r="AD748" s="79"/>
    </row>
    <row r="749" ht="14.25" customHeight="1">
      <c r="A749" s="79"/>
      <c r="B749" s="79"/>
      <c r="C749" s="89"/>
      <c r="D749" s="79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90"/>
      <c r="P749" s="78"/>
      <c r="Q749" s="79"/>
      <c r="R749" s="79"/>
      <c r="S749" s="79"/>
      <c r="T749" s="79"/>
      <c r="U749" s="79"/>
      <c r="V749" s="79"/>
      <c r="W749" s="79"/>
      <c r="X749" s="79"/>
      <c r="Y749" s="79"/>
      <c r="Z749" s="79"/>
      <c r="AA749" s="79"/>
      <c r="AB749" s="79"/>
      <c r="AC749" s="79"/>
      <c r="AD749" s="79"/>
    </row>
    <row r="750" ht="14.25" customHeight="1">
      <c r="A750" s="79"/>
      <c r="B750" s="79"/>
      <c r="C750" s="89"/>
      <c r="D750" s="79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90"/>
      <c r="P750" s="78"/>
      <c r="Q750" s="79"/>
      <c r="R750" s="79"/>
      <c r="S750" s="79"/>
      <c r="T750" s="79"/>
      <c r="U750" s="79"/>
      <c r="V750" s="79"/>
      <c r="W750" s="79"/>
      <c r="X750" s="79"/>
      <c r="Y750" s="79"/>
      <c r="Z750" s="79"/>
      <c r="AA750" s="79"/>
      <c r="AB750" s="79"/>
      <c r="AC750" s="79"/>
      <c r="AD750" s="79"/>
    </row>
    <row r="751" ht="14.25" customHeight="1">
      <c r="A751" s="79"/>
      <c r="B751" s="79"/>
      <c r="C751" s="89"/>
      <c r="D751" s="79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90"/>
      <c r="P751" s="78"/>
      <c r="Q751" s="79"/>
      <c r="R751" s="79"/>
      <c r="S751" s="79"/>
      <c r="T751" s="79"/>
      <c r="U751" s="79"/>
      <c r="V751" s="79"/>
      <c r="W751" s="79"/>
      <c r="X751" s="79"/>
      <c r="Y751" s="79"/>
      <c r="Z751" s="79"/>
      <c r="AA751" s="79"/>
      <c r="AB751" s="79"/>
      <c r="AC751" s="79"/>
      <c r="AD751" s="79"/>
    </row>
    <row r="752" ht="14.25" customHeight="1">
      <c r="A752" s="79"/>
      <c r="B752" s="79"/>
      <c r="C752" s="89"/>
      <c r="D752" s="79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90"/>
      <c r="P752" s="78"/>
      <c r="Q752" s="79"/>
      <c r="R752" s="79"/>
      <c r="S752" s="79"/>
      <c r="T752" s="79"/>
      <c r="U752" s="79"/>
      <c r="V752" s="79"/>
      <c r="W752" s="79"/>
      <c r="X752" s="79"/>
      <c r="Y752" s="79"/>
      <c r="Z752" s="79"/>
      <c r="AA752" s="79"/>
      <c r="AB752" s="79"/>
      <c r="AC752" s="79"/>
      <c r="AD752" s="79"/>
    </row>
    <row r="753" ht="14.25" customHeight="1">
      <c r="A753" s="79"/>
      <c r="B753" s="79"/>
      <c r="C753" s="89"/>
      <c r="D753" s="79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90"/>
      <c r="P753" s="78"/>
      <c r="Q753" s="79"/>
      <c r="R753" s="79"/>
      <c r="S753" s="79"/>
      <c r="T753" s="79"/>
      <c r="U753" s="79"/>
      <c r="V753" s="79"/>
      <c r="W753" s="79"/>
      <c r="X753" s="79"/>
      <c r="Y753" s="79"/>
      <c r="Z753" s="79"/>
      <c r="AA753" s="79"/>
      <c r="AB753" s="79"/>
      <c r="AC753" s="79"/>
      <c r="AD753" s="79"/>
    </row>
    <row r="754" ht="14.25" customHeight="1">
      <c r="A754" s="79"/>
      <c r="B754" s="79"/>
      <c r="C754" s="89"/>
      <c r="D754" s="79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90"/>
      <c r="P754" s="78"/>
      <c r="Q754" s="79"/>
      <c r="R754" s="79"/>
      <c r="S754" s="79"/>
      <c r="T754" s="79"/>
      <c r="U754" s="79"/>
      <c r="V754" s="79"/>
      <c r="W754" s="79"/>
      <c r="X754" s="79"/>
      <c r="Y754" s="79"/>
      <c r="Z754" s="79"/>
      <c r="AA754" s="79"/>
      <c r="AB754" s="79"/>
      <c r="AC754" s="79"/>
      <c r="AD754" s="79"/>
    </row>
    <row r="755" ht="14.25" customHeight="1">
      <c r="A755" s="79"/>
      <c r="B755" s="79"/>
      <c r="C755" s="89"/>
      <c r="D755" s="79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90"/>
      <c r="P755" s="78"/>
      <c r="Q755" s="79"/>
      <c r="R755" s="79"/>
      <c r="S755" s="79"/>
      <c r="T755" s="79"/>
      <c r="U755" s="79"/>
      <c r="V755" s="79"/>
      <c r="W755" s="79"/>
      <c r="X755" s="79"/>
      <c r="Y755" s="79"/>
      <c r="Z755" s="79"/>
      <c r="AA755" s="79"/>
      <c r="AB755" s="79"/>
      <c r="AC755" s="79"/>
      <c r="AD755" s="79"/>
    </row>
    <row r="756" ht="14.25" customHeight="1">
      <c r="A756" s="79"/>
      <c r="B756" s="79"/>
      <c r="C756" s="89"/>
      <c r="D756" s="79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90"/>
      <c r="P756" s="78"/>
      <c r="Q756" s="79"/>
      <c r="R756" s="79"/>
      <c r="S756" s="79"/>
      <c r="T756" s="79"/>
      <c r="U756" s="79"/>
      <c r="V756" s="79"/>
      <c r="W756" s="79"/>
      <c r="X756" s="79"/>
      <c r="Y756" s="79"/>
      <c r="Z756" s="79"/>
      <c r="AA756" s="79"/>
      <c r="AB756" s="79"/>
      <c r="AC756" s="79"/>
      <c r="AD756" s="79"/>
    </row>
    <row r="757" ht="14.25" customHeight="1">
      <c r="A757" s="79"/>
      <c r="B757" s="79"/>
      <c r="C757" s="89"/>
      <c r="D757" s="79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90"/>
      <c r="P757" s="78"/>
      <c r="Q757" s="79"/>
      <c r="R757" s="79"/>
      <c r="S757" s="79"/>
      <c r="T757" s="79"/>
      <c r="U757" s="79"/>
      <c r="V757" s="79"/>
      <c r="W757" s="79"/>
      <c r="X757" s="79"/>
      <c r="Y757" s="79"/>
      <c r="Z757" s="79"/>
      <c r="AA757" s="79"/>
      <c r="AB757" s="79"/>
      <c r="AC757" s="79"/>
      <c r="AD757" s="79"/>
    </row>
    <row r="758" ht="14.25" customHeight="1">
      <c r="A758" s="79"/>
      <c r="B758" s="79"/>
      <c r="C758" s="89"/>
      <c r="D758" s="79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90"/>
      <c r="P758" s="78"/>
      <c r="Q758" s="79"/>
      <c r="R758" s="79"/>
      <c r="S758" s="79"/>
      <c r="T758" s="79"/>
      <c r="U758" s="79"/>
      <c r="V758" s="79"/>
      <c r="W758" s="79"/>
      <c r="X758" s="79"/>
      <c r="Y758" s="79"/>
      <c r="Z758" s="79"/>
      <c r="AA758" s="79"/>
      <c r="AB758" s="79"/>
      <c r="AC758" s="79"/>
      <c r="AD758" s="79"/>
    </row>
    <row r="759" ht="14.25" customHeight="1">
      <c r="A759" s="79"/>
      <c r="B759" s="79"/>
      <c r="C759" s="89"/>
      <c r="D759" s="79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90"/>
      <c r="P759" s="78"/>
      <c r="Q759" s="79"/>
      <c r="R759" s="79"/>
      <c r="S759" s="79"/>
      <c r="T759" s="79"/>
      <c r="U759" s="79"/>
      <c r="V759" s="79"/>
      <c r="W759" s="79"/>
      <c r="X759" s="79"/>
      <c r="Y759" s="79"/>
      <c r="Z759" s="79"/>
      <c r="AA759" s="79"/>
      <c r="AB759" s="79"/>
      <c r="AC759" s="79"/>
      <c r="AD759" s="79"/>
    </row>
    <row r="760" ht="14.25" customHeight="1">
      <c r="A760" s="79"/>
      <c r="B760" s="79"/>
      <c r="C760" s="89"/>
      <c r="D760" s="79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90"/>
      <c r="P760" s="78"/>
      <c r="Q760" s="79"/>
      <c r="R760" s="79"/>
      <c r="S760" s="79"/>
      <c r="T760" s="79"/>
      <c r="U760" s="79"/>
      <c r="V760" s="79"/>
      <c r="W760" s="79"/>
      <c r="X760" s="79"/>
      <c r="Y760" s="79"/>
      <c r="Z760" s="79"/>
      <c r="AA760" s="79"/>
      <c r="AB760" s="79"/>
      <c r="AC760" s="79"/>
      <c r="AD760" s="79"/>
    </row>
    <row r="761" ht="14.25" customHeight="1">
      <c r="A761" s="79"/>
      <c r="B761" s="79"/>
      <c r="C761" s="89"/>
      <c r="D761" s="79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90"/>
      <c r="P761" s="78"/>
      <c r="Q761" s="79"/>
      <c r="R761" s="79"/>
      <c r="S761" s="79"/>
      <c r="T761" s="79"/>
      <c r="U761" s="79"/>
      <c r="V761" s="79"/>
      <c r="W761" s="79"/>
      <c r="X761" s="79"/>
      <c r="Y761" s="79"/>
      <c r="Z761" s="79"/>
      <c r="AA761" s="79"/>
      <c r="AB761" s="79"/>
      <c r="AC761" s="79"/>
      <c r="AD761" s="79"/>
    </row>
    <row r="762" ht="14.25" customHeight="1">
      <c r="A762" s="79"/>
      <c r="B762" s="79"/>
      <c r="C762" s="89"/>
      <c r="D762" s="79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90"/>
      <c r="P762" s="78"/>
      <c r="Q762" s="79"/>
      <c r="R762" s="79"/>
      <c r="S762" s="79"/>
      <c r="T762" s="79"/>
      <c r="U762" s="79"/>
      <c r="V762" s="79"/>
      <c r="W762" s="79"/>
      <c r="X762" s="79"/>
      <c r="Y762" s="79"/>
      <c r="Z762" s="79"/>
      <c r="AA762" s="79"/>
      <c r="AB762" s="79"/>
      <c r="AC762" s="79"/>
      <c r="AD762" s="79"/>
    </row>
    <row r="763" ht="14.25" customHeight="1">
      <c r="A763" s="79"/>
      <c r="B763" s="79"/>
      <c r="C763" s="89"/>
      <c r="D763" s="79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90"/>
      <c r="P763" s="78"/>
      <c r="Q763" s="79"/>
      <c r="R763" s="79"/>
      <c r="S763" s="79"/>
      <c r="T763" s="79"/>
      <c r="U763" s="79"/>
      <c r="V763" s="79"/>
      <c r="W763" s="79"/>
      <c r="X763" s="79"/>
      <c r="Y763" s="79"/>
      <c r="Z763" s="79"/>
      <c r="AA763" s="79"/>
      <c r="AB763" s="79"/>
      <c r="AC763" s="79"/>
      <c r="AD763" s="79"/>
    </row>
    <row r="764" ht="14.25" customHeight="1">
      <c r="A764" s="79"/>
      <c r="B764" s="79"/>
      <c r="C764" s="89"/>
      <c r="D764" s="79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90"/>
      <c r="P764" s="78"/>
      <c r="Q764" s="79"/>
      <c r="R764" s="79"/>
      <c r="S764" s="79"/>
      <c r="T764" s="79"/>
      <c r="U764" s="79"/>
      <c r="V764" s="79"/>
      <c r="W764" s="79"/>
      <c r="X764" s="79"/>
      <c r="Y764" s="79"/>
      <c r="Z764" s="79"/>
      <c r="AA764" s="79"/>
      <c r="AB764" s="79"/>
      <c r="AC764" s="79"/>
      <c r="AD764" s="79"/>
    </row>
    <row r="765" ht="14.25" customHeight="1">
      <c r="A765" s="79"/>
      <c r="B765" s="79"/>
      <c r="C765" s="89"/>
      <c r="D765" s="79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90"/>
      <c r="P765" s="78"/>
      <c r="Q765" s="79"/>
      <c r="R765" s="79"/>
      <c r="S765" s="79"/>
      <c r="T765" s="79"/>
      <c r="U765" s="79"/>
      <c r="V765" s="79"/>
      <c r="W765" s="79"/>
      <c r="X765" s="79"/>
      <c r="Y765" s="79"/>
      <c r="Z765" s="79"/>
      <c r="AA765" s="79"/>
      <c r="AB765" s="79"/>
      <c r="AC765" s="79"/>
      <c r="AD765" s="79"/>
    </row>
    <row r="766" ht="14.25" customHeight="1">
      <c r="A766" s="79"/>
      <c r="B766" s="79"/>
      <c r="C766" s="89"/>
      <c r="D766" s="79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90"/>
      <c r="P766" s="78"/>
      <c r="Q766" s="79"/>
      <c r="R766" s="79"/>
      <c r="S766" s="79"/>
      <c r="T766" s="79"/>
      <c r="U766" s="79"/>
      <c r="V766" s="79"/>
      <c r="W766" s="79"/>
      <c r="X766" s="79"/>
      <c r="Y766" s="79"/>
      <c r="Z766" s="79"/>
      <c r="AA766" s="79"/>
      <c r="AB766" s="79"/>
      <c r="AC766" s="79"/>
      <c r="AD766" s="79"/>
    </row>
    <row r="767" ht="14.25" customHeight="1">
      <c r="A767" s="79"/>
      <c r="B767" s="79"/>
      <c r="C767" s="89"/>
      <c r="D767" s="79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90"/>
      <c r="P767" s="78"/>
      <c r="Q767" s="79"/>
      <c r="R767" s="79"/>
      <c r="S767" s="79"/>
      <c r="T767" s="79"/>
      <c r="U767" s="79"/>
      <c r="V767" s="79"/>
      <c r="W767" s="79"/>
      <c r="X767" s="79"/>
      <c r="Y767" s="79"/>
      <c r="Z767" s="79"/>
      <c r="AA767" s="79"/>
      <c r="AB767" s="79"/>
      <c r="AC767" s="79"/>
      <c r="AD767" s="79"/>
    </row>
    <row r="768" ht="14.25" customHeight="1">
      <c r="A768" s="79"/>
      <c r="B768" s="79"/>
      <c r="C768" s="89"/>
      <c r="D768" s="79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90"/>
      <c r="P768" s="78"/>
      <c r="Q768" s="79"/>
      <c r="R768" s="79"/>
      <c r="S768" s="79"/>
      <c r="T768" s="79"/>
      <c r="U768" s="79"/>
      <c r="V768" s="79"/>
      <c r="W768" s="79"/>
      <c r="X768" s="79"/>
      <c r="Y768" s="79"/>
      <c r="Z768" s="79"/>
      <c r="AA768" s="79"/>
      <c r="AB768" s="79"/>
      <c r="AC768" s="79"/>
      <c r="AD768" s="79"/>
    </row>
    <row r="769" ht="14.25" customHeight="1">
      <c r="A769" s="79"/>
      <c r="B769" s="79"/>
      <c r="C769" s="89"/>
      <c r="D769" s="79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90"/>
      <c r="P769" s="78"/>
      <c r="Q769" s="79"/>
      <c r="R769" s="79"/>
      <c r="S769" s="79"/>
      <c r="T769" s="79"/>
      <c r="U769" s="79"/>
      <c r="V769" s="79"/>
      <c r="W769" s="79"/>
      <c r="X769" s="79"/>
      <c r="Y769" s="79"/>
      <c r="Z769" s="79"/>
      <c r="AA769" s="79"/>
      <c r="AB769" s="79"/>
      <c r="AC769" s="79"/>
      <c r="AD769" s="79"/>
    </row>
    <row r="770" ht="14.25" customHeight="1">
      <c r="A770" s="79"/>
      <c r="B770" s="79"/>
      <c r="C770" s="89"/>
      <c r="D770" s="79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90"/>
      <c r="P770" s="78"/>
      <c r="Q770" s="79"/>
      <c r="R770" s="79"/>
      <c r="S770" s="79"/>
      <c r="T770" s="79"/>
      <c r="U770" s="79"/>
      <c r="V770" s="79"/>
      <c r="W770" s="79"/>
      <c r="X770" s="79"/>
      <c r="Y770" s="79"/>
      <c r="Z770" s="79"/>
      <c r="AA770" s="79"/>
      <c r="AB770" s="79"/>
      <c r="AC770" s="79"/>
      <c r="AD770" s="79"/>
    </row>
    <row r="771" ht="14.25" customHeight="1">
      <c r="A771" s="79"/>
      <c r="B771" s="79"/>
      <c r="C771" s="89"/>
      <c r="D771" s="79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90"/>
      <c r="P771" s="78"/>
      <c r="Q771" s="79"/>
      <c r="R771" s="79"/>
      <c r="S771" s="79"/>
      <c r="T771" s="79"/>
      <c r="U771" s="79"/>
      <c r="V771" s="79"/>
      <c r="W771" s="79"/>
      <c r="X771" s="79"/>
      <c r="Y771" s="79"/>
      <c r="Z771" s="79"/>
      <c r="AA771" s="79"/>
      <c r="AB771" s="79"/>
      <c r="AC771" s="79"/>
      <c r="AD771" s="79"/>
    </row>
    <row r="772" ht="14.25" customHeight="1">
      <c r="A772" s="79"/>
      <c r="B772" s="79"/>
      <c r="C772" s="89"/>
      <c r="D772" s="79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90"/>
      <c r="P772" s="78"/>
      <c r="Q772" s="79"/>
      <c r="R772" s="79"/>
      <c r="S772" s="79"/>
      <c r="T772" s="79"/>
      <c r="U772" s="79"/>
      <c r="V772" s="79"/>
      <c r="W772" s="79"/>
      <c r="X772" s="79"/>
      <c r="Y772" s="79"/>
      <c r="Z772" s="79"/>
      <c r="AA772" s="79"/>
      <c r="AB772" s="79"/>
      <c r="AC772" s="79"/>
      <c r="AD772" s="79"/>
    </row>
    <row r="773" ht="14.25" customHeight="1">
      <c r="A773" s="79"/>
      <c r="B773" s="79"/>
      <c r="C773" s="89"/>
      <c r="D773" s="79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90"/>
      <c r="P773" s="78"/>
      <c r="Q773" s="79"/>
      <c r="R773" s="79"/>
      <c r="S773" s="79"/>
      <c r="T773" s="79"/>
      <c r="U773" s="79"/>
      <c r="V773" s="79"/>
      <c r="W773" s="79"/>
      <c r="X773" s="79"/>
      <c r="Y773" s="79"/>
      <c r="Z773" s="79"/>
      <c r="AA773" s="79"/>
      <c r="AB773" s="79"/>
      <c r="AC773" s="79"/>
      <c r="AD773" s="79"/>
    </row>
    <row r="774" ht="14.25" customHeight="1">
      <c r="A774" s="79"/>
      <c r="B774" s="79"/>
      <c r="C774" s="89"/>
      <c r="D774" s="79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90"/>
      <c r="P774" s="78"/>
      <c r="Q774" s="79"/>
      <c r="R774" s="79"/>
      <c r="S774" s="79"/>
      <c r="T774" s="79"/>
      <c r="U774" s="79"/>
      <c r="V774" s="79"/>
      <c r="W774" s="79"/>
      <c r="X774" s="79"/>
      <c r="Y774" s="79"/>
      <c r="Z774" s="79"/>
      <c r="AA774" s="79"/>
      <c r="AB774" s="79"/>
      <c r="AC774" s="79"/>
      <c r="AD774" s="79"/>
    </row>
    <row r="775" ht="14.25" customHeight="1">
      <c r="A775" s="79"/>
      <c r="B775" s="79"/>
      <c r="C775" s="89"/>
      <c r="D775" s="79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90"/>
      <c r="P775" s="78"/>
      <c r="Q775" s="79"/>
      <c r="R775" s="79"/>
      <c r="S775" s="79"/>
      <c r="T775" s="79"/>
      <c r="U775" s="79"/>
      <c r="V775" s="79"/>
      <c r="W775" s="79"/>
      <c r="X775" s="79"/>
      <c r="Y775" s="79"/>
      <c r="Z775" s="79"/>
      <c r="AA775" s="79"/>
      <c r="AB775" s="79"/>
      <c r="AC775" s="79"/>
      <c r="AD775" s="79"/>
    </row>
    <row r="776" ht="14.25" customHeight="1">
      <c r="A776" s="79"/>
      <c r="B776" s="79"/>
      <c r="C776" s="89"/>
      <c r="D776" s="79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90"/>
      <c r="P776" s="78"/>
      <c r="Q776" s="79"/>
      <c r="R776" s="79"/>
      <c r="S776" s="79"/>
      <c r="T776" s="79"/>
      <c r="U776" s="79"/>
      <c r="V776" s="79"/>
      <c r="W776" s="79"/>
      <c r="X776" s="79"/>
      <c r="Y776" s="79"/>
      <c r="Z776" s="79"/>
      <c r="AA776" s="79"/>
      <c r="AB776" s="79"/>
      <c r="AC776" s="79"/>
      <c r="AD776" s="79"/>
    </row>
    <row r="777" ht="14.25" customHeight="1">
      <c r="A777" s="79"/>
      <c r="B777" s="79"/>
      <c r="C777" s="89"/>
      <c r="D777" s="79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90"/>
      <c r="P777" s="78"/>
      <c r="Q777" s="79"/>
      <c r="R777" s="79"/>
      <c r="S777" s="79"/>
      <c r="T777" s="79"/>
      <c r="U777" s="79"/>
      <c r="V777" s="79"/>
      <c r="W777" s="79"/>
      <c r="X777" s="79"/>
      <c r="Y777" s="79"/>
      <c r="Z777" s="79"/>
      <c r="AA777" s="79"/>
      <c r="AB777" s="79"/>
      <c r="AC777" s="79"/>
      <c r="AD777" s="79"/>
    </row>
    <row r="778" ht="14.25" customHeight="1">
      <c r="A778" s="79"/>
      <c r="B778" s="79"/>
      <c r="C778" s="89"/>
      <c r="D778" s="79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90"/>
      <c r="P778" s="78"/>
      <c r="Q778" s="79"/>
      <c r="R778" s="79"/>
      <c r="S778" s="79"/>
      <c r="T778" s="79"/>
      <c r="U778" s="79"/>
      <c r="V778" s="79"/>
      <c r="W778" s="79"/>
      <c r="X778" s="79"/>
      <c r="Y778" s="79"/>
      <c r="Z778" s="79"/>
      <c r="AA778" s="79"/>
      <c r="AB778" s="79"/>
      <c r="AC778" s="79"/>
      <c r="AD778" s="79"/>
    </row>
    <row r="779" ht="14.25" customHeight="1">
      <c r="A779" s="79"/>
      <c r="B779" s="79"/>
      <c r="C779" s="89"/>
      <c r="D779" s="79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90"/>
      <c r="P779" s="78"/>
      <c r="Q779" s="79"/>
      <c r="R779" s="79"/>
      <c r="S779" s="79"/>
      <c r="T779" s="79"/>
      <c r="U779" s="79"/>
      <c r="V779" s="79"/>
      <c r="W779" s="79"/>
      <c r="X779" s="79"/>
      <c r="Y779" s="79"/>
      <c r="Z779" s="79"/>
      <c r="AA779" s="79"/>
      <c r="AB779" s="79"/>
      <c r="AC779" s="79"/>
      <c r="AD779" s="79"/>
    </row>
    <row r="780" ht="14.25" customHeight="1">
      <c r="A780" s="79"/>
      <c r="B780" s="79"/>
      <c r="C780" s="89"/>
      <c r="D780" s="79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90"/>
      <c r="P780" s="78"/>
      <c r="Q780" s="79"/>
      <c r="R780" s="79"/>
      <c r="S780" s="79"/>
      <c r="T780" s="79"/>
      <c r="U780" s="79"/>
      <c r="V780" s="79"/>
      <c r="W780" s="79"/>
      <c r="X780" s="79"/>
      <c r="Y780" s="79"/>
      <c r="Z780" s="79"/>
      <c r="AA780" s="79"/>
      <c r="AB780" s="79"/>
      <c r="AC780" s="79"/>
      <c r="AD780" s="79"/>
    </row>
    <row r="781" ht="14.25" customHeight="1">
      <c r="A781" s="79"/>
      <c r="B781" s="79"/>
      <c r="C781" s="89"/>
      <c r="D781" s="79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90"/>
      <c r="P781" s="78"/>
      <c r="Q781" s="79"/>
      <c r="R781" s="79"/>
      <c r="S781" s="79"/>
      <c r="T781" s="79"/>
      <c r="U781" s="79"/>
      <c r="V781" s="79"/>
      <c r="W781" s="79"/>
      <c r="X781" s="79"/>
      <c r="Y781" s="79"/>
      <c r="Z781" s="79"/>
      <c r="AA781" s="79"/>
      <c r="AB781" s="79"/>
      <c r="AC781" s="79"/>
      <c r="AD781" s="79"/>
    </row>
    <row r="782" ht="14.25" customHeight="1">
      <c r="A782" s="79"/>
      <c r="B782" s="79"/>
      <c r="C782" s="89"/>
      <c r="D782" s="79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90"/>
      <c r="P782" s="78"/>
      <c r="Q782" s="79"/>
      <c r="R782" s="79"/>
      <c r="S782" s="79"/>
      <c r="T782" s="79"/>
      <c r="U782" s="79"/>
      <c r="V782" s="79"/>
      <c r="W782" s="79"/>
      <c r="X782" s="79"/>
      <c r="Y782" s="79"/>
      <c r="Z782" s="79"/>
      <c r="AA782" s="79"/>
      <c r="AB782" s="79"/>
      <c r="AC782" s="79"/>
      <c r="AD782" s="79"/>
    </row>
    <row r="783" ht="14.25" customHeight="1">
      <c r="A783" s="79"/>
      <c r="B783" s="79"/>
      <c r="C783" s="89"/>
      <c r="D783" s="79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90"/>
      <c r="P783" s="78"/>
      <c r="Q783" s="79"/>
      <c r="R783" s="79"/>
      <c r="S783" s="79"/>
      <c r="T783" s="79"/>
      <c r="U783" s="79"/>
      <c r="V783" s="79"/>
      <c r="W783" s="79"/>
      <c r="X783" s="79"/>
      <c r="Y783" s="79"/>
      <c r="Z783" s="79"/>
      <c r="AA783" s="79"/>
      <c r="AB783" s="79"/>
      <c r="AC783" s="79"/>
      <c r="AD783" s="79"/>
    </row>
    <row r="784" ht="14.25" customHeight="1">
      <c r="A784" s="79"/>
      <c r="B784" s="79"/>
      <c r="C784" s="89"/>
      <c r="D784" s="79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90"/>
      <c r="P784" s="78"/>
      <c r="Q784" s="79"/>
      <c r="R784" s="79"/>
      <c r="S784" s="79"/>
      <c r="T784" s="79"/>
      <c r="U784" s="79"/>
      <c r="V784" s="79"/>
      <c r="W784" s="79"/>
      <c r="X784" s="79"/>
      <c r="Y784" s="79"/>
      <c r="Z784" s="79"/>
      <c r="AA784" s="79"/>
      <c r="AB784" s="79"/>
      <c r="AC784" s="79"/>
      <c r="AD784" s="79"/>
    </row>
    <row r="785" ht="14.25" customHeight="1">
      <c r="A785" s="79"/>
      <c r="B785" s="79"/>
      <c r="C785" s="89"/>
      <c r="D785" s="79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90"/>
      <c r="P785" s="78"/>
      <c r="Q785" s="79"/>
      <c r="R785" s="79"/>
      <c r="S785" s="79"/>
      <c r="T785" s="79"/>
      <c r="U785" s="79"/>
      <c r="V785" s="79"/>
      <c r="W785" s="79"/>
      <c r="X785" s="79"/>
      <c r="Y785" s="79"/>
      <c r="Z785" s="79"/>
      <c r="AA785" s="79"/>
      <c r="AB785" s="79"/>
      <c r="AC785" s="79"/>
      <c r="AD785" s="79"/>
    </row>
    <row r="786" ht="14.25" customHeight="1">
      <c r="A786" s="79"/>
      <c r="B786" s="79"/>
      <c r="C786" s="89"/>
      <c r="D786" s="79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90"/>
      <c r="P786" s="78"/>
      <c r="Q786" s="79"/>
      <c r="R786" s="79"/>
      <c r="S786" s="79"/>
      <c r="T786" s="79"/>
      <c r="U786" s="79"/>
      <c r="V786" s="79"/>
      <c r="W786" s="79"/>
      <c r="X786" s="79"/>
      <c r="Y786" s="79"/>
      <c r="Z786" s="79"/>
      <c r="AA786" s="79"/>
      <c r="AB786" s="79"/>
      <c r="AC786" s="79"/>
      <c r="AD786" s="79"/>
    </row>
    <row r="787" ht="14.25" customHeight="1">
      <c r="A787" s="79"/>
      <c r="B787" s="79"/>
      <c r="C787" s="89"/>
      <c r="D787" s="79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90"/>
      <c r="P787" s="78"/>
      <c r="Q787" s="79"/>
      <c r="R787" s="79"/>
      <c r="S787" s="79"/>
      <c r="T787" s="79"/>
      <c r="U787" s="79"/>
      <c r="V787" s="79"/>
      <c r="W787" s="79"/>
      <c r="X787" s="79"/>
      <c r="Y787" s="79"/>
      <c r="Z787" s="79"/>
      <c r="AA787" s="79"/>
      <c r="AB787" s="79"/>
      <c r="AC787" s="79"/>
      <c r="AD787" s="79"/>
    </row>
    <row r="788" ht="14.25" customHeight="1">
      <c r="A788" s="79"/>
      <c r="B788" s="79"/>
      <c r="C788" s="89"/>
      <c r="D788" s="79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90"/>
      <c r="P788" s="78"/>
      <c r="Q788" s="79"/>
      <c r="R788" s="79"/>
      <c r="S788" s="79"/>
      <c r="T788" s="79"/>
      <c r="U788" s="79"/>
      <c r="V788" s="79"/>
      <c r="W788" s="79"/>
      <c r="X788" s="79"/>
      <c r="Y788" s="79"/>
      <c r="Z788" s="79"/>
      <c r="AA788" s="79"/>
      <c r="AB788" s="79"/>
      <c r="AC788" s="79"/>
      <c r="AD788" s="79"/>
    </row>
    <row r="789" ht="14.25" customHeight="1">
      <c r="A789" s="79"/>
      <c r="B789" s="79"/>
      <c r="C789" s="89"/>
      <c r="D789" s="79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90"/>
      <c r="P789" s="78"/>
      <c r="Q789" s="79"/>
      <c r="R789" s="79"/>
      <c r="S789" s="79"/>
      <c r="T789" s="79"/>
      <c r="U789" s="79"/>
      <c r="V789" s="79"/>
      <c r="W789" s="79"/>
      <c r="X789" s="79"/>
      <c r="Y789" s="79"/>
      <c r="Z789" s="79"/>
      <c r="AA789" s="79"/>
      <c r="AB789" s="79"/>
      <c r="AC789" s="79"/>
      <c r="AD789" s="79"/>
    </row>
    <row r="790" ht="14.25" customHeight="1">
      <c r="A790" s="79"/>
      <c r="B790" s="79"/>
      <c r="C790" s="89"/>
      <c r="D790" s="79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90"/>
      <c r="P790" s="78"/>
      <c r="Q790" s="79"/>
      <c r="R790" s="79"/>
      <c r="S790" s="79"/>
      <c r="T790" s="79"/>
      <c r="U790" s="79"/>
      <c r="V790" s="79"/>
      <c r="W790" s="79"/>
      <c r="X790" s="79"/>
      <c r="Y790" s="79"/>
      <c r="Z790" s="79"/>
      <c r="AA790" s="79"/>
      <c r="AB790" s="79"/>
      <c r="AC790" s="79"/>
      <c r="AD790" s="79"/>
    </row>
    <row r="791" ht="14.25" customHeight="1">
      <c r="A791" s="79"/>
      <c r="B791" s="79"/>
      <c r="C791" s="89"/>
      <c r="D791" s="79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90"/>
      <c r="P791" s="78"/>
      <c r="Q791" s="79"/>
      <c r="R791" s="79"/>
      <c r="S791" s="79"/>
      <c r="T791" s="79"/>
      <c r="U791" s="79"/>
      <c r="V791" s="79"/>
      <c r="W791" s="79"/>
      <c r="X791" s="79"/>
      <c r="Y791" s="79"/>
      <c r="Z791" s="79"/>
      <c r="AA791" s="79"/>
      <c r="AB791" s="79"/>
      <c r="AC791" s="79"/>
      <c r="AD791" s="79"/>
    </row>
    <row r="792" ht="14.25" customHeight="1">
      <c r="A792" s="79"/>
      <c r="B792" s="79"/>
      <c r="C792" s="89"/>
      <c r="D792" s="79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90"/>
      <c r="P792" s="78"/>
      <c r="Q792" s="79"/>
      <c r="R792" s="79"/>
      <c r="S792" s="79"/>
      <c r="T792" s="79"/>
      <c r="U792" s="79"/>
      <c r="V792" s="79"/>
      <c r="W792" s="79"/>
      <c r="X792" s="79"/>
      <c r="Y792" s="79"/>
      <c r="Z792" s="79"/>
      <c r="AA792" s="79"/>
      <c r="AB792" s="79"/>
      <c r="AC792" s="79"/>
      <c r="AD792" s="79"/>
    </row>
    <row r="793" ht="14.25" customHeight="1">
      <c r="A793" s="79"/>
      <c r="B793" s="79"/>
      <c r="C793" s="89"/>
      <c r="D793" s="79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90"/>
      <c r="P793" s="78"/>
      <c r="Q793" s="79"/>
      <c r="R793" s="79"/>
      <c r="S793" s="79"/>
      <c r="T793" s="79"/>
      <c r="U793" s="79"/>
      <c r="V793" s="79"/>
      <c r="W793" s="79"/>
      <c r="X793" s="79"/>
      <c r="Y793" s="79"/>
      <c r="Z793" s="79"/>
      <c r="AA793" s="79"/>
      <c r="AB793" s="79"/>
      <c r="AC793" s="79"/>
      <c r="AD793" s="79"/>
    </row>
    <row r="794" ht="14.25" customHeight="1">
      <c r="A794" s="79"/>
      <c r="B794" s="79"/>
      <c r="C794" s="89"/>
      <c r="D794" s="79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90"/>
      <c r="P794" s="78"/>
      <c r="Q794" s="79"/>
      <c r="R794" s="79"/>
      <c r="S794" s="79"/>
      <c r="T794" s="79"/>
      <c r="U794" s="79"/>
      <c r="V794" s="79"/>
      <c r="W794" s="79"/>
      <c r="X794" s="79"/>
      <c r="Y794" s="79"/>
      <c r="Z794" s="79"/>
      <c r="AA794" s="79"/>
      <c r="AB794" s="79"/>
      <c r="AC794" s="79"/>
      <c r="AD794" s="79"/>
    </row>
    <row r="795" ht="14.25" customHeight="1">
      <c r="A795" s="79"/>
      <c r="B795" s="79"/>
      <c r="C795" s="89"/>
      <c r="D795" s="79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90"/>
      <c r="P795" s="78"/>
      <c r="Q795" s="79"/>
      <c r="R795" s="79"/>
      <c r="S795" s="79"/>
      <c r="T795" s="79"/>
      <c r="U795" s="79"/>
      <c r="V795" s="79"/>
      <c r="W795" s="79"/>
      <c r="X795" s="79"/>
      <c r="Y795" s="79"/>
      <c r="Z795" s="79"/>
      <c r="AA795" s="79"/>
      <c r="AB795" s="79"/>
      <c r="AC795" s="79"/>
      <c r="AD795" s="79"/>
    </row>
    <row r="796" ht="14.25" customHeight="1">
      <c r="A796" s="79"/>
      <c r="B796" s="79"/>
      <c r="C796" s="89"/>
      <c r="D796" s="79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90"/>
      <c r="P796" s="78"/>
      <c r="Q796" s="79"/>
      <c r="R796" s="79"/>
      <c r="S796" s="79"/>
      <c r="T796" s="79"/>
      <c r="U796" s="79"/>
      <c r="V796" s="79"/>
      <c r="W796" s="79"/>
      <c r="X796" s="79"/>
      <c r="Y796" s="79"/>
      <c r="Z796" s="79"/>
      <c r="AA796" s="79"/>
      <c r="AB796" s="79"/>
      <c r="AC796" s="79"/>
      <c r="AD796" s="79"/>
    </row>
    <row r="797" ht="14.25" customHeight="1">
      <c r="A797" s="79"/>
      <c r="B797" s="79"/>
      <c r="C797" s="89"/>
      <c r="D797" s="79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90"/>
      <c r="P797" s="78"/>
      <c r="Q797" s="79"/>
      <c r="R797" s="79"/>
      <c r="S797" s="79"/>
      <c r="T797" s="79"/>
      <c r="U797" s="79"/>
      <c r="V797" s="79"/>
      <c r="W797" s="79"/>
      <c r="X797" s="79"/>
      <c r="Y797" s="79"/>
      <c r="Z797" s="79"/>
      <c r="AA797" s="79"/>
      <c r="AB797" s="79"/>
      <c r="AC797" s="79"/>
      <c r="AD797" s="79"/>
    </row>
    <row r="798" ht="14.25" customHeight="1">
      <c r="A798" s="79"/>
      <c r="B798" s="79"/>
      <c r="C798" s="89"/>
      <c r="D798" s="79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90"/>
      <c r="P798" s="78"/>
      <c r="Q798" s="79"/>
      <c r="R798" s="79"/>
      <c r="S798" s="79"/>
      <c r="T798" s="79"/>
      <c r="U798" s="79"/>
      <c r="V798" s="79"/>
      <c r="W798" s="79"/>
      <c r="X798" s="79"/>
      <c r="Y798" s="79"/>
      <c r="Z798" s="79"/>
      <c r="AA798" s="79"/>
      <c r="AB798" s="79"/>
      <c r="AC798" s="79"/>
      <c r="AD798" s="79"/>
    </row>
    <row r="799" ht="14.25" customHeight="1">
      <c r="A799" s="79"/>
      <c r="B799" s="79"/>
      <c r="C799" s="89"/>
      <c r="D799" s="79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90"/>
      <c r="P799" s="78"/>
      <c r="Q799" s="79"/>
      <c r="R799" s="79"/>
      <c r="S799" s="79"/>
      <c r="T799" s="79"/>
      <c r="U799" s="79"/>
      <c r="V799" s="79"/>
      <c r="W799" s="79"/>
      <c r="X799" s="79"/>
      <c r="Y799" s="79"/>
      <c r="Z799" s="79"/>
      <c r="AA799" s="79"/>
      <c r="AB799" s="79"/>
      <c r="AC799" s="79"/>
      <c r="AD799" s="79"/>
    </row>
    <row r="800" ht="14.25" customHeight="1">
      <c r="A800" s="79"/>
      <c r="B800" s="79"/>
      <c r="C800" s="89"/>
      <c r="D800" s="79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90"/>
      <c r="P800" s="78"/>
      <c r="Q800" s="79"/>
      <c r="R800" s="79"/>
      <c r="S800" s="79"/>
      <c r="T800" s="79"/>
      <c r="U800" s="79"/>
      <c r="V800" s="79"/>
      <c r="W800" s="79"/>
      <c r="X800" s="79"/>
      <c r="Y800" s="79"/>
      <c r="Z800" s="79"/>
      <c r="AA800" s="79"/>
      <c r="AB800" s="79"/>
      <c r="AC800" s="79"/>
      <c r="AD800" s="79"/>
    </row>
    <row r="801" ht="14.25" customHeight="1">
      <c r="A801" s="79"/>
      <c r="B801" s="79"/>
      <c r="C801" s="89"/>
      <c r="D801" s="79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90"/>
      <c r="P801" s="78"/>
      <c r="Q801" s="79"/>
      <c r="R801" s="79"/>
      <c r="S801" s="79"/>
      <c r="T801" s="79"/>
      <c r="U801" s="79"/>
      <c r="V801" s="79"/>
      <c r="W801" s="79"/>
      <c r="X801" s="79"/>
      <c r="Y801" s="79"/>
      <c r="Z801" s="79"/>
      <c r="AA801" s="79"/>
      <c r="AB801" s="79"/>
      <c r="AC801" s="79"/>
      <c r="AD801" s="79"/>
    </row>
    <row r="802" ht="14.25" customHeight="1">
      <c r="A802" s="79"/>
      <c r="B802" s="79"/>
      <c r="C802" s="89"/>
      <c r="D802" s="79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90"/>
      <c r="P802" s="78"/>
      <c r="Q802" s="79"/>
      <c r="R802" s="79"/>
      <c r="S802" s="79"/>
      <c r="T802" s="79"/>
      <c r="U802" s="79"/>
      <c r="V802" s="79"/>
      <c r="W802" s="79"/>
      <c r="X802" s="79"/>
      <c r="Y802" s="79"/>
      <c r="Z802" s="79"/>
      <c r="AA802" s="79"/>
      <c r="AB802" s="79"/>
      <c r="AC802" s="79"/>
      <c r="AD802" s="79"/>
    </row>
    <row r="803" ht="14.25" customHeight="1">
      <c r="A803" s="79"/>
      <c r="B803" s="79"/>
      <c r="C803" s="89"/>
      <c r="D803" s="79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90"/>
      <c r="P803" s="78"/>
      <c r="Q803" s="79"/>
      <c r="R803" s="79"/>
      <c r="S803" s="79"/>
      <c r="T803" s="79"/>
      <c r="U803" s="79"/>
      <c r="V803" s="79"/>
      <c r="W803" s="79"/>
      <c r="X803" s="79"/>
      <c r="Y803" s="79"/>
      <c r="Z803" s="79"/>
      <c r="AA803" s="79"/>
      <c r="AB803" s="79"/>
      <c r="AC803" s="79"/>
      <c r="AD803" s="79"/>
    </row>
    <row r="804" ht="14.25" customHeight="1">
      <c r="A804" s="79"/>
      <c r="B804" s="79"/>
      <c r="C804" s="89"/>
      <c r="D804" s="79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90"/>
      <c r="P804" s="78"/>
      <c r="Q804" s="79"/>
      <c r="R804" s="79"/>
      <c r="S804" s="79"/>
      <c r="T804" s="79"/>
      <c r="U804" s="79"/>
      <c r="V804" s="79"/>
      <c r="W804" s="79"/>
      <c r="X804" s="79"/>
      <c r="Y804" s="79"/>
      <c r="Z804" s="79"/>
      <c r="AA804" s="79"/>
      <c r="AB804" s="79"/>
      <c r="AC804" s="79"/>
      <c r="AD804" s="79"/>
    </row>
    <row r="805" ht="14.25" customHeight="1">
      <c r="A805" s="79"/>
      <c r="B805" s="79"/>
      <c r="C805" s="89"/>
      <c r="D805" s="79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90"/>
      <c r="P805" s="78"/>
      <c r="Q805" s="79"/>
      <c r="R805" s="79"/>
      <c r="S805" s="79"/>
      <c r="T805" s="79"/>
      <c r="U805" s="79"/>
      <c r="V805" s="79"/>
      <c r="W805" s="79"/>
      <c r="X805" s="79"/>
      <c r="Y805" s="79"/>
      <c r="Z805" s="79"/>
      <c r="AA805" s="79"/>
      <c r="AB805" s="79"/>
      <c r="AC805" s="79"/>
      <c r="AD805" s="79"/>
    </row>
    <row r="806" ht="14.25" customHeight="1">
      <c r="A806" s="79"/>
      <c r="B806" s="79"/>
      <c r="C806" s="89"/>
      <c r="D806" s="79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90"/>
      <c r="P806" s="78"/>
      <c r="Q806" s="79"/>
      <c r="R806" s="79"/>
      <c r="S806" s="79"/>
      <c r="T806" s="79"/>
      <c r="U806" s="79"/>
      <c r="V806" s="79"/>
      <c r="W806" s="79"/>
      <c r="X806" s="79"/>
      <c r="Y806" s="79"/>
      <c r="Z806" s="79"/>
      <c r="AA806" s="79"/>
      <c r="AB806" s="79"/>
      <c r="AC806" s="79"/>
      <c r="AD806" s="79"/>
    </row>
    <row r="807" ht="14.25" customHeight="1">
      <c r="A807" s="79"/>
      <c r="B807" s="79"/>
      <c r="C807" s="89"/>
      <c r="D807" s="79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90"/>
      <c r="P807" s="78"/>
      <c r="Q807" s="79"/>
      <c r="R807" s="79"/>
      <c r="S807" s="79"/>
      <c r="T807" s="79"/>
      <c r="U807" s="79"/>
      <c r="V807" s="79"/>
      <c r="W807" s="79"/>
      <c r="X807" s="79"/>
      <c r="Y807" s="79"/>
      <c r="Z807" s="79"/>
      <c r="AA807" s="79"/>
      <c r="AB807" s="79"/>
      <c r="AC807" s="79"/>
      <c r="AD807" s="79"/>
    </row>
    <row r="808" ht="14.25" customHeight="1">
      <c r="A808" s="79"/>
      <c r="B808" s="79"/>
      <c r="C808" s="89"/>
      <c r="D808" s="79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90"/>
      <c r="P808" s="78"/>
      <c r="Q808" s="79"/>
      <c r="R808" s="79"/>
      <c r="S808" s="79"/>
      <c r="T808" s="79"/>
      <c r="U808" s="79"/>
      <c r="V808" s="79"/>
      <c r="W808" s="79"/>
      <c r="X808" s="79"/>
      <c r="Y808" s="79"/>
      <c r="Z808" s="79"/>
      <c r="AA808" s="79"/>
      <c r="AB808" s="79"/>
      <c r="AC808" s="79"/>
      <c r="AD808" s="79"/>
    </row>
    <row r="809" ht="14.25" customHeight="1">
      <c r="A809" s="79"/>
      <c r="B809" s="79"/>
      <c r="C809" s="89"/>
      <c r="D809" s="79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90"/>
      <c r="P809" s="78"/>
      <c r="Q809" s="79"/>
      <c r="R809" s="79"/>
      <c r="S809" s="79"/>
      <c r="T809" s="79"/>
      <c r="U809" s="79"/>
      <c r="V809" s="79"/>
      <c r="W809" s="79"/>
      <c r="X809" s="79"/>
      <c r="Y809" s="79"/>
      <c r="Z809" s="79"/>
      <c r="AA809" s="79"/>
      <c r="AB809" s="79"/>
      <c r="AC809" s="79"/>
      <c r="AD809" s="79"/>
    </row>
    <row r="810" ht="14.25" customHeight="1">
      <c r="A810" s="79"/>
      <c r="B810" s="79"/>
      <c r="C810" s="89"/>
      <c r="D810" s="79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90"/>
      <c r="P810" s="78"/>
      <c r="Q810" s="79"/>
      <c r="R810" s="79"/>
      <c r="S810" s="79"/>
      <c r="T810" s="79"/>
      <c r="U810" s="79"/>
      <c r="V810" s="79"/>
      <c r="W810" s="79"/>
      <c r="X810" s="79"/>
      <c r="Y810" s="79"/>
      <c r="Z810" s="79"/>
      <c r="AA810" s="79"/>
      <c r="AB810" s="79"/>
      <c r="AC810" s="79"/>
      <c r="AD810" s="79"/>
    </row>
    <row r="811" ht="14.25" customHeight="1">
      <c r="A811" s="79"/>
      <c r="B811" s="79"/>
      <c r="C811" s="89"/>
      <c r="D811" s="79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90"/>
      <c r="P811" s="78"/>
      <c r="Q811" s="79"/>
      <c r="R811" s="79"/>
      <c r="S811" s="79"/>
      <c r="T811" s="79"/>
      <c r="U811" s="79"/>
      <c r="V811" s="79"/>
      <c r="W811" s="79"/>
      <c r="X811" s="79"/>
      <c r="Y811" s="79"/>
      <c r="Z811" s="79"/>
      <c r="AA811" s="79"/>
      <c r="AB811" s="79"/>
      <c r="AC811" s="79"/>
      <c r="AD811" s="79"/>
    </row>
    <row r="812" ht="14.25" customHeight="1">
      <c r="A812" s="79"/>
      <c r="B812" s="79"/>
      <c r="C812" s="89"/>
      <c r="D812" s="79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90"/>
      <c r="P812" s="78"/>
      <c r="Q812" s="79"/>
      <c r="R812" s="79"/>
      <c r="S812" s="79"/>
      <c r="T812" s="79"/>
      <c r="U812" s="79"/>
      <c r="V812" s="79"/>
      <c r="W812" s="79"/>
      <c r="X812" s="79"/>
      <c r="Y812" s="79"/>
      <c r="Z812" s="79"/>
      <c r="AA812" s="79"/>
      <c r="AB812" s="79"/>
      <c r="AC812" s="79"/>
      <c r="AD812" s="79"/>
    </row>
    <row r="813" ht="14.25" customHeight="1">
      <c r="A813" s="79"/>
      <c r="B813" s="79"/>
      <c r="C813" s="89"/>
      <c r="D813" s="79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90"/>
      <c r="P813" s="78"/>
      <c r="Q813" s="79"/>
      <c r="R813" s="79"/>
      <c r="S813" s="79"/>
      <c r="T813" s="79"/>
      <c r="U813" s="79"/>
      <c r="V813" s="79"/>
      <c r="W813" s="79"/>
      <c r="X813" s="79"/>
      <c r="Y813" s="79"/>
      <c r="Z813" s="79"/>
      <c r="AA813" s="79"/>
      <c r="AB813" s="79"/>
      <c r="AC813" s="79"/>
      <c r="AD813" s="79"/>
    </row>
    <row r="814" ht="14.25" customHeight="1">
      <c r="A814" s="79"/>
      <c r="B814" s="79"/>
      <c r="C814" s="89"/>
      <c r="D814" s="79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90"/>
      <c r="P814" s="78"/>
      <c r="Q814" s="79"/>
      <c r="R814" s="79"/>
      <c r="S814" s="79"/>
      <c r="T814" s="79"/>
      <c r="U814" s="79"/>
      <c r="V814" s="79"/>
      <c r="W814" s="79"/>
      <c r="X814" s="79"/>
      <c r="Y814" s="79"/>
      <c r="Z814" s="79"/>
      <c r="AA814" s="79"/>
      <c r="AB814" s="79"/>
      <c r="AC814" s="79"/>
      <c r="AD814" s="79"/>
    </row>
    <row r="815" ht="14.25" customHeight="1">
      <c r="A815" s="79"/>
      <c r="B815" s="79"/>
      <c r="C815" s="89"/>
      <c r="D815" s="79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90"/>
      <c r="P815" s="78"/>
      <c r="Q815" s="79"/>
      <c r="R815" s="79"/>
      <c r="S815" s="79"/>
      <c r="T815" s="79"/>
      <c r="U815" s="79"/>
      <c r="V815" s="79"/>
      <c r="W815" s="79"/>
      <c r="X815" s="79"/>
      <c r="Y815" s="79"/>
      <c r="Z815" s="79"/>
      <c r="AA815" s="79"/>
      <c r="AB815" s="79"/>
      <c r="AC815" s="79"/>
      <c r="AD815" s="79"/>
    </row>
    <row r="816" ht="14.25" customHeight="1">
      <c r="A816" s="79"/>
      <c r="B816" s="79"/>
      <c r="C816" s="89"/>
      <c r="D816" s="79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90"/>
      <c r="P816" s="78"/>
      <c r="Q816" s="79"/>
      <c r="R816" s="79"/>
      <c r="S816" s="79"/>
      <c r="T816" s="79"/>
      <c r="U816" s="79"/>
      <c r="V816" s="79"/>
      <c r="W816" s="79"/>
      <c r="X816" s="79"/>
      <c r="Y816" s="79"/>
      <c r="Z816" s="79"/>
      <c r="AA816" s="79"/>
      <c r="AB816" s="79"/>
      <c r="AC816" s="79"/>
      <c r="AD816" s="79"/>
    </row>
    <row r="817" ht="14.25" customHeight="1">
      <c r="A817" s="79"/>
      <c r="B817" s="79"/>
      <c r="C817" s="89"/>
      <c r="D817" s="79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90"/>
      <c r="P817" s="78"/>
      <c r="Q817" s="79"/>
      <c r="R817" s="79"/>
      <c r="S817" s="79"/>
      <c r="T817" s="79"/>
      <c r="U817" s="79"/>
      <c r="V817" s="79"/>
      <c r="W817" s="79"/>
      <c r="X817" s="79"/>
      <c r="Y817" s="79"/>
      <c r="Z817" s="79"/>
      <c r="AA817" s="79"/>
      <c r="AB817" s="79"/>
      <c r="AC817" s="79"/>
      <c r="AD817" s="79"/>
    </row>
    <row r="818" ht="14.25" customHeight="1">
      <c r="A818" s="79"/>
      <c r="B818" s="79"/>
      <c r="C818" s="89"/>
      <c r="D818" s="79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90"/>
      <c r="P818" s="78"/>
      <c r="Q818" s="79"/>
      <c r="R818" s="79"/>
      <c r="S818" s="79"/>
      <c r="T818" s="79"/>
      <c r="U818" s="79"/>
      <c r="V818" s="79"/>
      <c r="W818" s="79"/>
      <c r="X818" s="79"/>
      <c r="Y818" s="79"/>
      <c r="Z818" s="79"/>
      <c r="AA818" s="79"/>
      <c r="AB818" s="79"/>
      <c r="AC818" s="79"/>
      <c r="AD818" s="79"/>
    </row>
    <row r="819" ht="14.25" customHeight="1">
      <c r="A819" s="79"/>
      <c r="B819" s="79"/>
      <c r="C819" s="89"/>
      <c r="D819" s="79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90"/>
      <c r="P819" s="78"/>
      <c r="Q819" s="79"/>
      <c r="R819" s="79"/>
      <c r="S819" s="79"/>
      <c r="T819" s="79"/>
      <c r="U819" s="79"/>
      <c r="V819" s="79"/>
      <c r="W819" s="79"/>
      <c r="X819" s="79"/>
      <c r="Y819" s="79"/>
      <c r="Z819" s="79"/>
      <c r="AA819" s="79"/>
      <c r="AB819" s="79"/>
      <c r="AC819" s="79"/>
      <c r="AD819" s="79"/>
    </row>
    <row r="820" ht="14.25" customHeight="1">
      <c r="A820" s="79"/>
      <c r="B820" s="79"/>
      <c r="C820" s="89"/>
      <c r="D820" s="79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90"/>
      <c r="P820" s="78"/>
      <c r="Q820" s="79"/>
      <c r="R820" s="79"/>
      <c r="S820" s="79"/>
      <c r="T820" s="79"/>
      <c r="U820" s="79"/>
      <c r="V820" s="79"/>
      <c r="W820" s="79"/>
      <c r="X820" s="79"/>
      <c r="Y820" s="79"/>
      <c r="Z820" s="79"/>
      <c r="AA820" s="79"/>
      <c r="AB820" s="79"/>
      <c r="AC820" s="79"/>
      <c r="AD820" s="79"/>
    </row>
    <row r="821" ht="14.25" customHeight="1">
      <c r="A821" s="79"/>
      <c r="B821" s="79"/>
      <c r="C821" s="89"/>
      <c r="D821" s="79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90"/>
      <c r="P821" s="78"/>
      <c r="Q821" s="79"/>
      <c r="R821" s="79"/>
      <c r="S821" s="79"/>
      <c r="T821" s="79"/>
      <c r="U821" s="79"/>
      <c r="V821" s="79"/>
      <c r="W821" s="79"/>
      <c r="X821" s="79"/>
      <c r="Y821" s="79"/>
      <c r="Z821" s="79"/>
      <c r="AA821" s="79"/>
      <c r="AB821" s="79"/>
      <c r="AC821" s="79"/>
      <c r="AD821" s="79"/>
    </row>
    <row r="822" ht="14.25" customHeight="1">
      <c r="A822" s="79"/>
      <c r="B822" s="79"/>
      <c r="C822" s="89"/>
      <c r="D822" s="79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90"/>
      <c r="P822" s="78"/>
      <c r="Q822" s="79"/>
      <c r="R822" s="79"/>
      <c r="S822" s="79"/>
      <c r="T822" s="79"/>
      <c r="U822" s="79"/>
      <c r="V822" s="79"/>
      <c r="W822" s="79"/>
      <c r="X822" s="79"/>
      <c r="Y822" s="79"/>
      <c r="Z822" s="79"/>
      <c r="AA822" s="79"/>
      <c r="AB822" s="79"/>
      <c r="AC822" s="79"/>
      <c r="AD822" s="79"/>
    </row>
    <row r="823" ht="14.25" customHeight="1">
      <c r="A823" s="79"/>
      <c r="B823" s="79"/>
      <c r="C823" s="89"/>
      <c r="D823" s="79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90"/>
      <c r="P823" s="78"/>
      <c r="Q823" s="79"/>
      <c r="R823" s="79"/>
      <c r="S823" s="79"/>
      <c r="T823" s="79"/>
      <c r="U823" s="79"/>
      <c r="V823" s="79"/>
      <c r="W823" s="79"/>
      <c r="X823" s="79"/>
      <c r="Y823" s="79"/>
      <c r="Z823" s="79"/>
      <c r="AA823" s="79"/>
      <c r="AB823" s="79"/>
      <c r="AC823" s="79"/>
      <c r="AD823" s="79"/>
    </row>
    <row r="824" ht="14.25" customHeight="1">
      <c r="A824" s="79"/>
      <c r="B824" s="79"/>
      <c r="C824" s="89"/>
      <c r="D824" s="79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90"/>
      <c r="P824" s="78"/>
      <c r="Q824" s="79"/>
      <c r="R824" s="79"/>
      <c r="S824" s="79"/>
      <c r="T824" s="79"/>
      <c r="U824" s="79"/>
      <c r="V824" s="79"/>
      <c r="W824" s="79"/>
      <c r="X824" s="79"/>
      <c r="Y824" s="79"/>
      <c r="Z824" s="79"/>
      <c r="AA824" s="79"/>
      <c r="AB824" s="79"/>
      <c r="AC824" s="79"/>
      <c r="AD824" s="79"/>
    </row>
    <row r="825" ht="14.25" customHeight="1">
      <c r="A825" s="79"/>
      <c r="B825" s="79"/>
      <c r="C825" s="89"/>
      <c r="D825" s="79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90"/>
      <c r="P825" s="78"/>
      <c r="Q825" s="79"/>
      <c r="R825" s="79"/>
      <c r="S825" s="79"/>
      <c r="T825" s="79"/>
      <c r="U825" s="79"/>
      <c r="V825" s="79"/>
      <c r="W825" s="79"/>
      <c r="X825" s="79"/>
      <c r="Y825" s="79"/>
      <c r="Z825" s="79"/>
      <c r="AA825" s="79"/>
      <c r="AB825" s="79"/>
      <c r="AC825" s="79"/>
      <c r="AD825" s="79"/>
    </row>
    <row r="826" ht="14.25" customHeight="1">
      <c r="A826" s="79"/>
      <c r="B826" s="79"/>
      <c r="C826" s="89"/>
      <c r="D826" s="79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90"/>
      <c r="P826" s="78"/>
      <c r="Q826" s="79"/>
      <c r="R826" s="79"/>
      <c r="S826" s="79"/>
      <c r="T826" s="79"/>
      <c r="U826" s="79"/>
      <c r="V826" s="79"/>
      <c r="W826" s="79"/>
      <c r="X826" s="79"/>
      <c r="Y826" s="79"/>
      <c r="Z826" s="79"/>
      <c r="AA826" s="79"/>
      <c r="AB826" s="79"/>
      <c r="AC826" s="79"/>
      <c r="AD826" s="79"/>
    </row>
    <row r="827" ht="14.25" customHeight="1">
      <c r="A827" s="79"/>
      <c r="B827" s="79"/>
      <c r="C827" s="89"/>
      <c r="D827" s="79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90"/>
      <c r="P827" s="78"/>
      <c r="Q827" s="79"/>
      <c r="R827" s="79"/>
      <c r="S827" s="79"/>
      <c r="T827" s="79"/>
      <c r="U827" s="79"/>
      <c r="V827" s="79"/>
      <c r="W827" s="79"/>
      <c r="X827" s="79"/>
      <c r="Y827" s="79"/>
      <c r="Z827" s="79"/>
      <c r="AA827" s="79"/>
      <c r="AB827" s="79"/>
      <c r="AC827" s="79"/>
      <c r="AD827" s="79"/>
    </row>
    <row r="828" ht="14.25" customHeight="1">
      <c r="A828" s="79"/>
      <c r="B828" s="79"/>
      <c r="C828" s="89"/>
      <c r="D828" s="79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90"/>
      <c r="P828" s="78"/>
      <c r="Q828" s="79"/>
      <c r="R828" s="79"/>
      <c r="S828" s="79"/>
      <c r="T828" s="79"/>
      <c r="U828" s="79"/>
      <c r="V828" s="79"/>
      <c r="W828" s="79"/>
      <c r="X828" s="79"/>
      <c r="Y828" s="79"/>
      <c r="Z828" s="79"/>
      <c r="AA828" s="79"/>
      <c r="AB828" s="79"/>
      <c r="AC828" s="79"/>
      <c r="AD828" s="79"/>
    </row>
    <row r="829" ht="14.25" customHeight="1">
      <c r="A829" s="79"/>
      <c r="B829" s="79"/>
      <c r="C829" s="89"/>
      <c r="D829" s="79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90"/>
      <c r="P829" s="78"/>
      <c r="Q829" s="79"/>
      <c r="R829" s="79"/>
      <c r="S829" s="79"/>
      <c r="T829" s="79"/>
      <c r="U829" s="79"/>
      <c r="V829" s="79"/>
      <c r="W829" s="79"/>
      <c r="X829" s="79"/>
      <c r="Y829" s="79"/>
      <c r="Z829" s="79"/>
      <c r="AA829" s="79"/>
      <c r="AB829" s="79"/>
      <c r="AC829" s="79"/>
      <c r="AD829" s="79"/>
    </row>
    <row r="830" ht="14.25" customHeight="1">
      <c r="A830" s="79"/>
      <c r="B830" s="79"/>
      <c r="C830" s="89"/>
      <c r="D830" s="79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90"/>
      <c r="P830" s="78"/>
      <c r="Q830" s="79"/>
      <c r="R830" s="79"/>
      <c r="S830" s="79"/>
      <c r="T830" s="79"/>
      <c r="U830" s="79"/>
      <c r="V830" s="79"/>
      <c r="W830" s="79"/>
      <c r="X830" s="79"/>
      <c r="Y830" s="79"/>
      <c r="Z830" s="79"/>
      <c r="AA830" s="79"/>
      <c r="AB830" s="79"/>
      <c r="AC830" s="79"/>
      <c r="AD830" s="79"/>
    </row>
    <row r="831" ht="14.25" customHeight="1">
      <c r="A831" s="79"/>
      <c r="B831" s="79"/>
      <c r="C831" s="89"/>
      <c r="D831" s="79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90"/>
      <c r="P831" s="78"/>
      <c r="Q831" s="79"/>
      <c r="R831" s="79"/>
      <c r="S831" s="79"/>
      <c r="T831" s="79"/>
      <c r="U831" s="79"/>
      <c r="V831" s="79"/>
      <c r="W831" s="79"/>
      <c r="X831" s="79"/>
      <c r="Y831" s="79"/>
      <c r="Z831" s="79"/>
      <c r="AA831" s="79"/>
      <c r="AB831" s="79"/>
      <c r="AC831" s="79"/>
      <c r="AD831" s="79"/>
    </row>
    <row r="832" ht="14.25" customHeight="1">
      <c r="A832" s="79"/>
      <c r="B832" s="79"/>
      <c r="C832" s="89"/>
      <c r="D832" s="79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90"/>
      <c r="P832" s="78"/>
      <c r="Q832" s="79"/>
      <c r="R832" s="79"/>
      <c r="S832" s="79"/>
      <c r="T832" s="79"/>
      <c r="U832" s="79"/>
      <c r="V832" s="79"/>
      <c r="W832" s="79"/>
      <c r="X832" s="79"/>
      <c r="Y832" s="79"/>
      <c r="Z832" s="79"/>
      <c r="AA832" s="79"/>
      <c r="AB832" s="79"/>
      <c r="AC832" s="79"/>
      <c r="AD832" s="79"/>
    </row>
    <row r="833" ht="14.25" customHeight="1">
      <c r="A833" s="79"/>
      <c r="B833" s="79"/>
      <c r="C833" s="89"/>
      <c r="D833" s="79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90"/>
      <c r="P833" s="78"/>
      <c r="Q833" s="79"/>
      <c r="R833" s="79"/>
      <c r="S833" s="79"/>
      <c r="T833" s="79"/>
      <c r="U833" s="79"/>
      <c r="V833" s="79"/>
      <c r="W833" s="79"/>
      <c r="X833" s="79"/>
      <c r="Y833" s="79"/>
      <c r="Z833" s="79"/>
      <c r="AA833" s="79"/>
      <c r="AB833" s="79"/>
      <c r="AC833" s="79"/>
      <c r="AD833" s="79"/>
    </row>
    <row r="834" ht="14.25" customHeight="1">
      <c r="A834" s="79"/>
      <c r="B834" s="79"/>
      <c r="C834" s="89"/>
      <c r="D834" s="79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90"/>
      <c r="P834" s="78"/>
      <c r="Q834" s="79"/>
      <c r="R834" s="79"/>
      <c r="S834" s="79"/>
      <c r="T834" s="79"/>
      <c r="U834" s="79"/>
      <c r="V834" s="79"/>
      <c r="W834" s="79"/>
      <c r="X834" s="79"/>
      <c r="Y834" s="79"/>
      <c r="Z834" s="79"/>
      <c r="AA834" s="79"/>
      <c r="AB834" s="79"/>
      <c r="AC834" s="79"/>
      <c r="AD834" s="79"/>
    </row>
    <row r="835" ht="14.25" customHeight="1">
      <c r="A835" s="79"/>
      <c r="B835" s="79"/>
      <c r="C835" s="89"/>
      <c r="D835" s="79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90"/>
      <c r="P835" s="78"/>
      <c r="Q835" s="79"/>
      <c r="R835" s="79"/>
      <c r="S835" s="79"/>
      <c r="T835" s="79"/>
      <c r="U835" s="79"/>
      <c r="V835" s="79"/>
      <c r="W835" s="79"/>
      <c r="X835" s="79"/>
      <c r="Y835" s="79"/>
      <c r="Z835" s="79"/>
      <c r="AA835" s="79"/>
      <c r="AB835" s="79"/>
      <c r="AC835" s="79"/>
      <c r="AD835" s="79"/>
    </row>
    <row r="836" ht="14.25" customHeight="1">
      <c r="A836" s="79"/>
      <c r="B836" s="79"/>
      <c r="C836" s="89"/>
      <c r="D836" s="79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90"/>
      <c r="P836" s="78"/>
      <c r="Q836" s="79"/>
      <c r="R836" s="79"/>
      <c r="S836" s="79"/>
      <c r="T836" s="79"/>
      <c r="U836" s="79"/>
      <c r="V836" s="79"/>
      <c r="W836" s="79"/>
      <c r="X836" s="79"/>
      <c r="Y836" s="79"/>
      <c r="Z836" s="79"/>
      <c r="AA836" s="79"/>
      <c r="AB836" s="79"/>
      <c r="AC836" s="79"/>
      <c r="AD836" s="79"/>
    </row>
    <row r="837" ht="14.25" customHeight="1">
      <c r="A837" s="79"/>
      <c r="B837" s="79"/>
      <c r="C837" s="89"/>
      <c r="D837" s="79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90"/>
      <c r="P837" s="78"/>
      <c r="Q837" s="79"/>
      <c r="R837" s="79"/>
      <c r="S837" s="79"/>
      <c r="T837" s="79"/>
      <c r="U837" s="79"/>
      <c r="V837" s="79"/>
      <c r="W837" s="79"/>
      <c r="X837" s="79"/>
      <c r="Y837" s="79"/>
      <c r="Z837" s="79"/>
      <c r="AA837" s="79"/>
      <c r="AB837" s="79"/>
      <c r="AC837" s="79"/>
      <c r="AD837" s="79"/>
    </row>
    <row r="838" ht="14.25" customHeight="1">
      <c r="A838" s="79"/>
      <c r="B838" s="79"/>
      <c r="C838" s="89"/>
      <c r="D838" s="79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90"/>
      <c r="P838" s="78"/>
      <c r="Q838" s="79"/>
      <c r="R838" s="79"/>
      <c r="S838" s="79"/>
      <c r="T838" s="79"/>
      <c r="U838" s="79"/>
      <c r="V838" s="79"/>
      <c r="W838" s="79"/>
      <c r="X838" s="79"/>
      <c r="Y838" s="79"/>
      <c r="Z838" s="79"/>
      <c r="AA838" s="79"/>
      <c r="AB838" s="79"/>
      <c r="AC838" s="79"/>
      <c r="AD838" s="79"/>
    </row>
    <row r="839" ht="14.25" customHeight="1">
      <c r="A839" s="79"/>
      <c r="B839" s="79"/>
      <c r="C839" s="89"/>
      <c r="D839" s="79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90"/>
      <c r="P839" s="78"/>
      <c r="Q839" s="79"/>
      <c r="R839" s="79"/>
      <c r="S839" s="79"/>
      <c r="T839" s="79"/>
      <c r="U839" s="79"/>
      <c r="V839" s="79"/>
      <c r="W839" s="79"/>
      <c r="X839" s="79"/>
      <c r="Y839" s="79"/>
      <c r="Z839" s="79"/>
      <c r="AA839" s="79"/>
      <c r="AB839" s="79"/>
      <c r="AC839" s="79"/>
      <c r="AD839" s="79"/>
    </row>
    <row r="840" ht="14.25" customHeight="1">
      <c r="A840" s="79"/>
      <c r="B840" s="79"/>
      <c r="C840" s="89"/>
      <c r="D840" s="79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90"/>
      <c r="P840" s="78"/>
      <c r="Q840" s="79"/>
      <c r="R840" s="79"/>
      <c r="S840" s="79"/>
      <c r="T840" s="79"/>
      <c r="U840" s="79"/>
      <c r="V840" s="79"/>
      <c r="W840" s="79"/>
      <c r="X840" s="79"/>
      <c r="Y840" s="79"/>
      <c r="Z840" s="79"/>
      <c r="AA840" s="79"/>
      <c r="AB840" s="79"/>
      <c r="AC840" s="79"/>
      <c r="AD840" s="79"/>
    </row>
    <row r="841" ht="14.25" customHeight="1">
      <c r="A841" s="79"/>
      <c r="B841" s="79"/>
      <c r="C841" s="89"/>
      <c r="D841" s="79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90"/>
      <c r="P841" s="78"/>
      <c r="Q841" s="79"/>
      <c r="R841" s="79"/>
      <c r="S841" s="79"/>
      <c r="T841" s="79"/>
      <c r="U841" s="79"/>
      <c r="V841" s="79"/>
      <c r="W841" s="79"/>
      <c r="X841" s="79"/>
      <c r="Y841" s="79"/>
      <c r="Z841" s="79"/>
      <c r="AA841" s="79"/>
      <c r="AB841" s="79"/>
      <c r="AC841" s="79"/>
      <c r="AD841" s="79"/>
    </row>
    <row r="842" ht="14.25" customHeight="1">
      <c r="A842" s="79"/>
      <c r="B842" s="79"/>
      <c r="C842" s="89"/>
      <c r="D842" s="79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90"/>
      <c r="P842" s="78"/>
      <c r="Q842" s="79"/>
      <c r="R842" s="79"/>
      <c r="S842" s="79"/>
      <c r="T842" s="79"/>
      <c r="U842" s="79"/>
      <c r="V842" s="79"/>
      <c r="W842" s="79"/>
      <c r="X842" s="79"/>
      <c r="Y842" s="79"/>
      <c r="Z842" s="79"/>
      <c r="AA842" s="79"/>
      <c r="AB842" s="79"/>
      <c r="AC842" s="79"/>
      <c r="AD842" s="79"/>
    </row>
    <row r="843" ht="14.25" customHeight="1">
      <c r="A843" s="79"/>
      <c r="B843" s="79"/>
      <c r="C843" s="89"/>
      <c r="D843" s="79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90"/>
      <c r="P843" s="78"/>
      <c r="Q843" s="79"/>
      <c r="R843" s="79"/>
      <c r="S843" s="79"/>
      <c r="T843" s="79"/>
      <c r="U843" s="79"/>
      <c r="V843" s="79"/>
      <c r="W843" s="79"/>
      <c r="X843" s="79"/>
      <c r="Y843" s="79"/>
      <c r="Z843" s="79"/>
      <c r="AA843" s="79"/>
      <c r="AB843" s="79"/>
      <c r="AC843" s="79"/>
      <c r="AD843" s="79"/>
    </row>
    <row r="844" ht="14.25" customHeight="1">
      <c r="A844" s="79"/>
      <c r="B844" s="79"/>
      <c r="C844" s="89"/>
      <c r="D844" s="79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90"/>
      <c r="P844" s="78"/>
      <c r="Q844" s="79"/>
      <c r="R844" s="79"/>
      <c r="S844" s="79"/>
      <c r="T844" s="79"/>
      <c r="U844" s="79"/>
      <c r="V844" s="79"/>
      <c r="W844" s="79"/>
      <c r="X844" s="79"/>
      <c r="Y844" s="79"/>
      <c r="Z844" s="79"/>
      <c r="AA844" s="79"/>
      <c r="AB844" s="79"/>
      <c r="AC844" s="79"/>
      <c r="AD844" s="79"/>
    </row>
    <row r="845" ht="14.25" customHeight="1">
      <c r="A845" s="79"/>
      <c r="B845" s="79"/>
      <c r="C845" s="89"/>
      <c r="D845" s="79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90"/>
      <c r="P845" s="78"/>
      <c r="Q845" s="79"/>
      <c r="R845" s="79"/>
      <c r="S845" s="79"/>
      <c r="T845" s="79"/>
      <c r="U845" s="79"/>
      <c r="V845" s="79"/>
      <c r="W845" s="79"/>
      <c r="X845" s="79"/>
      <c r="Y845" s="79"/>
      <c r="Z845" s="79"/>
      <c r="AA845" s="79"/>
      <c r="AB845" s="79"/>
      <c r="AC845" s="79"/>
      <c r="AD845" s="79"/>
    </row>
    <row r="846" ht="14.25" customHeight="1">
      <c r="A846" s="79"/>
      <c r="B846" s="79"/>
      <c r="C846" s="89"/>
      <c r="D846" s="79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90"/>
      <c r="P846" s="78"/>
      <c r="Q846" s="79"/>
      <c r="R846" s="79"/>
      <c r="S846" s="79"/>
      <c r="T846" s="79"/>
      <c r="U846" s="79"/>
      <c r="V846" s="79"/>
      <c r="W846" s="79"/>
      <c r="X846" s="79"/>
      <c r="Y846" s="79"/>
      <c r="Z846" s="79"/>
      <c r="AA846" s="79"/>
      <c r="AB846" s="79"/>
      <c r="AC846" s="79"/>
      <c r="AD846" s="79"/>
    </row>
    <row r="847" ht="14.25" customHeight="1">
      <c r="A847" s="79"/>
      <c r="B847" s="79"/>
      <c r="C847" s="89"/>
      <c r="D847" s="79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90"/>
      <c r="P847" s="78"/>
      <c r="Q847" s="79"/>
      <c r="R847" s="79"/>
      <c r="S847" s="79"/>
      <c r="T847" s="79"/>
      <c r="U847" s="79"/>
      <c r="V847" s="79"/>
      <c r="W847" s="79"/>
      <c r="X847" s="79"/>
      <c r="Y847" s="79"/>
      <c r="Z847" s="79"/>
      <c r="AA847" s="79"/>
      <c r="AB847" s="79"/>
      <c r="AC847" s="79"/>
      <c r="AD847" s="79"/>
    </row>
    <row r="848" ht="14.25" customHeight="1">
      <c r="A848" s="79"/>
      <c r="B848" s="79"/>
      <c r="C848" s="89"/>
      <c r="D848" s="79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90"/>
      <c r="P848" s="78"/>
      <c r="Q848" s="79"/>
      <c r="R848" s="79"/>
      <c r="S848" s="79"/>
      <c r="T848" s="79"/>
      <c r="U848" s="79"/>
      <c r="V848" s="79"/>
      <c r="W848" s="79"/>
      <c r="X848" s="79"/>
      <c r="Y848" s="79"/>
      <c r="Z848" s="79"/>
      <c r="AA848" s="79"/>
      <c r="AB848" s="79"/>
      <c r="AC848" s="79"/>
      <c r="AD848" s="79"/>
    </row>
    <row r="849" ht="14.25" customHeight="1">
      <c r="A849" s="79"/>
      <c r="B849" s="79"/>
      <c r="C849" s="89"/>
      <c r="D849" s="79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90"/>
      <c r="P849" s="78"/>
      <c r="Q849" s="79"/>
      <c r="R849" s="79"/>
      <c r="S849" s="79"/>
      <c r="T849" s="79"/>
      <c r="U849" s="79"/>
      <c r="V849" s="79"/>
      <c r="W849" s="79"/>
      <c r="X849" s="79"/>
      <c r="Y849" s="79"/>
      <c r="Z849" s="79"/>
      <c r="AA849" s="79"/>
      <c r="AB849" s="79"/>
      <c r="AC849" s="79"/>
      <c r="AD849" s="79"/>
    </row>
    <row r="850" ht="14.25" customHeight="1">
      <c r="A850" s="79"/>
      <c r="B850" s="79"/>
      <c r="C850" s="89"/>
      <c r="D850" s="79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90"/>
      <c r="P850" s="78"/>
      <c r="Q850" s="79"/>
      <c r="R850" s="79"/>
      <c r="S850" s="79"/>
      <c r="T850" s="79"/>
      <c r="U850" s="79"/>
      <c r="V850" s="79"/>
      <c r="W850" s="79"/>
      <c r="X850" s="79"/>
      <c r="Y850" s="79"/>
      <c r="Z850" s="79"/>
      <c r="AA850" s="79"/>
      <c r="AB850" s="79"/>
      <c r="AC850" s="79"/>
      <c r="AD850" s="79"/>
    </row>
    <row r="851" ht="14.25" customHeight="1">
      <c r="A851" s="79"/>
      <c r="B851" s="79"/>
      <c r="C851" s="89"/>
      <c r="D851" s="79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90"/>
      <c r="P851" s="78"/>
      <c r="Q851" s="79"/>
      <c r="R851" s="79"/>
      <c r="S851" s="79"/>
      <c r="T851" s="79"/>
      <c r="U851" s="79"/>
      <c r="V851" s="79"/>
      <c r="W851" s="79"/>
      <c r="X851" s="79"/>
      <c r="Y851" s="79"/>
      <c r="Z851" s="79"/>
      <c r="AA851" s="79"/>
      <c r="AB851" s="79"/>
      <c r="AC851" s="79"/>
      <c r="AD851" s="79"/>
    </row>
    <row r="852" ht="14.25" customHeight="1">
      <c r="A852" s="79"/>
      <c r="B852" s="79"/>
      <c r="C852" s="89"/>
      <c r="D852" s="79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90"/>
      <c r="P852" s="78"/>
      <c r="Q852" s="79"/>
      <c r="R852" s="79"/>
      <c r="S852" s="79"/>
      <c r="T852" s="79"/>
      <c r="U852" s="79"/>
      <c r="V852" s="79"/>
      <c r="W852" s="79"/>
      <c r="X852" s="79"/>
      <c r="Y852" s="79"/>
      <c r="Z852" s="79"/>
      <c r="AA852" s="79"/>
      <c r="AB852" s="79"/>
      <c r="AC852" s="79"/>
      <c r="AD852" s="79"/>
    </row>
    <row r="853" ht="14.25" customHeight="1">
      <c r="A853" s="79"/>
      <c r="B853" s="79"/>
      <c r="C853" s="89"/>
      <c r="D853" s="79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90"/>
      <c r="P853" s="78"/>
      <c r="Q853" s="79"/>
      <c r="R853" s="79"/>
      <c r="S853" s="79"/>
      <c r="T853" s="79"/>
      <c r="U853" s="79"/>
      <c r="V853" s="79"/>
      <c r="W853" s="79"/>
      <c r="X853" s="79"/>
      <c r="Y853" s="79"/>
      <c r="Z853" s="79"/>
      <c r="AA853" s="79"/>
      <c r="AB853" s="79"/>
      <c r="AC853" s="79"/>
      <c r="AD853" s="79"/>
    </row>
    <row r="854" ht="14.25" customHeight="1">
      <c r="A854" s="79"/>
      <c r="B854" s="79"/>
      <c r="C854" s="89"/>
      <c r="D854" s="79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90"/>
      <c r="P854" s="78"/>
      <c r="Q854" s="79"/>
      <c r="R854" s="79"/>
      <c r="S854" s="79"/>
      <c r="T854" s="79"/>
      <c r="U854" s="79"/>
      <c r="V854" s="79"/>
      <c r="W854" s="79"/>
      <c r="X854" s="79"/>
      <c r="Y854" s="79"/>
      <c r="Z854" s="79"/>
      <c r="AA854" s="79"/>
      <c r="AB854" s="79"/>
      <c r="AC854" s="79"/>
      <c r="AD854" s="79"/>
    </row>
    <row r="855" ht="14.25" customHeight="1">
      <c r="A855" s="79"/>
      <c r="B855" s="79"/>
      <c r="C855" s="89"/>
      <c r="D855" s="79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90"/>
      <c r="P855" s="78"/>
      <c r="Q855" s="79"/>
      <c r="R855" s="79"/>
      <c r="S855" s="79"/>
      <c r="T855" s="79"/>
      <c r="U855" s="79"/>
      <c r="V855" s="79"/>
      <c r="W855" s="79"/>
      <c r="X855" s="79"/>
      <c r="Y855" s="79"/>
      <c r="Z855" s="79"/>
      <c r="AA855" s="79"/>
      <c r="AB855" s="79"/>
      <c r="AC855" s="79"/>
      <c r="AD855" s="79"/>
    </row>
    <row r="856" ht="14.25" customHeight="1">
      <c r="A856" s="79"/>
      <c r="B856" s="79"/>
      <c r="C856" s="89"/>
      <c r="D856" s="79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90"/>
      <c r="P856" s="78"/>
      <c r="Q856" s="79"/>
      <c r="R856" s="79"/>
      <c r="S856" s="79"/>
      <c r="T856" s="79"/>
      <c r="U856" s="79"/>
      <c r="V856" s="79"/>
      <c r="W856" s="79"/>
      <c r="X856" s="79"/>
      <c r="Y856" s="79"/>
      <c r="Z856" s="79"/>
      <c r="AA856" s="79"/>
      <c r="AB856" s="79"/>
      <c r="AC856" s="79"/>
      <c r="AD856" s="79"/>
    </row>
    <row r="857" ht="14.25" customHeight="1">
      <c r="A857" s="79"/>
      <c r="B857" s="79"/>
      <c r="C857" s="89"/>
      <c r="D857" s="79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90"/>
      <c r="P857" s="78"/>
      <c r="Q857" s="79"/>
      <c r="R857" s="79"/>
      <c r="S857" s="79"/>
      <c r="T857" s="79"/>
      <c r="U857" s="79"/>
      <c r="V857" s="79"/>
      <c r="W857" s="79"/>
      <c r="X857" s="79"/>
      <c r="Y857" s="79"/>
      <c r="Z857" s="79"/>
      <c r="AA857" s="79"/>
      <c r="AB857" s="79"/>
      <c r="AC857" s="79"/>
      <c r="AD857" s="79"/>
    </row>
    <row r="858" ht="14.25" customHeight="1">
      <c r="A858" s="79"/>
      <c r="B858" s="79"/>
      <c r="C858" s="89"/>
      <c r="D858" s="79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90"/>
      <c r="P858" s="78"/>
      <c r="Q858" s="79"/>
      <c r="R858" s="79"/>
      <c r="S858" s="79"/>
      <c r="T858" s="79"/>
      <c r="U858" s="79"/>
      <c r="V858" s="79"/>
      <c r="W858" s="79"/>
      <c r="X858" s="79"/>
      <c r="Y858" s="79"/>
      <c r="Z858" s="79"/>
      <c r="AA858" s="79"/>
      <c r="AB858" s="79"/>
      <c r="AC858" s="79"/>
      <c r="AD858" s="79"/>
    </row>
    <row r="859" ht="14.25" customHeight="1">
      <c r="A859" s="79"/>
      <c r="B859" s="79"/>
      <c r="C859" s="89"/>
      <c r="D859" s="79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90"/>
      <c r="P859" s="78"/>
      <c r="Q859" s="79"/>
      <c r="R859" s="79"/>
      <c r="S859" s="79"/>
      <c r="T859" s="79"/>
      <c r="U859" s="79"/>
      <c r="V859" s="79"/>
      <c r="W859" s="79"/>
      <c r="X859" s="79"/>
      <c r="Y859" s="79"/>
      <c r="Z859" s="79"/>
      <c r="AA859" s="79"/>
      <c r="AB859" s="79"/>
      <c r="AC859" s="79"/>
      <c r="AD859" s="79"/>
    </row>
    <row r="860" ht="14.25" customHeight="1">
      <c r="A860" s="79"/>
      <c r="B860" s="79"/>
      <c r="C860" s="89"/>
      <c r="D860" s="79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90"/>
      <c r="P860" s="78"/>
      <c r="Q860" s="79"/>
      <c r="R860" s="79"/>
      <c r="S860" s="79"/>
      <c r="T860" s="79"/>
      <c r="U860" s="79"/>
      <c r="V860" s="79"/>
      <c r="W860" s="79"/>
      <c r="X860" s="79"/>
      <c r="Y860" s="79"/>
      <c r="Z860" s="79"/>
      <c r="AA860" s="79"/>
      <c r="AB860" s="79"/>
      <c r="AC860" s="79"/>
      <c r="AD860" s="79"/>
    </row>
    <row r="861" ht="14.25" customHeight="1">
      <c r="A861" s="79"/>
      <c r="B861" s="79"/>
      <c r="C861" s="89"/>
      <c r="D861" s="79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90"/>
      <c r="P861" s="78"/>
      <c r="Q861" s="79"/>
      <c r="R861" s="79"/>
      <c r="S861" s="79"/>
      <c r="T861" s="79"/>
      <c r="U861" s="79"/>
      <c r="V861" s="79"/>
      <c r="W861" s="79"/>
      <c r="X861" s="79"/>
      <c r="Y861" s="79"/>
      <c r="Z861" s="79"/>
      <c r="AA861" s="79"/>
      <c r="AB861" s="79"/>
      <c r="AC861" s="79"/>
      <c r="AD861" s="79"/>
    </row>
    <row r="862" ht="14.25" customHeight="1">
      <c r="A862" s="79"/>
      <c r="B862" s="79"/>
      <c r="C862" s="89"/>
      <c r="D862" s="79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90"/>
      <c r="P862" s="78"/>
      <c r="Q862" s="79"/>
      <c r="R862" s="79"/>
      <c r="S862" s="79"/>
      <c r="T862" s="79"/>
      <c r="U862" s="79"/>
      <c r="V862" s="79"/>
      <c r="W862" s="79"/>
      <c r="X862" s="79"/>
      <c r="Y862" s="79"/>
      <c r="Z862" s="79"/>
      <c r="AA862" s="79"/>
      <c r="AB862" s="79"/>
      <c r="AC862" s="79"/>
      <c r="AD862" s="79"/>
    </row>
    <row r="863" ht="14.25" customHeight="1">
      <c r="A863" s="79"/>
      <c r="B863" s="79"/>
      <c r="C863" s="89"/>
      <c r="D863" s="79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90"/>
      <c r="P863" s="78"/>
      <c r="Q863" s="79"/>
      <c r="R863" s="79"/>
      <c r="S863" s="79"/>
      <c r="T863" s="79"/>
      <c r="U863" s="79"/>
      <c r="V863" s="79"/>
      <c r="W863" s="79"/>
      <c r="X863" s="79"/>
      <c r="Y863" s="79"/>
      <c r="Z863" s="79"/>
      <c r="AA863" s="79"/>
      <c r="AB863" s="79"/>
      <c r="AC863" s="79"/>
      <c r="AD863" s="79"/>
    </row>
    <row r="864" ht="14.25" customHeight="1">
      <c r="A864" s="79"/>
      <c r="B864" s="79"/>
      <c r="C864" s="89"/>
      <c r="D864" s="79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90"/>
      <c r="P864" s="78"/>
      <c r="Q864" s="79"/>
      <c r="R864" s="79"/>
      <c r="S864" s="79"/>
      <c r="T864" s="79"/>
      <c r="U864" s="79"/>
      <c r="V864" s="79"/>
      <c r="W864" s="79"/>
      <c r="X864" s="79"/>
      <c r="Y864" s="79"/>
      <c r="Z864" s="79"/>
      <c r="AA864" s="79"/>
      <c r="AB864" s="79"/>
      <c r="AC864" s="79"/>
      <c r="AD864" s="79"/>
    </row>
    <row r="865" ht="14.25" customHeight="1">
      <c r="A865" s="79"/>
      <c r="B865" s="79"/>
      <c r="C865" s="89"/>
      <c r="D865" s="79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90"/>
      <c r="P865" s="78"/>
      <c r="Q865" s="79"/>
      <c r="R865" s="79"/>
      <c r="S865" s="79"/>
      <c r="T865" s="79"/>
      <c r="U865" s="79"/>
      <c r="V865" s="79"/>
      <c r="W865" s="79"/>
      <c r="X865" s="79"/>
      <c r="Y865" s="79"/>
      <c r="Z865" s="79"/>
      <c r="AA865" s="79"/>
      <c r="AB865" s="79"/>
      <c r="AC865" s="79"/>
      <c r="AD865" s="79"/>
    </row>
    <row r="866" ht="14.25" customHeight="1">
      <c r="A866" s="79"/>
      <c r="B866" s="79"/>
      <c r="C866" s="89"/>
      <c r="D866" s="79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90"/>
      <c r="P866" s="78"/>
      <c r="Q866" s="79"/>
      <c r="R866" s="79"/>
      <c r="S866" s="79"/>
      <c r="T866" s="79"/>
      <c r="U866" s="79"/>
      <c r="V866" s="79"/>
      <c r="W866" s="79"/>
      <c r="X866" s="79"/>
      <c r="Y866" s="79"/>
      <c r="Z866" s="79"/>
      <c r="AA866" s="79"/>
      <c r="AB866" s="79"/>
      <c r="AC866" s="79"/>
      <c r="AD866" s="79"/>
    </row>
    <row r="867" ht="14.25" customHeight="1">
      <c r="A867" s="79"/>
      <c r="B867" s="79"/>
      <c r="C867" s="89"/>
      <c r="D867" s="79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90"/>
      <c r="P867" s="78"/>
      <c r="Q867" s="79"/>
      <c r="R867" s="79"/>
      <c r="S867" s="79"/>
      <c r="T867" s="79"/>
      <c r="U867" s="79"/>
      <c r="V867" s="79"/>
      <c r="W867" s="79"/>
      <c r="X867" s="79"/>
      <c r="Y867" s="79"/>
      <c r="Z867" s="79"/>
      <c r="AA867" s="79"/>
      <c r="AB867" s="79"/>
      <c r="AC867" s="79"/>
      <c r="AD867" s="79"/>
    </row>
    <row r="868" ht="14.25" customHeight="1">
      <c r="A868" s="79"/>
      <c r="B868" s="79"/>
      <c r="C868" s="89"/>
      <c r="D868" s="79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90"/>
      <c r="P868" s="78"/>
      <c r="Q868" s="79"/>
      <c r="R868" s="79"/>
      <c r="S868" s="79"/>
      <c r="T868" s="79"/>
      <c r="U868" s="79"/>
      <c r="V868" s="79"/>
      <c r="W868" s="79"/>
      <c r="X868" s="79"/>
      <c r="Y868" s="79"/>
      <c r="Z868" s="79"/>
      <c r="AA868" s="79"/>
      <c r="AB868" s="79"/>
      <c r="AC868" s="79"/>
      <c r="AD868" s="79"/>
    </row>
    <row r="869" ht="14.25" customHeight="1">
      <c r="A869" s="79"/>
      <c r="B869" s="79"/>
      <c r="C869" s="89"/>
      <c r="D869" s="79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90"/>
      <c r="P869" s="78"/>
      <c r="Q869" s="79"/>
      <c r="R869" s="79"/>
      <c r="S869" s="79"/>
      <c r="T869" s="79"/>
      <c r="U869" s="79"/>
      <c r="V869" s="79"/>
      <c r="W869" s="79"/>
      <c r="X869" s="79"/>
      <c r="Y869" s="79"/>
      <c r="Z869" s="79"/>
      <c r="AA869" s="79"/>
      <c r="AB869" s="79"/>
      <c r="AC869" s="79"/>
      <c r="AD869" s="79"/>
    </row>
    <row r="870" ht="14.25" customHeight="1">
      <c r="A870" s="79"/>
      <c r="B870" s="79"/>
      <c r="C870" s="89"/>
      <c r="D870" s="79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90"/>
      <c r="P870" s="78"/>
      <c r="Q870" s="79"/>
      <c r="R870" s="79"/>
      <c r="S870" s="79"/>
      <c r="T870" s="79"/>
      <c r="U870" s="79"/>
      <c r="V870" s="79"/>
      <c r="W870" s="79"/>
      <c r="X870" s="79"/>
      <c r="Y870" s="79"/>
      <c r="Z870" s="79"/>
      <c r="AA870" s="79"/>
      <c r="AB870" s="79"/>
      <c r="AC870" s="79"/>
      <c r="AD870" s="79"/>
    </row>
    <row r="871" ht="14.25" customHeight="1">
      <c r="A871" s="79"/>
      <c r="B871" s="79"/>
      <c r="C871" s="89"/>
      <c r="D871" s="79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90"/>
      <c r="P871" s="78"/>
      <c r="Q871" s="79"/>
      <c r="R871" s="79"/>
      <c r="S871" s="79"/>
      <c r="T871" s="79"/>
      <c r="U871" s="79"/>
      <c r="V871" s="79"/>
      <c r="W871" s="79"/>
      <c r="X871" s="79"/>
      <c r="Y871" s="79"/>
      <c r="Z871" s="79"/>
      <c r="AA871" s="79"/>
      <c r="AB871" s="79"/>
      <c r="AC871" s="79"/>
      <c r="AD871" s="79"/>
    </row>
    <row r="872" ht="14.25" customHeight="1">
      <c r="A872" s="79"/>
      <c r="B872" s="79"/>
      <c r="C872" s="89"/>
      <c r="D872" s="79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90"/>
      <c r="P872" s="78"/>
      <c r="Q872" s="79"/>
      <c r="R872" s="79"/>
      <c r="S872" s="79"/>
      <c r="T872" s="79"/>
      <c r="U872" s="79"/>
      <c r="V872" s="79"/>
      <c r="W872" s="79"/>
      <c r="X872" s="79"/>
      <c r="Y872" s="79"/>
      <c r="Z872" s="79"/>
      <c r="AA872" s="79"/>
      <c r="AB872" s="79"/>
      <c r="AC872" s="79"/>
      <c r="AD872" s="79"/>
    </row>
    <row r="873" ht="14.25" customHeight="1">
      <c r="A873" s="79"/>
      <c r="B873" s="79"/>
      <c r="C873" s="89"/>
      <c r="D873" s="79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90"/>
      <c r="P873" s="78"/>
      <c r="Q873" s="79"/>
      <c r="R873" s="79"/>
      <c r="S873" s="79"/>
      <c r="T873" s="79"/>
      <c r="U873" s="79"/>
      <c r="V873" s="79"/>
      <c r="W873" s="79"/>
      <c r="X873" s="79"/>
      <c r="Y873" s="79"/>
      <c r="Z873" s="79"/>
      <c r="AA873" s="79"/>
      <c r="AB873" s="79"/>
      <c r="AC873" s="79"/>
      <c r="AD873" s="79"/>
    </row>
    <row r="874" ht="14.25" customHeight="1">
      <c r="A874" s="79"/>
      <c r="B874" s="79"/>
      <c r="C874" s="89"/>
      <c r="D874" s="79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90"/>
      <c r="P874" s="78"/>
      <c r="Q874" s="79"/>
      <c r="R874" s="79"/>
      <c r="S874" s="79"/>
      <c r="T874" s="79"/>
      <c r="U874" s="79"/>
      <c r="V874" s="79"/>
      <c r="W874" s="79"/>
      <c r="X874" s="79"/>
      <c r="Y874" s="79"/>
      <c r="Z874" s="79"/>
      <c r="AA874" s="79"/>
      <c r="AB874" s="79"/>
      <c r="AC874" s="79"/>
      <c r="AD874" s="79"/>
    </row>
    <row r="875" ht="14.25" customHeight="1">
      <c r="A875" s="79"/>
      <c r="B875" s="79"/>
      <c r="C875" s="89"/>
      <c r="D875" s="79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90"/>
      <c r="P875" s="78"/>
      <c r="Q875" s="79"/>
      <c r="R875" s="79"/>
      <c r="S875" s="79"/>
      <c r="T875" s="79"/>
      <c r="U875" s="79"/>
      <c r="V875" s="79"/>
      <c r="W875" s="79"/>
      <c r="X875" s="79"/>
      <c r="Y875" s="79"/>
      <c r="Z875" s="79"/>
      <c r="AA875" s="79"/>
      <c r="AB875" s="79"/>
      <c r="AC875" s="79"/>
      <c r="AD875" s="79"/>
    </row>
    <row r="876" ht="14.25" customHeight="1">
      <c r="A876" s="79"/>
      <c r="B876" s="79"/>
      <c r="C876" s="89"/>
      <c r="D876" s="79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90"/>
      <c r="P876" s="78"/>
      <c r="Q876" s="79"/>
      <c r="R876" s="79"/>
      <c r="S876" s="79"/>
      <c r="T876" s="79"/>
      <c r="U876" s="79"/>
      <c r="V876" s="79"/>
      <c r="W876" s="79"/>
      <c r="X876" s="79"/>
      <c r="Y876" s="79"/>
      <c r="Z876" s="79"/>
      <c r="AA876" s="79"/>
      <c r="AB876" s="79"/>
      <c r="AC876" s="79"/>
      <c r="AD876" s="79"/>
    </row>
    <row r="877" ht="14.25" customHeight="1">
      <c r="A877" s="79"/>
      <c r="B877" s="79"/>
      <c r="C877" s="89"/>
      <c r="D877" s="79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90"/>
      <c r="P877" s="78"/>
      <c r="Q877" s="79"/>
      <c r="R877" s="79"/>
      <c r="S877" s="79"/>
      <c r="T877" s="79"/>
      <c r="U877" s="79"/>
      <c r="V877" s="79"/>
      <c r="W877" s="79"/>
      <c r="X877" s="79"/>
      <c r="Y877" s="79"/>
      <c r="Z877" s="79"/>
      <c r="AA877" s="79"/>
      <c r="AB877" s="79"/>
      <c r="AC877" s="79"/>
      <c r="AD877" s="79"/>
    </row>
    <row r="878" ht="14.25" customHeight="1">
      <c r="A878" s="79"/>
      <c r="B878" s="79"/>
      <c r="C878" s="89"/>
      <c r="D878" s="79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90"/>
      <c r="P878" s="78"/>
      <c r="Q878" s="79"/>
      <c r="R878" s="79"/>
      <c r="S878" s="79"/>
      <c r="T878" s="79"/>
      <c r="U878" s="79"/>
      <c r="V878" s="79"/>
      <c r="W878" s="79"/>
      <c r="X878" s="79"/>
      <c r="Y878" s="79"/>
      <c r="Z878" s="79"/>
      <c r="AA878" s="79"/>
      <c r="AB878" s="79"/>
      <c r="AC878" s="79"/>
      <c r="AD878" s="79"/>
    </row>
    <row r="879" ht="14.25" customHeight="1">
      <c r="A879" s="79"/>
      <c r="B879" s="79"/>
      <c r="C879" s="89"/>
      <c r="D879" s="79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90"/>
      <c r="P879" s="78"/>
      <c r="Q879" s="79"/>
      <c r="R879" s="79"/>
      <c r="S879" s="79"/>
      <c r="T879" s="79"/>
      <c r="U879" s="79"/>
      <c r="V879" s="79"/>
      <c r="W879" s="79"/>
      <c r="X879" s="79"/>
      <c r="Y879" s="79"/>
      <c r="Z879" s="79"/>
      <c r="AA879" s="79"/>
      <c r="AB879" s="79"/>
      <c r="AC879" s="79"/>
      <c r="AD879" s="79"/>
    </row>
    <row r="880" ht="14.25" customHeight="1">
      <c r="A880" s="79"/>
      <c r="B880" s="79"/>
      <c r="C880" s="89"/>
      <c r="D880" s="79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90"/>
      <c r="P880" s="78"/>
      <c r="Q880" s="79"/>
      <c r="R880" s="79"/>
      <c r="S880" s="79"/>
      <c r="T880" s="79"/>
      <c r="U880" s="79"/>
      <c r="V880" s="79"/>
      <c r="W880" s="79"/>
      <c r="X880" s="79"/>
      <c r="Y880" s="79"/>
      <c r="Z880" s="79"/>
      <c r="AA880" s="79"/>
      <c r="AB880" s="79"/>
      <c r="AC880" s="79"/>
      <c r="AD880" s="79"/>
    </row>
    <row r="881" ht="14.25" customHeight="1">
      <c r="A881" s="79"/>
      <c r="B881" s="79"/>
      <c r="C881" s="89"/>
      <c r="D881" s="79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90"/>
      <c r="P881" s="78"/>
      <c r="Q881" s="79"/>
      <c r="R881" s="79"/>
      <c r="S881" s="79"/>
      <c r="T881" s="79"/>
      <c r="U881" s="79"/>
      <c r="V881" s="79"/>
      <c r="W881" s="79"/>
      <c r="X881" s="79"/>
      <c r="Y881" s="79"/>
      <c r="Z881" s="79"/>
      <c r="AA881" s="79"/>
      <c r="AB881" s="79"/>
      <c r="AC881" s="79"/>
      <c r="AD881" s="79"/>
    </row>
    <row r="882" ht="14.25" customHeight="1">
      <c r="A882" s="79"/>
      <c r="B882" s="79"/>
      <c r="C882" s="89"/>
      <c r="D882" s="79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90"/>
      <c r="P882" s="78"/>
      <c r="Q882" s="79"/>
      <c r="R882" s="79"/>
      <c r="S882" s="79"/>
      <c r="T882" s="79"/>
      <c r="U882" s="79"/>
      <c r="V882" s="79"/>
      <c r="W882" s="79"/>
      <c r="X882" s="79"/>
      <c r="Y882" s="79"/>
      <c r="Z882" s="79"/>
      <c r="AA882" s="79"/>
      <c r="AB882" s="79"/>
      <c r="AC882" s="79"/>
      <c r="AD882" s="79"/>
    </row>
    <row r="883" ht="14.25" customHeight="1">
      <c r="A883" s="79"/>
      <c r="B883" s="79"/>
      <c r="C883" s="89"/>
      <c r="D883" s="79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90"/>
      <c r="P883" s="78"/>
      <c r="Q883" s="79"/>
      <c r="R883" s="79"/>
      <c r="S883" s="79"/>
      <c r="T883" s="79"/>
      <c r="U883" s="79"/>
      <c r="V883" s="79"/>
      <c r="W883" s="79"/>
      <c r="X883" s="79"/>
      <c r="Y883" s="79"/>
      <c r="Z883" s="79"/>
      <c r="AA883" s="79"/>
      <c r="AB883" s="79"/>
      <c r="AC883" s="79"/>
      <c r="AD883" s="79"/>
    </row>
    <row r="884" ht="14.25" customHeight="1">
      <c r="A884" s="79"/>
      <c r="B884" s="79"/>
      <c r="C884" s="89"/>
      <c r="D884" s="79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90"/>
      <c r="P884" s="78"/>
      <c r="Q884" s="79"/>
      <c r="R884" s="79"/>
      <c r="S884" s="79"/>
      <c r="T884" s="79"/>
      <c r="U884" s="79"/>
      <c r="V884" s="79"/>
      <c r="W884" s="79"/>
      <c r="X884" s="79"/>
      <c r="Y884" s="79"/>
      <c r="Z884" s="79"/>
      <c r="AA884" s="79"/>
      <c r="AB884" s="79"/>
      <c r="AC884" s="79"/>
      <c r="AD884" s="79"/>
    </row>
    <row r="885" ht="14.25" customHeight="1">
      <c r="A885" s="79"/>
      <c r="B885" s="79"/>
      <c r="C885" s="89"/>
      <c r="D885" s="79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90"/>
      <c r="P885" s="78"/>
      <c r="Q885" s="79"/>
      <c r="R885" s="79"/>
      <c r="S885" s="79"/>
      <c r="T885" s="79"/>
      <c r="U885" s="79"/>
      <c r="V885" s="79"/>
      <c r="W885" s="79"/>
      <c r="X885" s="79"/>
      <c r="Y885" s="79"/>
      <c r="Z885" s="79"/>
      <c r="AA885" s="79"/>
      <c r="AB885" s="79"/>
      <c r="AC885" s="79"/>
      <c r="AD885" s="79"/>
    </row>
    <row r="886" ht="14.25" customHeight="1">
      <c r="A886" s="79"/>
      <c r="B886" s="79"/>
      <c r="C886" s="89"/>
      <c r="D886" s="79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90"/>
      <c r="P886" s="78"/>
      <c r="Q886" s="79"/>
      <c r="R886" s="79"/>
      <c r="S886" s="79"/>
      <c r="T886" s="79"/>
      <c r="U886" s="79"/>
      <c r="V886" s="79"/>
      <c r="W886" s="79"/>
      <c r="X886" s="79"/>
      <c r="Y886" s="79"/>
      <c r="Z886" s="79"/>
      <c r="AA886" s="79"/>
      <c r="AB886" s="79"/>
      <c r="AC886" s="79"/>
      <c r="AD886" s="79"/>
    </row>
    <row r="887" ht="14.25" customHeight="1">
      <c r="A887" s="79"/>
      <c r="B887" s="79"/>
      <c r="C887" s="89"/>
      <c r="D887" s="79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90"/>
      <c r="P887" s="78"/>
      <c r="Q887" s="79"/>
      <c r="R887" s="79"/>
      <c r="S887" s="79"/>
      <c r="T887" s="79"/>
      <c r="U887" s="79"/>
      <c r="V887" s="79"/>
      <c r="W887" s="79"/>
      <c r="X887" s="79"/>
      <c r="Y887" s="79"/>
      <c r="Z887" s="79"/>
      <c r="AA887" s="79"/>
      <c r="AB887" s="79"/>
      <c r="AC887" s="79"/>
      <c r="AD887" s="79"/>
    </row>
    <row r="888" ht="14.25" customHeight="1">
      <c r="A888" s="79"/>
      <c r="B888" s="79"/>
      <c r="C888" s="89"/>
      <c r="D888" s="79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90"/>
      <c r="P888" s="78"/>
      <c r="Q888" s="79"/>
      <c r="R888" s="79"/>
      <c r="S888" s="79"/>
      <c r="T888" s="79"/>
      <c r="U888" s="79"/>
      <c r="V888" s="79"/>
      <c r="W888" s="79"/>
      <c r="X888" s="79"/>
      <c r="Y888" s="79"/>
      <c r="Z888" s="79"/>
      <c r="AA888" s="79"/>
      <c r="AB888" s="79"/>
      <c r="AC888" s="79"/>
      <c r="AD888" s="79"/>
    </row>
    <row r="889" ht="14.25" customHeight="1">
      <c r="A889" s="79"/>
      <c r="B889" s="79"/>
      <c r="C889" s="89"/>
      <c r="D889" s="79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90"/>
      <c r="P889" s="78"/>
      <c r="Q889" s="79"/>
      <c r="R889" s="79"/>
      <c r="S889" s="79"/>
      <c r="T889" s="79"/>
      <c r="U889" s="79"/>
      <c r="V889" s="79"/>
      <c r="W889" s="79"/>
      <c r="X889" s="79"/>
      <c r="Y889" s="79"/>
      <c r="Z889" s="79"/>
      <c r="AA889" s="79"/>
      <c r="AB889" s="79"/>
      <c r="AC889" s="79"/>
      <c r="AD889" s="79"/>
    </row>
    <row r="890" ht="14.25" customHeight="1">
      <c r="A890" s="79"/>
      <c r="B890" s="79"/>
      <c r="C890" s="89"/>
      <c r="D890" s="79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90"/>
      <c r="P890" s="78"/>
      <c r="Q890" s="79"/>
      <c r="R890" s="79"/>
      <c r="S890" s="79"/>
      <c r="T890" s="79"/>
      <c r="U890" s="79"/>
      <c r="V890" s="79"/>
      <c r="W890" s="79"/>
      <c r="X890" s="79"/>
      <c r="Y890" s="79"/>
      <c r="Z890" s="79"/>
      <c r="AA890" s="79"/>
      <c r="AB890" s="79"/>
      <c r="AC890" s="79"/>
      <c r="AD890" s="79"/>
    </row>
    <row r="891" ht="14.25" customHeight="1">
      <c r="A891" s="79"/>
      <c r="B891" s="79"/>
      <c r="C891" s="89"/>
      <c r="D891" s="79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90"/>
      <c r="P891" s="78"/>
      <c r="Q891" s="79"/>
      <c r="R891" s="79"/>
      <c r="S891" s="79"/>
      <c r="T891" s="79"/>
      <c r="U891" s="79"/>
      <c r="V891" s="79"/>
      <c r="W891" s="79"/>
      <c r="X891" s="79"/>
      <c r="Y891" s="79"/>
      <c r="Z891" s="79"/>
      <c r="AA891" s="79"/>
      <c r="AB891" s="79"/>
      <c r="AC891" s="79"/>
      <c r="AD891" s="79"/>
    </row>
    <row r="892" ht="14.25" customHeight="1">
      <c r="A892" s="79"/>
      <c r="B892" s="79"/>
      <c r="C892" s="89"/>
      <c r="D892" s="79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90"/>
      <c r="P892" s="78"/>
      <c r="Q892" s="79"/>
      <c r="R892" s="79"/>
      <c r="S892" s="79"/>
      <c r="T892" s="79"/>
      <c r="U892" s="79"/>
      <c r="V892" s="79"/>
      <c r="W892" s="79"/>
      <c r="X892" s="79"/>
      <c r="Y892" s="79"/>
      <c r="Z892" s="79"/>
      <c r="AA892" s="79"/>
      <c r="AB892" s="79"/>
      <c r="AC892" s="79"/>
      <c r="AD892" s="79"/>
    </row>
    <row r="893" ht="14.25" customHeight="1">
      <c r="A893" s="79"/>
      <c r="B893" s="79"/>
      <c r="C893" s="89"/>
      <c r="D893" s="79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90"/>
      <c r="P893" s="78"/>
      <c r="Q893" s="79"/>
      <c r="R893" s="79"/>
      <c r="S893" s="79"/>
      <c r="T893" s="79"/>
      <c r="U893" s="79"/>
      <c r="V893" s="79"/>
      <c r="W893" s="79"/>
      <c r="X893" s="79"/>
      <c r="Y893" s="79"/>
      <c r="Z893" s="79"/>
      <c r="AA893" s="79"/>
      <c r="AB893" s="79"/>
      <c r="AC893" s="79"/>
      <c r="AD893" s="79"/>
    </row>
    <row r="894" ht="14.25" customHeight="1">
      <c r="A894" s="79"/>
      <c r="B894" s="79"/>
      <c r="C894" s="89"/>
      <c r="D894" s="79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90"/>
      <c r="P894" s="78"/>
      <c r="Q894" s="79"/>
      <c r="R894" s="79"/>
      <c r="S894" s="79"/>
      <c r="T894" s="79"/>
      <c r="U894" s="79"/>
      <c r="V894" s="79"/>
      <c r="W894" s="79"/>
      <c r="X894" s="79"/>
      <c r="Y894" s="79"/>
      <c r="Z894" s="79"/>
      <c r="AA894" s="79"/>
      <c r="AB894" s="79"/>
      <c r="AC894" s="79"/>
      <c r="AD894" s="79"/>
    </row>
    <row r="895" ht="14.25" customHeight="1">
      <c r="A895" s="79"/>
      <c r="B895" s="79"/>
      <c r="C895" s="89"/>
      <c r="D895" s="79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90"/>
      <c r="P895" s="78"/>
      <c r="Q895" s="79"/>
      <c r="R895" s="79"/>
      <c r="S895" s="79"/>
      <c r="T895" s="79"/>
      <c r="U895" s="79"/>
      <c r="V895" s="79"/>
      <c r="W895" s="79"/>
      <c r="X895" s="79"/>
      <c r="Y895" s="79"/>
      <c r="Z895" s="79"/>
      <c r="AA895" s="79"/>
      <c r="AB895" s="79"/>
      <c r="AC895" s="79"/>
      <c r="AD895" s="79"/>
    </row>
    <row r="896" ht="14.25" customHeight="1">
      <c r="A896" s="79"/>
      <c r="B896" s="79"/>
      <c r="C896" s="89"/>
      <c r="D896" s="79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90"/>
      <c r="P896" s="78"/>
      <c r="Q896" s="79"/>
      <c r="R896" s="79"/>
      <c r="S896" s="79"/>
      <c r="T896" s="79"/>
      <c r="U896" s="79"/>
      <c r="V896" s="79"/>
      <c r="W896" s="79"/>
      <c r="X896" s="79"/>
      <c r="Y896" s="79"/>
      <c r="Z896" s="79"/>
      <c r="AA896" s="79"/>
      <c r="AB896" s="79"/>
      <c r="AC896" s="79"/>
      <c r="AD896" s="79"/>
    </row>
    <row r="897" ht="14.25" customHeight="1">
      <c r="A897" s="79"/>
      <c r="B897" s="79"/>
      <c r="C897" s="89"/>
      <c r="D897" s="79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90"/>
      <c r="P897" s="78"/>
      <c r="Q897" s="79"/>
      <c r="R897" s="79"/>
      <c r="S897" s="79"/>
      <c r="T897" s="79"/>
      <c r="U897" s="79"/>
      <c r="V897" s="79"/>
      <c r="W897" s="79"/>
      <c r="X897" s="79"/>
      <c r="Y897" s="79"/>
      <c r="Z897" s="79"/>
      <c r="AA897" s="79"/>
      <c r="AB897" s="79"/>
      <c r="AC897" s="79"/>
      <c r="AD897" s="79"/>
    </row>
    <row r="898" ht="14.25" customHeight="1">
      <c r="A898" s="79"/>
      <c r="B898" s="79"/>
      <c r="C898" s="89"/>
      <c r="D898" s="79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90"/>
      <c r="P898" s="78"/>
      <c r="Q898" s="79"/>
      <c r="R898" s="79"/>
      <c r="S898" s="79"/>
      <c r="T898" s="79"/>
      <c r="U898" s="79"/>
      <c r="V898" s="79"/>
      <c r="W898" s="79"/>
      <c r="X898" s="79"/>
      <c r="Y898" s="79"/>
      <c r="Z898" s="79"/>
      <c r="AA898" s="79"/>
      <c r="AB898" s="79"/>
      <c r="AC898" s="79"/>
      <c r="AD898" s="79"/>
    </row>
    <row r="899" ht="14.25" customHeight="1">
      <c r="A899" s="79"/>
      <c r="B899" s="79"/>
      <c r="C899" s="89"/>
      <c r="D899" s="79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90"/>
      <c r="P899" s="78"/>
      <c r="Q899" s="79"/>
      <c r="R899" s="79"/>
      <c r="S899" s="79"/>
      <c r="T899" s="79"/>
      <c r="U899" s="79"/>
      <c r="V899" s="79"/>
      <c r="W899" s="79"/>
      <c r="X899" s="79"/>
      <c r="Y899" s="79"/>
      <c r="Z899" s="79"/>
      <c r="AA899" s="79"/>
      <c r="AB899" s="79"/>
      <c r="AC899" s="79"/>
      <c r="AD899" s="79"/>
    </row>
    <row r="900" ht="14.25" customHeight="1">
      <c r="A900" s="79"/>
      <c r="B900" s="79"/>
      <c r="C900" s="89"/>
      <c r="D900" s="79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90"/>
      <c r="P900" s="78"/>
      <c r="Q900" s="79"/>
      <c r="R900" s="79"/>
      <c r="S900" s="79"/>
      <c r="T900" s="79"/>
      <c r="U900" s="79"/>
      <c r="V900" s="79"/>
      <c r="W900" s="79"/>
      <c r="X900" s="79"/>
      <c r="Y900" s="79"/>
      <c r="Z900" s="79"/>
      <c r="AA900" s="79"/>
      <c r="AB900" s="79"/>
      <c r="AC900" s="79"/>
      <c r="AD900" s="79"/>
    </row>
    <row r="901" ht="14.25" customHeight="1">
      <c r="A901" s="79"/>
      <c r="B901" s="79"/>
      <c r="C901" s="89"/>
      <c r="D901" s="79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90"/>
      <c r="P901" s="78"/>
      <c r="Q901" s="79"/>
      <c r="R901" s="79"/>
      <c r="S901" s="79"/>
      <c r="T901" s="79"/>
      <c r="U901" s="79"/>
      <c r="V901" s="79"/>
      <c r="W901" s="79"/>
      <c r="X901" s="79"/>
      <c r="Y901" s="79"/>
      <c r="Z901" s="79"/>
      <c r="AA901" s="79"/>
      <c r="AB901" s="79"/>
      <c r="AC901" s="79"/>
      <c r="AD901" s="79"/>
    </row>
    <row r="902" ht="14.25" customHeight="1">
      <c r="A902" s="79"/>
      <c r="B902" s="79"/>
      <c r="C902" s="89"/>
      <c r="D902" s="79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90"/>
      <c r="P902" s="78"/>
      <c r="Q902" s="79"/>
      <c r="R902" s="79"/>
      <c r="S902" s="79"/>
      <c r="T902" s="79"/>
      <c r="U902" s="79"/>
      <c r="V902" s="79"/>
      <c r="W902" s="79"/>
      <c r="X902" s="79"/>
      <c r="Y902" s="79"/>
      <c r="Z902" s="79"/>
      <c r="AA902" s="79"/>
      <c r="AB902" s="79"/>
      <c r="AC902" s="79"/>
      <c r="AD902" s="79"/>
    </row>
    <row r="903" ht="14.25" customHeight="1">
      <c r="A903" s="79"/>
      <c r="B903" s="79"/>
      <c r="C903" s="89"/>
      <c r="D903" s="79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90"/>
      <c r="P903" s="78"/>
      <c r="Q903" s="79"/>
      <c r="R903" s="79"/>
      <c r="S903" s="79"/>
      <c r="T903" s="79"/>
      <c r="U903" s="79"/>
      <c r="V903" s="79"/>
      <c r="W903" s="79"/>
      <c r="X903" s="79"/>
      <c r="Y903" s="79"/>
      <c r="Z903" s="79"/>
      <c r="AA903" s="79"/>
      <c r="AB903" s="79"/>
      <c r="AC903" s="79"/>
      <c r="AD903" s="79"/>
    </row>
    <row r="904" ht="14.25" customHeight="1">
      <c r="A904" s="79"/>
      <c r="B904" s="79"/>
      <c r="C904" s="89"/>
      <c r="D904" s="79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90"/>
      <c r="P904" s="78"/>
      <c r="Q904" s="79"/>
      <c r="R904" s="79"/>
      <c r="S904" s="79"/>
      <c r="T904" s="79"/>
      <c r="U904" s="79"/>
      <c r="V904" s="79"/>
      <c r="W904" s="79"/>
      <c r="X904" s="79"/>
      <c r="Y904" s="79"/>
      <c r="Z904" s="79"/>
      <c r="AA904" s="79"/>
      <c r="AB904" s="79"/>
      <c r="AC904" s="79"/>
      <c r="AD904" s="79"/>
    </row>
    <row r="905" ht="14.25" customHeight="1">
      <c r="A905" s="79"/>
      <c r="B905" s="79"/>
      <c r="C905" s="89"/>
      <c r="D905" s="79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90"/>
      <c r="P905" s="78"/>
      <c r="Q905" s="79"/>
      <c r="R905" s="79"/>
      <c r="S905" s="79"/>
      <c r="T905" s="79"/>
      <c r="U905" s="79"/>
      <c r="V905" s="79"/>
      <c r="W905" s="79"/>
      <c r="X905" s="79"/>
      <c r="Y905" s="79"/>
      <c r="Z905" s="79"/>
      <c r="AA905" s="79"/>
      <c r="AB905" s="79"/>
      <c r="AC905" s="79"/>
      <c r="AD905" s="79"/>
    </row>
    <row r="906" ht="14.25" customHeight="1">
      <c r="A906" s="79"/>
      <c r="B906" s="79"/>
      <c r="C906" s="89"/>
      <c r="D906" s="79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90"/>
      <c r="P906" s="78"/>
      <c r="Q906" s="79"/>
      <c r="R906" s="79"/>
      <c r="S906" s="79"/>
      <c r="T906" s="79"/>
      <c r="U906" s="79"/>
      <c r="V906" s="79"/>
      <c r="W906" s="79"/>
      <c r="X906" s="79"/>
      <c r="Y906" s="79"/>
      <c r="Z906" s="79"/>
      <c r="AA906" s="79"/>
      <c r="AB906" s="79"/>
      <c r="AC906" s="79"/>
      <c r="AD906" s="79"/>
    </row>
    <row r="907" ht="14.25" customHeight="1">
      <c r="A907" s="79"/>
      <c r="B907" s="79"/>
      <c r="C907" s="89"/>
      <c r="D907" s="79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90"/>
      <c r="P907" s="78"/>
      <c r="Q907" s="79"/>
      <c r="R907" s="79"/>
      <c r="S907" s="79"/>
      <c r="T907" s="79"/>
      <c r="U907" s="79"/>
      <c r="V907" s="79"/>
      <c r="W907" s="79"/>
      <c r="X907" s="79"/>
      <c r="Y907" s="79"/>
      <c r="Z907" s="79"/>
      <c r="AA907" s="79"/>
      <c r="AB907" s="79"/>
      <c r="AC907" s="79"/>
      <c r="AD907" s="79"/>
    </row>
    <row r="908" ht="14.25" customHeight="1">
      <c r="A908" s="79"/>
      <c r="B908" s="79"/>
      <c r="C908" s="89"/>
      <c r="D908" s="79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90"/>
      <c r="P908" s="78"/>
      <c r="Q908" s="79"/>
      <c r="R908" s="79"/>
      <c r="S908" s="79"/>
      <c r="T908" s="79"/>
      <c r="U908" s="79"/>
      <c r="V908" s="79"/>
      <c r="W908" s="79"/>
      <c r="X908" s="79"/>
      <c r="Y908" s="79"/>
      <c r="Z908" s="79"/>
      <c r="AA908" s="79"/>
      <c r="AB908" s="79"/>
      <c r="AC908" s="79"/>
      <c r="AD908" s="79"/>
    </row>
    <row r="909" ht="14.25" customHeight="1">
      <c r="A909" s="79"/>
      <c r="B909" s="79"/>
      <c r="C909" s="89"/>
      <c r="D909" s="79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90"/>
      <c r="P909" s="78"/>
      <c r="Q909" s="79"/>
      <c r="R909" s="79"/>
      <c r="S909" s="79"/>
      <c r="T909" s="79"/>
      <c r="U909" s="79"/>
      <c r="V909" s="79"/>
      <c r="W909" s="79"/>
      <c r="X909" s="79"/>
      <c r="Y909" s="79"/>
      <c r="Z909" s="79"/>
      <c r="AA909" s="79"/>
      <c r="AB909" s="79"/>
      <c r="AC909" s="79"/>
      <c r="AD909" s="79"/>
    </row>
    <row r="910" ht="14.25" customHeight="1">
      <c r="A910" s="79"/>
      <c r="B910" s="79"/>
      <c r="C910" s="89"/>
      <c r="D910" s="79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90"/>
      <c r="P910" s="78"/>
      <c r="Q910" s="79"/>
      <c r="R910" s="79"/>
      <c r="S910" s="79"/>
      <c r="T910" s="79"/>
      <c r="U910" s="79"/>
      <c r="V910" s="79"/>
      <c r="W910" s="79"/>
      <c r="X910" s="79"/>
      <c r="Y910" s="79"/>
      <c r="Z910" s="79"/>
      <c r="AA910" s="79"/>
      <c r="AB910" s="79"/>
      <c r="AC910" s="79"/>
      <c r="AD910" s="79"/>
    </row>
    <row r="911" ht="14.25" customHeight="1">
      <c r="A911" s="79"/>
      <c r="B911" s="79"/>
      <c r="C911" s="89"/>
      <c r="D911" s="79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90"/>
      <c r="P911" s="78"/>
      <c r="Q911" s="79"/>
      <c r="R911" s="79"/>
      <c r="S911" s="79"/>
      <c r="T911" s="79"/>
      <c r="U911" s="79"/>
      <c r="V911" s="79"/>
      <c r="W911" s="79"/>
      <c r="X911" s="79"/>
      <c r="Y911" s="79"/>
      <c r="Z911" s="79"/>
      <c r="AA911" s="79"/>
      <c r="AB911" s="79"/>
      <c r="AC911" s="79"/>
      <c r="AD911" s="79"/>
    </row>
    <row r="912" ht="14.25" customHeight="1">
      <c r="A912" s="79"/>
      <c r="B912" s="79"/>
      <c r="C912" s="89"/>
      <c r="D912" s="79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90"/>
      <c r="P912" s="78"/>
      <c r="Q912" s="79"/>
      <c r="R912" s="79"/>
      <c r="S912" s="79"/>
      <c r="T912" s="79"/>
      <c r="U912" s="79"/>
      <c r="V912" s="79"/>
      <c r="W912" s="79"/>
      <c r="X912" s="79"/>
      <c r="Y912" s="79"/>
      <c r="Z912" s="79"/>
      <c r="AA912" s="79"/>
      <c r="AB912" s="79"/>
      <c r="AC912" s="79"/>
      <c r="AD912" s="79"/>
    </row>
    <row r="913" ht="14.25" customHeight="1">
      <c r="A913" s="79"/>
      <c r="B913" s="79"/>
      <c r="C913" s="89"/>
      <c r="D913" s="79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90"/>
      <c r="P913" s="78"/>
      <c r="Q913" s="79"/>
      <c r="R913" s="79"/>
      <c r="S913" s="79"/>
      <c r="T913" s="79"/>
      <c r="U913" s="79"/>
      <c r="V913" s="79"/>
      <c r="W913" s="79"/>
      <c r="X913" s="79"/>
      <c r="Y913" s="79"/>
      <c r="Z913" s="79"/>
      <c r="AA913" s="79"/>
      <c r="AB913" s="79"/>
      <c r="AC913" s="79"/>
      <c r="AD913" s="79"/>
    </row>
    <row r="914" ht="14.25" customHeight="1">
      <c r="A914" s="79"/>
      <c r="B914" s="79"/>
      <c r="C914" s="89"/>
      <c r="D914" s="79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90"/>
      <c r="P914" s="78"/>
      <c r="Q914" s="79"/>
      <c r="R914" s="79"/>
      <c r="S914" s="79"/>
      <c r="T914" s="79"/>
      <c r="U914" s="79"/>
      <c r="V914" s="79"/>
      <c r="W914" s="79"/>
      <c r="X914" s="79"/>
      <c r="Y914" s="79"/>
      <c r="Z914" s="79"/>
      <c r="AA914" s="79"/>
      <c r="AB914" s="79"/>
      <c r="AC914" s="79"/>
      <c r="AD914" s="79"/>
    </row>
    <row r="915" ht="14.25" customHeight="1">
      <c r="A915" s="79"/>
      <c r="B915" s="79"/>
      <c r="C915" s="89"/>
      <c r="D915" s="79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90"/>
      <c r="P915" s="78"/>
      <c r="Q915" s="79"/>
      <c r="R915" s="79"/>
      <c r="S915" s="79"/>
      <c r="T915" s="79"/>
      <c r="U915" s="79"/>
      <c r="V915" s="79"/>
      <c r="W915" s="79"/>
      <c r="X915" s="79"/>
      <c r="Y915" s="79"/>
      <c r="Z915" s="79"/>
      <c r="AA915" s="79"/>
      <c r="AB915" s="79"/>
      <c r="AC915" s="79"/>
      <c r="AD915" s="79"/>
    </row>
    <row r="916" ht="14.25" customHeight="1">
      <c r="A916" s="79"/>
      <c r="B916" s="79"/>
      <c r="C916" s="89"/>
      <c r="D916" s="79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90"/>
      <c r="P916" s="78"/>
      <c r="Q916" s="79"/>
      <c r="R916" s="79"/>
      <c r="S916" s="79"/>
      <c r="T916" s="79"/>
      <c r="U916" s="79"/>
      <c r="V916" s="79"/>
      <c r="W916" s="79"/>
      <c r="X916" s="79"/>
      <c r="Y916" s="79"/>
      <c r="Z916" s="79"/>
      <c r="AA916" s="79"/>
      <c r="AB916" s="79"/>
      <c r="AC916" s="79"/>
      <c r="AD916" s="79"/>
    </row>
    <row r="917" ht="14.25" customHeight="1">
      <c r="A917" s="79"/>
      <c r="B917" s="79"/>
      <c r="C917" s="89"/>
      <c r="D917" s="79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90"/>
      <c r="P917" s="78"/>
      <c r="Q917" s="79"/>
      <c r="R917" s="79"/>
      <c r="S917" s="79"/>
      <c r="T917" s="79"/>
      <c r="U917" s="79"/>
      <c r="V917" s="79"/>
      <c r="W917" s="79"/>
      <c r="X917" s="79"/>
      <c r="Y917" s="79"/>
      <c r="Z917" s="79"/>
      <c r="AA917" s="79"/>
      <c r="AB917" s="79"/>
      <c r="AC917" s="79"/>
      <c r="AD917" s="79"/>
    </row>
    <row r="918" ht="14.25" customHeight="1">
      <c r="A918" s="79"/>
      <c r="B918" s="79"/>
      <c r="C918" s="89"/>
      <c r="D918" s="79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90"/>
      <c r="P918" s="78"/>
      <c r="Q918" s="79"/>
      <c r="R918" s="79"/>
      <c r="S918" s="79"/>
      <c r="T918" s="79"/>
      <c r="U918" s="79"/>
      <c r="V918" s="79"/>
      <c r="W918" s="79"/>
      <c r="X918" s="79"/>
      <c r="Y918" s="79"/>
      <c r="Z918" s="79"/>
      <c r="AA918" s="79"/>
      <c r="AB918" s="79"/>
      <c r="AC918" s="79"/>
      <c r="AD918" s="79"/>
    </row>
    <row r="919" ht="14.25" customHeight="1">
      <c r="A919" s="79"/>
      <c r="B919" s="79"/>
      <c r="C919" s="89"/>
      <c r="D919" s="79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90"/>
      <c r="P919" s="78"/>
      <c r="Q919" s="79"/>
      <c r="R919" s="79"/>
      <c r="S919" s="79"/>
      <c r="T919" s="79"/>
      <c r="U919" s="79"/>
      <c r="V919" s="79"/>
      <c r="W919" s="79"/>
      <c r="X919" s="79"/>
      <c r="Y919" s="79"/>
      <c r="Z919" s="79"/>
      <c r="AA919" s="79"/>
      <c r="AB919" s="79"/>
      <c r="AC919" s="79"/>
      <c r="AD919" s="79"/>
    </row>
    <row r="920" ht="14.25" customHeight="1">
      <c r="A920" s="79"/>
      <c r="B920" s="79"/>
      <c r="C920" s="89"/>
      <c r="D920" s="79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90"/>
      <c r="P920" s="78"/>
      <c r="Q920" s="79"/>
      <c r="R920" s="79"/>
      <c r="S920" s="79"/>
      <c r="T920" s="79"/>
      <c r="U920" s="79"/>
      <c r="V920" s="79"/>
      <c r="W920" s="79"/>
      <c r="X920" s="79"/>
      <c r="Y920" s="79"/>
      <c r="Z920" s="79"/>
      <c r="AA920" s="79"/>
      <c r="AB920" s="79"/>
      <c r="AC920" s="79"/>
      <c r="AD920" s="79"/>
    </row>
    <row r="921" ht="14.25" customHeight="1">
      <c r="A921" s="79"/>
      <c r="B921" s="79"/>
      <c r="C921" s="89"/>
      <c r="D921" s="79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90"/>
      <c r="P921" s="78"/>
      <c r="Q921" s="79"/>
      <c r="R921" s="79"/>
      <c r="S921" s="79"/>
      <c r="T921" s="79"/>
      <c r="U921" s="79"/>
      <c r="V921" s="79"/>
      <c r="W921" s="79"/>
      <c r="X921" s="79"/>
      <c r="Y921" s="79"/>
      <c r="Z921" s="79"/>
      <c r="AA921" s="79"/>
      <c r="AB921" s="79"/>
      <c r="AC921" s="79"/>
      <c r="AD921" s="79"/>
    </row>
    <row r="922" ht="14.25" customHeight="1">
      <c r="A922" s="79"/>
      <c r="B922" s="79"/>
      <c r="C922" s="89"/>
      <c r="D922" s="79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90"/>
      <c r="P922" s="78"/>
      <c r="Q922" s="79"/>
      <c r="R922" s="79"/>
      <c r="S922" s="79"/>
      <c r="T922" s="79"/>
      <c r="U922" s="79"/>
      <c r="V922" s="79"/>
      <c r="W922" s="79"/>
      <c r="X922" s="79"/>
      <c r="Y922" s="79"/>
      <c r="Z922" s="79"/>
      <c r="AA922" s="79"/>
      <c r="AB922" s="79"/>
      <c r="AC922" s="79"/>
      <c r="AD922" s="79"/>
    </row>
    <row r="923" ht="14.25" customHeight="1">
      <c r="A923" s="79"/>
      <c r="B923" s="79"/>
      <c r="C923" s="89"/>
      <c r="D923" s="79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90"/>
      <c r="P923" s="78"/>
      <c r="Q923" s="79"/>
      <c r="R923" s="79"/>
      <c r="S923" s="79"/>
      <c r="T923" s="79"/>
      <c r="U923" s="79"/>
      <c r="V923" s="79"/>
      <c r="W923" s="79"/>
      <c r="X923" s="79"/>
      <c r="Y923" s="79"/>
      <c r="Z923" s="79"/>
      <c r="AA923" s="79"/>
      <c r="AB923" s="79"/>
      <c r="AC923" s="79"/>
      <c r="AD923" s="79"/>
    </row>
    <row r="924" ht="14.25" customHeight="1">
      <c r="A924" s="79"/>
      <c r="B924" s="79"/>
      <c r="C924" s="89"/>
      <c r="D924" s="79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90"/>
      <c r="P924" s="78"/>
      <c r="Q924" s="79"/>
      <c r="R924" s="79"/>
      <c r="S924" s="79"/>
      <c r="T924" s="79"/>
      <c r="U924" s="79"/>
      <c r="V924" s="79"/>
      <c r="W924" s="79"/>
      <c r="X924" s="79"/>
      <c r="Y924" s="79"/>
      <c r="Z924" s="79"/>
      <c r="AA924" s="79"/>
      <c r="AB924" s="79"/>
      <c r="AC924" s="79"/>
      <c r="AD924" s="79"/>
    </row>
    <row r="925" ht="14.25" customHeight="1">
      <c r="A925" s="79"/>
      <c r="B925" s="79"/>
      <c r="C925" s="89"/>
      <c r="D925" s="79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90"/>
      <c r="P925" s="78"/>
      <c r="Q925" s="79"/>
      <c r="R925" s="79"/>
      <c r="S925" s="79"/>
      <c r="T925" s="79"/>
      <c r="U925" s="79"/>
      <c r="V925" s="79"/>
      <c r="W925" s="79"/>
      <c r="X925" s="79"/>
      <c r="Y925" s="79"/>
      <c r="Z925" s="79"/>
      <c r="AA925" s="79"/>
      <c r="AB925" s="79"/>
      <c r="AC925" s="79"/>
      <c r="AD925" s="79"/>
    </row>
    <row r="926" ht="14.25" customHeight="1">
      <c r="A926" s="79"/>
      <c r="B926" s="79"/>
      <c r="C926" s="89"/>
      <c r="D926" s="79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90"/>
      <c r="P926" s="78"/>
      <c r="Q926" s="79"/>
      <c r="R926" s="79"/>
      <c r="S926" s="79"/>
      <c r="T926" s="79"/>
      <c r="U926" s="79"/>
      <c r="V926" s="79"/>
      <c r="W926" s="79"/>
      <c r="X926" s="79"/>
      <c r="Y926" s="79"/>
      <c r="Z926" s="79"/>
      <c r="AA926" s="79"/>
      <c r="AB926" s="79"/>
      <c r="AC926" s="79"/>
      <c r="AD926" s="79"/>
    </row>
    <row r="927" ht="14.25" customHeight="1">
      <c r="A927" s="79"/>
      <c r="B927" s="79"/>
      <c r="C927" s="89"/>
      <c r="D927" s="79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90"/>
      <c r="P927" s="78"/>
      <c r="Q927" s="79"/>
      <c r="R927" s="79"/>
      <c r="S927" s="79"/>
      <c r="T927" s="79"/>
      <c r="U927" s="79"/>
      <c r="V927" s="79"/>
      <c r="W927" s="79"/>
      <c r="X927" s="79"/>
      <c r="Y927" s="79"/>
      <c r="Z927" s="79"/>
      <c r="AA927" s="79"/>
      <c r="AB927" s="79"/>
      <c r="AC927" s="79"/>
      <c r="AD927" s="79"/>
    </row>
    <row r="928" ht="14.25" customHeight="1">
      <c r="A928" s="79"/>
      <c r="B928" s="79"/>
      <c r="C928" s="89"/>
      <c r="D928" s="79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90"/>
      <c r="P928" s="78"/>
      <c r="Q928" s="79"/>
      <c r="R928" s="79"/>
      <c r="S928" s="79"/>
      <c r="T928" s="79"/>
      <c r="U928" s="79"/>
      <c r="V928" s="79"/>
      <c r="W928" s="79"/>
      <c r="X928" s="79"/>
      <c r="Y928" s="79"/>
      <c r="Z928" s="79"/>
      <c r="AA928" s="79"/>
      <c r="AB928" s="79"/>
      <c r="AC928" s="79"/>
      <c r="AD928" s="79"/>
    </row>
    <row r="929" ht="14.25" customHeight="1">
      <c r="A929" s="79"/>
      <c r="B929" s="79"/>
      <c r="C929" s="89"/>
      <c r="D929" s="79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90"/>
      <c r="P929" s="78"/>
      <c r="Q929" s="79"/>
      <c r="R929" s="79"/>
      <c r="S929" s="79"/>
      <c r="T929" s="79"/>
      <c r="U929" s="79"/>
      <c r="V929" s="79"/>
      <c r="W929" s="79"/>
      <c r="X929" s="79"/>
      <c r="Y929" s="79"/>
      <c r="Z929" s="79"/>
      <c r="AA929" s="79"/>
      <c r="AB929" s="79"/>
      <c r="AC929" s="79"/>
      <c r="AD929" s="79"/>
    </row>
    <row r="930" ht="14.25" customHeight="1">
      <c r="A930" s="79"/>
      <c r="B930" s="79"/>
      <c r="C930" s="89"/>
      <c r="D930" s="79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90"/>
      <c r="P930" s="78"/>
      <c r="Q930" s="79"/>
      <c r="R930" s="79"/>
      <c r="S930" s="79"/>
      <c r="T930" s="79"/>
      <c r="U930" s="79"/>
      <c r="V930" s="79"/>
      <c r="W930" s="79"/>
      <c r="X930" s="79"/>
      <c r="Y930" s="79"/>
      <c r="Z930" s="79"/>
      <c r="AA930" s="79"/>
      <c r="AB930" s="79"/>
      <c r="AC930" s="79"/>
      <c r="AD930" s="79"/>
    </row>
    <row r="931" ht="14.25" customHeight="1">
      <c r="A931" s="79"/>
      <c r="B931" s="79"/>
      <c r="C931" s="89"/>
      <c r="D931" s="79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90"/>
      <c r="P931" s="78"/>
      <c r="Q931" s="79"/>
      <c r="R931" s="79"/>
      <c r="S931" s="79"/>
      <c r="T931" s="79"/>
      <c r="U931" s="79"/>
      <c r="V931" s="79"/>
      <c r="W931" s="79"/>
      <c r="X931" s="79"/>
      <c r="Y931" s="79"/>
      <c r="Z931" s="79"/>
      <c r="AA931" s="79"/>
      <c r="AB931" s="79"/>
      <c r="AC931" s="79"/>
      <c r="AD931" s="79"/>
    </row>
    <row r="932" ht="14.25" customHeight="1">
      <c r="A932" s="79"/>
      <c r="B932" s="79"/>
      <c r="C932" s="89"/>
      <c r="D932" s="79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90"/>
      <c r="P932" s="78"/>
      <c r="Q932" s="79"/>
      <c r="R932" s="79"/>
      <c r="S932" s="79"/>
      <c r="T932" s="79"/>
      <c r="U932" s="79"/>
      <c r="V932" s="79"/>
      <c r="W932" s="79"/>
      <c r="X932" s="79"/>
      <c r="Y932" s="79"/>
      <c r="Z932" s="79"/>
      <c r="AA932" s="79"/>
      <c r="AB932" s="79"/>
      <c r="AC932" s="79"/>
      <c r="AD932" s="79"/>
    </row>
    <row r="933" ht="14.25" customHeight="1">
      <c r="A933" s="79"/>
      <c r="B933" s="79"/>
      <c r="C933" s="89"/>
      <c r="D933" s="79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90"/>
      <c r="P933" s="78"/>
      <c r="Q933" s="79"/>
      <c r="R933" s="79"/>
      <c r="S933" s="79"/>
      <c r="T933" s="79"/>
      <c r="U933" s="79"/>
      <c r="V933" s="79"/>
      <c r="W933" s="79"/>
      <c r="X933" s="79"/>
      <c r="Y933" s="79"/>
      <c r="Z933" s="79"/>
      <c r="AA933" s="79"/>
      <c r="AB933" s="79"/>
      <c r="AC933" s="79"/>
      <c r="AD933" s="79"/>
    </row>
    <row r="934" ht="14.25" customHeight="1">
      <c r="A934" s="79"/>
      <c r="B934" s="79"/>
      <c r="C934" s="89"/>
      <c r="D934" s="79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90"/>
      <c r="P934" s="78"/>
      <c r="Q934" s="79"/>
      <c r="R934" s="79"/>
      <c r="S934" s="79"/>
      <c r="T934" s="79"/>
      <c r="U934" s="79"/>
      <c r="V934" s="79"/>
      <c r="W934" s="79"/>
      <c r="X934" s="79"/>
      <c r="Y934" s="79"/>
      <c r="Z934" s="79"/>
      <c r="AA934" s="79"/>
      <c r="AB934" s="79"/>
      <c r="AC934" s="79"/>
      <c r="AD934" s="79"/>
    </row>
    <row r="935" ht="14.25" customHeight="1">
      <c r="A935" s="79"/>
      <c r="B935" s="79"/>
      <c r="C935" s="89"/>
      <c r="D935" s="79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90"/>
      <c r="P935" s="78"/>
      <c r="Q935" s="79"/>
      <c r="R935" s="79"/>
      <c r="S935" s="79"/>
      <c r="T935" s="79"/>
      <c r="U935" s="79"/>
      <c r="V935" s="79"/>
      <c r="W935" s="79"/>
      <c r="X935" s="79"/>
      <c r="Y935" s="79"/>
      <c r="Z935" s="79"/>
      <c r="AA935" s="79"/>
      <c r="AB935" s="79"/>
      <c r="AC935" s="79"/>
      <c r="AD935" s="79"/>
    </row>
    <row r="936" ht="14.25" customHeight="1">
      <c r="A936" s="79"/>
      <c r="B936" s="79"/>
      <c r="C936" s="89"/>
      <c r="D936" s="79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90"/>
      <c r="P936" s="78"/>
      <c r="Q936" s="79"/>
      <c r="R936" s="79"/>
      <c r="S936" s="79"/>
      <c r="T936" s="79"/>
      <c r="U936" s="79"/>
      <c r="V936" s="79"/>
      <c r="W936" s="79"/>
      <c r="X936" s="79"/>
      <c r="Y936" s="79"/>
      <c r="Z936" s="79"/>
      <c r="AA936" s="79"/>
      <c r="AB936" s="79"/>
      <c r="AC936" s="79"/>
      <c r="AD936" s="79"/>
    </row>
    <row r="937" ht="14.25" customHeight="1">
      <c r="A937" s="79"/>
      <c r="B937" s="79"/>
      <c r="C937" s="89"/>
      <c r="D937" s="79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90"/>
      <c r="P937" s="78"/>
      <c r="Q937" s="79"/>
      <c r="R937" s="79"/>
      <c r="S937" s="79"/>
      <c r="T937" s="79"/>
      <c r="U937" s="79"/>
      <c r="V937" s="79"/>
      <c r="W937" s="79"/>
      <c r="X937" s="79"/>
      <c r="Y937" s="79"/>
      <c r="Z937" s="79"/>
      <c r="AA937" s="79"/>
      <c r="AB937" s="79"/>
      <c r="AC937" s="79"/>
      <c r="AD937" s="79"/>
    </row>
    <row r="938" ht="14.25" customHeight="1">
      <c r="A938" s="79"/>
      <c r="B938" s="79"/>
      <c r="C938" s="89"/>
      <c r="D938" s="79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90"/>
      <c r="P938" s="78"/>
      <c r="Q938" s="79"/>
      <c r="R938" s="79"/>
      <c r="S938" s="79"/>
      <c r="T938" s="79"/>
      <c r="U938" s="79"/>
      <c r="V938" s="79"/>
      <c r="W938" s="79"/>
      <c r="X938" s="79"/>
      <c r="Y938" s="79"/>
      <c r="Z938" s="79"/>
      <c r="AA938" s="79"/>
      <c r="AB938" s="79"/>
      <c r="AC938" s="79"/>
      <c r="AD938" s="79"/>
    </row>
    <row r="939" ht="14.25" customHeight="1">
      <c r="A939" s="79"/>
      <c r="B939" s="79"/>
      <c r="C939" s="89"/>
      <c r="D939" s="79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90"/>
      <c r="P939" s="78"/>
      <c r="Q939" s="79"/>
      <c r="R939" s="79"/>
      <c r="S939" s="79"/>
      <c r="T939" s="79"/>
      <c r="U939" s="79"/>
      <c r="V939" s="79"/>
      <c r="W939" s="79"/>
      <c r="X939" s="79"/>
      <c r="Y939" s="79"/>
      <c r="Z939" s="79"/>
      <c r="AA939" s="79"/>
      <c r="AB939" s="79"/>
      <c r="AC939" s="79"/>
      <c r="AD939" s="79"/>
    </row>
    <row r="940" ht="14.25" customHeight="1">
      <c r="A940" s="79"/>
      <c r="B940" s="79"/>
      <c r="C940" s="89"/>
      <c r="D940" s="79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90"/>
      <c r="P940" s="78"/>
      <c r="Q940" s="79"/>
      <c r="R940" s="79"/>
      <c r="S940" s="79"/>
      <c r="T940" s="79"/>
      <c r="U940" s="79"/>
      <c r="V940" s="79"/>
      <c r="W940" s="79"/>
      <c r="X940" s="79"/>
      <c r="Y940" s="79"/>
      <c r="Z940" s="79"/>
      <c r="AA940" s="79"/>
      <c r="AB940" s="79"/>
      <c r="AC940" s="79"/>
      <c r="AD940" s="79"/>
    </row>
    <row r="941" ht="14.25" customHeight="1">
      <c r="A941" s="79"/>
      <c r="B941" s="79"/>
      <c r="C941" s="89"/>
      <c r="D941" s="79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90"/>
      <c r="P941" s="78"/>
      <c r="Q941" s="79"/>
      <c r="R941" s="79"/>
      <c r="S941" s="79"/>
      <c r="T941" s="79"/>
      <c r="U941" s="79"/>
      <c r="V941" s="79"/>
      <c r="W941" s="79"/>
      <c r="X941" s="79"/>
      <c r="Y941" s="79"/>
      <c r="Z941" s="79"/>
      <c r="AA941" s="79"/>
      <c r="AB941" s="79"/>
      <c r="AC941" s="79"/>
      <c r="AD941" s="79"/>
    </row>
    <row r="942" ht="14.25" customHeight="1">
      <c r="A942" s="79"/>
      <c r="B942" s="79"/>
      <c r="C942" s="89"/>
      <c r="D942" s="79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90"/>
      <c r="P942" s="78"/>
      <c r="Q942" s="79"/>
      <c r="R942" s="79"/>
      <c r="S942" s="79"/>
      <c r="T942" s="79"/>
      <c r="U942" s="79"/>
      <c r="V942" s="79"/>
      <c r="W942" s="79"/>
      <c r="X942" s="79"/>
      <c r="Y942" s="79"/>
      <c r="Z942" s="79"/>
      <c r="AA942" s="79"/>
      <c r="AB942" s="79"/>
      <c r="AC942" s="79"/>
      <c r="AD942" s="79"/>
    </row>
    <row r="943" ht="14.25" customHeight="1">
      <c r="A943" s="79"/>
      <c r="B943" s="79"/>
      <c r="C943" s="89"/>
      <c r="D943" s="79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90"/>
      <c r="P943" s="78"/>
      <c r="Q943" s="79"/>
      <c r="R943" s="79"/>
      <c r="S943" s="79"/>
      <c r="T943" s="79"/>
      <c r="U943" s="79"/>
      <c r="V943" s="79"/>
      <c r="W943" s="79"/>
      <c r="X943" s="79"/>
      <c r="Y943" s="79"/>
      <c r="Z943" s="79"/>
      <c r="AA943" s="79"/>
      <c r="AB943" s="79"/>
      <c r="AC943" s="79"/>
      <c r="AD943" s="79"/>
    </row>
    <row r="944" ht="14.25" customHeight="1">
      <c r="A944" s="79"/>
      <c r="B944" s="79"/>
      <c r="C944" s="89"/>
      <c r="D944" s="79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90"/>
      <c r="P944" s="78"/>
      <c r="Q944" s="79"/>
      <c r="R944" s="79"/>
      <c r="S944" s="79"/>
      <c r="T944" s="79"/>
      <c r="U944" s="79"/>
      <c r="V944" s="79"/>
      <c r="W944" s="79"/>
      <c r="X944" s="79"/>
      <c r="Y944" s="79"/>
      <c r="Z944" s="79"/>
      <c r="AA944" s="79"/>
      <c r="AB944" s="79"/>
      <c r="AC944" s="79"/>
      <c r="AD944" s="79"/>
    </row>
    <row r="945" ht="14.25" customHeight="1">
      <c r="A945" s="79"/>
      <c r="B945" s="79"/>
      <c r="C945" s="89"/>
      <c r="D945" s="79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90"/>
      <c r="P945" s="78"/>
      <c r="Q945" s="79"/>
      <c r="R945" s="79"/>
      <c r="S945" s="79"/>
      <c r="T945" s="79"/>
      <c r="U945" s="79"/>
      <c r="V945" s="79"/>
      <c r="W945" s="79"/>
      <c r="X945" s="79"/>
      <c r="Y945" s="79"/>
      <c r="Z945" s="79"/>
      <c r="AA945" s="79"/>
      <c r="AB945" s="79"/>
      <c r="AC945" s="79"/>
      <c r="AD945" s="79"/>
    </row>
    <row r="946" ht="14.25" customHeight="1">
      <c r="A946" s="79"/>
      <c r="B946" s="79"/>
      <c r="C946" s="89"/>
      <c r="D946" s="79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90"/>
      <c r="P946" s="78"/>
      <c r="Q946" s="79"/>
      <c r="R946" s="79"/>
      <c r="S946" s="79"/>
      <c r="T946" s="79"/>
      <c r="U946" s="79"/>
      <c r="V946" s="79"/>
      <c r="W946" s="79"/>
      <c r="X946" s="79"/>
      <c r="Y946" s="79"/>
      <c r="Z946" s="79"/>
      <c r="AA946" s="79"/>
      <c r="AB946" s="79"/>
      <c r="AC946" s="79"/>
      <c r="AD946" s="79"/>
    </row>
    <row r="947" ht="14.25" customHeight="1">
      <c r="A947" s="79"/>
      <c r="B947" s="79"/>
      <c r="C947" s="89"/>
      <c r="D947" s="79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90"/>
      <c r="P947" s="78"/>
      <c r="Q947" s="79"/>
      <c r="R947" s="79"/>
      <c r="S947" s="79"/>
      <c r="T947" s="79"/>
      <c r="U947" s="79"/>
      <c r="V947" s="79"/>
      <c r="W947" s="79"/>
      <c r="X947" s="79"/>
      <c r="Y947" s="79"/>
      <c r="Z947" s="79"/>
      <c r="AA947" s="79"/>
      <c r="AB947" s="79"/>
      <c r="AC947" s="79"/>
      <c r="AD947" s="79"/>
    </row>
    <row r="948" ht="14.25" customHeight="1">
      <c r="A948" s="79"/>
      <c r="B948" s="79"/>
      <c r="C948" s="89"/>
      <c r="D948" s="79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90"/>
      <c r="P948" s="78"/>
      <c r="Q948" s="79"/>
      <c r="R948" s="79"/>
      <c r="S948" s="79"/>
      <c r="T948" s="79"/>
      <c r="U948" s="79"/>
      <c r="V948" s="79"/>
      <c r="W948" s="79"/>
      <c r="X948" s="79"/>
      <c r="Y948" s="79"/>
      <c r="Z948" s="79"/>
      <c r="AA948" s="79"/>
      <c r="AB948" s="79"/>
      <c r="AC948" s="79"/>
      <c r="AD948" s="79"/>
    </row>
    <row r="949" ht="14.25" customHeight="1">
      <c r="A949" s="79"/>
      <c r="B949" s="79"/>
      <c r="C949" s="89"/>
      <c r="D949" s="79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90"/>
      <c r="P949" s="78"/>
      <c r="Q949" s="79"/>
      <c r="R949" s="79"/>
      <c r="S949" s="79"/>
      <c r="T949" s="79"/>
      <c r="U949" s="79"/>
      <c r="V949" s="79"/>
      <c r="W949" s="79"/>
      <c r="X949" s="79"/>
      <c r="Y949" s="79"/>
      <c r="Z949" s="79"/>
      <c r="AA949" s="79"/>
      <c r="AB949" s="79"/>
      <c r="AC949" s="79"/>
      <c r="AD949" s="79"/>
    </row>
    <row r="950" ht="14.25" customHeight="1">
      <c r="A950" s="79"/>
      <c r="B950" s="79"/>
      <c r="C950" s="89"/>
      <c r="D950" s="79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90"/>
      <c r="P950" s="78"/>
      <c r="Q950" s="79"/>
      <c r="R950" s="79"/>
      <c r="S950" s="79"/>
      <c r="T950" s="79"/>
      <c r="U950" s="79"/>
      <c r="V950" s="79"/>
      <c r="W950" s="79"/>
      <c r="X950" s="79"/>
      <c r="Y950" s="79"/>
      <c r="Z950" s="79"/>
      <c r="AA950" s="79"/>
      <c r="AB950" s="79"/>
      <c r="AC950" s="79"/>
      <c r="AD950" s="79"/>
    </row>
    <row r="951" ht="14.25" customHeight="1">
      <c r="A951" s="79"/>
      <c r="B951" s="79"/>
      <c r="C951" s="89"/>
      <c r="D951" s="79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90"/>
      <c r="P951" s="78"/>
      <c r="Q951" s="79"/>
      <c r="R951" s="79"/>
      <c r="S951" s="79"/>
      <c r="T951" s="79"/>
      <c r="U951" s="79"/>
      <c r="V951" s="79"/>
      <c r="W951" s="79"/>
      <c r="X951" s="79"/>
      <c r="Y951" s="79"/>
      <c r="Z951" s="79"/>
      <c r="AA951" s="79"/>
      <c r="AB951" s="79"/>
      <c r="AC951" s="79"/>
      <c r="AD951" s="79"/>
    </row>
    <row r="952" ht="14.25" customHeight="1">
      <c r="A952" s="79"/>
      <c r="B952" s="79"/>
      <c r="C952" s="89"/>
      <c r="D952" s="79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90"/>
      <c r="P952" s="78"/>
      <c r="Q952" s="79"/>
      <c r="R952" s="79"/>
      <c r="S952" s="79"/>
      <c r="T952" s="79"/>
      <c r="U952" s="79"/>
      <c r="V952" s="79"/>
      <c r="W952" s="79"/>
      <c r="X952" s="79"/>
      <c r="Y952" s="79"/>
      <c r="Z952" s="79"/>
      <c r="AA952" s="79"/>
      <c r="AB952" s="79"/>
      <c r="AC952" s="79"/>
      <c r="AD952" s="79"/>
    </row>
    <row r="953" ht="14.25" customHeight="1">
      <c r="A953" s="79"/>
      <c r="B953" s="79"/>
      <c r="C953" s="89"/>
      <c r="D953" s="79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90"/>
      <c r="P953" s="78"/>
      <c r="Q953" s="79"/>
      <c r="R953" s="79"/>
      <c r="S953" s="79"/>
      <c r="T953" s="79"/>
      <c r="U953" s="79"/>
      <c r="V953" s="79"/>
      <c r="W953" s="79"/>
      <c r="X953" s="79"/>
      <c r="Y953" s="79"/>
      <c r="Z953" s="79"/>
      <c r="AA953" s="79"/>
      <c r="AB953" s="79"/>
      <c r="AC953" s="79"/>
      <c r="AD953" s="79"/>
    </row>
    <row r="954" ht="14.25" customHeight="1">
      <c r="A954" s="79"/>
      <c r="B954" s="79"/>
      <c r="C954" s="89"/>
      <c r="D954" s="79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90"/>
      <c r="P954" s="78"/>
      <c r="Q954" s="79"/>
      <c r="R954" s="79"/>
      <c r="S954" s="79"/>
      <c r="T954" s="79"/>
      <c r="U954" s="79"/>
      <c r="V954" s="79"/>
      <c r="W954" s="79"/>
      <c r="X954" s="79"/>
      <c r="Y954" s="79"/>
      <c r="Z954" s="79"/>
      <c r="AA954" s="79"/>
      <c r="AB954" s="79"/>
      <c r="AC954" s="79"/>
      <c r="AD954" s="79"/>
    </row>
    <row r="955" ht="14.25" customHeight="1">
      <c r="A955" s="79"/>
      <c r="B955" s="79"/>
      <c r="C955" s="89"/>
      <c r="D955" s="79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90"/>
      <c r="P955" s="78"/>
      <c r="Q955" s="79"/>
      <c r="R955" s="79"/>
      <c r="S955" s="79"/>
      <c r="T955" s="79"/>
      <c r="U955" s="79"/>
      <c r="V955" s="79"/>
      <c r="W955" s="79"/>
      <c r="X955" s="79"/>
      <c r="Y955" s="79"/>
      <c r="Z955" s="79"/>
      <c r="AA955" s="79"/>
      <c r="AB955" s="79"/>
      <c r="AC955" s="79"/>
      <c r="AD955" s="79"/>
    </row>
    <row r="956" ht="14.25" customHeight="1">
      <c r="A956" s="79"/>
      <c r="B956" s="79"/>
      <c r="C956" s="89"/>
      <c r="D956" s="79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90"/>
      <c r="P956" s="78"/>
      <c r="Q956" s="79"/>
      <c r="R956" s="79"/>
      <c r="S956" s="79"/>
      <c r="T956" s="79"/>
      <c r="U956" s="79"/>
      <c r="V956" s="79"/>
      <c r="W956" s="79"/>
      <c r="X956" s="79"/>
      <c r="Y956" s="79"/>
      <c r="Z956" s="79"/>
      <c r="AA956" s="79"/>
      <c r="AB956" s="79"/>
      <c r="AC956" s="79"/>
      <c r="AD956" s="79"/>
    </row>
    <row r="957" ht="14.25" customHeight="1">
      <c r="A957" s="79"/>
      <c r="B957" s="79"/>
      <c r="C957" s="89"/>
      <c r="D957" s="79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90"/>
      <c r="P957" s="78"/>
      <c r="Q957" s="79"/>
      <c r="R957" s="79"/>
      <c r="S957" s="79"/>
      <c r="T957" s="79"/>
      <c r="U957" s="79"/>
      <c r="V957" s="79"/>
      <c r="W957" s="79"/>
      <c r="X957" s="79"/>
      <c r="Y957" s="79"/>
      <c r="Z957" s="79"/>
      <c r="AA957" s="79"/>
      <c r="AB957" s="79"/>
      <c r="AC957" s="79"/>
      <c r="AD957" s="79"/>
    </row>
    <row r="958" ht="14.25" customHeight="1">
      <c r="A958" s="79"/>
      <c r="B958" s="79"/>
      <c r="C958" s="89"/>
      <c r="D958" s="79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90"/>
      <c r="P958" s="78"/>
      <c r="Q958" s="79"/>
      <c r="R958" s="79"/>
      <c r="S958" s="79"/>
      <c r="T958" s="79"/>
      <c r="U958" s="79"/>
      <c r="V958" s="79"/>
      <c r="W958" s="79"/>
      <c r="X958" s="79"/>
      <c r="Y958" s="79"/>
      <c r="Z958" s="79"/>
      <c r="AA958" s="79"/>
      <c r="AB958" s="79"/>
      <c r="AC958" s="79"/>
      <c r="AD958" s="79"/>
    </row>
    <row r="959" ht="14.25" customHeight="1">
      <c r="A959" s="79"/>
      <c r="B959" s="79"/>
      <c r="C959" s="89"/>
      <c r="D959" s="79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90"/>
      <c r="P959" s="78"/>
      <c r="Q959" s="79"/>
      <c r="R959" s="79"/>
      <c r="S959" s="79"/>
      <c r="T959" s="79"/>
      <c r="U959" s="79"/>
      <c r="V959" s="79"/>
      <c r="W959" s="79"/>
      <c r="X959" s="79"/>
      <c r="Y959" s="79"/>
      <c r="Z959" s="79"/>
      <c r="AA959" s="79"/>
      <c r="AB959" s="79"/>
      <c r="AC959" s="79"/>
      <c r="AD959" s="79"/>
    </row>
    <row r="960" ht="14.25" customHeight="1">
      <c r="A960" s="79"/>
      <c r="B960" s="79"/>
      <c r="C960" s="89"/>
      <c r="D960" s="79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90"/>
      <c r="P960" s="78"/>
      <c r="Q960" s="79"/>
      <c r="R960" s="79"/>
      <c r="S960" s="79"/>
      <c r="T960" s="79"/>
      <c r="U960" s="79"/>
      <c r="V960" s="79"/>
      <c r="W960" s="79"/>
      <c r="X960" s="79"/>
      <c r="Y960" s="79"/>
      <c r="Z960" s="79"/>
      <c r="AA960" s="79"/>
      <c r="AB960" s="79"/>
      <c r="AC960" s="79"/>
      <c r="AD960" s="79"/>
    </row>
    <row r="961" ht="14.25" customHeight="1">
      <c r="A961" s="79"/>
      <c r="B961" s="79"/>
      <c r="C961" s="89"/>
      <c r="D961" s="79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90"/>
      <c r="P961" s="78"/>
      <c r="Q961" s="79"/>
      <c r="R961" s="79"/>
      <c r="S961" s="79"/>
      <c r="T961" s="79"/>
      <c r="U961" s="79"/>
      <c r="V961" s="79"/>
      <c r="W961" s="79"/>
      <c r="X961" s="79"/>
      <c r="Y961" s="79"/>
      <c r="Z961" s="79"/>
      <c r="AA961" s="79"/>
      <c r="AB961" s="79"/>
      <c r="AC961" s="79"/>
      <c r="AD961" s="79"/>
    </row>
    <row r="962" ht="14.25" customHeight="1">
      <c r="A962" s="79"/>
      <c r="B962" s="79"/>
      <c r="C962" s="89"/>
      <c r="D962" s="79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90"/>
      <c r="P962" s="78"/>
      <c r="Q962" s="79"/>
      <c r="R962" s="79"/>
      <c r="S962" s="79"/>
      <c r="T962" s="79"/>
      <c r="U962" s="79"/>
      <c r="V962" s="79"/>
      <c r="W962" s="79"/>
      <c r="X962" s="79"/>
      <c r="Y962" s="79"/>
      <c r="Z962" s="79"/>
      <c r="AA962" s="79"/>
      <c r="AB962" s="79"/>
      <c r="AC962" s="79"/>
      <c r="AD962" s="79"/>
    </row>
    <row r="963" ht="14.25" customHeight="1">
      <c r="A963" s="79"/>
      <c r="B963" s="79"/>
      <c r="C963" s="89"/>
      <c r="D963" s="79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90"/>
      <c r="P963" s="78"/>
      <c r="Q963" s="79"/>
      <c r="R963" s="79"/>
      <c r="S963" s="79"/>
      <c r="T963" s="79"/>
      <c r="U963" s="79"/>
      <c r="V963" s="79"/>
      <c r="W963" s="79"/>
      <c r="X963" s="79"/>
      <c r="Y963" s="79"/>
      <c r="Z963" s="79"/>
      <c r="AA963" s="79"/>
      <c r="AB963" s="79"/>
      <c r="AC963" s="79"/>
      <c r="AD963" s="79"/>
    </row>
    <row r="964" ht="14.25" customHeight="1">
      <c r="A964" s="79"/>
      <c r="B964" s="79"/>
      <c r="C964" s="89"/>
      <c r="D964" s="79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90"/>
      <c r="P964" s="78"/>
      <c r="Q964" s="79"/>
      <c r="R964" s="79"/>
      <c r="S964" s="79"/>
      <c r="T964" s="79"/>
      <c r="U964" s="79"/>
      <c r="V964" s="79"/>
      <c r="W964" s="79"/>
      <c r="X964" s="79"/>
      <c r="Y964" s="79"/>
      <c r="Z964" s="79"/>
      <c r="AA964" s="79"/>
      <c r="AB964" s="79"/>
      <c r="AC964" s="79"/>
      <c r="AD964" s="79"/>
    </row>
    <row r="965" ht="14.25" customHeight="1">
      <c r="A965" s="79"/>
      <c r="B965" s="79"/>
      <c r="C965" s="89"/>
      <c r="D965" s="79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90"/>
      <c r="P965" s="78"/>
      <c r="Q965" s="79"/>
      <c r="R965" s="79"/>
      <c r="S965" s="79"/>
      <c r="T965" s="79"/>
      <c r="U965" s="79"/>
      <c r="V965" s="79"/>
      <c r="W965" s="79"/>
      <c r="X965" s="79"/>
      <c r="Y965" s="79"/>
      <c r="Z965" s="79"/>
      <c r="AA965" s="79"/>
      <c r="AB965" s="79"/>
      <c r="AC965" s="79"/>
      <c r="AD965" s="79"/>
    </row>
    <row r="966" ht="14.25" customHeight="1">
      <c r="A966" s="79"/>
      <c r="B966" s="79"/>
      <c r="C966" s="89"/>
      <c r="D966" s="79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90"/>
      <c r="P966" s="78"/>
      <c r="Q966" s="79"/>
      <c r="R966" s="79"/>
      <c r="S966" s="79"/>
      <c r="T966" s="79"/>
      <c r="U966" s="79"/>
      <c r="V966" s="79"/>
      <c r="W966" s="79"/>
      <c r="X966" s="79"/>
      <c r="Y966" s="79"/>
      <c r="Z966" s="79"/>
      <c r="AA966" s="79"/>
      <c r="AB966" s="79"/>
      <c r="AC966" s="79"/>
      <c r="AD966" s="79"/>
    </row>
    <row r="967" ht="14.25" customHeight="1">
      <c r="A967" s="79"/>
      <c r="B967" s="79"/>
      <c r="C967" s="89"/>
      <c r="D967" s="79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90"/>
      <c r="P967" s="78"/>
      <c r="Q967" s="79"/>
      <c r="R967" s="79"/>
      <c r="S967" s="79"/>
      <c r="T967" s="79"/>
      <c r="U967" s="79"/>
      <c r="V967" s="79"/>
      <c r="W967" s="79"/>
      <c r="X967" s="79"/>
      <c r="Y967" s="79"/>
      <c r="Z967" s="79"/>
      <c r="AA967" s="79"/>
      <c r="AB967" s="79"/>
      <c r="AC967" s="79"/>
      <c r="AD967" s="79"/>
    </row>
    <row r="968" ht="14.25" customHeight="1">
      <c r="A968" s="79"/>
      <c r="B968" s="79"/>
      <c r="C968" s="89"/>
      <c r="D968" s="79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90"/>
      <c r="P968" s="78"/>
      <c r="Q968" s="79"/>
      <c r="R968" s="79"/>
      <c r="S968" s="79"/>
      <c r="T968" s="79"/>
      <c r="U968" s="79"/>
      <c r="V968" s="79"/>
      <c r="W968" s="79"/>
      <c r="X968" s="79"/>
      <c r="Y968" s="79"/>
      <c r="Z968" s="79"/>
      <c r="AA968" s="79"/>
      <c r="AB968" s="79"/>
      <c r="AC968" s="79"/>
      <c r="AD968" s="79"/>
    </row>
    <row r="969" ht="14.25" customHeight="1">
      <c r="A969" s="79"/>
      <c r="B969" s="79"/>
      <c r="C969" s="89"/>
      <c r="D969" s="79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90"/>
      <c r="P969" s="78"/>
      <c r="Q969" s="79"/>
      <c r="R969" s="79"/>
      <c r="S969" s="79"/>
      <c r="T969" s="79"/>
      <c r="U969" s="79"/>
      <c r="V969" s="79"/>
      <c r="W969" s="79"/>
      <c r="X969" s="79"/>
      <c r="Y969" s="79"/>
      <c r="Z969" s="79"/>
      <c r="AA969" s="79"/>
      <c r="AB969" s="79"/>
      <c r="AC969" s="79"/>
      <c r="AD969" s="79"/>
    </row>
    <row r="970" ht="14.25" customHeight="1">
      <c r="A970" s="79"/>
      <c r="B970" s="79"/>
      <c r="C970" s="89"/>
      <c r="D970" s="79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90"/>
      <c r="P970" s="78"/>
      <c r="Q970" s="79"/>
      <c r="R970" s="79"/>
      <c r="S970" s="79"/>
      <c r="T970" s="79"/>
      <c r="U970" s="79"/>
      <c r="V970" s="79"/>
      <c r="W970" s="79"/>
      <c r="X970" s="79"/>
      <c r="Y970" s="79"/>
      <c r="Z970" s="79"/>
      <c r="AA970" s="79"/>
      <c r="AB970" s="79"/>
      <c r="AC970" s="79"/>
      <c r="AD970" s="79"/>
    </row>
    <row r="971" ht="14.25" customHeight="1">
      <c r="A971" s="79"/>
      <c r="B971" s="79"/>
      <c r="C971" s="89"/>
      <c r="D971" s="79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90"/>
      <c r="P971" s="78"/>
      <c r="Q971" s="79"/>
      <c r="R971" s="79"/>
      <c r="S971" s="79"/>
      <c r="T971" s="79"/>
      <c r="U971" s="79"/>
      <c r="V971" s="79"/>
      <c r="W971" s="79"/>
      <c r="X971" s="79"/>
      <c r="Y971" s="79"/>
      <c r="Z971" s="79"/>
      <c r="AA971" s="79"/>
      <c r="AB971" s="79"/>
      <c r="AC971" s="79"/>
      <c r="AD971" s="79"/>
    </row>
    <row r="972" ht="14.25" customHeight="1">
      <c r="A972" s="79"/>
      <c r="B972" s="79"/>
      <c r="C972" s="89"/>
      <c r="D972" s="79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90"/>
      <c r="P972" s="78"/>
      <c r="Q972" s="79"/>
      <c r="R972" s="79"/>
      <c r="S972" s="79"/>
      <c r="T972" s="79"/>
      <c r="U972" s="79"/>
      <c r="V972" s="79"/>
      <c r="W972" s="79"/>
      <c r="X972" s="79"/>
      <c r="Y972" s="79"/>
      <c r="Z972" s="79"/>
      <c r="AA972" s="79"/>
      <c r="AB972" s="79"/>
      <c r="AC972" s="79"/>
      <c r="AD972" s="79"/>
    </row>
    <row r="973" ht="14.25" customHeight="1">
      <c r="A973" s="79"/>
      <c r="B973" s="79"/>
      <c r="C973" s="89"/>
      <c r="D973" s="79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90"/>
      <c r="P973" s="78"/>
      <c r="Q973" s="79"/>
      <c r="R973" s="79"/>
      <c r="S973" s="79"/>
      <c r="T973" s="79"/>
      <c r="U973" s="79"/>
      <c r="V973" s="79"/>
      <c r="W973" s="79"/>
      <c r="X973" s="79"/>
      <c r="Y973" s="79"/>
      <c r="Z973" s="79"/>
      <c r="AA973" s="79"/>
      <c r="AB973" s="79"/>
      <c r="AC973" s="79"/>
      <c r="AD973" s="79"/>
    </row>
    <row r="974" ht="14.25" customHeight="1">
      <c r="A974" s="79"/>
      <c r="B974" s="79"/>
      <c r="C974" s="89"/>
      <c r="D974" s="79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90"/>
      <c r="P974" s="78"/>
      <c r="Q974" s="79"/>
      <c r="R974" s="79"/>
      <c r="S974" s="79"/>
      <c r="T974" s="79"/>
      <c r="U974" s="79"/>
      <c r="V974" s="79"/>
      <c r="W974" s="79"/>
      <c r="X974" s="79"/>
      <c r="Y974" s="79"/>
      <c r="Z974" s="79"/>
      <c r="AA974" s="79"/>
      <c r="AB974" s="79"/>
      <c r="AC974" s="79"/>
      <c r="AD974" s="79"/>
    </row>
    <row r="975" ht="14.25" customHeight="1">
      <c r="A975" s="79"/>
      <c r="B975" s="79"/>
      <c r="C975" s="89"/>
      <c r="D975" s="79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90"/>
      <c r="P975" s="78"/>
      <c r="Q975" s="79"/>
      <c r="R975" s="79"/>
      <c r="S975" s="79"/>
      <c r="T975" s="79"/>
      <c r="U975" s="79"/>
      <c r="V975" s="79"/>
      <c r="W975" s="79"/>
      <c r="X975" s="79"/>
      <c r="Y975" s="79"/>
      <c r="Z975" s="79"/>
      <c r="AA975" s="79"/>
      <c r="AB975" s="79"/>
      <c r="AC975" s="79"/>
      <c r="AD975" s="79"/>
    </row>
    <row r="976" ht="14.25" customHeight="1">
      <c r="A976" s="79"/>
      <c r="B976" s="79"/>
      <c r="C976" s="89"/>
      <c r="D976" s="79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90"/>
      <c r="P976" s="78"/>
      <c r="Q976" s="79"/>
      <c r="R976" s="79"/>
      <c r="S976" s="79"/>
      <c r="T976" s="79"/>
      <c r="U976" s="79"/>
      <c r="V976" s="79"/>
      <c r="W976" s="79"/>
      <c r="X976" s="79"/>
      <c r="Y976" s="79"/>
      <c r="Z976" s="79"/>
      <c r="AA976" s="79"/>
      <c r="AB976" s="79"/>
      <c r="AC976" s="79"/>
      <c r="AD976" s="79"/>
    </row>
    <row r="977" ht="14.25" customHeight="1">
      <c r="A977" s="79"/>
      <c r="B977" s="79"/>
      <c r="C977" s="89"/>
      <c r="D977" s="79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90"/>
      <c r="P977" s="78"/>
      <c r="Q977" s="79"/>
      <c r="R977" s="79"/>
      <c r="S977" s="79"/>
      <c r="T977" s="79"/>
      <c r="U977" s="79"/>
      <c r="V977" s="79"/>
      <c r="W977" s="79"/>
      <c r="X977" s="79"/>
      <c r="Y977" s="79"/>
      <c r="Z977" s="79"/>
      <c r="AA977" s="79"/>
      <c r="AB977" s="79"/>
      <c r="AC977" s="79"/>
      <c r="AD977" s="79"/>
    </row>
    <row r="978" ht="14.25" customHeight="1">
      <c r="A978" s="79"/>
      <c r="B978" s="79"/>
      <c r="C978" s="89"/>
      <c r="D978" s="79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90"/>
      <c r="P978" s="78"/>
      <c r="Q978" s="79"/>
      <c r="R978" s="79"/>
      <c r="S978" s="79"/>
      <c r="T978" s="79"/>
      <c r="U978" s="79"/>
      <c r="V978" s="79"/>
      <c r="W978" s="79"/>
      <c r="X978" s="79"/>
      <c r="Y978" s="79"/>
      <c r="Z978" s="79"/>
      <c r="AA978" s="79"/>
      <c r="AB978" s="79"/>
      <c r="AC978" s="79"/>
      <c r="AD978" s="79"/>
    </row>
    <row r="979" ht="14.25" customHeight="1">
      <c r="A979" s="79"/>
      <c r="B979" s="79"/>
      <c r="C979" s="89"/>
      <c r="D979" s="79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90"/>
      <c r="P979" s="78"/>
      <c r="Q979" s="79"/>
      <c r="R979" s="79"/>
      <c r="S979" s="79"/>
      <c r="T979" s="79"/>
      <c r="U979" s="79"/>
      <c r="V979" s="79"/>
      <c r="W979" s="79"/>
      <c r="X979" s="79"/>
      <c r="Y979" s="79"/>
      <c r="Z979" s="79"/>
      <c r="AA979" s="79"/>
      <c r="AB979" s="79"/>
      <c r="AC979" s="79"/>
      <c r="AD979" s="79"/>
    </row>
    <row r="980" ht="14.25" customHeight="1">
      <c r="A980" s="79"/>
      <c r="B980" s="79"/>
      <c r="C980" s="89"/>
      <c r="D980" s="79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90"/>
      <c r="P980" s="78"/>
      <c r="Q980" s="79"/>
      <c r="R980" s="79"/>
      <c r="S980" s="79"/>
      <c r="T980" s="79"/>
      <c r="U980" s="79"/>
      <c r="V980" s="79"/>
      <c r="W980" s="79"/>
      <c r="X980" s="79"/>
      <c r="Y980" s="79"/>
      <c r="Z980" s="79"/>
      <c r="AA980" s="79"/>
      <c r="AB980" s="79"/>
      <c r="AC980" s="79"/>
      <c r="AD980" s="79"/>
    </row>
    <row r="981" ht="14.25" customHeight="1">
      <c r="A981" s="79"/>
      <c r="B981" s="79"/>
      <c r="C981" s="89"/>
      <c r="D981" s="79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90"/>
      <c r="P981" s="78"/>
      <c r="Q981" s="79"/>
      <c r="R981" s="79"/>
      <c r="S981" s="79"/>
      <c r="T981" s="79"/>
      <c r="U981" s="79"/>
      <c r="V981" s="79"/>
      <c r="W981" s="79"/>
      <c r="X981" s="79"/>
      <c r="Y981" s="79"/>
      <c r="Z981" s="79"/>
      <c r="AA981" s="79"/>
      <c r="AB981" s="79"/>
      <c r="AC981" s="79"/>
      <c r="AD981" s="79"/>
    </row>
    <row r="982" ht="14.25" customHeight="1">
      <c r="A982" s="79"/>
      <c r="B982" s="79"/>
      <c r="C982" s="89"/>
      <c r="D982" s="79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90"/>
      <c r="P982" s="78"/>
      <c r="Q982" s="79"/>
      <c r="R982" s="79"/>
      <c r="S982" s="79"/>
      <c r="T982" s="79"/>
      <c r="U982" s="79"/>
      <c r="V982" s="79"/>
      <c r="W982" s="79"/>
      <c r="X982" s="79"/>
      <c r="Y982" s="79"/>
      <c r="Z982" s="79"/>
      <c r="AA982" s="79"/>
      <c r="AB982" s="79"/>
      <c r="AC982" s="79"/>
      <c r="AD982" s="79"/>
    </row>
    <row r="983" ht="14.25" customHeight="1">
      <c r="A983" s="79"/>
      <c r="B983" s="79"/>
      <c r="C983" s="89"/>
      <c r="D983" s="79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90"/>
      <c r="P983" s="78"/>
      <c r="Q983" s="79"/>
      <c r="R983" s="79"/>
      <c r="S983" s="79"/>
      <c r="T983" s="79"/>
      <c r="U983" s="79"/>
      <c r="V983" s="79"/>
      <c r="W983" s="79"/>
      <c r="X983" s="79"/>
      <c r="Y983" s="79"/>
      <c r="Z983" s="79"/>
      <c r="AA983" s="79"/>
      <c r="AB983" s="79"/>
      <c r="AC983" s="79"/>
      <c r="AD983" s="79"/>
    </row>
    <row r="984" ht="14.25" customHeight="1">
      <c r="A984" s="79"/>
      <c r="B984" s="79"/>
      <c r="C984" s="89"/>
      <c r="D984" s="79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90"/>
      <c r="P984" s="78"/>
      <c r="Q984" s="79"/>
      <c r="R984" s="79"/>
      <c r="S984" s="79"/>
      <c r="T984" s="79"/>
      <c r="U984" s="79"/>
      <c r="V984" s="79"/>
      <c r="W984" s="79"/>
      <c r="X984" s="79"/>
      <c r="Y984" s="79"/>
      <c r="Z984" s="79"/>
      <c r="AA984" s="79"/>
      <c r="AB984" s="79"/>
      <c r="AC984" s="79"/>
      <c r="AD984" s="79"/>
    </row>
    <row r="985" ht="14.25" customHeight="1">
      <c r="A985" s="79"/>
      <c r="B985" s="79"/>
      <c r="C985" s="89"/>
      <c r="D985" s="79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90"/>
      <c r="P985" s="78"/>
      <c r="Q985" s="79"/>
      <c r="R985" s="79"/>
      <c r="S985" s="79"/>
      <c r="T985" s="79"/>
      <c r="U985" s="79"/>
      <c r="V985" s="79"/>
      <c r="W985" s="79"/>
      <c r="X985" s="79"/>
      <c r="Y985" s="79"/>
      <c r="Z985" s="79"/>
      <c r="AA985" s="79"/>
      <c r="AB985" s="79"/>
      <c r="AC985" s="79"/>
      <c r="AD985" s="79"/>
    </row>
    <row r="986" ht="14.25" customHeight="1">
      <c r="A986" s="79"/>
      <c r="B986" s="79"/>
      <c r="C986" s="89"/>
      <c r="D986" s="79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90"/>
      <c r="P986" s="78"/>
      <c r="Q986" s="79"/>
      <c r="R986" s="79"/>
      <c r="S986" s="79"/>
      <c r="T986" s="79"/>
      <c r="U986" s="79"/>
      <c r="V986" s="79"/>
      <c r="W986" s="79"/>
      <c r="X986" s="79"/>
      <c r="Y986" s="79"/>
      <c r="Z986" s="79"/>
      <c r="AA986" s="79"/>
      <c r="AB986" s="79"/>
      <c r="AC986" s="79"/>
      <c r="AD986" s="79"/>
    </row>
    <row r="987" ht="14.25" customHeight="1">
      <c r="A987" s="79"/>
      <c r="B987" s="79"/>
      <c r="C987" s="89"/>
      <c r="D987" s="79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90"/>
      <c r="P987" s="78"/>
      <c r="Q987" s="79"/>
      <c r="R987" s="79"/>
      <c r="S987" s="79"/>
      <c r="T987" s="79"/>
      <c r="U987" s="79"/>
      <c r="V987" s="79"/>
      <c r="W987" s="79"/>
      <c r="X987" s="79"/>
      <c r="Y987" s="79"/>
      <c r="Z987" s="79"/>
      <c r="AA987" s="79"/>
      <c r="AB987" s="79"/>
      <c r="AC987" s="79"/>
      <c r="AD987" s="79"/>
    </row>
    <row r="988" ht="14.25" customHeight="1">
      <c r="A988" s="79"/>
      <c r="B988" s="79"/>
      <c r="C988" s="89"/>
      <c r="D988" s="79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90"/>
      <c r="P988" s="78"/>
      <c r="Q988" s="79"/>
      <c r="R988" s="79"/>
      <c r="S988" s="79"/>
      <c r="T988" s="79"/>
      <c r="U988" s="79"/>
      <c r="V988" s="79"/>
      <c r="W988" s="79"/>
      <c r="X988" s="79"/>
      <c r="Y988" s="79"/>
      <c r="Z988" s="79"/>
      <c r="AA988" s="79"/>
      <c r="AB988" s="79"/>
      <c r="AC988" s="79"/>
      <c r="AD988" s="79"/>
    </row>
    <row r="989" ht="14.25" customHeight="1">
      <c r="A989" s="79"/>
      <c r="B989" s="79"/>
      <c r="C989" s="89"/>
      <c r="D989" s="79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90"/>
      <c r="P989" s="78"/>
      <c r="Q989" s="79"/>
      <c r="R989" s="79"/>
      <c r="S989" s="79"/>
      <c r="T989" s="79"/>
      <c r="U989" s="79"/>
      <c r="V989" s="79"/>
      <c r="W989" s="79"/>
      <c r="X989" s="79"/>
      <c r="Y989" s="79"/>
      <c r="Z989" s="79"/>
      <c r="AA989" s="79"/>
      <c r="AB989" s="79"/>
      <c r="AC989" s="79"/>
      <c r="AD989" s="79"/>
    </row>
    <row r="990" ht="14.25" customHeight="1">
      <c r="A990" s="79"/>
      <c r="B990" s="79"/>
      <c r="C990" s="89"/>
      <c r="D990" s="79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90"/>
      <c r="P990" s="78"/>
      <c r="Q990" s="79"/>
      <c r="R990" s="79"/>
      <c r="S990" s="79"/>
      <c r="T990" s="79"/>
      <c r="U990" s="79"/>
      <c r="V990" s="79"/>
      <c r="W990" s="79"/>
      <c r="X990" s="79"/>
      <c r="Y990" s="79"/>
      <c r="Z990" s="79"/>
      <c r="AA990" s="79"/>
      <c r="AB990" s="79"/>
      <c r="AC990" s="79"/>
      <c r="AD990" s="79"/>
    </row>
    <row r="991" ht="14.25" customHeight="1">
      <c r="A991" s="79"/>
      <c r="B991" s="79"/>
      <c r="C991" s="89"/>
      <c r="D991" s="79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90"/>
      <c r="P991" s="78"/>
      <c r="Q991" s="79"/>
      <c r="R991" s="79"/>
      <c r="S991" s="79"/>
      <c r="T991" s="79"/>
      <c r="U991" s="79"/>
      <c r="V991" s="79"/>
      <c r="W991" s="79"/>
      <c r="X991" s="79"/>
      <c r="Y991" s="79"/>
      <c r="Z991" s="79"/>
      <c r="AA991" s="79"/>
      <c r="AB991" s="79"/>
      <c r="AC991" s="79"/>
      <c r="AD991" s="79"/>
    </row>
    <row r="992" ht="14.25" customHeight="1">
      <c r="A992" s="79"/>
      <c r="B992" s="79"/>
      <c r="C992" s="89"/>
      <c r="D992" s="79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90"/>
      <c r="P992" s="78"/>
      <c r="Q992" s="79"/>
      <c r="R992" s="79"/>
      <c r="S992" s="79"/>
      <c r="T992" s="79"/>
      <c r="U992" s="79"/>
      <c r="V992" s="79"/>
      <c r="W992" s="79"/>
      <c r="X992" s="79"/>
      <c r="Y992" s="79"/>
      <c r="Z992" s="79"/>
      <c r="AA992" s="79"/>
      <c r="AB992" s="79"/>
      <c r="AC992" s="79"/>
      <c r="AD992" s="79"/>
    </row>
    <row r="993" ht="14.25" customHeight="1">
      <c r="A993" s="79"/>
      <c r="B993" s="79"/>
      <c r="C993" s="89"/>
      <c r="D993" s="79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90"/>
      <c r="P993" s="78"/>
      <c r="Q993" s="79"/>
      <c r="R993" s="79"/>
      <c r="S993" s="79"/>
      <c r="T993" s="79"/>
      <c r="U993" s="79"/>
      <c r="V993" s="79"/>
      <c r="W993" s="79"/>
      <c r="X993" s="79"/>
      <c r="Y993" s="79"/>
      <c r="Z993" s="79"/>
      <c r="AA993" s="79"/>
      <c r="AB993" s="79"/>
      <c r="AC993" s="79"/>
      <c r="AD993" s="79"/>
    </row>
    <row r="994" ht="14.25" customHeight="1">
      <c r="A994" s="79"/>
      <c r="B994" s="79"/>
      <c r="C994" s="89"/>
      <c r="D994" s="79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90"/>
      <c r="P994" s="78"/>
      <c r="Q994" s="79"/>
      <c r="R994" s="79"/>
      <c r="S994" s="79"/>
      <c r="T994" s="79"/>
      <c r="U994" s="79"/>
      <c r="V994" s="79"/>
      <c r="W994" s="79"/>
      <c r="X994" s="79"/>
      <c r="Y994" s="79"/>
      <c r="Z994" s="79"/>
      <c r="AA994" s="79"/>
      <c r="AB994" s="79"/>
      <c r="AC994" s="79"/>
      <c r="AD994" s="79"/>
    </row>
    <row r="995" ht="14.25" customHeight="1">
      <c r="A995" s="79"/>
      <c r="B995" s="79"/>
      <c r="C995" s="89"/>
      <c r="D995" s="79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90"/>
      <c r="P995" s="78"/>
      <c r="Q995" s="79"/>
      <c r="R995" s="79"/>
      <c r="S995" s="79"/>
      <c r="T995" s="79"/>
      <c r="U995" s="79"/>
      <c r="V995" s="79"/>
      <c r="W995" s="79"/>
      <c r="X995" s="79"/>
      <c r="Y995" s="79"/>
      <c r="Z995" s="79"/>
      <c r="AA995" s="79"/>
      <c r="AB995" s="79"/>
      <c r="AC995" s="79"/>
      <c r="AD995" s="79"/>
    </row>
    <row r="996" ht="14.25" customHeight="1">
      <c r="A996" s="79"/>
      <c r="B996" s="79"/>
      <c r="C996" s="89"/>
      <c r="D996" s="79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90"/>
      <c r="P996" s="78"/>
      <c r="Q996" s="79"/>
      <c r="R996" s="79"/>
      <c r="S996" s="79"/>
      <c r="T996" s="79"/>
      <c r="U996" s="79"/>
      <c r="V996" s="79"/>
      <c r="W996" s="79"/>
      <c r="X996" s="79"/>
      <c r="Y996" s="79"/>
      <c r="Z996" s="79"/>
      <c r="AA996" s="79"/>
      <c r="AB996" s="79"/>
      <c r="AC996" s="79"/>
      <c r="AD996" s="79"/>
    </row>
    <row r="997" ht="14.25" customHeight="1">
      <c r="A997" s="79"/>
      <c r="B997" s="79"/>
      <c r="C997" s="89"/>
      <c r="D997" s="79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90"/>
      <c r="P997" s="78"/>
      <c r="Q997" s="79"/>
      <c r="R997" s="79"/>
      <c r="S997" s="79"/>
      <c r="T997" s="79"/>
      <c r="U997" s="79"/>
      <c r="V997" s="79"/>
      <c r="W997" s="79"/>
      <c r="X997" s="79"/>
      <c r="Y997" s="79"/>
      <c r="Z997" s="79"/>
      <c r="AA997" s="79"/>
      <c r="AB997" s="79"/>
      <c r="AC997" s="79"/>
      <c r="AD997" s="79"/>
    </row>
    <row r="998" ht="14.25" customHeight="1">
      <c r="A998" s="79"/>
      <c r="B998" s="79"/>
      <c r="C998" s="89"/>
      <c r="D998" s="79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90"/>
      <c r="P998" s="78"/>
      <c r="Q998" s="79"/>
      <c r="R998" s="79"/>
      <c r="S998" s="79"/>
      <c r="T998" s="79"/>
      <c r="U998" s="79"/>
      <c r="V998" s="79"/>
      <c r="W998" s="79"/>
      <c r="X998" s="79"/>
      <c r="Y998" s="79"/>
      <c r="Z998" s="79"/>
      <c r="AA998" s="79"/>
      <c r="AB998" s="79"/>
      <c r="AC998" s="79"/>
      <c r="AD998" s="79"/>
    </row>
    <row r="999" ht="14.25" customHeight="1">
      <c r="A999" s="79"/>
      <c r="B999" s="79"/>
      <c r="C999" s="89"/>
      <c r="D999" s="79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90"/>
      <c r="P999" s="78"/>
      <c r="Q999" s="79"/>
      <c r="R999" s="79"/>
      <c r="S999" s="79"/>
      <c r="T999" s="79"/>
      <c r="U999" s="79"/>
      <c r="V999" s="79"/>
      <c r="W999" s="79"/>
      <c r="X999" s="79"/>
      <c r="Y999" s="79"/>
      <c r="Z999" s="79"/>
      <c r="AA999" s="79"/>
      <c r="AB999" s="79"/>
      <c r="AC999" s="79"/>
      <c r="AD999" s="79"/>
    </row>
    <row r="1000" ht="14.25" customHeight="1">
      <c r="A1000" s="79"/>
      <c r="B1000" s="79"/>
      <c r="C1000" s="89"/>
      <c r="D1000" s="79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90"/>
      <c r="P1000" s="78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  <c r="AA1000" s="79"/>
      <c r="AB1000" s="79"/>
      <c r="AC1000" s="79"/>
      <c r="AD1000" s="79"/>
    </row>
  </sheetData>
  <autoFilter ref="$A$2:$AD$420"/>
  <mergeCells count="2">
    <mergeCell ref="A1:B1"/>
    <mergeCell ref="C1:O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0.43"/>
    <col customWidth="1" min="3" max="3" width="9.14"/>
    <col customWidth="1" min="4" max="4" width="8.0"/>
    <col customWidth="1" min="5" max="5" width="8.71"/>
    <col customWidth="1" min="6" max="6" width="10.29"/>
    <col customWidth="1" min="7" max="7" width="9.29"/>
    <col customWidth="1" min="8" max="9" width="8.71"/>
    <col customWidth="1" min="10" max="10" width="10.71"/>
    <col customWidth="1" min="11" max="26" width="8.71"/>
  </cols>
  <sheetData>
    <row r="1" ht="14.25" customHeight="1"/>
    <row r="2" ht="14.25" customHeight="1">
      <c r="B2" s="60"/>
      <c r="C2" s="60"/>
      <c r="D2" s="60"/>
      <c r="E2" s="60"/>
      <c r="F2" s="91" t="s">
        <v>1103</v>
      </c>
      <c r="G2" s="60"/>
      <c r="H2" s="60"/>
      <c r="K2" s="85">
        <v>2022.0</v>
      </c>
      <c r="L2" s="85">
        <v>2023.0</v>
      </c>
    </row>
    <row r="3" ht="14.25" customHeight="1">
      <c r="B3" s="92" t="s">
        <v>9</v>
      </c>
      <c r="C3" s="93" t="s">
        <v>1104</v>
      </c>
      <c r="D3" s="94" t="s">
        <v>15</v>
      </c>
      <c r="E3" s="60"/>
      <c r="F3" s="95" t="s">
        <v>1104</v>
      </c>
      <c r="G3" s="95" t="s">
        <v>1103</v>
      </c>
      <c r="H3" s="60"/>
      <c r="J3" s="96" t="s">
        <v>1105</v>
      </c>
      <c r="K3" s="97">
        <v>1.1334</v>
      </c>
      <c r="L3" s="98">
        <v>1.0649</v>
      </c>
    </row>
    <row r="4" ht="14.25" customHeight="1">
      <c r="B4" s="99" t="s">
        <v>1106</v>
      </c>
      <c r="C4" s="60" t="s">
        <v>1107</v>
      </c>
      <c r="D4" s="66" t="s">
        <v>34</v>
      </c>
      <c r="E4" s="60"/>
      <c r="F4" s="100" t="s">
        <v>1108</v>
      </c>
      <c r="G4" s="101">
        <v>0.02</v>
      </c>
      <c r="H4" s="60"/>
      <c r="J4" s="96" t="s">
        <v>1109</v>
      </c>
      <c r="K4" s="97">
        <v>1.5594</v>
      </c>
      <c r="L4" s="98">
        <v>1.5859</v>
      </c>
    </row>
    <row r="5" ht="14.25" customHeight="1">
      <c r="B5" s="99" t="s">
        <v>1106</v>
      </c>
      <c r="C5" s="60" t="s">
        <v>1108</v>
      </c>
      <c r="D5" s="66" t="s">
        <v>34</v>
      </c>
      <c r="E5" s="60"/>
      <c r="F5" s="102" t="s">
        <v>1107</v>
      </c>
      <c r="G5" s="103">
        <v>0.01</v>
      </c>
      <c r="H5" s="60"/>
      <c r="J5" s="96"/>
      <c r="K5" s="97"/>
      <c r="L5" s="98"/>
    </row>
    <row r="6" ht="14.25" customHeight="1">
      <c r="B6" s="99" t="s">
        <v>1106</v>
      </c>
      <c r="C6" s="60" t="s">
        <v>1110</v>
      </c>
      <c r="D6" s="66" t="s">
        <v>34</v>
      </c>
      <c r="E6" s="60"/>
      <c r="F6" s="102" t="s">
        <v>1110</v>
      </c>
      <c r="G6" s="103">
        <v>0.04</v>
      </c>
      <c r="H6" s="60"/>
      <c r="J6" s="96" t="s">
        <v>1111</v>
      </c>
      <c r="K6" s="97">
        <v>1.3758602435150873</v>
      </c>
      <c r="L6" s="97">
        <v>1.4892</v>
      </c>
    </row>
    <row r="7" ht="14.25" customHeight="1">
      <c r="B7" s="99" t="s">
        <v>1112</v>
      </c>
      <c r="C7" s="60" t="s">
        <v>1113</v>
      </c>
      <c r="D7" s="66" t="s">
        <v>35</v>
      </c>
      <c r="E7" s="60"/>
      <c r="F7" s="102" t="s">
        <v>1113</v>
      </c>
      <c r="G7" s="103">
        <v>0.11</v>
      </c>
      <c r="H7" s="60"/>
      <c r="J7" s="96" t="s">
        <v>1114</v>
      </c>
      <c r="K7" s="97">
        <v>0.7268180069257407</v>
      </c>
      <c r="L7" s="98">
        <v>0.6714799167665048</v>
      </c>
    </row>
    <row r="8" ht="14.25" customHeight="1">
      <c r="B8" s="99" t="s">
        <v>1115</v>
      </c>
      <c r="C8" s="60" t="s">
        <v>1116</v>
      </c>
      <c r="D8" s="66" t="s">
        <v>35</v>
      </c>
      <c r="E8" s="60"/>
      <c r="F8" s="102" t="s">
        <v>1117</v>
      </c>
      <c r="G8" s="103">
        <v>0.05</v>
      </c>
      <c r="H8" s="60"/>
    </row>
    <row r="9" ht="14.25" customHeight="1">
      <c r="B9" s="104" t="s">
        <v>1118</v>
      </c>
      <c r="C9" s="105" t="s">
        <v>1117</v>
      </c>
      <c r="D9" s="106" t="s">
        <v>35</v>
      </c>
      <c r="E9" s="60"/>
      <c r="F9" s="107" t="s">
        <v>1116</v>
      </c>
      <c r="G9" s="108">
        <v>0.07</v>
      </c>
      <c r="H9" s="60"/>
      <c r="K9" s="79"/>
    </row>
    <row r="10" ht="14.25" customHeight="1"/>
    <row r="11" ht="14.25" customHeight="1"/>
    <row r="12" ht="14.25" customHeight="1">
      <c r="G12" s="85" t="s">
        <v>1119</v>
      </c>
      <c r="H12" s="85" t="s">
        <v>1120</v>
      </c>
      <c r="I12" s="85" t="s">
        <v>1121</v>
      </c>
    </row>
    <row r="13" ht="14.25" customHeight="1">
      <c r="F13" s="109" t="s">
        <v>1104</v>
      </c>
      <c r="G13" s="110" t="s">
        <v>1122</v>
      </c>
      <c r="H13" s="111" t="s">
        <v>1122</v>
      </c>
      <c r="I13" s="111" t="s">
        <v>1122</v>
      </c>
    </row>
    <row r="14" ht="14.25" customHeight="1">
      <c r="F14" s="112" t="s">
        <v>1108</v>
      </c>
      <c r="G14" s="113">
        <v>0.012</v>
      </c>
      <c r="H14" s="114">
        <v>0.012</v>
      </c>
      <c r="I14" s="114">
        <v>0.095</v>
      </c>
    </row>
    <row r="15" ht="14.25" customHeight="1">
      <c r="F15" s="112" t="s">
        <v>1107</v>
      </c>
      <c r="G15" s="113">
        <v>0.012</v>
      </c>
      <c r="H15" s="114">
        <v>0.012</v>
      </c>
      <c r="I15" s="114">
        <v>0.085</v>
      </c>
    </row>
    <row r="16" ht="14.25" customHeight="1">
      <c r="F16" s="112" t="s">
        <v>1110</v>
      </c>
      <c r="G16" s="113">
        <v>0.012</v>
      </c>
      <c r="H16" s="114">
        <v>0.012</v>
      </c>
      <c r="I16" s="114">
        <v>0.03</v>
      </c>
    </row>
    <row r="17" ht="14.25" customHeight="1">
      <c r="F17" s="112" t="s">
        <v>1117</v>
      </c>
      <c r="G17" s="113">
        <v>0.01</v>
      </c>
      <c r="H17" s="114">
        <v>0.07</v>
      </c>
      <c r="I17" s="114">
        <v>0.07</v>
      </c>
    </row>
    <row r="18" ht="14.25" customHeight="1">
      <c r="F18" s="112" t="s">
        <v>1113</v>
      </c>
      <c r="G18" s="113">
        <v>0.01</v>
      </c>
      <c r="H18" s="114">
        <v>0.115</v>
      </c>
      <c r="I18" s="114">
        <v>0.115</v>
      </c>
    </row>
    <row r="19" ht="14.25" customHeight="1">
      <c r="F19" s="112" t="s">
        <v>1116</v>
      </c>
      <c r="G19" s="113">
        <v>0.01</v>
      </c>
      <c r="H19" s="114">
        <v>0.08</v>
      </c>
      <c r="I19" s="114">
        <v>0.105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2" width="9.14"/>
    <col customWidth="1" min="3" max="3" width="9.0"/>
    <col customWidth="1" min="4" max="6" width="7.43"/>
    <col customWidth="1" min="7" max="26" width="9.14"/>
  </cols>
  <sheetData>
    <row r="1" ht="14.25" customHeight="1">
      <c r="A1" s="115" t="s">
        <v>1123</v>
      </c>
      <c r="B1" s="115"/>
      <c r="C1" s="115"/>
      <c r="D1" s="116"/>
      <c r="E1" s="115"/>
      <c r="F1" s="115"/>
      <c r="G1" s="117" t="s">
        <v>49</v>
      </c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ht="14.25" customHeight="1">
      <c r="A2" s="115"/>
      <c r="B2" s="115"/>
      <c r="C2" s="115"/>
      <c r="D2" s="116"/>
      <c r="E2" s="118" t="s">
        <v>1124</v>
      </c>
      <c r="F2" s="118" t="s">
        <v>1125</v>
      </c>
      <c r="G2" s="117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 ht="14.25" customHeight="1">
      <c r="A3" s="117" t="s">
        <v>1126</v>
      </c>
      <c r="B3" s="117" t="s">
        <v>1127</v>
      </c>
      <c r="C3" s="117" t="s">
        <v>1128</v>
      </c>
      <c r="D3" s="119" t="s">
        <v>1129</v>
      </c>
      <c r="E3" s="117" t="s">
        <v>1130</v>
      </c>
      <c r="F3" s="117" t="s">
        <v>1131</v>
      </c>
      <c r="G3" s="117" t="s">
        <v>1132</v>
      </c>
      <c r="H3" s="120"/>
      <c r="I3" s="120" t="s">
        <v>1133</v>
      </c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</row>
    <row r="4" ht="14.25" customHeight="1">
      <c r="A4" s="115" t="s">
        <v>592</v>
      </c>
      <c r="B4" s="115" t="s">
        <v>1134</v>
      </c>
      <c r="C4" s="121" t="s">
        <v>1135</v>
      </c>
      <c r="D4" s="122">
        <v>2305.0</v>
      </c>
      <c r="E4" s="122">
        <v>190.0</v>
      </c>
      <c r="F4" s="122">
        <v>390.0</v>
      </c>
      <c r="G4" s="122">
        <v>2885.0</v>
      </c>
      <c r="H4" s="123">
        <v>1385.0</v>
      </c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</row>
    <row r="5" ht="14.25" customHeight="1">
      <c r="A5" s="115" t="s">
        <v>592</v>
      </c>
      <c r="B5" s="115" t="s">
        <v>1134</v>
      </c>
      <c r="C5" s="121" t="s">
        <v>1136</v>
      </c>
      <c r="D5" s="122">
        <v>4400.0</v>
      </c>
      <c r="E5" s="122">
        <v>500.0</v>
      </c>
      <c r="F5" s="122">
        <v>1250.0</v>
      </c>
      <c r="G5" s="122">
        <v>6150.0</v>
      </c>
      <c r="H5" s="123">
        <v>1150.0</v>
      </c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</row>
    <row r="6" ht="14.25" customHeight="1">
      <c r="A6" s="115" t="s">
        <v>592</v>
      </c>
      <c r="B6" s="115" t="s">
        <v>1134</v>
      </c>
      <c r="C6" s="121" t="s">
        <v>1137</v>
      </c>
      <c r="D6" s="122">
        <v>2485.0</v>
      </c>
      <c r="E6" s="122">
        <v>375.0</v>
      </c>
      <c r="F6" s="122">
        <v>1000.0</v>
      </c>
      <c r="G6" s="122">
        <v>3860.0</v>
      </c>
      <c r="H6" s="123">
        <v>360.0</v>
      </c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</row>
    <row r="7" ht="14.25" customHeight="1">
      <c r="A7" s="115" t="s">
        <v>592</v>
      </c>
      <c r="B7" s="115" t="s">
        <v>1134</v>
      </c>
      <c r="C7" s="121" t="s">
        <v>1138</v>
      </c>
      <c r="D7" s="122">
        <v>4495.0</v>
      </c>
      <c r="E7" s="122">
        <v>600.0</v>
      </c>
      <c r="F7" s="122">
        <v>1500.0</v>
      </c>
      <c r="G7" s="122">
        <v>6595.0</v>
      </c>
      <c r="H7" s="123">
        <v>595.0</v>
      </c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</row>
    <row r="8" ht="14.25" customHeight="1">
      <c r="A8" s="115" t="s">
        <v>592</v>
      </c>
      <c r="B8" s="115" t="s">
        <v>1134</v>
      </c>
      <c r="C8" s="121" t="s">
        <v>1139</v>
      </c>
      <c r="D8" s="122">
        <v>8000.0</v>
      </c>
      <c r="E8" s="122">
        <v>1500.0</v>
      </c>
      <c r="F8" s="122">
        <v>1500.0</v>
      </c>
      <c r="G8" s="122">
        <v>11000.0</v>
      </c>
      <c r="H8" s="123">
        <v>0.0</v>
      </c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</row>
    <row r="9" ht="14.25" customHeight="1">
      <c r="A9" s="115" t="s">
        <v>592</v>
      </c>
      <c r="B9" s="115" t="s">
        <v>1134</v>
      </c>
      <c r="C9" s="121" t="s">
        <v>1140</v>
      </c>
      <c r="D9" s="122">
        <v>16000.0</v>
      </c>
      <c r="E9" s="122">
        <v>2000.0</v>
      </c>
      <c r="F9" s="122">
        <v>2000.0</v>
      </c>
      <c r="G9" s="122">
        <v>20000.0</v>
      </c>
      <c r="H9" s="123">
        <v>0.0</v>
      </c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</row>
    <row r="10" ht="14.25" customHeight="1">
      <c r="A10" s="115" t="s">
        <v>592</v>
      </c>
      <c r="B10" s="115" t="s">
        <v>1134</v>
      </c>
      <c r="C10" s="124" t="s">
        <v>1141</v>
      </c>
      <c r="D10" s="122">
        <v>2490.0</v>
      </c>
      <c r="E10" s="122">
        <v>200.0</v>
      </c>
      <c r="F10" s="122">
        <v>500.0</v>
      </c>
      <c r="G10" s="122">
        <v>3190.0</v>
      </c>
      <c r="H10" s="123">
        <v>1500.0</v>
      </c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ht="14.25" customHeight="1">
      <c r="A11" s="115" t="s">
        <v>592</v>
      </c>
      <c r="B11" s="115" t="s">
        <v>1134</v>
      </c>
      <c r="C11" s="121" t="s">
        <v>1142</v>
      </c>
      <c r="D11" s="122">
        <v>9500.0</v>
      </c>
      <c r="E11" s="122">
        <v>1500.0</v>
      </c>
      <c r="F11" s="122">
        <v>1500.0</v>
      </c>
      <c r="G11" s="122">
        <v>12500.0</v>
      </c>
      <c r="H11" s="123">
        <v>0.0</v>
      </c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ht="14.25" customHeight="1">
      <c r="A12" s="115" t="s">
        <v>592</v>
      </c>
      <c r="B12" s="115" t="s">
        <v>1134</v>
      </c>
      <c r="C12" s="121" t="s">
        <v>1143</v>
      </c>
      <c r="D12" s="122">
        <v>4330.0</v>
      </c>
      <c r="E12" s="122">
        <v>490.0</v>
      </c>
      <c r="F12" s="122">
        <v>1510.0</v>
      </c>
      <c r="G12" s="122">
        <v>6330.0</v>
      </c>
      <c r="H12" s="123">
        <v>1530.0</v>
      </c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ht="14.25" customHeight="1">
      <c r="A13" s="115" t="s">
        <v>592</v>
      </c>
      <c r="B13" s="115" t="s">
        <v>1134</v>
      </c>
      <c r="C13" s="124" t="s">
        <v>1144</v>
      </c>
      <c r="D13" s="122">
        <v>2715.0</v>
      </c>
      <c r="E13" s="122">
        <v>200.0</v>
      </c>
      <c r="F13" s="122">
        <v>500.0</v>
      </c>
      <c r="G13" s="122">
        <v>3415.0</v>
      </c>
      <c r="H13" s="123">
        <v>1500.0</v>
      </c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ht="14.25" customHeight="1">
      <c r="A14" s="115" t="s">
        <v>592</v>
      </c>
      <c r="B14" s="115" t="s">
        <v>1134</v>
      </c>
      <c r="C14" s="121" t="s">
        <v>1145</v>
      </c>
      <c r="D14" s="122">
        <v>3375.0</v>
      </c>
      <c r="E14" s="122">
        <v>200.0</v>
      </c>
      <c r="F14" s="122">
        <v>500.0</v>
      </c>
      <c r="G14" s="122">
        <v>4075.0</v>
      </c>
      <c r="H14" s="123">
        <v>425.0</v>
      </c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ht="14.25" customHeight="1">
      <c r="A15" s="115" t="s">
        <v>592</v>
      </c>
      <c r="B15" s="115" t="s">
        <v>1134</v>
      </c>
      <c r="C15" s="124" t="s">
        <v>1146</v>
      </c>
      <c r="D15" s="122">
        <v>2910.0</v>
      </c>
      <c r="E15" s="122">
        <v>200.0</v>
      </c>
      <c r="F15" s="122">
        <v>295.0</v>
      </c>
      <c r="G15" s="122">
        <v>3405.0</v>
      </c>
      <c r="H15" s="123">
        <v>1500.0</v>
      </c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ht="14.25" customHeight="1">
      <c r="A16" s="115" t="s">
        <v>592</v>
      </c>
      <c r="B16" s="115" t="s">
        <v>1134</v>
      </c>
      <c r="C16" s="124" t="s">
        <v>1147</v>
      </c>
      <c r="D16" s="122">
        <v>2250.0</v>
      </c>
      <c r="E16" s="122">
        <v>120.0</v>
      </c>
      <c r="F16" s="122">
        <v>295.0</v>
      </c>
      <c r="G16" s="122">
        <v>2665.0</v>
      </c>
      <c r="H16" s="123">
        <v>1500.0</v>
      </c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</row>
    <row r="17" ht="14.25" customHeight="1">
      <c r="A17" s="115" t="s">
        <v>592</v>
      </c>
      <c r="B17" s="115" t="s">
        <v>1134</v>
      </c>
      <c r="C17" s="121" t="s">
        <v>1148</v>
      </c>
      <c r="D17" s="122">
        <v>27600.0</v>
      </c>
      <c r="E17" s="122">
        <v>3000.0</v>
      </c>
      <c r="F17" s="122">
        <v>3000.0</v>
      </c>
      <c r="G17" s="122">
        <v>33600.0</v>
      </c>
      <c r="H17" s="123">
        <v>0.0</v>
      </c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</row>
    <row r="18" ht="14.25" customHeight="1">
      <c r="A18" s="115" t="s">
        <v>592</v>
      </c>
      <c r="B18" s="115" t="s">
        <v>1134</v>
      </c>
      <c r="C18" s="121" t="s">
        <v>1149</v>
      </c>
      <c r="D18" s="122">
        <v>3235.0</v>
      </c>
      <c r="E18" s="122">
        <v>200.0</v>
      </c>
      <c r="F18" s="122">
        <v>800.0</v>
      </c>
      <c r="G18" s="122">
        <v>4235.0</v>
      </c>
      <c r="H18" s="123">
        <v>1235.0</v>
      </c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</row>
    <row r="19" ht="14.25" customHeight="1">
      <c r="A19" s="115" t="s">
        <v>592</v>
      </c>
      <c r="B19" s="115" t="s">
        <v>1134</v>
      </c>
      <c r="C19" s="124" t="s">
        <v>1150</v>
      </c>
      <c r="D19" s="122">
        <v>3350.0</v>
      </c>
      <c r="E19" s="122">
        <v>280.0</v>
      </c>
      <c r="F19" s="122">
        <v>705.0</v>
      </c>
      <c r="G19" s="122">
        <v>4335.0</v>
      </c>
      <c r="H19" s="123">
        <v>1500.0</v>
      </c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</row>
    <row r="20" ht="14.25" customHeight="1">
      <c r="A20" s="115" t="s">
        <v>592</v>
      </c>
      <c r="B20" s="115" t="s">
        <v>1134</v>
      </c>
      <c r="C20" s="121" t="s">
        <v>1151</v>
      </c>
      <c r="D20" s="122">
        <v>2290.0</v>
      </c>
      <c r="E20" s="122">
        <v>185.0</v>
      </c>
      <c r="F20" s="122">
        <v>500.0</v>
      </c>
      <c r="G20" s="122">
        <v>2975.0</v>
      </c>
      <c r="H20" s="123">
        <v>1475.0</v>
      </c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</row>
    <row r="21" ht="14.25" customHeight="1">
      <c r="A21" s="115" t="s">
        <v>592</v>
      </c>
      <c r="B21" s="115" t="s">
        <v>1134</v>
      </c>
      <c r="C21" s="121" t="s">
        <v>1152</v>
      </c>
      <c r="D21" s="122">
        <v>3190.0</v>
      </c>
      <c r="E21" s="122">
        <v>500.0</v>
      </c>
      <c r="F21" s="122">
        <v>1000.0</v>
      </c>
      <c r="G21" s="122">
        <v>4690.0</v>
      </c>
      <c r="H21" s="123">
        <v>1490.0</v>
      </c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</row>
    <row r="22" ht="14.25" customHeight="1">
      <c r="A22" s="115" t="s">
        <v>592</v>
      </c>
      <c r="B22" s="115" t="s">
        <v>1134</v>
      </c>
      <c r="C22" s="124" t="s">
        <v>1153</v>
      </c>
      <c r="D22" s="122">
        <v>2500.0</v>
      </c>
      <c r="E22" s="122">
        <v>200.0</v>
      </c>
      <c r="F22" s="122">
        <v>500.0</v>
      </c>
      <c r="G22" s="122">
        <v>3200.0</v>
      </c>
      <c r="H22" s="123">
        <v>1500.0</v>
      </c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</row>
    <row r="23" ht="14.25" customHeight="1">
      <c r="A23" s="115" t="s">
        <v>592</v>
      </c>
      <c r="B23" s="115" t="s">
        <v>1134</v>
      </c>
      <c r="C23" s="124" t="s">
        <v>1154</v>
      </c>
      <c r="D23" s="122">
        <v>2500.0</v>
      </c>
      <c r="E23" s="122">
        <v>200.0</v>
      </c>
      <c r="F23" s="122">
        <v>500.0</v>
      </c>
      <c r="G23" s="122">
        <v>3200.0</v>
      </c>
      <c r="H23" s="123">
        <v>1500.0</v>
      </c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</row>
    <row r="24" ht="14.25" customHeight="1">
      <c r="A24" s="115" t="s">
        <v>592</v>
      </c>
      <c r="B24" s="115" t="s">
        <v>1134</v>
      </c>
      <c r="C24" s="124" t="s">
        <v>1155</v>
      </c>
      <c r="D24" s="122">
        <v>2500.0</v>
      </c>
      <c r="E24" s="122">
        <v>200.0</v>
      </c>
      <c r="F24" s="122">
        <v>500.0</v>
      </c>
      <c r="G24" s="122">
        <v>3200.0</v>
      </c>
      <c r="H24" s="123">
        <v>1500.0</v>
      </c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</row>
    <row r="25" ht="14.25" customHeight="1">
      <c r="A25" s="115" t="s">
        <v>592</v>
      </c>
      <c r="B25" s="115" t="s">
        <v>1134</v>
      </c>
      <c r="C25" s="121" t="s">
        <v>1156</v>
      </c>
      <c r="D25" s="122">
        <v>3235.0</v>
      </c>
      <c r="E25" s="122">
        <v>300.0</v>
      </c>
      <c r="F25" s="122">
        <v>700.0</v>
      </c>
      <c r="G25" s="122">
        <v>4235.0</v>
      </c>
      <c r="H25" s="123">
        <v>1235.0</v>
      </c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 ht="14.25" customHeight="1">
      <c r="A26" s="115" t="s">
        <v>592</v>
      </c>
      <c r="B26" s="115" t="s">
        <v>1134</v>
      </c>
      <c r="C26" s="121" t="s">
        <v>1157</v>
      </c>
      <c r="D26" s="122">
        <v>2260.0</v>
      </c>
      <c r="E26" s="122">
        <v>230.0</v>
      </c>
      <c r="F26" s="122">
        <v>655.0</v>
      </c>
      <c r="G26" s="122">
        <v>3145.0</v>
      </c>
      <c r="H26" s="123">
        <v>1645.0</v>
      </c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 ht="14.25" customHeight="1">
      <c r="A27" s="115" t="s">
        <v>592</v>
      </c>
      <c r="B27" s="115" t="s">
        <v>1134</v>
      </c>
      <c r="C27" s="121" t="s">
        <v>1158</v>
      </c>
      <c r="D27" s="122">
        <v>2775.0</v>
      </c>
      <c r="E27" s="122">
        <v>200.0</v>
      </c>
      <c r="F27" s="122">
        <v>600.0</v>
      </c>
      <c r="G27" s="122">
        <v>3575.0</v>
      </c>
      <c r="H27" s="123">
        <v>1575.0</v>
      </c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</row>
    <row r="28" ht="14.25" customHeight="1">
      <c r="A28" s="115" t="s">
        <v>592</v>
      </c>
      <c r="B28" s="115" t="s">
        <v>1134</v>
      </c>
      <c r="C28" s="121" t="s">
        <v>1159</v>
      </c>
      <c r="D28" s="122">
        <v>3805.0</v>
      </c>
      <c r="E28" s="122">
        <v>300.0</v>
      </c>
      <c r="F28" s="122">
        <v>750.0</v>
      </c>
      <c r="G28" s="122">
        <v>4855.0</v>
      </c>
      <c r="H28" s="123">
        <v>1855.0</v>
      </c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</row>
    <row r="29" ht="14.25" customHeight="1">
      <c r="A29" s="115" t="s">
        <v>592</v>
      </c>
      <c r="B29" s="115" t="s">
        <v>1134</v>
      </c>
      <c r="C29" s="124" t="s">
        <v>1160</v>
      </c>
      <c r="D29" s="122">
        <v>2380.0</v>
      </c>
      <c r="E29" s="122">
        <v>180.0</v>
      </c>
      <c r="F29" s="122">
        <v>440.0</v>
      </c>
      <c r="G29" s="122">
        <v>3000.0</v>
      </c>
      <c r="H29" s="123">
        <v>1500.0</v>
      </c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</row>
    <row r="30" ht="14.25" customHeight="1">
      <c r="A30" s="115" t="s">
        <v>592</v>
      </c>
      <c r="B30" s="115" t="s">
        <v>1134</v>
      </c>
      <c r="C30" s="124" t="s">
        <v>1161</v>
      </c>
      <c r="D30" s="122">
        <v>2550.0</v>
      </c>
      <c r="E30" s="122">
        <v>175.0</v>
      </c>
      <c r="F30" s="122">
        <v>440.0</v>
      </c>
      <c r="G30" s="122">
        <v>3165.0</v>
      </c>
      <c r="H30" s="123">
        <v>1500.0</v>
      </c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</row>
    <row r="31" ht="14.25" customHeight="1">
      <c r="A31" s="115" t="s">
        <v>592</v>
      </c>
      <c r="B31" s="115" t="s">
        <v>1134</v>
      </c>
      <c r="C31" s="121" t="s">
        <v>1162</v>
      </c>
      <c r="D31" s="122">
        <v>20000.0</v>
      </c>
      <c r="E31" s="122">
        <v>3000.0</v>
      </c>
      <c r="F31" s="122">
        <v>3000.0</v>
      </c>
      <c r="G31" s="122">
        <v>26000.0</v>
      </c>
      <c r="H31" s="123">
        <v>0.0</v>
      </c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</row>
    <row r="32" ht="14.25" customHeight="1">
      <c r="A32" s="115" t="s">
        <v>592</v>
      </c>
      <c r="B32" s="115" t="s">
        <v>1134</v>
      </c>
      <c r="C32" s="124" t="s">
        <v>1163</v>
      </c>
      <c r="D32" s="122">
        <v>2050.0</v>
      </c>
      <c r="E32" s="122">
        <v>100.0</v>
      </c>
      <c r="F32" s="122">
        <v>200.0</v>
      </c>
      <c r="G32" s="122">
        <v>2350.0</v>
      </c>
      <c r="H32" s="123">
        <v>1500.0</v>
      </c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</row>
    <row r="33" ht="14.25" customHeight="1">
      <c r="A33" s="115" t="s">
        <v>592</v>
      </c>
      <c r="B33" s="115" t="s">
        <v>1134</v>
      </c>
      <c r="C33" s="124" t="s">
        <v>1164</v>
      </c>
      <c r="D33" s="122">
        <v>2000.0</v>
      </c>
      <c r="E33" s="122">
        <v>200.0</v>
      </c>
      <c r="F33" s="122">
        <v>300.0</v>
      </c>
      <c r="G33" s="122">
        <v>2500.0</v>
      </c>
      <c r="H33" s="123">
        <v>1500.0</v>
      </c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</row>
    <row r="34" ht="14.25" customHeight="1">
      <c r="A34" s="115" t="s">
        <v>592</v>
      </c>
      <c r="B34" s="115" t="s">
        <v>1134</v>
      </c>
      <c r="C34" s="124" t="s">
        <v>1165</v>
      </c>
      <c r="D34" s="122">
        <v>2175.0</v>
      </c>
      <c r="E34" s="122">
        <v>200.0</v>
      </c>
      <c r="F34" s="122">
        <v>300.0</v>
      </c>
      <c r="G34" s="122">
        <v>2675.0</v>
      </c>
      <c r="H34" s="123">
        <v>1500.0</v>
      </c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</row>
    <row r="35" ht="14.25" customHeight="1">
      <c r="A35" s="115" t="s">
        <v>592</v>
      </c>
      <c r="B35" s="115" t="s">
        <v>1134</v>
      </c>
      <c r="C35" s="124" t="s">
        <v>1166</v>
      </c>
      <c r="D35" s="122">
        <v>2065.0</v>
      </c>
      <c r="E35" s="122">
        <v>100.0</v>
      </c>
      <c r="F35" s="122">
        <v>300.0</v>
      </c>
      <c r="G35" s="122">
        <v>2465.0</v>
      </c>
      <c r="H35" s="123">
        <v>1500.0</v>
      </c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</row>
    <row r="36" ht="14.25" customHeight="1">
      <c r="A36" s="115" t="s">
        <v>592</v>
      </c>
      <c r="B36" s="115" t="s">
        <v>1134</v>
      </c>
      <c r="C36" s="121" t="s">
        <v>1167</v>
      </c>
      <c r="D36" s="122">
        <v>2845.0</v>
      </c>
      <c r="E36" s="122">
        <v>165.0</v>
      </c>
      <c r="F36" s="122">
        <v>400.0</v>
      </c>
      <c r="G36" s="122">
        <v>3410.0</v>
      </c>
      <c r="H36" s="123">
        <v>1410.0</v>
      </c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</row>
    <row r="37" ht="14.25" customHeight="1">
      <c r="A37" s="115" t="s">
        <v>592</v>
      </c>
      <c r="B37" s="115" t="s">
        <v>1134</v>
      </c>
      <c r="C37" s="121" t="s">
        <v>1168</v>
      </c>
      <c r="D37" s="122">
        <v>31500.0</v>
      </c>
      <c r="E37" s="122">
        <v>3500.0</v>
      </c>
      <c r="F37" s="122">
        <v>3000.0</v>
      </c>
      <c r="G37" s="122">
        <v>38000.0</v>
      </c>
      <c r="H37" s="123">
        <v>0.0</v>
      </c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</row>
    <row r="38" ht="14.25" customHeight="1">
      <c r="A38" s="115" t="s">
        <v>592</v>
      </c>
      <c r="B38" s="115" t="s">
        <v>1134</v>
      </c>
      <c r="C38" s="121" t="s">
        <v>1169</v>
      </c>
      <c r="D38" s="122">
        <v>990.0</v>
      </c>
      <c r="E38" s="122">
        <v>125.0</v>
      </c>
      <c r="F38" s="122">
        <v>300.0</v>
      </c>
      <c r="G38" s="122">
        <v>1415.0</v>
      </c>
      <c r="H38" s="123">
        <v>405.0</v>
      </c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</row>
    <row r="39" ht="14.25" customHeight="1">
      <c r="A39" s="115" t="s">
        <v>592</v>
      </c>
      <c r="B39" s="115" t="s">
        <v>1134</v>
      </c>
      <c r="C39" s="121" t="s">
        <v>1170</v>
      </c>
      <c r="D39" s="122">
        <v>1720.0</v>
      </c>
      <c r="E39" s="122">
        <v>125.0</v>
      </c>
      <c r="F39" s="122">
        <v>300.0</v>
      </c>
      <c r="G39" s="122">
        <v>2145.0</v>
      </c>
      <c r="H39" s="123">
        <v>145.0</v>
      </c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</row>
    <row r="40" ht="14.25" customHeight="1">
      <c r="A40" s="115" t="s">
        <v>592</v>
      </c>
      <c r="B40" s="115" t="s">
        <v>1134</v>
      </c>
      <c r="C40" s="124" t="s">
        <v>1171</v>
      </c>
      <c r="D40" s="122">
        <v>2060.0</v>
      </c>
      <c r="E40" s="122">
        <v>120.0</v>
      </c>
      <c r="F40" s="122">
        <v>300.0</v>
      </c>
      <c r="G40" s="122">
        <v>2480.0</v>
      </c>
      <c r="H40" s="123">
        <v>1500.0</v>
      </c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</row>
    <row r="41" ht="14.25" customHeight="1">
      <c r="A41" s="115" t="s">
        <v>592</v>
      </c>
      <c r="B41" s="115" t="s">
        <v>1134</v>
      </c>
      <c r="C41" s="124" t="s">
        <v>1172</v>
      </c>
      <c r="D41" s="122">
        <v>3290.0</v>
      </c>
      <c r="E41" s="122">
        <v>120.0</v>
      </c>
      <c r="F41" s="122">
        <v>295.0</v>
      </c>
      <c r="G41" s="122">
        <v>3705.0</v>
      </c>
      <c r="H41" s="123">
        <v>2540.0</v>
      </c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</row>
    <row r="42" ht="14.25" customHeight="1">
      <c r="A42" s="115" t="s">
        <v>592</v>
      </c>
      <c r="B42" s="115" t="s">
        <v>1134</v>
      </c>
      <c r="C42" s="121" t="s">
        <v>1173</v>
      </c>
      <c r="D42" s="122">
        <v>2775.0</v>
      </c>
      <c r="E42" s="122">
        <v>215.0</v>
      </c>
      <c r="F42" s="122">
        <v>530.0</v>
      </c>
      <c r="G42" s="122">
        <v>3520.0</v>
      </c>
      <c r="H42" s="123">
        <v>1580.0</v>
      </c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</row>
    <row r="43" ht="14.25" customHeight="1">
      <c r="A43" s="115" t="s">
        <v>592</v>
      </c>
      <c r="B43" s="115" t="s">
        <v>1134</v>
      </c>
      <c r="C43" s="121" t="s">
        <v>1174</v>
      </c>
      <c r="D43" s="122">
        <v>2640.0</v>
      </c>
      <c r="E43" s="122">
        <v>140.0</v>
      </c>
      <c r="F43" s="122">
        <v>285.0</v>
      </c>
      <c r="G43" s="122">
        <v>3065.0</v>
      </c>
      <c r="H43" s="123">
        <v>1900.0</v>
      </c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</row>
    <row r="44" ht="14.25" customHeight="1">
      <c r="A44" s="115" t="s">
        <v>592</v>
      </c>
      <c r="B44" s="115" t="s">
        <v>1134</v>
      </c>
      <c r="C44" s="124" t="s">
        <v>1175</v>
      </c>
      <c r="D44" s="122">
        <v>2060.0</v>
      </c>
      <c r="E44" s="122">
        <v>120.0</v>
      </c>
      <c r="F44" s="122">
        <v>300.0</v>
      </c>
      <c r="G44" s="122">
        <v>2480.0</v>
      </c>
      <c r="H44" s="123">
        <v>1500.0</v>
      </c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</row>
    <row r="45" ht="14.25" customHeight="1">
      <c r="A45" s="115" t="s">
        <v>592</v>
      </c>
      <c r="B45" s="115" t="s">
        <v>1134</v>
      </c>
      <c r="C45" s="124" t="s">
        <v>1176</v>
      </c>
      <c r="D45" s="122">
        <v>2180.0</v>
      </c>
      <c r="E45" s="122">
        <v>150.0</v>
      </c>
      <c r="F45" s="122">
        <v>500.0</v>
      </c>
      <c r="G45" s="122">
        <v>2830.0</v>
      </c>
      <c r="H45" s="123">
        <v>1500.0</v>
      </c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</row>
    <row r="46" ht="14.25" customHeight="1">
      <c r="A46" s="115" t="s">
        <v>592</v>
      </c>
      <c r="B46" s="115" t="s">
        <v>1134</v>
      </c>
      <c r="C46" s="121" t="s">
        <v>1177</v>
      </c>
      <c r="D46" s="122">
        <v>2605.0</v>
      </c>
      <c r="E46" s="122">
        <v>100.0</v>
      </c>
      <c r="F46" s="122">
        <v>240.0</v>
      </c>
      <c r="G46" s="122">
        <v>2945.0</v>
      </c>
      <c r="H46" s="123">
        <v>1970.0</v>
      </c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</row>
    <row r="47" ht="14.25" customHeight="1">
      <c r="A47" s="115" t="s">
        <v>592</v>
      </c>
      <c r="B47" s="115" t="s">
        <v>1134</v>
      </c>
      <c r="C47" s="121" t="s">
        <v>1178</v>
      </c>
      <c r="D47" s="122">
        <v>11700.0</v>
      </c>
      <c r="E47" s="122">
        <v>1700.0</v>
      </c>
      <c r="F47" s="122">
        <v>2600.0</v>
      </c>
      <c r="G47" s="122">
        <v>16000.0</v>
      </c>
      <c r="H47" s="123">
        <v>0.0</v>
      </c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</row>
    <row r="48" ht="14.25" customHeight="1">
      <c r="A48" s="115" t="s">
        <v>592</v>
      </c>
      <c r="B48" s="115" t="s">
        <v>1134</v>
      </c>
      <c r="C48" s="121" t="s">
        <v>1179</v>
      </c>
      <c r="D48" s="122">
        <v>9900.0</v>
      </c>
      <c r="E48" s="122">
        <v>1700.0</v>
      </c>
      <c r="F48" s="122">
        <v>2400.0</v>
      </c>
      <c r="G48" s="122">
        <v>14000.0</v>
      </c>
      <c r="H48" s="123">
        <v>0.0</v>
      </c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</row>
    <row r="49" ht="14.25" customHeight="1">
      <c r="A49" s="115" t="s">
        <v>592</v>
      </c>
      <c r="B49" s="115" t="s">
        <v>1134</v>
      </c>
      <c r="C49" s="124" t="s">
        <v>1180</v>
      </c>
      <c r="D49" s="122">
        <v>2500.0</v>
      </c>
      <c r="E49" s="122">
        <v>200.0</v>
      </c>
      <c r="F49" s="122">
        <v>500.0</v>
      </c>
      <c r="G49" s="122">
        <v>3200.0</v>
      </c>
      <c r="H49" s="123">
        <v>1500.0</v>
      </c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</row>
    <row r="50" ht="14.25" customHeight="1">
      <c r="A50" s="115" t="s">
        <v>592</v>
      </c>
      <c r="B50" s="115" t="s">
        <v>1134</v>
      </c>
      <c r="C50" s="124" t="s">
        <v>1181</v>
      </c>
      <c r="D50" s="122">
        <v>2500.0</v>
      </c>
      <c r="E50" s="122">
        <v>200.0</v>
      </c>
      <c r="F50" s="122">
        <v>500.0</v>
      </c>
      <c r="G50" s="122">
        <v>3200.0</v>
      </c>
      <c r="H50" s="123">
        <v>1500.0</v>
      </c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</row>
    <row r="51" ht="14.25" customHeight="1">
      <c r="A51" s="115" t="s">
        <v>592</v>
      </c>
      <c r="B51" s="115" t="s">
        <v>1134</v>
      </c>
      <c r="C51" s="121" t="s">
        <v>1182</v>
      </c>
      <c r="D51" s="122">
        <v>2705.0</v>
      </c>
      <c r="E51" s="122">
        <v>200.0</v>
      </c>
      <c r="F51" s="122">
        <v>500.0</v>
      </c>
      <c r="G51" s="122">
        <v>3405.0</v>
      </c>
      <c r="H51" s="123">
        <v>1735.0</v>
      </c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</row>
    <row r="52" ht="14.25" customHeight="1">
      <c r="A52" s="115" t="s">
        <v>592</v>
      </c>
      <c r="B52" s="115" t="s">
        <v>1134</v>
      </c>
      <c r="C52" s="121" t="s">
        <v>1183</v>
      </c>
      <c r="D52" s="122">
        <v>2875.0</v>
      </c>
      <c r="E52" s="122">
        <v>200.0</v>
      </c>
      <c r="F52" s="122">
        <v>500.0</v>
      </c>
      <c r="G52" s="122">
        <v>3575.0</v>
      </c>
      <c r="H52" s="123">
        <v>1935.0</v>
      </c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 ht="14.25" customHeight="1">
      <c r="A53" s="115" t="s">
        <v>592</v>
      </c>
      <c r="B53" s="115" t="s">
        <v>1134</v>
      </c>
      <c r="C53" s="124" t="s">
        <v>1184</v>
      </c>
      <c r="D53" s="122">
        <v>1760.0</v>
      </c>
      <c r="E53" s="122">
        <v>120.0</v>
      </c>
      <c r="F53" s="122">
        <v>120.0</v>
      </c>
      <c r="G53" s="122">
        <v>2000.0</v>
      </c>
      <c r="H53" s="123">
        <v>1500.0</v>
      </c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</row>
    <row r="54" ht="14.25" customHeight="1">
      <c r="A54" s="115" t="s">
        <v>592</v>
      </c>
      <c r="B54" s="115" t="s">
        <v>1134</v>
      </c>
      <c r="C54" s="121"/>
      <c r="D54" s="122"/>
      <c r="E54" s="122"/>
      <c r="F54" s="122"/>
      <c r="G54" s="122"/>
      <c r="H54" s="123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</row>
    <row r="55" ht="14.25" customHeight="1">
      <c r="A55" s="115" t="s">
        <v>592</v>
      </c>
      <c r="B55" s="115" t="s">
        <v>1134</v>
      </c>
      <c r="C55" s="124" t="s">
        <v>1185</v>
      </c>
      <c r="D55" s="122">
        <v>3675.0</v>
      </c>
      <c r="E55" s="122">
        <v>235.0</v>
      </c>
      <c r="F55" s="122">
        <v>590.0</v>
      </c>
      <c r="G55" s="122">
        <v>4500.0</v>
      </c>
      <c r="H55" s="123">
        <v>1500.0</v>
      </c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</row>
    <row r="56" ht="14.25" customHeight="1">
      <c r="A56" s="115" t="s">
        <v>592</v>
      </c>
      <c r="B56" s="115" t="s">
        <v>1134</v>
      </c>
      <c r="C56" s="124" t="s">
        <v>1186</v>
      </c>
      <c r="D56" s="122">
        <v>2470.0</v>
      </c>
      <c r="E56" s="122">
        <v>200.0</v>
      </c>
      <c r="F56" s="122">
        <v>500.0</v>
      </c>
      <c r="G56" s="122">
        <v>3170.0</v>
      </c>
      <c r="H56" s="123">
        <v>1500.0</v>
      </c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</row>
    <row r="57" ht="14.25" customHeight="1">
      <c r="A57" s="115" t="s">
        <v>592</v>
      </c>
      <c r="B57" s="115" t="s">
        <v>1134</v>
      </c>
      <c r="C57" s="121" t="s">
        <v>1187</v>
      </c>
      <c r="D57" s="122">
        <v>2820.0</v>
      </c>
      <c r="E57" s="122">
        <v>150.0</v>
      </c>
      <c r="F57" s="122">
        <v>500.0</v>
      </c>
      <c r="G57" s="122">
        <v>3470.0</v>
      </c>
      <c r="H57" s="123">
        <v>1470.0</v>
      </c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</row>
    <row r="58" ht="14.25" customHeight="1">
      <c r="A58" s="115" t="s">
        <v>592</v>
      </c>
      <c r="B58" s="115" t="s">
        <v>1134</v>
      </c>
      <c r="C58" s="124" t="s">
        <v>1188</v>
      </c>
      <c r="D58" s="122">
        <v>1970.0</v>
      </c>
      <c r="E58" s="122">
        <v>150.0</v>
      </c>
      <c r="F58" s="122">
        <v>180.0</v>
      </c>
      <c r="G58" s="122">
        <v>2300.0</v>
      </c>
      <c r="H58" s="123">
        <v>1500.0</v>
      </c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</row>
    <row r="59" ht="14.25" customHeight="1">
      <c r="A59" s="115" t="s">
        <v>592</v>
      </c>
      <c r="B59" s="115" t="s">
        <v>1134</v>
      </c>
      <c r="C59" s="121" t="s">
        <v>1189</v>
      </c>
      <c r="D59" s="122">
        <v>4445.0</v>
      </c>
      <c r="E59" s="122">
        <v>155.0</v>
      </c>
      <c r="F59" s="122">
        <v>400.0</v>
      </c>
      <c r="G59" s="122">
        <v>5000.0</v>
      </c>
      <c r="H59" s="123">
        <v>0.0</v>
      </c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</row>
    <row r="60" ht="14.25" customHeight="1">
      <c r="A60" s="115" t="s">
        <v>592</v>
      </c>
      <c r="B60" s="115" t="s">
        <v>1134</v>
      </c>
      <c r="C60" s="121" t="s">
        <v>1190</v>
      </c>
      <c r="D60" s="122">
        <v>3255.0</v>
      </c>
      <c r="E60" s="122">
        <v>350.0</v>
      </c>
      <c r="F60" s="122">
        <v>1000.0</v>
      </c>
      <c r="G60" s="122">
        <v>4605.0</v>
      </c>
      <c r="H60" s="123">
        <v>1105.0</v>
      </c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</row>
    <row r="61" ht="14.25" customHeight="1">
      <c r="A61" s="115" t="s">
        <v>592</v>
      </c>
      <c r="B61" s="115" t="s">
        <v>1134</v>
      </c>
      <c r="C61" s="121" t="s">
        <v>1191</v>
      </c>
      <c r="D61" s="122">
        <v>3175.0</v>
      </c>
      <c r="E61" s="122">
        <v>300.0</v>
      </c>
      <c r="F61" s="122">
        <v>600.0</v>
      </c>
      <c r="G61" s="122">
        <v>4075.0</v>
      </c>
      <c r="H61" s="123">
        <v>1575.0</v>
      </c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</row>
    <row r="62" ht="14.25" customHeight="1">
      <c r="A62" s="115" t="s">
        <v>592</v>
      </c>
      <c r="B62" s="115" t="s">
        <v>1134</v>
      </c>
      <c r="C62" s="124" t="s">
        <v>1192</v>
      </c>
      <c r="D62" s="122">
        <v>2055.0</v>
      </c>
      <c r="E62" s="122">
        <v>70.0</v>
      </c>
      <c r="F62" s="122">
        <v>175.0</v>
      </c>
      <c r="G62" s="122">
        <v>2300.0</v>
      </c>
      <c r="H62" s="123">
        <v>1500.0</v>
      </c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</row>
    <row r="63" ht="14.25" customHeight="1">
      <c r="A63" s="115" t="s">
        <v>592</v>
      </c>
      <c r="B63" s="115" t="s">
        <v>1134</v>
      </c>
      <c r="C63" s="124" t="s">
        <v>1193</v>
      </c>
      <c r="D63" s="122">
        <v>4040.0</v>
      </c>
      <c r="E63" s="122">
        <v>500.0</v>
      </c>
      <c r="F63" s="122">
        <v>700.0</v>
      </c>
      <c r="G63" s="122">
        <v>5240.0</v>
      </c>
      <c r="H63" s="123">
        <v>2615.0</v>
      </c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</row>
    <row r="64" ht="14.25" customHeight="1">
      <c r="A64" s="115" t="s">
        <v>592</v>
      </c>
      <c r="B64" s="115" t="s">
        <v>1134</v>
      </c>
      <c r="C64" s="121" t="s">
        <v>1194</v>
      </c>
      <c r="D64" s="122">
        <v>4055.0</v>
      </c>
      <c r="E64" s="122">
        <v>330.0</v>
      </c>
      <c r="F64" s="122">
        <v>615.0</v>
      </c>
      <c r="G64" s="122">
        <v>5000.0</v>
      </c>
      <c r="H64" s="123">
        <v>0.0</v>
      </c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</row>
    <row r="65" ht="14.25" customHeight="1">
      <c r="A65" s="115" t="s">
        <v>592</v>
      </c>
      <c r="B65" s="115" t="s">
        <v>1134</v>
      </c>
      <c r="C65" s="124" t="s">
        <v>1195</v>
      </c>
      <c r="D65" s="122">
        <v>2500.0</v>
      </c>
      <c r="E65" s="122">
        <v>200.0</v>
      </c>
      <c r="F65" s="122">
        <v>500.0</v>
      </c>
      <c r="G65" s="122">
        <v>3200.0</v>
      </c>
      <c r="H65" s="123">
        <v>1500.0</v>
      </c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</row>
    <row r="66" ht="14.25" customHeight="1">
      <c r="A66" s="115" t="s">
        <v>592</v>
      </c>
      <c r="B66" s="115" t="s">
        <v>1134</v>
      </c>
      <c r="C66" s="124" t="s">
        <v>1196</v>
      </c>
      <c r="D66" s="122">
        <v>1850.0</v>
      </c>
      <c r="E66" s="122">
        <v>70.0</v>
      </c>
      <c r="F66" s="122">
        <v>180.0</v>
      </c>
      <c r="G66" s="122">
        <v>2100.0</v>
      </c>
      <c r="H66" s="123">
        <v>1500.0</v>
      </c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</row>
    <row r="67" ht="14.25" customHeight="1">
      <c r="A67" s="115" t="s">
        <v>592</v>
      </c>
      <c r="B67" s="115" t="s">
        <v>1134</v>
      </c>
      <c r="C67" s="124" t="s">
        <v>1197</v>
      </c>
      <c r="D67" s="122">
        <v>2180.0</v>
      </c>
      <c r="E67" s="122">
        <v>200.0</v>
      </c>
      <c r="F67" s="122">
        <v>390.0</v>
      </c>
      <c r="G67" s="122">
        <v>2770.0</v>
      </c>
      <c r="H67" s="123">
        <v>1500.0</v>
      </c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</row>
    <row r="68" ht="14.25" customHeight="1">
      <c r="A68" s="115" t="s">
        <v>592</v>
      </c>
      <c r="B68" s="115" t="s">
        <v>1134</v>
      </c>
      <c r="C68" s="121" t="s">
        <v>1198</v>
      </c>
      <c r="D68" s="122">
        <v>2300.0</v>
      </c>
      <c r="E68" s="122">
        <v>250.0</v>
      </c>
      <c r="F68" s="122">
        <v>460.0</v>
      </c>
      <c r="G68" s="122">
        <v>3010.0</v>
      </c>
      <c r="H68" s="123">
        <v>1410.0</v>
      </c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</row>
    <row r="69" ht="14.25" customHeight="1">
      <c r="A69" s="115" t="s">
        <v>592</v>
      </c>
      <c r="B69" s="115" t="s">
        <v>1134</v>
      </c>
      <c r="C69" s="124" t="s">
        <v>1199</v>
      </c>
      <c r="D69" s="122">
        <v>2500.0</v>
      </c>
      <c r="E69" s="122">
        <v>200.0</v>
      </c>
      <c r="F69" s="122">
        <v>500.0</v>
      </c>
      <c r="G69" s="122">
        <v>3200.0</v>
      </c>
      <c r="H69" s="123">
        <v>1500.0</v>
      </c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</row>
    <row r="70" ht="14.25" customHeight="1">
      <c r="A70" s="115" t="s">
        <v>592</v>
      </c>
      <c r="B70" s="115" t="s">
        <v>1134</v>
      </c>
      <c r="C70" s="124" t="s">
        <v>1200</v>
      </c>
      <c r="D70" s="122">
        <v>1770.0</v>
      </c>
      <c r="E70" s="122">
        <v>150.0</v>
      </c>
      <c r="F70" s="122">
        <v>180.0</v>
      </c>
      <c r="G70" s="122">
        <v>2100.0</v>
      </c>
      <c r="H70" s="123">
        <v>1500.0</v>
      </c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</row>
    <row r="71" ht="14.25" customHeight="1">
      <c r="A71" s="115" t="s">
        <v>592</v>
      </c>
      <c r="B71" s="115" t="s">
        <v>1134</v>
      </c>
      <c r="C71" s="124" t="s">
        <v>1201</v>
      </c>
      <c r="D71" s="122">
        <v>2070.0</v>
      </c>
      <c r="E71" s="122">
        <v>200.0</v>
      </c>
      <c r="F71" s="122">
        <v>280.0</v>
      </c>
      <c r="G71" s="122">
        <v>2550.0</v>
      </c>
      <c r="H71" s="123">
        <v>1500.0</v>
      </c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</row>
    <row r="72" ht="14.25" customHeight="1">
      <c r="A72" s="115" t="s">
        <v>592</v>
      </c>
      <c r="B72" s="115" t="s">
        <v>1134</v>
      </c>
      <c r="C72" s="124" t="s">
        <v>1202</v>
      </c>
      <c r="D72" s="122">
        <v>3540.0</v>
      </c>
      <c r="E72" s="122">
        <v>200.0</v>
      </c>
      <c r="F72" s="122">
        <v>500.0</v>
      </c>
      <c r="G72" s="122">
        <v>4240.0</v>
      </c>
      <c r="H72" s="123">
        <v>2540.0</v>
      </c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</row>
    <row r="73" ht="14.25" customHeight="1">
      <c r="A73" s="115" t="s">
        <v>592</v>
      </c>
      <c r="B73" s="115" t="s">
        <v>1134</v>
      </c>
      <c r="C73" s="124" t="s">
        <v>1203</v>
      </c>
      <c r="D73" s="122">
        <v>3220.0</v>
      </c>
      <c r="E73" s="122">
        <v>150.0</v>
      </c>
      <c r="F73" s="122">
        <v>500.0</v>
      </c>
      <c r="G73" s="122">
        <v>3870.0</v>
      </c>
      <c r="H73" s="123">
        <v>2540.0</v>
      </c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</row>
    <row r="74" ht="14.25" customHeight="1">
      <c r="A74" s="115" t="s">
        <v>592</v>
      </c>
      <c r="B74" s="115" t="s">
        <v>1134</v>
      </c>
      <c r="C74" s="121" t="s">
        <v>1204</v>
      </c>
      <c r="D74" s="122">
        <v>2705.0</v>
      </c>
      <c r="E74" s="122">
        <v>200.0</v>
      </c>
      <c r="F74" s="122">
        <v>500.0</v>
      </c>
      <c r="G74" s="122">
        <v>3405.0</v>
      </c>
      <c r="H74" s="123">
        <v>1735.0</v>
      </c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</row>
    <row r="75" ht="14.25" customHeight="1">
      <c r="A75" s="115" t="s">
        <v>592</v>
      </c>
      <c r="B75" s="115" t="s">
        <v>1134</v>
      </c>
      <c r="C75" s="124" t="s">
        <v>1205</v>
      </c>
      <c r="D75" s="122">
        <v>2070.0</v>
      </c>
      <c r="E75" s="122">
        <v>200.0</v>
      </c>
      <c r="F75" s="122">
        <v>280.0</v>
      </c>
      <c r="G75" s="122">
        <v>2550.0</v>
      </c>
      <c r="H75" s="123">
        <v>1500.0</v>
      </c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</row>
    <row r="76" ht="14.25" customHeight="1">
      <c r="A76" s="115" t="s">
        <v>592</v>
      </c>
      <c r="B76" s="115" t="s">
        <v>1134</v>
      </c>
      <c r="C76" s="121" t="s">
        <v>1206</v>
      </c>
      <c r="D76" s="122">
        <v>2820.0</v>
      </c>
      <c r="E76" s="122">
        <v>150.0</v>
      </c>
      <c r="F76" s="122">
        <v>500.0</v>
      </c>
      <c r="G76" s="122">
        <v>3470.0</v>
      </c>
      <c r="H76" s="123">
        <v>1470.0</v>
      </c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</row>
    <row r="77" ht="14.25" customHeight="1">
      <c r="A77" s="115" t="s">
        <v>592</v>
      </c>
      <c r="B77" s="115" t="s">
        <v>1134</v>
      </c>
      <c r="C77" s="124" t="s">
        <v>1207</v>
      </c>
      <c r="D77" s="122">
        <v>2500.0</v>
      </c>
      <c r="E77" s="122">
        <v>200.0</v>
      </c>
      <c r="F77" s="122">
        <v>500.0</v>
      </c>
      <c r="G77" s="122">
        <v>3200.0</v>
      </c>
      <c r="H77" s="123">
        <v>1500.0</v>
      </c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</row>
    <row r="78" ht="14.25" customHeight="1">
      <c r="A78" s="115" t="s">
        <v>592</v>
      </c>
      <c r="B78" s="115" t="s">
        <v>1134</v>
      </c>
      <c r="C78" s="124" t="s">
        <v>1208</v>
      </c>
      <c r="D78" s="122">
        <v>14700.0</v>
      </c>
      <c r="E78" s="122">
        <v>2950.0</v>
      </c>
      <c r="F78" s="122">
        <v>7350.0</v>
      </c>
      <c r="G78" s="122">
        <v>25000.0</v>
      </c>
      <c r="H78" s="123">
        <v>0.0</v>
      </c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</row>
    <row r="79" ht="14.25" customHeight="1">
      <c r="A79" s="115" t="s">
        <v>592</v>
      </c>
      <c r="B79" s="115" t="s">
        <v>1134</v>
      </c>
      <c r="C79" s="124" t="s">
        <v>1209</v>
      </c>
      <c r="D79" s="122">
        <v>1760.0</v>
      </c>
      <c r="E79" s="122">
        <v>120.0</v>
      </c>
      <c r="F79" s="122">
        <v>120.0</v>
      </c>
      <c r="G79" s="122">
        <v>2000.0</v>
      </c>
      <c r="H79" s="123">
        <v>1500.0</v>
      </c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</row>
    <row r="80" ht="14.25" customHeight="1">
      <c r="A80" s="115" t="s">
        <v>592</v>
      </c>
      <c r="B80" s="115" t="s">
        <v>1134</v>
      </c>
      <c r="C80" s="121" t="s">
        <v>1210</v>
      </c>
      <c r="D80" s="122">
        <v>4445.0</v>
      </c>
      <c r="E80" s="122">
        <v>155.0</v>
      </c>
      <c r="F80" s="122">
        <v>400.0</v>
      </c>
      <c r="G80" s="122">
        <v>5000.0</v>
      </c>
      <c r="H80" s="123">
        <v>0.0</v>
      </c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</row>
    <row r="81" ht="14.25" customHeight="1">
      <c r="A81" s="115" t="s">
        <v>592</v>
      </c>
      <c r="B81" s="115" t="s">
        <v>1134</v>
      </c>
      <c r="C81" s="121" t="s">
        <v>1211</v>
      </c>
      <c r="D81" s="122">
        <v>3175.0</v>
      </c>
      <c r="E81" s="122">
        <v>300.0</v>
      </c>
      <c r="F81" s="122">
        <v>600.0</v>
      </c>
      <c r="G81" s="122">
        <v>4075.0</v>
      </c>
      <c r="H81" s="123">
        <v>1575.0</v>
      </c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</row>
    <row r="82" ht="14.25" customHeight="1">
      <c r="A82" s="115" t="s">
        <v>592</v>
      </c>
      <c r="B82" s="115" t="s">
        <v>1134</v>
      </c>
      <c r="C82" s="121" t="s">
        <v>1212</v>
      </c>
      <c r="D82" s="122">
        <v>5000.0</v>
      </c>
      <c r="E82" s="122">
        <v>800.0</v>
      </c>
      <c r="F82" s="122">
        <v>1200.0</v>
      </c>
      <c r="G82" s="122">
        <v>7000.0</v>
      </c>
      <c r="H82" s="123">
        <v>0.0</v>
      </c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</row>
    <row r="83" ht="14.25" customHeight="1">
      <c r="A83" s="115" t="s">
        <v>592</v>
      </c>
      <c r="B83" s="115" t="s">
        <v>1134</v>
      </c>
      <c r="C83" s="124" t="s">
        <v>1213</v>
      </c>
      <c r="D83" s="122">
        <v>27500.0</v>
      </c>
      <c r="E83" s="122">
        <v>3500.0</v>
      </c>
      <c r="F83" s="122">
        <v>3000.0</v>
      </c>
      <c r="G83" s="122">
        <v>34000.0</v>
      </c>
      <c r="H83" s="123">
        <v>0.0</v>
      </c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</row>
    <row r="84" ht="14.25" customHeight="1">
      <c r="A84" s="115" t="s">
        <v>592</v>
      </c>
      <c r="B84" s="115" t="s">
        <v>1134</v>
      </c>
      <c r="C84" s="124" t="s">
        <v>1214</v>
      </c>
      <c r="D84" s="122">
        <v>1754.0</v>
      </c>
      <c r="E84" s="122">
        <v>116.0</v>
      </c>
      <c r="F84" s="122">
        <v>230.0</v>
      </c>
      <c r="G84" s="122">
        <v>2100.0</v>
      </c>
      <c r="H84" s="123">
        <v>1500.0</v>
      </c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</row>
    <row r="85" ht="14.25" customHeight="1">
      <c r="A85" s="115" t="s">
        <v>592</v>
      </c>
      <c r="B85" s="115" t="s">
        <v>1134</v>
      </c>
      <c r="C85" s="124" t="s">
        <v>1215</v>
      </c>
      <c r="D85" s="122">
        <v>3540.0</v>
      </c>
      <c r="E85" s="122">
        <v>200.0</v>
      </c>
      <c r="F85" s="122">
        <v>500.0</v>
      </c>
      <c r="G85" s="122">
        <v>4240.0</v>
      </c>
      <c r="H85" s="123">
        <v>2540.0</v>
      </c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</row>
    <row r="86" ht="14.25" customHeight="1">
      <c r="A86" s="115" t="s">
        <v>592</v>
      </c>
      <c r="B86" s="115" t="s">
        <v>1134</v>
      </c>
      <c r="C86" s="124" t="s">
        <v>1216</v>
      </c>
      <c r="D86" s="122">
        <v>3540.0</v>
      </c>
      <c r="E86" s="122">
        <v>200.0</v>
      </c>
      <c r="F86" s="122">
        <v>500.0</v>
      </c>
      <c r="G86" s="122">
        <v>4240.0</v>
      </c>
      <c r="H86" s="123">
        <v>2540.0</v>
      </c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</row>
    <row r="87" ht="14.25" customHeight="1">
      <c r="A87" s="115" t="s">
        <v>592</v>
      </c>
      <c r="B87" s="115" t="s">
        <v>1134</v>
      </c>
      <c r="C87" s="124" t="s">
        <v>1217</v>
      </c>
      <c r="D87" s="122">
        <v>1770.0</v>
      </c>
      <c r="E87" s="122">
        <v>150.0</v>
      </c>
      <c r="F87" s="122">
        <v>180.0</v>
      </c>
      <c r="G87" s="122">
        <v>2100.0</v>
      </c>
      <c r="H87" s="123">
        <v>1500.0</v>
      </c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</row>
    <row r="88" ht="14.25" customHeight="1">
      <c r="A88" s="115" t="s">
        <v>592</v>
      </c>
      <c r="B88" s="115" t="s">
        <v>1134</v>
      </c>
      <c r="C88" s="124" t="s">
        <v>1218</v>
      </c>
      <c r="D88" s="122">
        <v>1754.0</v>
      </c>
      <c r="E88" s="122">
        <v>116.0</v>
      </c>
      <c r="F88" s="122">
        <v>230.0</v>
      </c>
      <c r="G88" s="122">
        <v>2100.0</v>
      </c>
      <c r="H88" s="123">
        <v>1500.0</v>
      </c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</row>
    <row r="89" ht="14.25" customHeight="1">
      <c r="A89" s="115" t="s">
        <v>592</v>
      </c>
      <c r="B89" s="115" t="s">
        <v>1134</v>
      </c>
      <c r="C89" s="124" t="s">
        <v>1219</v>
      </c>
      <c r="D89" s="122">
        <v>1970.0</v>
      </c>
      <c r="E89" s="122">
        <v>150.0</v>
      </c>
      <c r="F89" s="122">
        <v>180.0</v>
      </c>
      <c r="G89" s="122">
        <v>2300.0</v>
      </c>
      <c r="H89" s="123">
        <v>1500.0</v>
      </c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</row>
    <row r="90" ht="14.25" customHeight="1">
      <c r="A90" s="115" t="s">
        <v>592</v>
      </c>
      <c r="B90" s="115" t="s">
        <v>1134</v>
      </c>
      <c r="C90" s="124" t="s">
        <v>1220</v>
      </c>
      <c r="D90" s="122">
        <v>1770.0</v>
      </c>
      <c r="E90" s="122">
        <v>150.0</v>
      </c>
      <c r="F90" s="122">
        <v>180.0</v>
      </c>
      <c r="G90" s="122">
        <v>2100.0</v>
      </c>
      <c r="H90" s="123">
        <v>1500.0</v>
      </c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</row>
    <row r="91" ht="14.25" customHeight="1">
      <c r="A91" s="115" t="s">
        <v>592</v>
      </c>
      <c r="B91" s="115" t="s">
        <v>1134</v>
      </c>
      <c r="C91" s="124" t="s">
        <v>1221</v>
      </c>
      <c r="D91" s="122">
        <v>240.0</v>
      </c>
      <c r="E91" s="122">
        <v>180.0</v>
      </c>
      <c r="F91" s="122">
        <v>180.0</v>
      </c>
      <c r="G91" s="122">
        <v>600.0</v>
      </c>
      <c r="H91" s="123">
        <v>0.0</v>
      </c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</row>
    <row r="92" ht="14.25" customHeight="1">
      <c r="A92" s="115" t="s">
        <v>592</v>
      </c>
      <c r="B92" s="115" t="s">
        <v>1134</v>
      </c>
      <c r="C92" s="121" t="s">
        <v>1222</v>
      </c>
      <c r="D92" s="122">
        <v>440.0</v>
      </c>
      <c r="E92" s="122">
        <v>180.0</v>
      </c>
      <c r="F92" s="122">
        <v>180.0</v>
      </c>
      <c r="G92" s="122">
        <v>800.0</v>
      </c>
      <c r="H92" s="123">
        <v>0.0</v>
      </c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</row>
    <row r="93" ht="14.25" customHeight="1">
      <c r="A93" s="115" t="s">
        <v>592</v>
      </c>
      <c r="B93" s="115" t="s">
        <v>1134</v>
      </c>
      <c r="C93" s="121" t="s">
        <v>1223</v>
      </c>
      <c r="D93" s="122">
        <v>440.0</v>
      </c>
      <c r="E93" s="122">
        <v>180.0</v>
      </c>
      <c r="F93" s="122">
        <v>180.0</v>
      </c>
      <c r="G93" s="122">
        <v>800.0</v>
      </c>
      <c r="H93" s="123">
        <v>0.0</v>
      </c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</row>
    <row r="94" ht="14.25" customHeight="1">
      <c r="A94" s="115" t="s">
        <v>592</v>
      </c>
      <c r="B94" s="115" t="s">
        <v>1134</v>
      </c>
      <c r="C94" s="121" t="s">
        <v>1224</v>
      </c>
      <c r="D94" s="122">
        <v>440.0</v>
      </c>
      <c r="E94" s="122">
        <v>180.0</v>
      </c>
      <c r="F94" s="122">
        <v>180.0</v>
      </c>
      <c r="G94" s="122">
        <v>800.0</v>
      </c>
      <c r="H94" s="123">
        <v>0.0</v>
      </c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</row>
    <row r="95" ht="14.25" customHeight="1">
      <c r="A95" s="115"/>
      <c r="B95" s="115"/>
      <c r="C95" s="121" t="s">
        <v>1225</v>
      </c>
      <c r="D95" s="122">
        <v>1520.0</v>
      </c>
      <c r="E95" s="122">
        <v>200.0</v>
      </c>
      <c r="F95" s="122">
        <v>280.0</v>
      </c>
      <c r="G95" s="122">
        <v>2000.0</v>
      </c>
      <c r="H95" s="123">
        <v>0.0</v>
      </c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</row>
    <row r="96" ht="14.25" customHeight="1">
      <c r="A96" s="115" t="s">
        <v>592</v>
      </c>
      <c r="B96" s="115" t="s">
        <v>1134</v>
      </c>
      <c r="C96" s="121" t="s">
        <v>1226</v>
      </c>
      <c r="D96" s="122">
        <v>440.0</v>
      </c>
      <c r="E96" s="122">
        <v>180.0</v>
      </c>
      <c r="F96" s="122">
        <v>180.0</v>
      </c>
      <c r="G96" s="122">
        <v>800.0</v>
      </c>
      <c r="H96" s="123">
        <v>0.0</v>
      </c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</row>
    <row r="97" ht="14.25" customHeight="1">
      <c r="A97" s="115" t="s">
        <v>592</v>
      </c>
      <c r="B97" s="115" t="s">
        <v>1134</v>
      </c>
      <c r="C97" s="121" t="s">
        <v>1227</v>
      </c>
      <c r="D97" s="122">
        <v>440.0</v>
      </c>
      <c r="E97" s="122">
        <v>180.0</v>
      </c>
      <c r="F97" s="122">
        <v>180.0</v>
      </c>
      <c r="G97" s="122">
        <v>800.0</v>
      </c>
      <c r="H97" s="123">
        <v>0.0</v>
      </c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</row>
    <row r="98" ht="14.25" customHeight="1">
      <c r="A98" s="115" t="s">
        <v>592</v>
      </c>
      <c r="B98" s="115" t="s">
        <v>1134</v>
      </c>
      <c r="C98" s="121" t="s">
        <v>1228</v>
      </c>
      <c r="D98" s="122">
        <v>440.0</v>
      </c>
      <c r="E98" s="122">
        <v>180.0</v>
      </c>
      <c r="F98" s="122">
        <v>180.0</v>
      </c>
      <c r="G98" s="122">
        <v>800.0</v>
      </c>
      <c r="H98" s="123">
        <v>0.0</v>
      </c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</row>
    <row r="99" ht="14.25" customHeight="1">
      <c r="A99" s="115"/>
      <c r="B99" s="115"/>
      <c r="C99" s="121" t="s">
        <v>1229</v>
      </c>
      <c r="D99" s="122">
        <v>1520.0</v>
      </c>
      <c r="E99" s="122">
        <v>200.0</v>
      </c>
      <c r="F99" s="122">
        <v>280.0</v>
      </c>
      <c r="G99" s="122">
        <v>2000.0</v>
      </c>
      <c r="H99" s="123">
        <v>0.0</v>
      </c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</row>
    <row r="100" ht="14.25" customHeight="1">
      <c r="A100" s="115" t="s">
        <v>592</v>
      </c>
      <c r="B100" s="115" t="s">
        <v>1134</v>
      </c>
      <c r="C100" s="121" t="s">
        <v>1230</v>
      </c>
      <c r="D100" s="122">
        <v>14700.0</v>
      </c>
      <c r="E100" s="122">
        <v>2950.0</v>
      </c>
      <c r="F100" s="122">
        <v>7350.0</v>
      </c>
      <c r="G100" s="122">
        <v>25000.0</v>
      </c>
      <c r="H100" s="123">
        <v>0.0</v>
      </c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</row>
    <row r="101" ht="14.25" customHeight="1">
      <c r="A101" s="115" t="s">
        <v>592</v>
      </c>
      <c r="B101" s="115" t="s">
        <v>1134</v>
      </c>
      <c r="C101" s="121" t="s">
        <v>1231</v>
      </c>
      <c r="D101" s="122">
        <v>1520.0</v>
      </c>
      <c r="E101" s="122">
        <v>200.0</v>
      </c>
      <c r="F101" s="122">
        <v>280.0</v>
      </c>
      <c r="G101" s="122">
        <v>2000.0</v>
      </c>
      <c r="H101" s="123">
        <v>0.0</v>
      </c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</row>
    <row r="102" ht="14.25" customHeight="1">
      <c r="A102" s="115" t="s">
        <v>592</v>
      </c>
      <c r="B102" s="115" t="s">
        <v>1134</v>
      </c>
      <c r="C102" s="124" t="s">
        <v>1232</v>
      </c>
      <c r="D102" s="122">
        <v>1940.0</v>
      </c>
      <c r="E102" s="122">
        <v>180.0</v>
      </c>
      <c r="F102" s="122">
        <v>180.0</v>
      </c>
      <c r="G102" s="122">
        <v>2300.0</v>
      </c>
      <c r="H102" s="123">
        <v>1500.0</v>
      </c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</row>
    <row r="103" ht="14.25" customHeight="1">
      <c r="A103" s="115" t="s">
        <v>592</v>
      </c>
      <c r="B103" s="115" t="s">
        <v>1134</v>
      </c>
      <c r="C103" s="121" t="s">
        <v>1233</v>
      </c>
      <c r="D103" s="122">
        <v>440.0</v>
      </c>
      <c r="E103" s="122">
        <v>180.0</v>
      </c>
      <c r="F103" s="122">
        <v>180.0</v>
      </c>
      <c r="G103" s="122">
        <v>800.0</v>
      </c>
      <c r="H103" s="123">
        <v>0.0</v>
      </c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</row>
    <row r="104" ht="14.25" customHeight="1">
      <c r="A104" s="115" t="s">
        <v>592</v>
      </c>
      <c r="B104" s="115" t="s">
        <v>1134</v>
      </c>
      <c r="C104" s="121" t="s">
        <v>1234</v>
      </c>
      <c r="D104" s="122">
        <v>1520.0</v>
      </c>
      <c r="E104" s="122">
        <v>200.0</v>
      </c>
      <c r="F104" s="122">
        <v>280.0</v>
      </c>
      <c r="G104" s="122">
        <v>2000.0</v>
      </c>
      <c r="H104" s="123">
        <v>0.0</v>
      </c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</row>
    <row r="105" ht="14.25" customHeight="1">
      <c r="A105" s="115" t="s">
        <v>592</v>
      </c>
      <c r="B105" s="115" t="s">
        <v>1134</v>
      </c>
      <c r="C105" s="121" t="s">
        <v>1235</v>
      </c>
      <c r="D105" s="122">
        <v>1520.0</v>
      </c>
      <c r="E105" s="122">
        <v>200.0</v>
      </c>
      <c r="F105" s="122">
        <v>280.0</v>
      </c>
      <c r="G105" s="122">
        <v>2000.0</v>
      </c>
      <c r="H105" s="123">
        <v>0.0</v>
      </c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</row>
    <row r="106" ht="14.25" customHeight="1">
      <c r="A106" s="125" t="s">
        <v>592</v>
      </c>
      <c r="B106" s="125" t="s">
        <v>1134</v>
      </c>
      <c r="C106" s="121" t="s">
        <v>1236</v>
      </c>
      <c r="D106" s="122">
        <v>1520.0</v>
      </c>
      <c r="E106" s="122">
        <v>200.0</v>
      </c>
      <c r="F106" s="122">
        <v>280.0</v>
      </c>
      <c r="G106" s="122">
        <v>2000.0</v>
      </c>
      <c r="H106" s="123">
        <v>0.0</v>
      </c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</row>
    <row r="107" ht="14.25" customHeight="1">
      <c r="A107" s="86"/>
      <c r="B107" s="86"/>
      <c r="C107" s="121" t="s">
        <v>1237</v>
      </c>
      <c r="D107" s="122">
        <v>440.0</v>
      </c>
      <c r="E107" s="122">
        <v>180.0</v>
      </c>
      <c r="F107" s="122">
        <v>180.0</v>
      </c>
      <c r="G107" s="122">
        <v>800.0</v>
      </c>
      <c r="H107" s="123">
        <v>0.0</v>
      </c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</row>
    <row r="108" ht="14.25" customHeight="1">
      <c r="A108" s="86"/>
      <c r="B108" s="86"/>
      <c r="C108" s="121" t="s">
        <v>1238</v>
      </c>
      <c r="D108" s="122">
        <v>440.0</v>
      </c>
      <c r="E108" s="122">
        <v>180.0</v>
      </c>
      <c r="F108" s="122">
        <v>180.0</v>
      </c>
      <c r="G108" s="122">
        <v>800.0</v>
      </c>
      <c r="H108" s="123">
        <v>0.0</v>
      </c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</row>
    <row r="109" ht="14.25" customHeight="1">
      <c r="A109" s="86"/>
      <c r="B109" s="86"/>
      <c r="C109" s="121" t="s">
        <v>1239</v>
      </c>
      <c r="D109" s="122">
        <v>440.0</v>
      </c>
      <c r="E109" s="122">
        <v>180.0</v>
      </c>
      <c r="F109" s="122">
        <v>180.0</v>
      </c>
      <c r="G109" s="122">
        <v>800.0</v>
      </c>
      <c r="H109" s="123">
        <v>0.0</v>
      </c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</row>
    <row r="110" ht="14.25" customHeight="1">
      <c r="A110" s="115" t="s">
        <v>592</v>
      </c>
      <c r="B110" s="115" t="s">
        <v>1134</v>
      </c>
      <c r="C110" s="121" t="s">
        <v>1240</v>
      </c>
      <c r="D110" s="122">
        <v>1520.0</v>
      </c>
      <c r="E110" s="122">
        <v>200.0</v>
      </c>
      <c r="F110" s="122">
        <v>280.0</v>
      </c>
      <c r="G110" s="122">
        <v>2000.0</v>
      </c>
      <c r="H110" s="123">
        <v>0.0</v>
      </c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</row>
    <row r="111" ht="14.25" customHeight="1">
      <c r="A111" s="115" t="s">
        <v>592</v>
      </c>
      <c r="B111" s="115" t="s">
        <v>1134</v>
      </c>
      <c r="C111" s="121" t="s">
        <v>1241</v>
      </c>
      <c r="D111" s="122">
        <v>440.0</v>
      </c>
      <c r="E111" s="122">
        <v>180.0</v>
      </c>
      <c r="F111" s="122">
        <v>180.0</v>
      </c>
      <c r="G111" s="122">
        <v>800.0</v>
      </c>
      <c r="H111" s="123">
        <v>0.0</v>
      </c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</row>
    <row r="112" ht="14.25" customHeight="1">
      <c r="A112" s="115" t="s">
        <v>592</v>
      </c>
      <c r="B112" s="115" t="s">
        <v>1134</v>
      </c>
      <c r="C112" s="121" t="s">
        <v>1242</v>
      </c>
      <c r="D112" s="122">
        <v>100.0</v>
      </c>
      <c r="E112" s="122">
        <v>0.0</v>
      </c>
      <c r="F112" s="122">
        <v>0.0</v>
      </c>
      <c r="G112" s="122">
        <v>100.0</v>
      </c>
      <c r="H112" s="123">
        <v>0.0</v>
      </c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</row>
    <row r="113" ht="14.25" customHeight="1">
      <c r="A113" s="115" t="s">
        <v>592</v>
      </c>
      <c r="B113" s="115" t="s">
        <v>1134</v>
      </c>
      <c r="C113" s="124" t="s">
        <v>1243</v>
      </c>
      <c r="D113" s="122">
        <v>1970.0</v>
      </c>
      <c r="E113" s="122">
        <v>150.0</v>
      </c>
      <c r="F113" s="122">
        <v>180.0</v>
      </c>
      <c r="G113" s="122">
        <v>2300.0</v>
      </c>
      <c r="H113" s="123">
        <v>1500.0</v>
      </c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</row>
    <row r="114" ht="14.25" customHeight="1">
      <c r="A114" s="115" t="s">
        <v>592</v>
      </c>
      <c r="B114" s="115" t="s">
        <v>1134</v>
      </c>
      <c r="C114" s="121" t="s">
        <v>1244</v>
      </c>
      <c r="D114" s="122">
        <v>31500.0</v>
      </c>
      <c r="E114" s="122">
        <v>3500.0</v>
      </c>
      <c r="F114" s="122">
        <v>3000.0</v>
      </c>
      <c r="G114" s="122">
        <v>38000.0</v>
      </c>
      <c r="H114" s="123">
        <v>0.0</v>
      </c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</row>
    <row r="115" ht="14.25" customHeight="1">
      <c r="A115" s="125" t="s">
        <v>592</v>
      </c>
      <c r="B115" s="125" t="s">
        <v>1134</v>
      </c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</row>
    <row r="116" ht="14.25" customHeight="1">
      <c r="A116" s="115" t="s">
        <v>592</v>
      </c>
      <c r="B116" s="115" t="s">
        <v>1134</v>
      </c>
      <c r="C116" s="121" t="s">
        <v>1245</v>
      </c>
      <c r="D116" s="122">
        <v>1520.0</v>
      </c>
      <c r="E116" s="122">
        <v>200.0</v>
      </c>
      <c r="F116" s="122">
        <v>280.0</v>
      </c>
      <c r="G116" s="122">
        <v>2000.0</v>
      </c>
      <c r="H116" s="123">
        <v>0.0</v>
      </c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</row>
    <row r="117" ht="14.25" customHeight="1">
      <c r="A117" s="115" t="s">
        <v>592</v>
      </c>
      <c r="B117" s="115" t="s">
        <v>1134</v>
      </c>
      <c r="C117" s="124" t="s">
        <v>1246</v>
      </c>
      <c r="D117" s="122">
        <v>3250.0</v>
      </c>
      <c r="E117" s="122">
        <v>70.0</v>
      </c>
      <c r="F117" s="122">
        <v>180.0</v>
      </c>
      <c r="G117" s="122">
        <v>3500.0</v>
      </c>
      <c r="H117" s="123">
        <v>1500.0</v>
      </c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</row>
    <row r="118" ht="14.25" customHeight="1">
      <c r="A118" s="115" t="s">
        <v>592</v>
      </c>
      <c r="B118" s="115" t="s">
        <v>1134</v>
      </c>
      <c r="C118" s="124" t="s">
        <v>1247</v>
      </c>
      <c r="D118" s="122">
        <v>2840.0</v>
      </c>
      <c r="E118" s="122">
        <v>190.0</v>
      </c>
      <c r="F118" s="122">
        <v>470.0</v>
      </c>
      <c r="G118" s="122">
        <v>3500.0</v>
      </c>
      <c r="H118" s="123">
        <v>1500.0</v>
      </c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</row>
    <row r="119" ht="14.25" customHeight="1">
      <c r="A119" s="115" t="s">
        <v>592</v>
      </c>
      <c r="B119" s="115" t="s">
        <v>1134</v>
      </c>
      <c r="C119" s="124" t="s">
        <v>1248</v>
      </c>
      <c r="D119" s="122">
        <v>2800.0</v>
      </c>
      <c r="E119" s="122">
        <v>200.0</v>
      </c>
      <c r="F119" s="122">
        <v>500.0</v>
      </c>
      <c r="G119" s="122">
        <v>3500.0</v>
      </c>
      <c r="H119" s="123">
        <v>1500.0</v>
      </c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</row>
    <row r="120" ht="14.25" customHeight="1">
      <c r="A120" s="115" t="s">
        <v>592</v>
      </c>
      <c r="B120" s="115" t="s">
        <v>1134</v>
      </c>
      <c r="C120" s="124" t="s">
        <v>1249</v>
      </c>
      <c r="D120" s="122">
        <v>2500.0</v>
      </c>
      <c r="E120" s="122">
        <v>200.0</v>
      </c>
      <c r="F120" s="122">
        <v>500.0</v>
      </c>
      <c r="G120" s="122">
        <v>3200.0</v>
      </c>
      <c r="H120" s="123">
        <v>1500.0</v>
      </c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</row>
    <row r="121" ht="14.25" customHeight="1">
      <c r="A121" s="115" t="s">
        <v>592</v>
      </c>
      <c r="B121" s="115" t="s">
        <v>1134</v>
      </c>
      <c r="C121" s="124" t="s">
        <v>1250</v>
      </c>
      <c r="D121" s="122">
        <v>2800.0</v>
      </c>
      <c r="E121" s="122">
        <v>200.0</v>
      </c>
      <c r="F121" s="122">
        <v>500.0</v>
      </c>
      <c r="G121" s="122">
        <v>3500.0</v>
      </c>
      <c r="H121" s="123">
        <v>1500.0</v>
      </c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</row>
    <row r="122" ht="14.25" customHeight="1">
      <c r="A122" s="115" t="s">
        <v>592</v>
      </c>
      <c r="B122" s="115" t="s">
        <v>1134</v>
      </c>
      <c r="C122" s="121" t="s">
        <v>1251</v>
      </c>
      <c r="D122" s="122">
        <v>2425.0</v>
      </c>
      <c r="E122" s="122">
        <v>200.0</v>
      </c>
      <c r="F122" s="122">
        <v>500.0</v>
      </c>
      <c r="G122" s="122">
        <v>3125.0</v>
      </c>
      <c r="H122" s="123">
        <v>1425.0</v>
      </c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</row>
    <row r="123" ht="14.25" customHeight="1">
      <c r="A123" s="115" t="s">
        <v>592</v>
      </c>
      <c r="B123" s="115" t="s">
        <v>1134</v>
      </c>
      <c r="C123" s="121" t="s">
        <v>1252</v>
      </c>
      <c r="D123" s="122">
        <v>3175.0</v>
      </c>
      <c r="E123" s="122">
        <v>200.0</v>
      </c>
      <c r="F123" s="122">
        <v>200.0</v>
      </c>
      <c r="G123" s="122">
        <v>3575.0</v>
      </c>
      <c r="H123" s="123">
        <v>1575.0</v>
      </c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</row>
    <row r="124" ht="14.25" customHeight="1">
      <c r="A124" s="115" t="s">
        <v>592</v>
      </c>
      <c r="B124" s="115" t="s">
        <v>1134</v>
      </c>
      <c r="C124" s="121" t="s">
        <v>1253</v>
      </c>
      <c r="D124" s="122">
        <v>2825.0</v>
      </c>
      <c r="E124" s="122">
        <v>100.0</v>
      </c>
      <c r="F124" s="122">
        <v>200.0</v>
      </c>
      <c r="G124" s="122">
        <v>3125.0</v>
      </c>
      <c r="H124" s="123">
        <v>2225.0</v>
      </c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</row>
    <row r="125" ht="14.25" customHeight="1">
      <c r="A125" s="115" t="s">
        <v>592</v>
      </c>
      <c r="B125" s="115" t="s">
        <v>1134</v>
      </c>
      <c r="C125" s="121" t="s">
        <v>1254</v>
      </c>
      <c r="D125" s="122">
        <v>2380.0</v>
      </c>
      <c r="E125" s="122">
        <v>200.0</v>
      </c>
      <c r="F125" s="122">
        <v>500.0</v>
      </c>
      <c r="G125" s="122">
        <v>3080.0</v>
      </c>
      <c r="H125" s="123">
        <v>1530.0</v>
      </c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</row>
    <row r="126" ht="14.25" customHeight="1">
      <c r="A126" s="115" t="s">
        <v>592</v>
      </c>
      <c r="B126" s="115" t="s">
        <v>1134</v>
      </c>
      <c r="C126" s="124" t="s">
        <v>1255</v>
      </c>
      <c r="D126" s="122">
        <v>2030.0</v>
      </c>
      <c r="E126" s="122">
        <v>120.0</v>
      </c>
      <c r="F126" s="122">
        <v>300.0</v>
      </c>
      <c r="G126" s="122">
        <v>2450.0</v>
      </c>
      <c r="H126" s="123">
        <v>1500.0</v>
      </c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</row>
    <row r="127" ht="14.25" customHeight="1">
      <c r="A127" s="115" t="s">
        <v>592</v>
      </c>
      <c r="B127" s="115" t="s">
        <v>1134</v>
      </c>
      <c r="C127" s="121" t="s">
        <v>1256</v>
      </c>
      <c r="D127" s="122">
        <v>2860.0</v>
      </c>
      <c r="E127" s="122">
        <v>340.0</v>
      </c>
      <c r="F127" s="122">
        <v>280.0</v>
      </c>
      <c r="G127" s="122">
        <v>3480.0</v>
      </c>
      <c r="H127" s="123">
        <v>980.0</v>
      </c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</row>
    <row r="128" ht="14.25" customHeight="1">
      <c r="A128" s="115" t="s">
        <v>592</v>
      </c>
      <c r="B128" s="115" t="s">
        <v>1134</v>
      </c>
      <c r="C128" s="124" t="s">
        <v>1257</v>
      </c>
      <c r="D128" s="122">
        <v>2500.0</v>
      </c>
      <c r="E128" s="122">
        <v>200.0</v>
      </c>
      <c r="F128" s="122">
        <v>500.0</v>
      </c>
      <c r="G128" s="122">
        <v>3200.0</v>
      </c>
      <c r="H128" s="123">
        <v>1500.0</v>
      </c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</row>
    <row r="129" ht="14.25" customHeight="1">
      <c r="A129" s="115" t="s">
        <v>592</v>
      </c>
      <c r="B129" s="115" t="s">
        <v>1134</v>
      </c>
      <c r="C129" s="124" t="s">
        <v>1258</v>
      </c>
      <c r="D129" s="122">
        <v>1930.0</v>
      </c>
      <c r="E129" s="122">
        <v>90.0</v>
      </c>
      <c r="F129" s="122">
        <v>220.0</v>
      </c>
      <c r="G129" s="122">
        <v>2240.0</v>
      </c>
      <c r="H129" s="123">
        <v>1500.0</v>
      </c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</row>
    <row r="130" ht="14.25" customHeight="1">
      <c r="A130" s="115" t="s">
        <v>592</v>
      </c>
      <c r="B130" s="115" t="s">
        <v>1134</v>
      </c>
      <c r="C130" s="121" t="s">
        <v>1259</v>
      </c>
      <c r="D130" s="122">
        <v>2770.0</v>
      </c>
      <c r="E130" s="122">
        <v>120.0</v>
      </c>
      <c r="F130" s="122">
        <v>300.0</v>
      </c>
      <c r="G130" s="122">
        <v>3190.0</v>
      </c>
      <c r="H130" s="123">
        <v>1490.0</v>
      </c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</row>
    <row r="131" ht="14.25" customHeight="1">
      <c r="A131" s="115" t="s">
        <v>592</v>
      </c>
      <c r="B131" s="115" t="s">
        <v>1134</v>
      </c>
      <c r="C131" s="124" t="s">
        <v>1260</v>
      </c>
      <c r="D131" s="122">
        <v>2500.0</v>
      </c>
      <c r="E131" s="122">
        <v>200.0</v>
      </c>
      <c r="F131" s="122">
        <v>500.0</v>
      </c>
      <c r="G131" s="122">
        <v>3200.0</v>
      </c>
      <c r="H131" s="123">
        <v>1500.0</v>
      </c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</row>
    <row r="132" ht="14.25" customHeight="1">
      <c r="A132" s="115" t="s">
        <v>592</v>
      </c>
      <c r="B132" s="115" t="s">
        <v>1134</v>
      </c>
      <c r="C132" s="124" t="s">
        <v>1261</v>
      </c>
      <c r="D132" s="122">
        <v>1930.0</v>
      </c>
      <c r="E132" s="122">
        <v>90.0</v>
      </c>
      <c r="F132" s="122">
        <v>220.0</v>
      </c>
      <c r="G132" s="122">
        <v>2240.0</v>
      </c>
      <c r="H132" s="123">
        <v>1500.0</v>
      </c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</row>
    <row r="133" ht="14.25" customHeight="1">
      <c r="A133" s="115" t="s">
        <v>592</v>
      </c>
      <c r="B133" s="115" t="s">
        <v>1134</v>
      </c>
      <c r="C133" s="121" t="s">
        <v>1262</v>
      </c>
      <c r="D133" s="122">
        <v>2250.0</v>
      </c>
      <c r="E133" s="122">
        <v>90.0</v>
      </c>
      <c r="F133" s="122">
        <v>220.0</v>
      </c>
      <c r="G133" s="122">
        <v>2560.0</v>
      </c>
      <c r="H133" s="123">
        <v>1820.0</v>
      </c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</row>
    <row r="134" ht="14.25" customHeight="1">
      <c r="A134" s="115" t="s">
        <v>592</v>
      </c>
      <c r="B134" s="115" t="s">
        <v>1134</v>
      </c>
      <c r="C134" s="124" t="s">
        <v>1263</v>
      </c>
      <c r="D134" s="122">
        <v>2500.0</v>
      </c>
      <c r="E134" s="122">
        <v>200.0</v>
      </c>
      <c r="F134" s="122">
        <v>500.0</v>
      </c>
      <c r="G134" s="122">
        <v>3200.0</v>
      </c>
      <c r="H134" s="123">
        <v>1500.0</v>
      </c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</row>
    <row r="135" ht="14.25" customHeight="1">
      <c r="A135" s="115" t="s">
        <v>592</v>
      </c>
      <c r="B135" s="115" t="s">
        <v>1134</v>
      </c>
      <c r="C135" s="121" t="s">
        <v>1264</v>
      </c>
      <c r="D135" s="122">
        <v>2805.0</v>
      </c>
      <c r="E135" s="122">
        <v>140.0</v>
      </c>
      <c r="F135" s="122">
        <v>250.0</v>
      </c>
      <c r="G135" s="122">
        <v>3195.0</v>
      </c>
      <c r="H135" s="123">
        <v>1295.0</v>
      </c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</row>
    <row r="136" ht="14.25" customHeight="1">
      <c r="A136" s="115" t="s">
        <v>592</v>
      </c>
      <c r="B136" s="115" t="s">
        <v>1134</v>
      </c>
      <c r="C136" s="124" t="s">
        <v>1265</v>
      </c>
      <c r="D136" s="122">
        <v>2030.0</v>
      </c>
      <c r="E136" s="122">
        <v>120.0</v>
      </c>
      <c r="F136" s="122">
        <v>300.0</v>
      </c>
      <c r="G136" s="122">
        <v>2450.0</v>
      </c>
      <c r="H136" s="123">
        <v>1500.0</v>
      </c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</row>
    <row r="137" ht="14.25" customHeight="1">
      <c r="A137" s="115" t="s">
        <v>592</v>
      </c>
      <c r="B137" s="115" t="s">
        <v>1134</v>
      </c>
      <c r="C137" s="121" t="s">
        <v>1266</v>
      </c>
      <c r="D137" s="122">
        <v>2500.0</v>
      </c>
      <c r="E137" s="122">
        <v>200.0</v>
      </c>
      <c r="F137" s="122">
        <v>500.0</v>
      </c>
      <c r="G137" s="122">
        <v>3200.0</v>
      </c>
      <c r="H137" s="123">
        <v>1500.0</v>
      </c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</row>
    <row r="138" ht="14.25" customHeight="1">
      <c r="A138" s="115" t="s">
        <v>592</v>
      </c>
      <c r="B138" s="115" t="s">
        <v>1134</v>
      </c>
      <c r="C138" s="124" t="s">
        <v>1267</v>
      </c>
      <c r="D138" s="122">
        <v>2030.0</v>
      </c>
      <c r="E138" s="122">
        <v>120.0</v>
      </c>
      <c r="F138" s="122">
        <v>300.0</v>
      </c>
      <c r="G138" s="122">
        <v>2450.0</v>
      </c>
      <c r="H138" s="123">
        <v>1500.0</v>
      </c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</row>
    <row r="139" ht="14.25" customHeight="1">
      <c r="A139" s="115" t="s">
        <v>592</v>
      </c>
      <c r="B139" s="115" t="s">
        <v>1134</v>
      </c>
      <c r="C139" s="121" t="s">
        <v>1268</v>
      </c>
      <c r="D139" s="122">
        <v>2290.0</v>
      </c>
      <c r="E139" s="122">
        <v>100.0</v>
      </c>
      <c r="F139" s="122">
        <v>300.0</v>
      </c>
      <c r="G139" s="122">
        <v>2690.0</v>
      </c>
      <c r="H139" s="123">
        <v>1740.0</v>
      </c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</row>
    <row r="140" ht="14.25" customHeight="1">
      <c r="A140" s="115" t="s">
        <v>592</v>
      </c>
      <c r="B140" s="115" t="s">
        <v>1134</v>
      </c>
      <c r="C140" s="124" t="s">
        <v>1269</v>
      </c>
      <c r="D140" s="122">
        <v>2350.0</v>
      </c>
      <c r="E140" s="122">
        <v>200.0</v>
      </c>
      <c r="F140" s="122">
        <v>500.0</v>
      </c>
      <c r="G140" s="122">
        <v>3050.0</v>
      </c>
      <c r="H140" s="123">
        <v>1500.0</v>
      </c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</row>
    <row r="141" ht="14.25" customHeight="1">
      <c r="A141" s="115" t="s">
        <v>592</v>
      </c>
      <c r="B141" s="115" t="s">
        <v>1134</v>
      </c>
      <c r="C141" s="121" t="s">
        <v>1270</v>
      </c>
      <c r="D141" s="122">
        <v>3450.0</v>
      </c>
      <c r="E141" s="122">
        <v>150.0</v>
      </c>
      <c r="F141" s="122">
        <v>400.0</v>
      </c>
      <c r="G141" s="122">
        <v>4000.0</v>
      </c>
      <c r="H141" s="123">
        <v>0.0</v>
      </c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</row>
    <row r="142" ht="14.25" customHeight="1">
      <c r="A142" s="115" t="s">
        <v>592</v>
      </c>
      <c r="B142" s="115" t="s">
        <v>1134</v>
      </c>
      <c r="C142" s="121" t="s">
        <v>1271</v>
      </c>
      <c r="D142" s="122">
        <v>2655.0</v>
      </c>
      <c r="E142" s="122">
        <v>150.0</v>
      </c>
      <c r="F142" s="122">
        <v>250.0</v>
      </c>
      <c r="G142" s="122">
        <v>3055.0</v>
      </c>
      <c r="H142" s="123">
        <v>1890.0</v>
      </c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</row>
    <row r="143" ht="14.25" customHeight="1">
      <c r="A143" s="115" t="s">
        <v>592</v>
      </c>
      <c r="B143" s="115" t="s">
        <v>1134</v>
      </c>
      <c r="C143" s="121" t="s">
        <v>1272</v>
      </c>
      <c r="D143" s="122">
        <v>2800.0</v>
      </c>
      <c r="E143" s="122">
        <v>170.0</v>
      </c>
      <c r="F143" s="122">
        <v>550.0</v>
      </c>
      <c r="G143" s="122">
        <v>3520.0</v>
      </c>
      <c r="H143" s="123">
        <v>1520.0</v>
      </c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</row>
    <row r="144" ht="14.25" customHeight="1">
      <c r="A144" s="115" t="s">
        <v>592</v>
      </c>
      <c r="B144" s="115" t="s">
        <v>1134</v>
      </c>
      <c r="C144" s="121" t="s">
        <v>1273</v>
      </c>
      <c r="D144" s="122">
        <v>2250.0</v>
      </c>
      <c r="E144" s="122">
        <v>90.0</v>
      </c>
      <c r="F144" s="122">
        <v>220.0</v>
      </c>
      <c r="G144" s="122">
        <v>2560.0</v>
      </c>
      <c r="H144" s="123">
        <v>1820.0</v>
      </c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</row>
    <row r="145" ht="14.25" customHeight="1">
      <c r="A145" s="115" t="s">
        <v>592</v>
      </c>
      <c r="B145" s="115" t="s">
        <v>1134</v>
      </c>
      <c r="C145" s="121" t="s">
        <v>1274</v>
      </c>
      <c r="D145" s="122">
        <v>2740.0</v>
      </c>
      <c r="E145" s="122">
        <v>210.0</v>
      </c>
      <c r="F145" s="122">
        <v>200.0</v>
      </c>
      <c r="G145" s="122">
        <v>3150.0</v>
      </c>
      <c r="H145" s="123">
        <v>1650.0</v>
      </c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</row>
    <row r="146" ht="14.25" customHeight="1">
      <c r="A146" s="115" t="s">
        <v>592</v>
      </c>
      <c r="B146" s="115" t="s">
        <v>1134</v>
      </c>
      <c r="C146" s="121" t="s">
        <v>1275</v>
      </c>
      <c r="D146" s="122">
        <v>2840.0</v>
      </c>
      <c r="E146" s="122">
        <v>470.0</v>
      </c>
      <c r="F146" s="122">
        <v>1180.0</v>
      </c>
      <c r="G146" s="122">
        <v>4490.0</v>
      </c>
      <c r="H146" s="123">
        <v>1080.0</v>
      </c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</row>
    <row r="147" ht="14.25" customHeight="1">
      <c r="A147" s="115" t="s">
        <v>592</v>
      </c>
      <c r="B147" s="115" t="s">
        <v>1134</v>
      </c>
      <c r="C147" s="124" t="s">
        <v>1276</v>
      </c>
      <c r="D147" s="122">
        <v>2500.0</v>
      </c>
      <c r="E147" s="122">
        <v>200.0</v>
      </c>
      <c r="F147" s="122">
        <v>500.0</v>
      </c>
      <c r="G147" s="122">
        <v>3200.0</v>
      </c>
      <c r="H147" s="123">
        <v>1500.0</v>
      </c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</row>
    <row r="148" ht="14.25" customHeight="1">
      <c r="A148" s="115" t="s">
        <v>592</v>
      </c>
      <c r="B148" s="115" t="s">
        <v>1134</v>
      </c>
      <c r="C148" s="121" t="s">
        <v>1277</v>
      </c>
      <c r="D148" s="122">
        <v>2750.0</v>
      </c>
      <c r="E148" s="122">
        <v>260.0</v>
      </c>
      <c r="F148" s="122">
        <v>640.0</v>
      </c>
      <c r="G148" s="122">
        <v>3650.0</v>
      </c>
      <c r="H148" s="123">
        <v>1670.0</v>
      </c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</row>
    <row r="149" ht="14.25" customHeight="1">
      <c r="A149" s="115" t="s">
        <v>592</v>
      </c>
      <c r="B149" s="115" t="s">
        <v>1134</v>
      </c>
      <c r="C149" s="121" t="s">
        <v>1278</v>
      </c>
      <c r="D149" s="122">
        <v>3600.0</v>
      </c>
      <c r="E149" s="122">
        <v>260.0</v>
      </c>
      <c r="F149" s="122">
        <v>640.0</v>
      </c>
      <c r="G149" s="122">
        <v>4500.0</v>
      </c>
      <c r="H149" s="123">
        <v>0.0</v>
      </c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</row>
    <row r="150" ht="14.25" customHeight="1">
      <c r="A150" s="115" t="s">
        <v>592</v>
      </c>
      <c r="B150" s="115" t="s">
        <v>1134</v>
      </c>
      <c r="C150" s="121" t="s">
        <v>1279</v>
      </c>
      <c r="D150" s="122">
        <v>1530.0</v>
      </c>
      <c r="E150" s="122">
        <v>200.0</v>
      </c>
      <c r="F150" s="122">
        <v>400.0</v>
      </c>
      <c r="G150" s="122">
        <v>2130.0</v>
      </c>
      <c r="H150" s="123">
        <v>130.0</v>
      </c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</row>
    <row r="151" ht="14.25" customHeight="1">
      <c r="A151" s="115" t="s">
        <v>592</v>
      </c>
      <c r="B151" s="115" t="s">
        <v>1134</v>
      </c>
      <c r="C151" s="124" t="s">
        <v>1280</v>
      </c>
      <c r="D151" s="122">
        <v>5540.0</v>
      </c>
      <c r="E151" s="122">
        <v>300.0</v>
      </c>
      <c r="F151" s="122">
        <v>700.0</v>
      </c>
      <c r="G151" s="122">
        <v>6540.0</v>
      </c>
      <c r="H151" s="123">
        <v>2540.0</v>
      </c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</row>
    <row r="152" ht="14.25" customHeight="1">
      <c r="A152" s="115" t="s">
        <v>592</v>
      </c>
      <c r="B152" s="115" t="s">
        <v>1134</v>
      </c>
      <c r="C152" s="124" t="s">
        <v>1281</v>
      </c>
      <c r="D152" s="122">
        <v>3090.0</v>
      </c>
      <c r="E152" s="122">
        <v>280.0</v>
      </c>
      <c r="F152" s="122">
        <v>700.0</v>
      </c>
      <c r="G152" s="122">
        <v>4070.0</v>
      </c>
      <c r="H152" s="123">
        <v>1500.0</v>
      </c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</row>
    <row r="153" ht="14.25" customHeight="1">
      <c r="A153" s="115" t="s">
        <v>592</v>
      </c>
      <c r="B153" s="115" t="s">
        <v>1134</v>
      </c>
      <c r="C153" s="124" t="s">
        <v>1282</v>
      </c>
      <c r="D153" s="122">
        <v>2500.0</v>
      </c>
      <c r="E153" s="122">
        <v>200.0</v>
      </c>
      <c r="F153" s="122">
        <v>500.0</v>
      </c>
      <c r="G153" s="122">
        <v>3200.0</v>
      </c>
      <c r="H153" s="123">
        <v>1500.0</v>
      </c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</row>
    <row r="154" ht="14.25" customHeight="1">
      <c r="A154" s="115" t="s">
        <v>592</v>
      </c>
      <c r="B154" s="115" t="s">
        <v>1134</v>
      </c>
      <c r="C154" s="124" t="s">
        <v>1283</v>
      </c>
      <c r="D154" s="122">
        <v>2500.0</v>
      </c>
      <c r="E154" s="122">
        <v>200.0</v>
      </c>
      <c r="F154" s="122">
        <v>500.0</v>
      </c>
      <c r="G154" s="122">
        <v>3200.0</v>
      </c>
      <c r="H154" s="123">
        <v>1500.0</v>
      </c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</row>
    <row r="155" ht="14.25" customHeight="1">
      <c r="A155" s="115" t="s">
        <v>592</v>
      </c>
      <c r="B155" s="115" t="s">
        <v>1134</v>
      </c>
      <c r="C155" s="121" t="s">
        <v>1284</v>
      </c>
      <c r="D155" s="122">
        <v>2975.0</v>
      </c>
      <c r="E155" s="122">
        <v>200.0</v>
      </c>
      <c r="F155" s="122">
        <v>400.0</v>
      </c>
      <c r="G155" s="122">
        <v>3575.0</v>
      </c>
      <c r="H155" s="123">
        <v>1575.0</v>
      </c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</row>
    <row r="156" ht="14.25" customHeight="1">
      <c r="A156" s="115" t="s">
        <v>592</v>
      </c>
      <c r="B156" s="115" t="s">
        <v>1134</v>
      </c>
      <c r="C156" s="121" t="s">
        <v>1285</v>
      </c>
      <c r="D156" s="122">
        <v>1615.0</v>
      </c>
      <c r="E156" s="122">
        <v>200.0</v>
      </c>
      <c r="F156" s="122">
        <v>310.0</v>
      </c>
      <c r="G156" s="122">
        <v>2125.0</v>
      </c>
      <c r="H156" s="123">
        <v>125.0</v>
      </c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</row>
    <row r="157" ht="14.25" customHeight="1">
      <c r="A157" s="115" t="s">
        <v>592</v>
      </c>
      <c r="B157" s="115" t="s">
        <v>1134</v>
      </c>
      <c r="C157" s="121" t="s">
        <v>1286</v>
      </c>
      <c r="D157" s="122">
        <v>2575.0</v>
      </c>
      <c r="E157" s="122">
        <v>70.0</v>
      </c>
      <c r="F157" s="122">
        <v>175.0</v>
      </c>
      <c r="G157" s="122">
        <v>2820.0</v>
      </c>
      <c r="H157" s="123">
        <v>2045.0</v>
      </c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</row>
    <row r="158" ht="14.25" customHeight="1">
      <c r="A158" s="115" t="s">
        <v>592</v>
      </c>
      <c r="B158" s="115" t="s">
        <v>1134</v>
      </c>
      <c r="C158" s="121" t="s">
        <v>1287</v>
      </c>
      <c r="D158" s="122">
        <v>2575.0</v>
      </c>
      <c r="E158" s="122">
        <v>70.0</v>
      </c>
      <c r="F158" s="122">
        <v>175.0</v>
      </c>
      <c r="G158" s="122">
        <v>2820.0</v>
      </c>
      <c r="H158" s="123">
        <v>2045.0</v>
      </c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</row>
    <row r="159" ht="14.25" customHeight="1">
      <c r="A159" s="115" t="s">
        <v>592</v>
      </c>
      <c r="B159" s="115" t="s">
        <v>1134</v>
      </c>
      <c r="C159" s="124" t="s">
        <v>1288</v>
      </c>
      <c r="D159" s="122">
        <v>2210.0</v>
      </c>
      <c r="E159" s="122">
        <v>155.0</v>
      </c>
      <c r="F159" s="122">
        <v>400.0</v>
      </c>
      <c r="G159" s="122">
        <v>2765.0</v>
      </c>
      <c r="H159" s="123">
        <v>1500.0</v>
      </c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</row>
    <row r="160" ht="14.25" customHeight="1">
      <c r="A160" s="115" t="s">
        <v>592</v>
      </c>
      <c r="B160" s="115" t="s">
        <v>1134</v>
      </c>
      <c r="C160" s="124" t="s">
        <v>1289</v>
      </c>
      <c r="D160" s="122">
        <v>1740.0</v>
      </c>
      <c r="E160" s="122">
        <v>180.0</v>
      </c>
      <c r="F160" s="122">
        <v>180.0</v>
      </c>
      <c r="G160" s="122">
        <v>2100.0</v>
      </c>
      <c r="H160" s="123">
        <v>1500.0</v>
      </c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</row>
    <row r="161" ht="14.25" customHeight="1">
      <c r="A161" s="115" t="s">
        <v>592</v>
      </c>
      <c r="B161" s="115" t="s">
        <v>1134</v>
      </c>
      <c r="C161" s="121" t="s">
        <v>1290</v>
      </c>
      <c r="D161" s="122">
        <v>3175.0</v>
      </c>
      <c r="E161" s="122">
        <v>100.0</v>
      </c>
      <c r="F161" s="122">
        <v>300.0</v>
      </c>
      <c r="G161" s="122">
        <v>3575.0</v>
      </c>
      <c r="H161" s="123">
        <v>1575.0</v>
      </c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</row>
    <row r="162" ht="14.25" customHeight="1">
      <c r="A162" s="115" t="s">
        <v>592</v>
      </c>
      <c r="B162" s="115" t="s">
        <v>1134</v>
      </c>
      <c r="C162" s="121" t="s">
        <v>1291</v>
      </c>
      <c r="D162" s="122">
        <v>3190.0</v>
      </c>
      <c r="E162" s="122">
        <v>500.0</v>
      </c>
      <c r="F162" s="122">
        <v>1000.0</v>
      </c>
      <c r="G162" s="122">
        <v>4690.0</v>
      </c>
      <c r="H162" s="123">
        <v>1490.0</v>
      </c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</row>
    <row r="163" ht="14.25" customHeight="1">
      <c r="A163" s="86" t="s">
        <v>592</v>
      </c>
      <c r="B163" s="86" t="s">
        <v>1134</v>
      </c>
      <c r="C163" s="126" t="s">
        <v>1292</v>
      </c>
      <c r="D163" s="122">
        <v>9900.0</v>
      </c>
      <c r="E163" s="122">
        <v>1700.0</v>
      </c>
      <c r="F163" s="122">
        <v>2400.0</v>
      </c>
      <c r="G163" s="122">
        <v>14000.0</v>
      </c>
      <c r="H163" s="123">
        <v>0.0</v>
      </c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</row>
    <row r="164" ht="14.25" customHeight="1">
      <c r="A164" s="115" t="s">
        <v>592</v>
      </c>
      <c r="B164" s="115" t="s">
        <v>1134</v>
      </c>
      <c r="C164" s="121" t="s">
        <v>1293</v>
      </c>
      <c r="D164" s="122">
        <v>100.0</v>
      </c>
      <c r="E164" s="122">
        <v>0.0</v>
      </c>
      <c r="F164" s="122">
        <v>0.0</v>
      </c>
      <c r="G164" s="122">
        <v>100.0</v>
      </c>
      <c r="H164" s="123">
        <v>0.0</v>
      </c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</row>
    <row r="165" ht="14.25" customHeight="1">
      <c r="A165" s="115" t="s">
        <v>592</v>
      </c>
      <c r="B165" s="115" t="s">
        <v>1134</v>
      </c>
      <c r="C165" s="121" t="s">
        <v>1294</v>
      </c>
      <c r="D165" s="122">
        <v>440.0</v>
      </c>
      <c r="E165" s="122">
        <v>180.0</v>
      </c>
      <c r="F165" s="122">
        <v>180.0</v>
      </c>
      <c r="G165" s="122">
        <v>800.0</v>
      </c>
      <c r="H165" s="123">
        <v>0.0</v>
      </c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</row>
    <row r="166" ht="14.25" customHeight="1">
      <c r="A166" s="115" t="s">
        <v>592</v>
      </c>
      <c r="B166" s="115" t="s">
        <v>1134</v>
      </c>
      <c r="C166" s="121" t="s">
        <v>1295</v>
      </c>
      <c r="D166" s="122">
        <v>440.0</v>
      </c>
      <c r="E166" s="122">
        <v>180.0</v>
      </c>
      <c r="F166" s="122">
        <v>180.0</v>
      </c>
      <c r="G166" s="122">
        <v>800.0</v>
      </c>
      <c r="H166" s="123">
        <v>0.0</v>
      </c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</row>
    <row r="167" ht="14.25" customHeight="1">
      <c r="A167" s="115" t="s">
        <v>592</v>
      </c>
      <c r="B167" s="115" t="s">
        <v>1134</v>
      </c>
      <c r="C167" s="121" t="s">
        <v>1296</v>
      </c>
      <c r="D167" s="122">
        <v>440.0</v>
      </c>
      <c r="E167" s="122">
        <v>180.0</v>
      </c>
      <c r="F167" s="122">
        <v>180.0</v>
      </c>
      <c r="G167" s="122">
        <v>800.0</v>
      </c>
      <c r="H167" s="123">
        <v>0.0</v>
      </c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</row>
    <row r="168" ht="14.25" customHeight="1">
      <c r="A168" s="115" t="s">
        <v>592</v>
      </c>
      <c r="B168" s="115" t="s">
        <v>1134</v>
      </c>
      <c r="C168" s="121" t="s">
        <v>1297</v>
      </c>
      <c r="D168" s="122">
        <v>440.0</v>
      </c>
      <c r="E168" s="122">
        <v>180.0</v>
      </c>
      <c r="F168" s="122">
        <v>180.0</v>
      </c>
      <c r="G168" s="122">
        <v>800.0</v>
      </c>
      <c r="H168" s="123">
        <v>0.0</v>
      </c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</row>
    <row r="169" ht="14.25" customHeight="1">
      <c r="A169" s="115" t="s">
        <v>592</v>
      </c>
      <c r="B169" s="115" t="s">
        <v>1134</v>
      </c>
      <c r="C169" s="121" t="s">
        <v>1298</v>
      </c>
      <c r="D169" s="122">
        <v>440.0</v>
      </c>
      <c r="E169" s="122">
        <v>180.0</v>
      </c>
      <c r="F169" s="122">
        <v>180.0</v>
      </c>
      <c r="G169" s="122">
        <v>800.0</v>
      </c>
      <c r="H169" s="123">
        <v>0.0</v>
      </c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</row>
    <row r="170" ht="14.25" customHeight="1">
      <c r="A170" s="115" t="s">
        <v>592</v>
      </c>
      <c r="B170" s="115" t="s">
        <v>1134</v>
      </c>
      <c r="C170" s="121" t="s">
        <v>1299</v>
      </c>
      <c r="D170" s="122">
        <v>440.0</v>
      </c>
      <c r="E170" s="122">
        <v>180.0</v>
      </c>
      <c r="F170" s="122">
        <v>180.0</v>
      </c>
      <c r="G170" s="122">
        <v>800.0</v>
      </c>
      <c r="H170" s="123">
        <v>0.0</v>
      </c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</row>
    <row r="171" ht="14.25" customHeight="1">
      <c r="A171" s="115"/>
      <c r="B171" s="115"/>
      <c r="C171" s="121" t="s">
        <v>1300</v>
      </c>
      <c r="D171" s="122">
        <v>1520.0</v>
      </c>
      <c r="E171" s="122">
        <v>200.0</v>
      </c>
      <c r="F171" s="122">
        <v>280.0</v>
      </c>
      <c r="G171" s="122">
        <v>2000.0</v>
      </c>
      <c r="H171" s="123">
        <v>0.0</v>
      </c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</row>
    <row r="172" ht="14.25" customHeight="1">
      <c r="A172" s="115"/>
      <c r="B172" s="115"/>
      <c r="C172" s="121" t="s">
        <v>1301</v>
      </c>
      <c r="D172" s="122">
        <v>1520.0</v>
      </c>
      <c r="E172" s="122">
        <v>200.0</v>
      </c>
      <c r="F172" s="122">
        <v>280.0</v>
      </c>
      <c r="G172" s="122">
        <v>2000.0</v>
      </c>
      <c r="H172" s="123">
        <v>0.0</v>
      </c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</row>
    <row r="173" ht="14.25" customHeight="1">
      <c r="A173" s="115" t="s">
        <v>592</v>
      </c>
      <c r="B173" s="115" t="s">
        <v>1134</v>
      </c>
      <c r="C173" s="121" t="s">
        <v>1302</v>
      </c>
      <c r="D173" s="122">
        <v>1520.0</v>
      </c>
      <c r="E173" s="122">
        <v>200.0</v>
      </c>
      <c r="F173" s="122">
        <v>280.0</v>
      </c>
      <c r="G173" s="122">
        <v>2000.0</v>
      </c>
      <c r="H173" s="123">
        <v>0.0</v>
      </c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</row>
    <row r="174" ht="14.25" customHeight="1">
      <c r="A174" s="115" t="s">
        <v>592</v>
      </c>
      <c r="B174" s="115" t="s">
        <v>1134</v>
      </c>
      <c r="C174" s="124" t="s">
        <v>1303</v>
      </c>
      <c r="D174" s="122">
        <v>1940.0</v>
      </c>
      <c r="E174" s="122">
        <v>180.0</v>
      </c>
      <c r="F174" s="122">
        <v>180.0</v>
      </c>
      <c r="G174" s="122">
        <v>2300.0</v>
      </c>
      <c r="H174" s="123">
        <v>1500.0</v>
      </c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</row>
    <row r="175" ht="14.25" customHeight="1">
      <c r="A175" s="115" t="s">
        <v>592</v>
      </c>
      <c r="B175" s="115" t="s">
        <v>1134</v>
      </c>
      <c r="C175" s="121" t="s">
        <v>1304</v>
      </c>
      <c r="D175" s="122">
        <v>440.0</v>
      </c>
      <c r="E175" s="122">
        <v>180.0</v>
      </c>
      <c r="F175" s="122">
        <v>180.0</v>
      </c>
      <c r="G175" s="122">
        <v>800.0</v>
      </c>
      <c r="H175" s="123">
        <v>0.0</v>
      </c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</row>
    <row r="176" ht="14.25" customHeight="1">
      <c r="A176" s="115" t="s">
        <v>592</v>
      </c>
      <c r="B176" s="115" t="s">
        <v>1134</v>
      </c>
      <c r="C176" s="121" t="s">
        <v>1305</v>
      </c>
      <c r="D176" s="122">
        <v>1520.0</v>
      </c>
      <c r="E176" s="122">
        <v>200.0</v>
      </c>
      <c r="F176" s="122">
        <v>280.0</v>
      </c>
      <c r="G176" s="122">
        <v>2000.0</v>
      </c>
      <c r="H176" s="123">
        <v>0.0</v>
      </c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</row>
    <row r="177" ht="14.25" customHeight="1">
      <c r="A177" s="115" t="s">
        <v>592</v>
      </c>
      <c r="B177" s="115" t="s">
        <v>1134</v>
      </c>
      <c r="C177" s="121" t="s">
        <v>1306</v>
      </c>
      <c r="D177" s="122">
        <v>1520.0</v>
      </c>
      <c r="E177" s="122">
        <v>200.0</v>
      </c>
      <c r="F177" s="122">
        <v>280.0</v>
      </c>
      <c r="G177" s="122">
        <v>2000.0</v>
      </c>
      <c r="H177" s="123">
        <v>0.0</v>
      </c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</row>
    <row r="178" ht="14.25" customHeight="1">
      <c r="A178" s="125" t="s">
        <v>592</v>
      </c>
      <c r="B178" s="125" t="s">
        <v>1134</v>
      </c>
      <c r="C178" s="121" t="s">
        <v>1307</v>
      </c>
      <c r="D178" s="122">
        <v>1520.0</v>
      </c>
      <c r="E178" s="122">
        <v>200.0</v>
      </c>
      <c r="F178" s="122">
        <v>280.0</v>
      </c>
      <c r="G178" s="122">
        <v>2000.0</v>
      </c>
      <c r="H178" s="123">
        <v>0.0</v>
      </c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</row>
    <row r="179" ht="14.25" customHeight="1">
      <c r="A179" s="115" t="s">
        <v>592</v>
      </c>
      <c r="B179" s="115" t="s">
        <v>1134</v>
      </c>
      <c r="C179" s="121" t="s">
        <v>1308</v>
      </c>
      <c r="D179" s="122">
        <v>1520.0</v>
      </c>
      <c r="E179" s="122">
        <v>200.0</v>
      </c>
      <c r="F179" s="122">
        <v>280.0</v>
      </c>
      <c r="G179" s="122">
        <v>2000.0</v>
      </c>
      <c r="H179" s="123">
        <v>0.0</v>
      </c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</row>
    <row r="180" ht="14.25" customHeight="1">
      <c r="A180" s="115" t="s">
        <v>592</v>
      </c>
      <c r="B180" s="115" t="s">
        <v>1134</v>
      </c>
      <c r="C180" s="121" t="s">
        <v>1309</v>
      </c>
      <c r="D180" s="122">
        <v>440.0</v>
      </c>
      <c r="E180" s="122">
        <v>180.0</v>
      </c>
      <c r="F180" s="122">
        <v>180.0</v>
      </c>
      <c r="G180" s="122">
        <v>800.0</v>
      </c>
      <c r="H180" s="123">
        <v>0.0</v>
      </c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</row>
    <row r="181" ht="14.25" customHeight="1">
      <c r="A181" s="115" t="s">
        <v>592</v>
      </c>
      <c r="B181" s="115" t="s">
        <v>1134</v>
      </c>
      <c r="C181" s="121" t="s">
        <v>1310</v>
      </c>
      <c r="D181" s="122">
        <v>3435.0</v>
      </c>
      <c r="E181" s="122">
        <v>300.0</v>
      </c>
      <c r="F181" s="122">
        <v>500.0</v>
      </c>
      <c r="G181" s="122">
        <v>4235.0</v>
      </c>
      <c r="H181" s="123">
        <v>1235.0</v>
      </c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</row>
    <row r="182" ht="14.25" customHeight="1">
      <c r="A182" s="115" t="s">
        <v>592</v>
      </c>
      <c r="B182" s="115" t="s">
        <v>1134</v>
      </c>
      <c r="C182" s="124" t="s">
        <v>1311</v>
      </c>
      <c r="D182" s="122">
        <v>2050.0</v>
      </c>
      <c r="E182" s="122">
        <v>100.0</v>
      </c>
      <c r="F182" s="122">
        <v>200.0</v>
      </c>
      <c r="G182" s="122">
        <v>2350.0</v>
      </c>
      <c r="H182" s="123">
        <v>1500.0</v>
      </c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</row>
    <row r="183" ht="14.25" customHeight="1">
      <c r="A183" s="115" t="s">
        <v>592</v>
      </c>
      <c r="B183" s="115" t="s">
        <v>1134</v>
      </c>
      <c r="C183" s="121" t="s">
        <v>1312</v>
      </c>
      <c r="D183" s="122">
        <v>2425.0</v>
      </c>
      <c r="E183" s="122">
        <v>185.0</v>
      </c>
      <c r="F183" s="122">
        <v>365.0</v>
      </c>
      <c r="G183" s="122">
        <v>2975.0</v>
      </c>
      <c r="H183" s="123">
        <v>1475.0</v>
      </c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</row>
    <row r="184" ht="14.25" customHeight="1">
      <c r="A184" s="115" t="s">
        <v>592</v>
      </c>
      <c r="B184" s="115" t="s">
        <v>1134</v>
      </c>
      <c r="C184" s="124" t="s">
        <v>1313</v>
      </c>
      <c r="D184" s="122">
        <v>2490.0</v>
      </c>
      <c r="E184" s="122">
        <v>200.0</v>
      </c>
      <c r="F184" s="122">
        <v>500.0</v>
      </c>
      <c r="G184" s="122">
        <v>3190.0</v>
      </c>
      <c r="H184" s="123">
        <v>1500.0</v>
      </c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</row>
    <row r="185" ht="14.25" customHeight="1">
      <c r="A185" s="115" t="s">
        <v>592</v>
      </c>
      <c r="B185" s="115" t="s">
        <v>1134</v>
      </c>
      <c r="C185" s="121" t="s">
        <v>1314</v>
      </c>
      <c r="D185" s="122">
        <v>2260.0</v>
      </c>
      <c r="E185" s="122">
        <v>260.0</v>
      </c>
      <c r="F185" s="122">
        <v>570.0</v>
      </c>
      <c r="G185" s="122">
        <v>3090.0</v>
      </c>
      <c r="H185" s="123">
        <v>1620.0</v>
      </c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</row>
    <row r="186" ht="14.25" customHeight="1">
      <c r="A186" s="115" t="s">
        <v>592</v>
      </c>
      <c r="B186" s="115" t="s">
        <v>1134</v>
      </c>
      <c r="C186" s="121" t="s">
        <v>1315</v>
      </c>
      <c r="D186" s="122">
        <v>1615.0</v>
      </c>
      <c r="E186" s="122">
        <v>200.0</v>
      </c>
      <c r="F186" s="122">
        <v>310.0</v>
      </c>
      <c r="G186" s="122">
        <v>2125.0</v>
      </c>
      <c r="H186" s="123">
        <v>125.0</v>
      </c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</row>
    <row r="187" ht="14.25" customHeight="1">
      <c r="A187" s="115" t="s">
        <v>592</v>
      </c>
      <c r="B187" s="115" t="s">
        <v>1134</v>
      </c>
      <c r="C187" s="121" t="s">
        <v>1316</v>
      </c>
      <c r="D187" s="122">
        <v>2880.0</v>
      </c>
      <c r="E187" s="122">
        <v>375.0</v>
      </c>
      <c r="F187" s="122">
        <v>605.0</v>
      </c>
      <c r="G187" s="122">
        <v>3860.0</v>
      </c>
      <c r="H187" s="123">
        <v>360.0</v>
      </c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</row>
    <row r="188" ht="14.25" customHeight="1">
      <c r="A188" s="115" t="s">
        <v>592</v>
      </c>
      <c r="B188" s="115" t="s">
        <v>1134</v>
      </c>
      <c r="C188" s="124" t="s">
        <v>1317</v>
      </c>
      <c r="D188" s="122">
        <v>2250.0</v>
      </c>
      <c r="E188" s="122">
        <v>120.0</v>
      </c>
      <c r="F188" s="122">
        <v>295.0</v>
      </c>
      <c r="G188" s="122">
        <v>2665.0</v>
      </c>
      <c r="H188" s="123">
        <v>1500.0</v>
      </c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</row>
    <row r="189" ht="14.25" customHeight="1">
      <c r="A189" s="115" t="s">
        <v>592</v>
      </c>
      <c r="B189" s="115" t="s">
        <v>1134</v>
      </c>
      <c r="C189" s="124" t="s">
        <v>1318</v>
      </c>
      <c r="D189" s="122">
        <v>5540.0</v>
      </c>
      <c r="E189" s="122">
        <v>300.0</v>
      </c>
      <c r="F189" s="122">
        <v>700.0</v>
      </c>
      <c r="G189" s="122">
        <v>6540.0</v>
      </c>
      <c r="H189" s="123">
        <v>2540.0</v>
      </c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</row>
    <row r="190" ht="14.25" customHeight="1">
      <c r="A190" s="115" t="s">
        <v>592</v>
      </c>
      <c r="B190" s="115" t="s">
        <v>1134</v>
      </c>
      <c r="C190" s="121" t="s">
        <v>1319</v>
      </c>
      <c r="D190" s="122">
        <v>4750.0</v>
      </c>
      <c r="E190" s="122">
        <v>500.0</v>
      </c>
      <c r="F190" s="122">
        <v>900.0</v>
      </c>
      <c r="G190" s="122">
        <v>6150.0</v>
      </c>
      <c r="H190" s="123">
        <v>1150.0</v>
      </c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</row>
    <row r="191" ht="14.25" customHeight="1">
      <c r="A191" s="115" t="s">
        <v>592</v>
      </c>
      <c r="B191" s="115" t="s">
        <v>1134</v>
      </c>
      <c r="C191" s="121" t="s">
        <v>1320</v>
      </c>
      <c r="D191" s="122">
        <v>2640.0</v>
      </c>
      <c r="E191" s="122">
        <v>120.0</v>
      </c>
      <c r="F191" s="122">
        <v>295.0</v>
      </c>
      <c r="G191" s="122">
        <v>3055.0</v>
      </c>
      <c r="H191" s="123">
        <v>1890.0</v>
      </c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</row>
    <row r="192" ht="14.25" customHeight="1">
      <c r="A192" s="115" t="s">
        <v>592</v>
      </c>
      <c r="B192" s="115" t="s">
        <v>1134</v>
      </c>
      <c r="C192" s="121" t="s">
        <v>1321</v>
      </c>
      <c r="D192" s="122">
        <v>3450.0</v>
      </c>
      <c r="E192" s="122">
        <v>150.0</v>
      </c>
      <c r="F192" s="122">
        <v>400.0</v>
      </c>
      <c r="G192" s="122">
        <v>4000.0</v>
      </c>
      <c r="H192" s="123">
        <v>0.0</v>
      </c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</row>
    <row r="193" ht="14.25" customHeight="1">
      <c r="A193" s="115" t="s">
        <v>592</v>
      </c>
      <c r="B193" s="115" t="s">
        <v>1134</v>
      </c>
      <c r="C193" s="121" t="s">
        <v>1322</v>
      </c>
      <c r="D193" s="122">
        <v>2800.0</v>
      </c>
      <c r="E193" s="122">
        <v>170.0</v>
      </c>
      <c r="F193" s="122">
        <v>550.0</v>
      </c>
      <c r="G193" s="122">
        <v>3520.0</v>
      </c>
      <c r="H193" s="123">
        <v>1520.0</v>
      </c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</row>
    <row r="194" ht="14.25" customHeight="1">
      <c r="A194" s="115" t="s">
        <v>592</v>
      </c>
      <c r="B194" s="115" t="s">
        <v>1134</v>
      </c>
      <c r="C194" s="121" t="s">
        <v>1323</v>
      </c>
      <c r="D194" s="122">
        <v>3535.0</v>
      </c>
      <c r="E194" s="122">
        <v>200.0</v>
      </c>
      <c r="F194" s="122">
        <v>500.0</v>
      </c>
      <c r="G194" s="122">
        <v>4235.0</v>
      </c>
      <c r="H194" s="123">
        <v>1235.0</v>
      </c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</row>
    <row r="195" ht="14.25" customHeight="1">
      <c r="A195" s="115" t="s">
        <v>592</v>
      </c>
      <c r="B195" s="115" t="s">
        <v>1134</v>
      </c>
      <c r="C195" s="124" t="s">
        <v>1324</v>
      </c>
      <c r="D195" s="122">
        <v>2065.0</v>
      </c>
      <c r="E195" s="122">
        <v>100.0</v>
      </c>
      <c r="F195" s="122">
        <v>300.0</v>
      </c>
      <c r="G195" s="122">
        <v>2465.0</v>
      </c>
      <c r="H195" s="123">
        <v>1500.0</v>
      </c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</row>
    <row r="196" ht="14.25" customHeight="1">
      <c r="A196" s="115" t="s">
        <v>592</v>
      </c>
      <c r="B196" s="115" t="s">
        <v>1134</v>
      </c>
      <c r="C196" s="124" t="s">
        <v>1325</v>
      </c>
      <c r="D196" s="122">
        <v>3350.0</v>
      </c>
      <c r="E196" s="122">
        <v>280.0</v>
      </c>
      <c r="F196" s="122">
        <v>705.0</v>
      </c>
      <c r="G196" s="122">
        <v>4335.0</v>
      </c>
      <c r="H196" s="123">
        <v>1500.0</v>
      </c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</row>
    <row r="197" ht="14.25" customHeight="1">
      <c r="A197" s="115" t="s">
        <v>592</v>
      </c>
      <c r="B197" s="115" t="s">
        <v>1134</v>
      </c>
      <c r="C197" s="124" t="s">
        <v>1326</v>
      </c>
      <c r="D197" s="122">
        <v>2715.0</v>
      </c>
      <c r="E197" s="122">
        <v>200.0</v>
      </c>
      <c r="F197" s="122">
        <v>500.0</v>
      </c>
      <c r="G197" s="122">
        <v>3415.0</v>
      </c>
      <c r="H197" s="123">
        <v>1500.0</v>
      </c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</row>
    <row r="198" ht="14.25" customHeight="1">
      <c r="A198" s="115" t="s">
        <v>592</v>
      </c>
      <c r="B198" s="115" t="s">
        <v>1134</v>
      </c>
      <c r="C198" s="124" t="s">
        <v>1327</v>
      </c>
      <c r="D198" s="122">
        <v>2500.0</v>
      </c>
      <c r="E198" s="122">
        <v>200.0</v>
      </c>
      <c r="F198" s="122">
        <v>500.0</v>
      </c>
      <c r="G198" s="122">
        <v>3200.0</v>
      </c>
      <c r="H198" s="123">
        <v>1500.0</v>
      </c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</row>
    <row r="199" ht="14.25" customHeight="1">
      <c r="A199" s="115" t="s">
        <v>592</v>
      </c>
      <c r="B199" s="115" t="s">
        <v>1134</v>
      </c>
      <c r="C199" s="124" t="s">
        <v>1328</v>
      </c>
      <c r="D199" s="122">
        <v>2500.0</v>
      </c>
      <c r="E199" s="122">
        <v>200.0</v>
      </c>
      <c r="F199" s="122">
        <v>500.0</v>
      </c>
      <c r="G199" s="122">
        <v>3200.0</v>
      </c>
      <c r="H199" s="123">
        <v>1500.0</v>
      </c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</row>
    <row r="200" ht="14.25" customHeight="1">
      <c r="A200" s="115" t="s">
        <v>592</v>
      </c>
      <c r="B200" s="115" t="s">
        <v>1134</v>
      </c>
      <c r="C200" s="121" t="s">
        <v>1329</v>
      </c>
      <c r="D200" s="122">
        <v>2770.0</v>
      </c>
      <c r="E200" s="122">
        <v>120.0</v>
      </c>
      <c r="F200" s="122">
        <v>300.0</v>
      </c>
      <c r="G200" s="122">
        <v>3190.0</v>
      </c>
      <c r="H200" s="123">
        <v>1490.0</v>
      </c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</row>
    <row r="201" ht="14.25" customHeight="1">
      <c r="A201" s="115" t="s">
        <v>592</v>
      </c>
      <c r="B201" s="115" t="s">
        <v>1134</v>
      </c>
      <c r="C201" s="124" t="s">
        <v>1330</v>
      </c>
      <c r="D201" s="122">
        <v>2500.0</v>
      </c>
      <c r="E201" s="122">
        <v>200.0</v>
      </c>
      <c r="F201" s="122">
        <v>500.0</v>
      </c>
      <c r="G201" s="122">
        <v>3200.0</v>
      </c>
      <c r="H201" s="123">
        <v>1500.0</v>
      </c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</row>
    <row r="202" ht="14.25" customHeight="1">
      <c r="A202" s="115" t="s">
        <v>592</v>
      </c>
      <c r="B202" s="115" t="s">
        <v>1134</v>
      </c>
      <c r="C202" s="124" t="s">
        <v>1331</v>
      </c>
      <c r="D202" s="122">
        <v>1930.0</v>
      </c>
      <c r="E202" s="122">
        <v>90.0</v>
      </c>
      <c r="F202" s="122">
        <v>220.0</v>
      </c>
      <c r="G202" s="122">
        <v>2240.0</v>
      </c>
      <c r="H202" s="123">
        <v>1500.0</v>
      </c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</row>
    <row r="203" ht="14.25" customHeight="1">
      <c r="A203" s="115" t="s">
        <v>592</v>
      </c>
      <c r="B203" s="115" t="s">
        <v>1134</v>
      </c>
      <c r="C203" s="121" t="s">
        <v>1332</v>
      </c>
      <c r="D203" s="122">
        <v>2250.0</v>
      </c>
      <c r="E203" s="122">
        <v>90.0</v>
      </c>
      <c r="F203" s="122">
        <v>220.0</v>
      </c>
      <c r="G203" s="122">
        <v>2560.0</v>
      </c>
      <c r="H203" s="123">
        <v>1820.0</v>
      </c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</row>
    <row r="204" ht="14.25" customHeight="1">
      <c r="A204" s="115" t="s">
        <v>592</v>
      </c>
      <c r="B204" s="115" t="s">
        <v>1134</v>
      </c>
      <c r="C204" s="121" t="s">
        <v>1333</v>
      </c>
      <c r="D204" s="122">
        <v>2860.0</v>
      </c>
      <c r="E204" s="122">
        <v>340.0</v>
      </c>
      <c r="F204" s="122">
        <v>280.0</v>
      </c>
      <c r="G204" s="122">
        <v>3480.0</v>
      </c>
      <c r="H204" s="123">
        <v>980.0</v>
      </c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</row>
    <row r="205" ht="14.25" customHeight="1">
      <c r="A205" s="115" t="s">
        <v>592</v>
      </c>
      <c r="B205" s="115" t="s">
        <v>1134</v>
      </c>
      <c r="C205" s="121" t="s">
        <v>1334</v>
      </c>
      <c r="D205" s="122">
        <v>2250.0</v>
      </c>
      <c r="E205" s="122">
        <v>90.0</v>
      </c>
      <c r="F205" s="122">
        <v>220.0</v>
      </c>
      <c r="G205" s="122">
        <v>2560.0</v>
      </c>
      <c r="H205" s="123">
        <v>1820.0</v>
      </c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</row>
    <row r="206" ht="14.25" customHeight="1">
      <c r="A206" s="115" t="s">
        <v>592</v>
      </c>
      <c r="B206" s="115" t="s">
        <v>1134</v>
      </c>
      <c r="C206" s="124" t="s">
        <v>1335</v>
      </c>
      <c r="D206" s="122">
        <v>2500.0</v>
      </c>
      <c r="E206" s="122">
        <v>200.0</v>
      </c>
      <c r="F206" s="122">
        <v>500.0</v>
      </c>
      <c r="G206" s="122">
        <v>3200.0</v>
      </c>
      <c r="H206" s="123">
        <v>1500.0</v>
      </c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</row>
    <row r="207" ht="14.25" customHeight="1">
      <c r="A207" s="115" t="s">
        <v>592</v>
      </c>
      <c r="B207" s="115" t="s">
        <v>1134</v>
      </c>
      <c r="C207" s="121" t="s">
        <v>1336</v>
      </c>
      <c r="D207" s="122">
        <v>2290.0</v>
      </c>
      <c r="E207" s="122">
        <v>100.0</v>
      </c>
      <c r="F207" s="122">
        <v>300.0</v>
      </c>
      <c r="G207" s="122">
        <v>2690.0</v>
      </c>
      <c r="H207" s="123">
        <v>1740.0</v>
      </c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</row>
    <row r="208" ht="14.25" customHeight="1">
      <c r="A208" s="115" t="s">
        <v>592</v>
      </c>
      <c r="B208" s="115" t="s">
        <v>1134</v>
      </c>
      <c r="C208" s="124" t="s">
        <v>1337</v>
      </c>
      <c r="D208" s="122">
        <v>2500.0</v>
      </c>
      <c r="E208" s="122">
        <v>200.0</v>
      </c>
      <c r="F208" s="122">
        <v>500.0</v>
      </c>
      <c r="G208" s="122">
        <v>3200.0</v>
      </c>
      <c r="H208" s="123">
        <v>1500.0</v>
      </c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</row>
    <row r="209" ht="14.25" customHeight="1">
      <c r="A209" s="115" t="s">
        <v>592</v>
      </c>
      <c r="B209" s="115" t="s">
        <v>1134</v>
      </c>
      <c r="C209" s="124" t="s">
        <v>1338</v>
      </c>
      <c r="D209" s="122">
        <v>2500.0</v>
      </c>
      <c r="E209" s="122">
        <v>200.0</v>
      </c>
      <c r="F209" s="122">
        <v>500.0</v>
      </c>
      <c r="G209" s="122">
        <v>3200.0</v>
      </c>
      <c r="H209" s="123">
        <v>1500.0</v>
      </c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</row>
    <row r="210" ht="14.25" customHeight="1">
      <c r="A210" s="115" t="s">
        <v>592</v>
      </c>
      <c r="B210" s="115" t="s">
        <v>1134</v>
      </c>
      <c r="C210" s="121" t="s">
        <v>1339</v>
      </c>
      <c r="D210" s="122">
        <v>2805.0</v>
      </c>
      <c r="E210" s="122">
        <v>140.0</v>
      </c>
      <c r="F210" s="122">
        <v>250.0</v>
      </c>
      <c r="G210" s="122">
        <v>3195.0</v>
      </c>
      <c r="H210" s="123">
        <v>1295.0</v>
      </c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</row>
    <row r="211" ht="14.25" customHeight="1">
      <c r="A211" s="115" t="s">
        <v>592</v>
      </c>
      <c r="B211" s="115" t="s">
        <v>1134</v>
      </c>
      <c r="C211" s="121" t="s">
        <v>1340</v>
      </c>
      <c r="D211" s="122">
        <v>2305.0</v>
      </c>
      <c r="E211" s="122">
        <v>100.0</v>
      </c>
      <c r="F211" s="122">
        <v>200.0</v>
      </c>
      <c r="G211" s="122">
        <v>2605.0</v>
      </c>
      <c r="H211" s="123">
        <v>1705.0</v>
      </c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</row>
    <row r="212" ht="14.25" customHeight="1">
      <c r="A212" s="115" t="s">
        <v>592</v>
      </c>
      <c r="B212" s="115" t="s">
        <v>1134</v>
      </c>
      <c r="C212" s="121" t="s">
        <v>1341</v>
      </c>
      <c r="D212" s="122">
        <v>3255.0</v>
      </c>
      <c r="E212" s="122">
        <v>350.0</v>
      </c>
      <c r="F212" s="122">
        <v>1000.0</v>
      </c>
      <c r="G212" s="122">
        <v>4605.0</v>
      </c>
      <c r="H212" s="123">
        <v>1105.0</v>
      </c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</row>
    <row r="213" ht="14.25" customHeight="1">
      <c r="A213" s="115" t="s">
        <v>592</v>
      </c>
      <c r="B213" s="115" t="s">
        <v>1134</v>
      </c>
      <c r="C213" s="121" t="s">
        <v>1342</v>
      </c>
      <c r="D213" s="122">
        <v>2740.0</v>
      </c>
      <c r="E213" s="122">
        <v>210.0</v>
      </c>
      <c r="F213" s="122">
        <v>200.0</v>
      </c>
      <c r="G213" s="122">
        <v>3150.0</v>
      </c>
      <c r="H213" s="123">
        <v>1650.0</v>
      </c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</row>
    <row r="214" ht="14.25" customHeight="1">
      <c r="A214" s="115" t="s">
        <v>592</v>
      </c>
      <c r="B214" s="115" t="s">
        <v>1134</v>
      </c>
      <c r="C214" s="121" t="s">
        <v>1343</v>
      </c>
      <c r="D214" s="122">
        <v>2840.0</v>
      </c>
      <c r="E214" s="122">
        <v>470.0</v>
      </c>
      <c r="F214" s="122">
        <v>1180.0</v>
      </c>
      <c r="G214" s="122">
        <v>4490.0</v>
      </c>
      <c r="H214" s="123">
        <v>1080.0</v>
      </c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</row>
    <row r="215" ht="14.25" customHeight="1">
      <c r="A215" s="115" t="s">
        <v>592</v>
      </c>
      <c r="B215" s="115" t="s">
        <v>1134</v>
      </c>
      <c r="C215" s="124" t="s">
        <v>1344</v>
      </c>
      <c r="D215" s="122">
        <v>2500.0</v>
      </c>
      <c r="E215" s="122">
        <v>200.0</v>
      </c>
      <c r="F215" s="122">
        <v>500.0</v>
      </c>
      <c r="G215" s="122">
        <v>3200.0</v>
      </c>
      <c r="H215" s="123">
        <v>1500.0</v>
      </c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</row>
    <row r="216" ht="14.25" customHeight="1">
      <c r="A216" s="115" t="s">
        <v>592</v>
      </c>
      <c r="B216" s="115" t="s">
        <v>1134</v>
      </c>
      <c r="C216" s="121" t="s">
        <v>1345</v>
      </c>
      <c r="D216" s="122">
        <v>2740.0</v>
      </c>
      <c r="E216" s="122">
        <v>260.0</v>
      </c>
      <c r="F216" s="122">
        <v>650.0</v>
      </c>
      <c r="G216" s="122">
        <v>3650.0</v>
      </c>
      <c r="H216" s="123">
        <v>1670.0</v>
      </c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</row>
    <row r="217" ht="14.25" customHeight="1">
      <c r="A217" s="115" t="s">
        <v>592</v>
      </c>
      <c r="B217" s="115" t="s">
        <v>1134</v>
      </c>
      <c r="C217" s="121" t="s">
        <v>1346</v>
      </c>
      <c r="D217" s="122">
        <v>3590.0</v>
      </c>
      <c r="E217" s="122">
        <v>260.0</v>
      </c>
      <c r="F217" s="122">
        <v>650.0</v>
      </c>
      <c r="G217" s="122">
        <v>4500.0</v>
      </c>
      <c r="H217" s="123">
        <v>0.0</v>
      </c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</row>
    <row r="218" ht="14.25" customHeight="1">
      <c r="A218" s="115" t="s">
        <v>592</v>
      </c>
      <c r="B218" s="115" t="s">
        <v>1134</v>
      </c>
      <c r="C218" s="121" t="s">
        <v>1347</v>
      </c>
      <c r="D218" s="122">
        <v>1630.0</v>
      </c>
      <c r="E218" s="122">
        <v>200.0</v>
      </c>
      <c r="F218" s="122">
        <v>300.0</v>
      </c>
      <c r="G218" s="122">
        <v>2130.0</v>
      </c>
      <c r="H218" s="123">
        <v>130.0</v>
      </c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</row>
    <row r="219" ht="14.25" customHeight="1">
      <c r="A219" s="115" t="s">
        <v>592</v>
      </c>
      <c r="B219" s="115" t="s">
        <v>1134</v>
      </c>
      <c r="C219" s="121" t="s">
        <v>1348</v>
      </c>
      <c r="D219" s="122">
        <v>2460.0</v>
      </c>
      <c r="E219" s="122">
        <v>230.0</v>
      </c>
      <c r="F219" s="122">
        <v>455.0</v>
      </c>
      <c r="G219" s="122">
        <v>3145.0</v>
      </c>
      <c r="H219" s="123">
        <v>1645.0</v>
      </c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</row>
    <row r="220" ht="14.25" customHeight="1">
      <c r="A220" s="115" t="s">
        <v>592</v>
      </c>
      <c r="B220" s="115" t="s">
        <v>1134</v>
      </c>
      <c r="C220" s="121" t="s">
        <v>1349</v>
      </c>
      <c r="D220" s="122">
        <v>8000.0</v>
      </c>
      <c r="E220" s="122">
        <v>1500.0</v>
      </c>
      <c r="F220" s="122">
        <v>1500.0</v>
      </c>
      <c r="G220" s="122">
        <v>11000.0</v>
      </c>
      <c r="H220" s="123">
        <v>0.0</v>
      </c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</row>
    <row r="221" ht="14.25" customHeight="1">
      <c r="A221" s="115" t="s">
        <v>592</v>
      </c>
      <c r="B221" s="115" t="s">
        <v>1134</v>
      </c>
      <c r="C221" s="121" t="s">
        <v>1350</v>
      </c>
      <c r="D221" s="122">
        <v>9500.0</v>
      </c>
      <c r="E221" s="122">
        <v>1500.0</v>
      </c>
      <c r="F221" s="122">
        <v>1500.0</v>
      </c>
      <c r="G221" s="122">
        <v>12500.0</v>
      </c>
      <c r="H221" s="123">
        <v>0.0</v>
      </c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</row>
    <row r="222" ht="14.25" customHeight="1">
      <c r="A222" s="115" t="s">
        <v>592</v>
      </c>
      <c r="B222" s="115" t="s">
        <v>1134</v>
      </c>
      <c r="C222" s="121" t="s">
        <v>1351</v>
      </c>
      <c r="D222" s="122">
        <v>4995.0</v>
      </c>
      <c r="E222" s="122">
        <v>600.0</v>
      </c>
      <c r="F222" s="122">
        <v>1000.0</v>
      </c>
      <c r="G222" s="122">
        <v>6595.0</v>
      </c>
      <c r="H222" s="123">
        <v>595.0</v>
      </c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</row>
    <row r="223" ht="14.25" customHeight="1">
      <c r="A223" s="115" t="s">
        <v>592</v>
      </c>
      <c r="B223" s="115" t="s">
        <v>1134</v>
      </c>
      <c r="C223" s="121" t="s">
        <v>1352</v>
      </c>
      <c r="D223" s="122">
        <v>4630.0</v>
      </c>
      <c r="E223" s="122">
        <v>490.0</v>
      </c>
      <c r="F223" s="122">
        <v>1210.0</v>
      </c>
      <c r="G223" s="122">
        <v>6330.0</v>
      </c>
      <c r="H223" s="123">
        <v>1530.0</v>
      </c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</row>
    <row r="224" ht="14.25" customHeight="1">
      <c r="A224" s="115" t="s">
        <v>592</v>
      </c>
      <c r="B224" s="115" t="s">
        <v>1134</v>
      </c>
      <c r="C224" s="121" t="s">
        <v>1353</v>
      </c>
      <c r="D224" s="122">
        <v>1720.0</v>
      </c>
      <c r="E224" s="122">
        <v>125.0</v>
      </c>
      <c r="F224" s="122">
        <v>300.0</v>
      </c>
      <c r="G224" s="122">
        <v>2145.0</v>
      </c>
      <c r="H224" s="123">
        <v>145.0</v>
      </c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</row>
    <row r="225" ht="14.25" customHeight="1">
      <c r="A225" s="115" t="s">
        <v>592</v>
      </c>
      <c r="B225" s="115" t="s">
        <v>1134</v>
      </c>
      <c r="C225" s="124" t="s">
        <v>1354</v>
      </c>
      <c r="D225" s="122">
        <v>2060.0</v>
      </c>
      <c r="E225" s="122">
        <v>120.0</v>
      </c>
      <c r="F225" s="122">
        <v>300.0</v>
      </c>
      <c r="G225" s="122">
        <v>2480.0</v>
      </c>
      <c r="H225" s="123">
        <v>1500.0</v>
      </c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</row>
    <row r="226" ht="14.25" customHeight="1">
      <c r="A226" s="115" t="s">
        <v>592</v>
      </c>
      <c r="B226" s="115" t="s">
        <v>1134</v>
      </c>
      <c r="C226" s="121" t="s">
        <v>1355</v>
      </c>
      <c r="D226" s="122">
        <v>2845.0</v>
      </c>
      <c r="E226" s="122">
        <v>165.0</v>
      </c>
      <c r="F226" s="122">
        <v>400.0</v>
      </c>
      <c r="G226" s="122">
        <v>3410.0</v>
      </c>
      <c r="H226" s="123">
        <v>1410.0</v>
      </c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</row>
    <row r="227" ht="14.25" customHeight="1">
      <c r="A227" s="115" t="s">
        <v>592</v>
      </c>
      <c r="B227" s="115" t="s">
        <v>1134</v>
      </c>
      <c r="C227" s="124" t="s">
        <v>1356</v>
      </c>
      <c r="D227" s="122">
        <v>2380.0</v>
      </c>
      <c r="E227" s="122">
        <v>180.0</v>
      </c>
      <c r="F227" s="122">
        <v>440.0</v>
      </c>
      <c r="G227" s="122">
        <v>3000.0</v>
      </c>
      <c r="H227" s="123">
        <v>1500.0</v>
      </c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</row>
    <row r="228" ht="14.25" customHeight="1">
      <c r="A228" s="115" t="s">
        <v>592</v>
      </c>
      <c r="B228" s="115" t="s">
        <v>1134</v>
      </c>
      <c r="C228" s="124" t="s">
        <v>1357</v>
      </c>
      <c r="D228" s="122">
        <v>2060.0</v>
      </c>
      <c r="E228" s="122">
        <v>120.0</v>
      </c>
      <c r="F228" s="122">
        <v>300.0</v>
      </c>
      <c r="G228" s="122">
        <v>2480.0</v>
      </c>
      <c r="H228" s="123">
        <v>1500.0</v>
      </c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</row>
    <row r="229" ht="14.25" customHeight="1">
      <c r="A229" s="115" t="s">
        <v>592</v>
      </c>
      <c r="B229" s="115" t="s">
        <v>1134</v>
      </c>
      <c r="C229" s="124" t="s">
        <v>1358</v>
      </c>
      <c r="D229" s="122">
        <v>2180.0</v>
      </c>
      <c r="E229" s="122">
        <v>150.0</v>
      </c>
      <c r="F229" s="122">
        <v>500.0</v>
      </c>
      <c r="G229" s="122">
        <v>2830.0</v>
      </c>
      <c r="H229" s="123">
        <v>1500.0</v>
      </c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</row>
    <row r="230" ht="14.25" customHeight="1">
      <c r="A230" s="115" t="s">
        <v>592</v>
      </c>
      <c r="B230" s="115" t="s">
        <v>1134</v>
      </c>
      <c r="C230" s="121" t="s">
        <v>1359</v>
      </c>
      <c r="D230" s="122">
        <v>2615.0</v>
      </c>
      <c r="E230" s="122">
        <v>120.0</v>
      </c>
      <c r="F230" s="122">
        <v>210.0</v>
      </c>
      <c r="G230" s="122">
        <v>2945.0</v>
      </c>
      <c r="H230" s="123">
        <v>1970.0</v>
      </c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</row>
    <row r="231" ht="14.25" customHeight="1">
      <c r="A231" s="115" t="s">
        <v>592</v>
      </c>
      <c r="B231" s="115" t="s">
        <v>1134</v>
      </c>
      <c r="C231" s="124" t="s">
        <v>1360</v>
      </c>
      <c r="D231" s="122">
        <v>2030.0</v>
      </c>
      <c r="E231" s="122">
        <v>120.0</v>
      </c>
      <c r="F231" s="122">
        <v>300.0</v>
      </c>
      <c r="G231" s="122">
        <v>2450.0</v>
      </c>
      <c r="H231" s="123">
        <v>1500.0</v>
      </c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</row>
    <row r="232" ht="14.25" customHeight="1">
      <c r="A232" s="115" t="s">
        <v>592</v>
      </c>
      <c r="B232" s="115" t="s">
        <v>1134</v>
      </c>
      <c r="C232" s="124" t="s">
        <v>1361</v>
      </c>
      <c r="D232" s="122">
        <v>2500.0</v>
      </c>
      <c r="E232" s="122">
        <v>200.0</v>
      </c>
      <c r="F232" s="122">
        <v>500.0</v>
      </c>
      <c r="G232" s="122">
        <v>3200.0</v>
      </c>
      <c r="H232" s="123">
        <v>1500.0</v>
      </c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</row>
    <row r="233" ht="14.25" customHeight="1">
      <c r="A233" s="115" t="s">
        <v>592</v>
      </c>
      <c r="B233" s="115" t="s">
        <v>1134</v>
      </c>
      <c r="C233" s="124" t="s">
        <v>1362</v>
      </c>
      <c r="D233" s="122">
        <v>3293.0</v>
      </c>
      <c r="E233" s="122">
        <v>118.0</v>
      </c>
      <c r="F233" s="122">
        <v>294.0</v>
      </c>
      <c r="G233" s="122">
        <v>3705.0</v>
      </c>
      <c r="H233" s="123">
        <v>2540.0</v>
      </c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</row>
    <row r="234" ht="14.25" customHeight="1">
      <c r="A234" s="115" t="s">
        <v>592</v>
      </c>
      <c r="B234" s="115" t="s">
        <v>1134</v>
      </c>
      <c r="C234" s="121" t="s">
        <v>1363</v>
      </c>
      <c r="D234" s="122">
        <v>3175.0</v>
      </c>
      <c r="E234" s="122">
        <v>100.0</v>
      </c>
      <c r="F234" s="122">
        <v>300.0</v>
      </c>
      <c r="G234" s="122">
        <v>3575.0</v>
      </c>
      <c r="H234" s="123">
        <v>1575.0</v>
      </c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</row>
    <row r="235" ht="14.25" customHeight="1">
      <c r="A235" s="115" t="s">
        <v>592</v>
      </c>
      <c r="B235" s="115" t="s">
        <v>1134</v>
      </c>
      <c r="C235" s="121" t="s">
        <v>1364</v>
      </c>
      <c r="D235" s="122">
        <v>2780.0</v>
      </c>
      <c r="E235" s="122">
        <v>210.0</v>
      </c>
      <c r="F235" s="122">
        <v>530.0</v>
      </c>
      <c r="G235" s="122">
        <v>3520.0</v>
      </c>
      <c r="H235" s="123">
        <v>1580.0</v>
      </c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</row>
    <row r="236" ht="14.25" customHeight="1">
      <c r="A236" s="115" t="s">
        <v>592</v>
      </c>
      <c r="B236" s="115" t="s">
        <v>1134</v>
      </c>
      <c r="C236" s="121" t="s">
        <v>1365</v>
      </c>
      <c r="D236" s="122">
        <v>2650.0</v>
      </c>
      <c r="E236" s="122">
        <v>120.0</v>
      </c>
      <c r="F236" s="122">
        <v>295.0</v>
      </c>
      <c r="G236" s="122">
        <v>3065.0</v>
      </c>
      <c r="H236" s="123">
        <v>1900.0</v>
      </c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</row>
    <row r="237" ht="14.25" customHeight="1">
      <c r="A237" s="115" t="s">
        <v>592</v>
      </c>
      <c r="B237" s="115" t="s">
        <v>1134</v>
      </c>
      <c r="C237" s="124" t="s">
        <v>1366</v>
      </c>
      <c r="D237" s="122">
        <v>2360.0</v>
      </c>
      <c r="E237" s="122">
        <v>140.0</v>
      </c>
      <c r="F237" s="122">
        <v>355.0</v>
      </c>
      <c r="G237" s="122">
        <v>2855.0</v>
      </c>
      <c r="H237" s="123">
        <v>1500.0</v>
      </c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</row>
    <row r="238" ht="14.25" customHeight="1">
      <c r="A238" s="115" t="s">
        <v>592</v>
      </c>
      <c r="B238" s="115" t="s">
        <v>1134</v>
      </c>
      <c r="C238" s="121" t="s">
        <v>1367</v>
      </c>
      <c r="D238" s="122">
        <v>1005.0</v>
      </c>
      <c r="E238" s="122">
        <v>120.0</v>
      </c>
      <c r="F238" s="122">
        <v>300.0</v>
      </c>
      <c r="G238" s="122">
        <v>1425.0</v>
      </c>
      <c r="H238" s="123">
        <v>445.0</v>
      </c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</row>
    <row r="239" ht="14.25" customHeight="1">
      <c r="A239" s="115" t="s">
        <v>592</v>
      </c>
      <c r="B239" s="115" t="s">
        <v>1134</v>
      </c>
      <c r="C239" s="121" t="s">
        <v>1368</v>
      </c>
      <c r="D239" s="122">
        <v>1005.0</v>
      </c>
      <c r="E239" s="122">
        <v>120.0</v>
      </c>
      <c r="F239" s="122">
        <v>300.0</v>
      </c>
      <c r="G239" s="122">
        <v>1425.0</v>
      </c>
      <c r="H239" s="123">
        <v>445.0</v>
      </c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</row>
    <row r="240" ht="14.25" customHeight="1">
      <c r="A240" s="115" t="s">
        <v>592</v>
      </c>
      <c r="B240" s="115" t="s">
        <v>1134</v>
      </c>
      <c r="C240" s="121" t="s">
        <v>1369</v>
      </c>
      <c r="D240" s="122">
        <v>2575.0</v>
      </c>
      <c r="E240" s="122">
        <v>70.0</v>
      </c>
      <c r="F240" s="122">
        <v>175.0</v>
      </c>
      <c r="G240" s="122">
        <v>2820.0</v>
      </c>
      <c r="H240" s="123">
        <v>2045.0</v>
      </c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</row>
    <row r="241" ht="14.25" customHeight="1">
      <c r="A241" s="115" t="s">
        <v>592</v>
      </c>
      <c r="B241" s="115" t="s">
        <v>1134</v>
      </c>
      <c r="C241" s="121" t="s">
        <v>1370</v>
      </c>
      <c r="D241" s="122">
        <v>2575.0</v>
      </c>
      <c r="E241" s="122">
        <v>70.0</v>
      </c>
      <c r="F241" s="122">
        <v>175.0</v>
      </c>
      <c r="G241" s="122">
        <v>2820.0</v>
      </c>
      <c r="H241" s="123">
        <v>2045.0</v>
      </c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</row>
    <row r="242" ht="14.25" customHeight="1">
      <c r="A242" s="115" t="s">
        <v>592</v>
      </c>
      <c r="B242" s="115" t="s">
        <v>1134</v>
      </c>
      <c r="C242" s="124" t="s">
        <v>1371</v>
      </c>
      <c r="D242" s="122">
        <v>2180.0</v>
      </c>
      <c r="E242" s="122">
        <v>150.0</v>
      </c>
      <c r="F242" s="122">
        <v>500.0</v>
      </c>
      <c r="G242" s="122">
        <v>2830.0</v>
      </c>
      <c r="H242" s="123">
        <v>1500.0</v>
      </c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</row>
    <row r="243" ht="14.25" customHeight="1">
      <c r="A243" s="115" t="s">
        <v>592</v>
      </c>
      <c r="B243" s="115" t="s">
        <v>1134</v>
      </c>
      <c r="C243" s="124" t="s">
        <v>1372</v>
      </c>
      <c r="D243" s="122">
        <v>2800.0</v>
      </c>
      <c r="E243" s="122">
        <v>300.0</v>
      </c>
      <c r="F243" s="122">
        <v>305.0</v>
      </c>
      <c r="G243" s="122">
        <v>3405.0</v>
      </c>
      <c r="H243" s="123">
        <v>1500.0</v>
      </c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</row>
    <row r="244" ht="14.25" customHeight="1">
      <c r="A244" s="115" t="s">
        <v>592</v>
      </c>
      <c r="B244" s="115" t="s">
        <v>1134</v>
      </c>
      <c r="C244" s="121" t="s">
        <v>1373</v>
      </c>
      <c r="D244" s="122">
        <v>5000.0</v>
      </c>
      <c r="E244" s="122">
        <v>800.0</v>
      </c>
      <c r="F244" s="122">
        <v>1200.0</v>
      </c>
      <c r="G244" s="122">
        <v>7000.0</v>
      </c>
      <c r="H244" s="123">
        <v>0.0</v>
      </c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</row>
    <row r="245" ht="14.25" customHeight="1">
      <c r="A245" s="115" t="s">
        <v>592</v>
      </c>
      <c r="B245" s="115" t="s">
        <v>1134</v>
      </c>
      <c r="C245" s="121" t="s">
        <v>1374</v>
      </c>
      <c r="D245" s="122">
        <v>4055.0</v>
      </c>
      <c r="E245" s="122">
        <v>300.0</v>
      </c>
      <c r="F245" s="122">
        <v>500.0</v>
      </c>
      <c r="G245" s="122">
        <v>4855.0</v>
      </c>
      <c r="H245" s="123">
        <v>1855.0</v>
      </c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</row>
    <row r="246" ht="14.25" customHeight="1">
      <c r="A246" s="115" t="s">
        <v>592</v>
      </c>
      <c r="B246" s="115" t="s">
        <v>1134</v>
      </c>
      <c r="C246" s="121" t="s">
        <v>1375</v>
      </c>
      <c r="D246" s="122">
        <v>1005.0</v>
      </c>
      <c r="E246" s="122">
        <v>120.0</v>
      </c>
      <c r="F246" s="122">
        <v>300.0</v>
      </c>
      <c r="G246" s="122">
        <v>1425.0</v>
      </c>
      <c r="H246" s="123">
        <v>445.0</v>
      </c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</row>
    <row r="247" ht="14.25" customHeight="1">
      <c r="A247" s="115" t="s">
        <v>592</v>
      </c>
      <c r="B247" s="115" t="s">
        <v>1134</v>
      </c>
      <c r="C247" s="121" t="s">
        <v>1376</v>
      </c>
      <c r="D247" s="122">
        <v>22500.0</v>
      </c>
      <c r="E247" s="122">
        <v>2500.0</v>
      </c>
      <c r="F247" s="122">
        <v>3000.0</v>
      </c>
      <c r="G247" s="122">
        <v>28000.0</v>
      </c>
      <c r="H247" s="123">
        <v>0.0</v>
      </c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</row>
    <row r="248" ht="14.25" customHeight="1">
      <c r="A248" s="115" t="s">
        <v>592</v>
      </c>
      <c r="B248" s="115" t="s">
        <v>1134</v>
      </c>
      <c r="C248" s="121" t="s">
        <v>1377</v>
      </c>
      <c r="D248" s="122">
        <v>1005.0</v>
      </c>
      <c r="E248" s="122">
        <v>120.0</v>
      </c>
      <c r="F248" s="122">
        <v>300.0</v>
      </c>
      <c r="G248" s="122">
        <v>1425.0</v>
      </c>
      <c r="H248" s="123">
        <v>445.0</v>
      </c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</row>
    <row r="249" ht="14.25" customHeight="1">
      <c r="A249" s="115" t="s">
        <v>592</v>
      </c>
      <c r="B249" s="115" t="s">
        <v>1134</v>
      </c>
      <c r="C249" s="126" t="s">
        <v>1378</v>
      </c>
      <c r="D249" s="122">
        <v>31500.0</v>
      </c>
      <c r="E249" s="122">
        <v>3500.0</v>
      </c>
      <c r="F249" s="122">
        <v>3000.0</v>
      </c>
      <c r="G249" s="122">
        <v>38000.0</v>
      </c>
      <c r="H249" s="123">
        <v>13000.0</v>
      </c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</row>
    <row r="250" ht="14.25" customHeight="1">
      <c r="A250" s="115" t="s">
        <v>592</v>
      </c>
      <c r="B250" s="115" t="s">
        <v>1134</v>
      </c>
      <c r="C250" s="121" t="s">
        <v>1379</v>
      </c>
      <c r="D250" s="122">
        <v>990.0</v>
      </c>
      <c r="E250" s="122">
        <v>125.0</v>
      </c>
      <c r="F250" s="122">
        <v>300.0</v>
      </c>
      <c r="G250" s="122">
        <v>1415.0</v>
      </c>
      <c r="H250" s="123">
        <v>405.0</v>
      </c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</row>
    <row r="251" ht="14.25" customHeight="1">
      <c r="A251" s="115" t="s">
        <v>592</v>
      </c>
      <c r="B251" s="115" t="s">
        <v>1134</v>
      </c>
      <c r="C251" s="121" t="s">
        <v>1380</v>
      </c>
      <c r="D251" s="122">
        <v>2715.0</v>
      </c>
      <c r="E251" s="122">
        <v>190.0</v>
      </c>
      <c r="F251" s="122">
        <v>310.0</v>
      </c>
      <c r="G251" s="122">
        <v>3215.0</v>
      </c>
      <c r="H251" s="123">
        <v>1715.0</v>
      </c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</row>
    <row r="252" ht="14.25" customHeight="1">
      <c r="A252" s="115" t="s">
        <v>592</v>
      </c>
      <c r="B252" s="115" t="s">
        <v>1134</v>
      </c>
      <c r="C252" s="121" t="s">
        <v>1381</v>
      </c>
      <c r="D252" s="122">
        <v>3375.0</v>
      </c>
      <c r="E252" s="122">
        <v>200.0</v>
      </c>
      <c r="F252" s="122">
        <v>500.0</v>
      </c>
      <c r="G252" s="122">
        <v>4075.0</v>
      </c>
      <c r="H252" s="123">
        <v>425.0</v>
      </c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</row>
    <row r="253" ht="14.25" customHeight="1">
      <c r="A253" s="115" t="s">
        <v>592</v>
      </c>
      <c r="B253" s="115" t="s">
        <v>1134</v>
      </c>
      <c r="C253" s="124" t="s">
        <v>1382</v>
      </c>
      <c r="D253" s="122">
        <v>2660.0</v>
      </c>
      <c r="E253" s="122">
        <v>280.0</v>
      </c>
      <c r="F253" s="122">
        <v>710.0</v>
      </c>
      <c r="G253" s="122">
        <v>3650.0</v>
      </c>
      <c r="H253" s="123">
        <v>1500.0</v>
      </c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</row>
    <row r="254" ht="14.25" customHeight="1">
      <c r="A254" s="115" t="s">
        <v>592</v>
      </c>
      <c r="B254" s="115" t="s">
        <v>1134</v>
      </c>
      <c r="C254" s="124" t="s">
        <v>1383</v>
      </c>
      <c r="D254" s="122">
        <v>2660.0</v>
      </c>
      <c r="E254" s="122">
        <v>280.0</v>
      </c>
      <c r="F254" s="122">
        <v>710.0</v>
      </c>
      <c r="G254" s="122">
        <v>3650.0</v>
      </c>
      <c r="H254" s="123">
        <v>1500.0</v>
      </c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</row>
    <row r="255" ht="14.25" customHeight="1">
      <c r="A255" s="115" t="s">
        <v>592</v>
      </c>
      <c r="B255" s="115" t="s">
        <v>1134</v>
      </c>
      <c r="C255" s="86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</row>
    <row r="256" ht="14.25" customHeight="1">
      <c r="A256" s="115" t="s">
        <v>592</v>
      </c>
      <c r="B256" s="115" t="s">
        <v>1134</v>
      </c>
      <c r="C256" s="121" t="s">
        <v>1384</v>
      </c>
      <c r="D256" s="122">
        <v>2715.0</v>
      </c>
      <c r="E256" s="122">
        <v>190.0</v>
      </c>
      <c r="F256" s="122">
        <v>310.0</v>
      </c>
      <c r="G256" s="122">
        <v>3215.0</v>
      </c>
      <c r="H256" s="123">
        <v>1715.0</v>
      </c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</row>
    <row r="257" ht="14.25" customHeight="1">
      <c r="A257" s="115" t="s">
        <v>592</v>
      </c>
      <c r="B257" s="115" t="s">
        <v>1134</v>
      </c>
      <c r="C257" s="124" t="s">
        <v>1385</v>
      </c>
      <c r="D257" s="122">
        <v>2055.0</v>
      </c>
      <c r="E257" s="122">
        <v>70.0</v>
      </c>
      <c r="F257" s="122">
        <v>175.0</v>
      </c>
      <c r="G257" s="122">
        <v>2300.0</v>
      </c>
      <c r="H257" s="123">
        <v>1500.0</v>
      </c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</row>
    <row r="258" ht="14.25" customHeight="1">
      <c r="A258" s="125" t="s">
        <v>592</v>
      </c>
      <c r="B258" s="125" t="s">
        <v>1134</v>
      </c>
      <c r="C258" s="126" t="s">
        <v>1386</v>
      </c>
      <c r="D258" s="122">
        <v>1520.0</v>
      </c>
      <c r="E258" s="122">
        <v>200.0</v>
      </c>
      <c r="F258" s="122">
        <v>280.0</v>
      </c>
      <c r="G258" s="122">
        <v>2000.0</v>
      </c>
      <c r="H258" s="123">
        <v>0.0</v>
      </c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</row>
    <row r="259" ht="14.25" customHeight="1">
      <c r="A259" s="115" t="s">
        <v>592</v>
      </c>
      <c r="B259" s="115" t="s">
        <v>1134</v>
      </c>
      <c r="C259" s="124" t="s">
        <v>1387</v>
      </c>
      <c r="D259" s="122">
        <v>2000.0</v>
      </c>
      <c r="E259" s="122">
        <v>100.0</v>
      </c>
      <c r="F259" s="122">
        <v>200.0</v>
      </c>
      <c r="G259" s="122">
        <v>2300.0</v>
      </c>
      <c r="H259" s="123">
        <v>1500.0</v>
      </c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</row>
    <row r="260" ht="14.25" customHeight="1">
      <c r="A260" s="115" t="s">
        <v>592</v>
      </c>
      <c r="B260" s="115" t="s">
        <v>1134</v>
      </c>
      <c r="C260" s="124" t="s">
        <v>1388</v>
      </c>
      <c r="D260" s="122">
        <v>4040.0</v>
      </c>
      <c r="E260" s="122">
        <v>500.0</v>
      </c>
      <c r="F260" s="122">
        <v>700.0</v>
      </c>
      <c r="G260" s="122">
        <v>5240.0</v>
      </c>
      <c r="H260" s="123">
        <v>2615.0</v>
      </c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</row>
    <row r="261" ht="14.25" customHeight="1">
      <c r="A261" s="115" t="s">
        <v>592</v>
      </c>
      <c r="B261" s="115" t="s">
        <v>1134</v>
      </c>
      <c r="C261" s="121" t="s">
        <v>1389</v>
      </c>
      <c r="D261" s="122">
        <v>3180.0</v>
      </c>
      <c r="E261" s="122">
        <v>330.0</v>
      </c>
      <c r="F261" s="122">
        <v>615.0</v>
      </c>
      <c r="G261" s="122">
        <v>4125.0</v>
      </c>
      <c r="H261" s="123">
        <v>1550.0</v>
      </c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</row>
    <row r="262" ht="14.25" customHeight="1">
      <c r="A262" s="115" t="s">
        <v>592</v>
      </c>
      <c r="B262" s="115" t="s">
        <v>1134</v>
      </c>
      <c r="C262" s="124" t="s">
        <v>1390</v>
      </c>
      <c r="D262" s="122">
        <v>2500.0</v>
      </c>
      <c r="E262" s="122">
        <v>200.0</v>
      </c>
      <c r="F262" s="122">
        <v>500.0</v>
      </c>
      <c r="G262" s="122">
        <v>3200.0</v>
      </c>
      <c r="H262" s="123">
        <v>1500.0</v>
      </c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</row>
    <row r="263" ht="14.25" customHeight="1">
      <c r="A263" s="115" t="s">
        <v>592</v>
      </c>
      <c r="B263" s="115" t="s">
        <v>1134</v>
      </c>
      <c r="C263" s="121" t="s">
        <v>1391</v>
      </c>
      <c r="D263" s="122">
        <v>3375.0</v>
      </c>
      <c r="E263" s="122">
        <v>185.0</v>
      </c>
      <c r="F263" s="122">
        <v>440.0</v>
      </c>
      <c r="G263" s="122">
        <v>4000.0</v>
      </c>
      <c r="H263" s="123">
        <v>0.0</v>
      </c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</row>
    <row r="264" ht="14.25" customHeight="1">
      <c r="A264" s="115" t="s">
        <v>592</v>
      </c>
      <c r="B264" s="115" t="s">
        <v>1134</v>
      </c>
      <c r="C264" s="124" t="s">
        <v>1392</v>
      </c>
      <c r="D264" s="122">
        <v>3600.0</v>
      </c>
      <c r="E264" s="122">
        <v>300.0</v>
      </c>
      <c r="F264" s="122">
        <v>600.0</v>
      </c>
      <c r="G264" s="122">
        <v>4500.0</v>
      </c>
      <c r="H264" s="123">
        <v>1500.0</v>
      </c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</row>
    <row r="265" ht="14.25" customHeight="1">
      <c r="A265" s="115" t="s">
        <v>592</v>
      </c>
      <c r="B265" s="115" t="s">
        <v>1134</v>
      </c>
      <c r="C265" s="124" t="s">
        <v>1393</v>
      </c>
      <c r="D265" s="122">
        <v>2170.0</v>
      </c>
      <c r="E265" s="122">
        <v>200.0</v>
      </c>
      <c r="F265" s="122">
        <v>400.0</v>
      </c>
      <c r="G265" s="122">
        <v>2770.0</v>
      </c>
      <c r="H265" s="123">
        <v>1500.0</v>
      </c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</row>
    <row r="266" ht="14.25" customHeight="1">
      <c r="A266" s="115" t="s">
        <v>592</v>
      </c>
      <c r="B266" s="115" t="s">
        <v>1134</v>
      </c>
      <c r="C266" s="121" t="s">
        <v>1394</v>
      </c>
      <c r="D266" s="122">
        <v>2300.0</v>
      </c>
      <c r="E266" s="122">
        <v>250.0</v>
      </c>
      <c r="F266" s="122">
        <v>460.0</v>
      </c>
      <c r="G266" s="122">
        <v>3010.0</v>
      </c>
      <c r="H266" s="123">
        <v>1410.0</v>
      </c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</row>
    <row r="267" ht="14.25" customHeight="1">
      <c r="A267" s="115" t="s">
        <v>592</v>
      </c>
      <c r="B267" s="115" t="s">
        <v>1134</v>
      </c>
      <c r="C267" s="124" t="s">
        <v>1395</v>
      </c>
      <c r="D267" s="122">
        <v>2038.0</v>
      </c>
      <c r="E267" s="122">
        <v>118.0</v>
      </c>
      <c r="F267" s="122">
        <v>294.0</v>
      </c>
      <c r="G267" s="122">
        <v>2450.0</v>
      </c>
      <c r="H267" s="123">
        <v>1500.0</v>
      </c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</row>
    <row r="268" ht="14.25" customHeight="1">
      <c r="A268" s="115" t="s">
        <v>592</v>
      </c>
      <c r="B268" s="115" t="s">
        <v>1134</v>
      </c>
      <c r="C268" s="124" t="s">
        <v>1396</v>
      </c>
      <c r="D268" s="122">
        <v>2038.0</v>
      </c>
      <c r="E268" s="122">
        <v>118.0</v>
      </c>
      <c r="F268" s="122">
        <v>294.0</v>
      </c>
      <c r="G268" s="122">
        <v>2450.0</v>
      </c>
      <c r="H268" s="123">
        <v>1500.0</v>
      </c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</row>
    <row r="269" ht="14.25" customHeight="1">
      <c r="A269" s="115" t="s">
        <v>592</v>
      </c>
      <c r="B269" s="115" t="s">
        <v>1134</v>
      </c>
      <c r="C269" s="121" t="s">
        <v>1397</v>
      </c>
      <c r="D269" s="122">
        <v>3375.0</v>
      </c>
      <c r="E269" s="122">
        <v>185.0</v>
      </c>
      <c r="F269" s="122">
        <v>440.0</v>
      </c>
      <c r="G269" s="122">
        <v>4000.0</v>
      </c>
      <c r="H269" s="123">
        <v>0.0</v>
      </c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</row>
    <row r="270" ht="14.25" customHeight="1">
      <c r="A270" s="115" t="s">
        <v>592</v>
      </c>
      <c r="B270" s="115" t="s">
        <v>1134</v>
      </c>
      <c r="C270" s="124" t="s">
        <v>1398</v>
      </c>
      <c r="D270" s="122">
        <v>2500.0</v>
      </c>
      <c r="E270" s="122">
        <v>200.0</v>
      </c>
      <c r="F270" s="122">
        <v>500.0</v>
      </c>
      <c r="G270" s="122">
        <v>3200.0</v>
      </c>
      <c r="H270" s="123">
        <v>1500.0</v>
      </c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</row>
    <row r="271" ht="14.25" customHeight="1">
      <c r="A271" s="86"/>
      <c r="B271" s="86"/>
      <c r="C271" s="86"/>
      <c r="D271" s="127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</row>
    <row r="272" ht="14.25" customHeight="1">
      <c r="A272" s="86"/>
      <c r="B272" s="86"/>
      <c r="C272" s="86"/>
      <c r="D272" s="127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</row>
    <row r="273" ht="14.25" customHeight="1">
      <c r="A273" s="86"/>
      <c r="B273" s="86"/>
      <c r="C273" s="86"/>
      <c r="D273" s="127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</row>
    <row r="274" ht="14.25" customHeight="1">
      <c r="A274" s="86"/>
      <c r="B274" s="86"/>
      <c r="C274" s="86"/>
      <c r="D274" s="127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</row>
    <row r="275" ht="14.25" customHeight="1">
      <c r="A275" s="86"/>
      <c r="B275" s="86"/>
      <c r="C275" s="86"/>
      <c r="D275" s="127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</row>
    <row r="276" ht="14.25" customHeight="1">
      <c r="A276" s="86"/>
      <c r="B276" s="86"/>
      <c r="C276" s="86"/>
      <c r="D276" s="127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</row>
    <row r="277" ht="14.25" customHeight="1">
      <c r="A277" s="86"/>
      <c r="B277" s="86"/>
      <c r="C277" s="86"/>
      <c r="D277" s="127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</row>
    <row r="278" ht="14.25" customHeight="1">
      <c r="A278" s="86"/>
      <c r="B278" s="86"/>
      <c r="C278" s="86"/>
      <c r="D278" s="127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</row>
    <row r="279" ht="14.25" customHeight="1">
      <c r="A279" s="86"/>
      <c r="B279" s="86"/>
      <c r="C279" s="86"/>
      <c r="D279" s="127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</row>
    <row r="280" ht="14.25" customHeight="1">
      <c r="A280" s="86"/>
      <c r="B280" s="86"/>
      <c r="C280" s="86"/>
      <c r="D280" s="127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</row>
    <row r="281" ht="14.25" customHeight="1">
      <c r="A281" s="86"/>
      <c r="B281" s="86"/>
      <c r="C281" s="86"/>
      <c r="D281" s="127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</row>
    <row r="282" ht="14.25" customHeight="1">
      <c r="A282" s="86"/>
      <c r="B282" s="86"/>
      <c r="C282" s="86"/>
      <c r="D282" s="127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</row>
    <row r="283" ht="14.25" customHeight="1">
      <c r="A283" s="86"/>
      <c r="B283" s="86"/>
      <c r="C283" s="86"/>
      <c r="D283" s="127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</row>
    <row r="284" ht="14.25" customHeight="1">
      <c r="A284" s="86"/>
      <c r="B284" s="86"/>
      <c r="C284" s="86"/>
      <c r="D284" s="127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</row>
    <row r="285" ht="14.25" customHeight="1">
      <c r="A285" s="86"/>
      <c r="B285" s="86"/>
      <c r="C285" s="86"/>
      <c r="D285" s="127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</row>
    <row r="286" ht="14.25" customHeight="1">
      <c r="A286" s="86"/>
      <c r="B286" s="86"/>
      <c r="C286" s="86"/>
      <c r="D286" s="127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</row>
    <row r="287" ht="14.25" customHeight="1">
      <c r="A287" s="86"/>
      <c r="B287" s="86"/>
      <c r="C287" s="86"/>
      <c r="D287" s="127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</row>
    <row r="288" ht="14.25" customHeight="1">
      <c r="A288" s="86"/>
      <c r="B288" s="86"/>
      <c r="C288" s="86"/>
      <c r="D288" s="127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</row>
    <row r="289" ht="14.25" customHeight="1">
      <c r="A289" s="86"/>
      <c r="B289" s="86"/>
      <c r="C289" s="86"/>
      <c r="D289" s="127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</row>
    <row r="290" ht="14.25" customHeight="1">
      <c r="A290" s="86"/>
      <c r="B290" s="86"/>
      <c r="C290" s="86"/>
      <c r="D290" s="127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</row>
    <row r="291" ht="14.25" customHeight="1">
      <c r="A291" s="86"/>
      <c r="B291" s="86"/>
      <c r="C291" s="86"/>
      <c r="D291" s="127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</row>
    <row r="292" ht="14.25" customHeight="1">
      <c r="A292" s="86"/>
      <c r="B292" s="86"/>
      <c r="C292" s="86"/>
      <c r="D292" s="127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</row>
    <row r="293" ht="14.25" customHeight="1">
      <c r="A293" s="86"/>
      <c r="B293" s="86"/>
      <c r="C293" s="86"/>
      <c r="D293" s="127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</row>
    <row r="294" ht="14.25" customHeight="1">
      <c r="A294" s="86"/>
      <c r="B294" s="86"/>
      <c r="C294" s="86"/>
      <c r="D294" s="127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</row>
    <row r="295" ht="14.25" customHeight="1">
      <c r="A295" s="86"/>
      <c r="B295" s="86"/>
      <c r="C295" s="86"/>
      <c r="D295" s="127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</row>
    <row r="296" ht="14.25" customHeight="1">
      <c r="A296" s="86"/>
      <c r="B296" s="86"/>
      <c r="C296" s="86"/>
      <c r="D296" s="127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</row>
    <row r="297" ht="14.25" customHeight="1">
      <c r="A297" s="86"/>
      <c r="B297" s="86"/>
      <c r="C297" s="86"/>
      <c r="D297" s="127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</row>
    <row r="298" ht="14.25" customHeight="1">
      <c r="A298" s="86"/>
      <c r="B298" s="86"/>
      <c r="C298" s="86"/>
      <c r="D298" s="127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</row>
    <row r="299" ht="14.25" customHeight="1">
      <c r="A299" s="86"/>
      <c r="B299" s="86"/>
      <c r="C299" s="86"/>
      <c r="D299" s="127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</row>
    <row r="300" ht="14.25" customHeight="1">
      <c r="A300" s="86"/>
      <c r="B300" s="86"/>
      <c r="C300" s="86"/>
      <c r="D300" s="127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</row>
    <row r="301" ht="14.25" customHeight="1">
      <c r="A301" s="86"/>
      <c r="B301" s="86"/>
      <c r="C301" s="86"/>
      <c r="D301" s="127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</row>
    <row r="302" ht="14.25" customHeight="1">
      <c r="A302" s="86"/>
      <c r="B302" s="86"/>
      <c r="C302" s="86"/>
      <c r="D302" s="127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</row>
    <row r="303" ht="14.25" customHeight="1">
      <c r="A303" s="86"/>
      <c r="B303" s="86"/>
      <c r="C303" s="86"/>
      <c r="D303" s="127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</row>
    <row r="304" ht="14.25" customHeight="1">
      <c r="A304" s="86"/>
      <c r="B304" s="86"/>
      <c r="C304" s="86"/>
      <c r="D304" s="127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</row>
    <row r="305" ht="14.25" customHeight="1">
      <c r="A305" s="86"/>
      <c r="B305" s="86"/>
      <c r="C305" s="86"/>
      <c r="D305" s="127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</row>
    <row r="306" ht="14.25" customHeight="1">
      <c r="A306" s="86"/>
      <c r="B306" s="86"/>
      <c r="C306" s="86"/>
      <c r="D306" s="127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</row>
    <row r="307" ht="14.25" customHeight="1">
      <c r="A307" s="86"/>
      <c r="B307" s="86"/>
      <c r="C307" s="86"/>
      <c r="D307" s="127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</row>
    <row r="308" ht="14.25" customHeight="1">
      <c r="A308" s="86"/>
      <c r="B308" s="86"/>
      <c r="C308" s="86"/>
      <c r="D308" s="127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</row>
    <row r="309" ht="14.25" customHeight="1">
      <c r="A309" s="86"/>
      <c r="B309" s="86"/>
      <c r="C309" s="86"/>
      <c r="D309" s="127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</row>
    <row r="310" ht="14.25" customHeight="1">
      <c r="A310" s="86"/>
      <c r="B310" s="86"/>
      <c r="C310" s="86"/>
      <c r="D310" s="127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</row>
    <row r="311" ht="14.25" customHeight="1">
      <c r="A311" s="86"/>
      <c r="B311" s="86"/>
      <c r="C311" s="86"/>
      <c r="D311" s="127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</row>
    <row r="312" ht="14.25" customHeight="1">
      <c r="A312" s="86"/>
      <c r="B312" s="86"/>
      <c r="C312" s="86"/>
      <c r="D312" s="127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</row>
    <row r="313" ht="14.25" customHeight="1">
      <c r="A313" s="86"/>
      <c r="B313" s="86"/>
      <c r="C313" s="86"/>
      <c r="D313" s="127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</row>
    <row r="314" ht="14.25" customHeight="1">
      <c r="A314" s="86"/>
      <c r="B314" s="86"/>
      <c r="C314" s="86"/>
      <c r="D314" s="127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</row>
    <row r="315" ht="14.25" customHeight="1">
      <c r="A315" s="86"/>
      <c r="B315" s="86"/>
      <c r="C315" s="86"/>
      <c r="D315" s="127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</row>
    <row r="316" ht="14.25" customHeight="1">
      <c r="A316" s="86"/>
      <c r="B316" s="86"/>
      <c r="C316" s="86"/>
      <c r="D316" s="127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</row>
    <row r="317" ht="14.25" customHeight="1">
      <c r="A317" s="86"/>
      <c r="B317" s="86"/>
      <c r="C317" s="86"/>
      <c r="D317" s="127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</row>
    <row r="318" ht="14.25" customHeight="1">
      <c r="A318" s="86"/>
      <c r="B318" s="86"/>
      <c r="C318" s="86"/>
      <c r="D318" s="127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</row>
    <row r="319" ht="14.25" customHeight="1">
      <c r="A319" s="86"/>
      <c r="B319" s="86"/>
      <c r="C319" s="86"/>
      <c r="D319" s="127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</row>
    <row r="320" ht="14.25" customHeight="1">
      <c r="A320" s="86"/>
      <c r="B320" s="86"/>
      <c r="C320" s="86"/>
      <c r="D320" s="127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</row>
    <row r="321" ht="14.25" customHeight="1">
      <c r="A321" s="86"/>
      <c r="B321" s="86"/>
      <c r="C321" s="86"/>
      <c r="D321" s="127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</row>
    <row r="322" ht="14.25" customHeight="1">
      <c r="A322" s="86"/>
      <c r="B322" s="86"/>
      <c r="C322" s="86"/>
      <c r="D322" s="127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</row>
    <row r="323" ht="14.25" customHeight="1">
      <c r="A323" s="86"/>
      <c r="B323" s="86"/>
      <c r="C323" s="86"/>
      <c r="D323" s="127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</row>
    <row r="324" ht="14.25" customHeight="1">
      <c r="A324" s="86"/>
      <c r="B324" s="86"/>
      <c r="C324" s="86"/>
      <c r="D324" s="127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</row>
    <row r="325" ht="14.25" customHeight="1">
      <c r="A325" s="86"/>
      <c r="B325" s="86"/>
      <c r="C325" s="86"/>
      <c r="D325" s="127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</row>
    <row r="326" ht="14.25" customHeight="1">
      <c r="A326" s="86"/>
      <c r="B326" s="86"/>
      <c r="C326" s="86"/>
      <c r="D326" s="127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</row>
    <row r="327" ht="14.25" customHeight="1">
      <c r="A327" s="86"/>
      <c r="B327" s="86"/>
      <c r="C327" s="86"/>
      <c r="D327" s="127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</row>
    <row r="328" ht="14.25" customHeight="1">
      <c r="A328" s="86"/>
      <c r="B328" s="86"/>
      <c r="C328" s="86"/>
      <c r="D328" s="127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</row>
    <row r="329" ht="14.25" customHeight="1">
      <c r="A329" s="86"/>
      <c r="B329" s="86"/>
      <c r="C329" s="86"/>
      <c r="D329" s="127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</row>
    <row r="330" ht="14.25" customHeight="1">
      <c r="A330" s="86"/>
      <c r="B330" s="86"/>
      <c r="C330" s="86"/>
      <c r="D330" s="127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</row>
    <row r="331" ht="14.25" customHeight="1">
      <c r="A331" s="86"/>
      <c r="B331" s="86"/>
      <c r="C331" s="86"/>
      <c r="D331" s="127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</row>
    <row r="332" ht="14.25" customHeight="1">
      <c r="A332" s="86"/>
      <c r="B332" s="86"/>
      <c r="C332" s="86"/>
      <c r="D332" s="127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</row>
    <row r="333" ht="14.25" customHeight="1">
      <c r="A333" s="86"/>
      <c r="B333" s="86"/>
      <c r="C333" s="86"/>
      <c r="D333" s="127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</row>
    <row r="334" ht="14.25" customHeight="1">
      <c r="A334" s="86"/>
      <c r="B334" s="86"/>
      <c r="C334" s="86"/>
      <c r="D334" s="127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</row>
    <row r="335" ht="14.25" customHeight="1">
      <c r="A335" s="86"/>
      <c r="B335" s="86"/>
      <c r="C335" s="86"/>
      <c r="D335" s="127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</row>
    <row r="336" ht="14.25" customHeight="1">
      <c r="A336" s="86"/>
      <c r="B336" s="86"/>
      <c r="C336" s="86"/>
      <c r="D336" s="127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</row>
    <row r="337" ht="14.25" customHeight="1">
      <c r="A337" s="86"/>
      <c r="B337" s="86"/>
      <c r="C337" s="86"/>
      <c r="D337" s="127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</row>
    <row r="338" ht="14.25" customHeight="1">
      <c r="A338" s="86"/>
      <c r="B338" s="86"/>
      <c r="C338" s="86"/>
      <c r="D338" s="127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</row>
    <row r="339" ht="14.25" customHeight="1">
      <c r="A339" s="86"/>
      <c r="B339" s="86"/>
      <c r="C339" s="86"/>
      <c r="D339" s="127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</row>
    <row r="340" ht="14.25" customHeight="1">
      <c r="A340" s="86"/>
      <c r="B340" s="86"/>
      <c r="C340" s="86"/>
      <c r="D340" s="127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</row>
    <row r="341" ht="14.25" customHeight="1">
      <c r="A341" s="86"/>
      <c r="B341" s="86"/>
      <c r="C341" s="86"/>
      <c r="D341" s="127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</row>
    <row r="342" ht="14.25" customHeight="1">
      <c r="A342" s="86"/>
      <c r="B342" s="86"/>
      <c r="C342" s="86"/>
      <c r="D342" s="127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</row>
    <row r="343" ht="14.25" customHeight="1">
      <c r="A343" s="86"/>
      <c r="B343" s="86"/>
      <c r="C343" s="86"/>
      <c r="D343" s="127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</row>
    <row r="344" ht="14.25" customHeight="1">
      <c r="A344" s="86"/>
      <c r="B344" s="86"/>
      <c r="C344" s="86"/>
      <c r="D344" s="127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</row>
    <row r="345" ht="14.25" customHeight="1">
      <c r="A345" s="86"/>
      <c r="B345" s="86"/>
      <c r="C345" s="86"/>
      <c r="D345" s="127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</row>
    <row r="346" ht="14.25" customHeight="1">
      <c r="A346" s="86"/>
      <c r="B346" s="86"/>
      <c r="C346" s="86"/>
      <c r="D346" s="127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</row>
    <row r="347" ht="14.25" customHeight="1">
      <c r="A347" s="86"/>
      <c r="B347" s="86"/>
      <c r="C347" s="86"/>
      <c r="D347" s="127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</row>
    <row r="348" ht="14.25" customHeight="1">
      <c r="A348" s="86"/>
      <c r="B348" s="86"/>
      <c r="C348" s="86"/>
      <c r="D348" s="127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</row>
    <row r="349" ht="14.25" customHeight="1">
      <c r="A349" s="86"/>
      <c r="B349" s="86"/>
      <c r="C349" s="86"/>
      <c r="D349" s="127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</row>
    <row r="350" ht="14.25" customHeight="1">
      <c r="A350" s="86"/>
      <c r="B350" s="86"/>
      <c r="C350" s="86"/>
      <c r="D350" s="127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</row>
    <row r="351" ht="14.25" customHeight="1">
      <c r="A351" s="86"/>
      <c r="B351" s="86"/>
      <c r="C351" s="86"/>
      <c r="D351" s="127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</row>
    <row r="352" ht="14.25" customHeight="1">
      <c r="A352" s="86"/>
      <c r="B352" s="86"/>
      <c r="C352" s="86"/>
      <c r="D352" s="127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</row>
    <row r="353" ht="14.25" customHeight="1">
      <c r="A353" s="86"/>
      <c r="B353" s="86"/>
      <c r="C353" s="86"/>
      <c r="D353" s="127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</row>
    <row r="354" ht="14.25" customHeight="1">
      <c r="A354" s="86"/>
      <c r="B354" s="86"/>
      <c r="C354" s="86"/>
      <c r="D354" s="127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</row>
    <row r="355" ht="14.25" customHeight="1">
      <c r="A355" s="86"/>
      <c r="B355" s="86"/>
      <c r="C355" s="86"/>
      <c r="D355" s="127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</row>
    <row r="356" ht="14.25" customHeight="1">
      <c r="A356" s="86"/>
      <c r="B356" s="86"/>
      <c r="C356" s="86"/>
      <c r="D356" s="127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</row>
    <row r="357" ht="14.25" customHeight="1">
      <c r="A357" s="86"/>
      <c r="B357" s="86"/>
      <c r="C357" s="86"/>
      <c r="D357" s="127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</row>
    <row r="358" ht="14.25" customHeight="1">
      <c r="A358" s="86"/>
      <c r="B358" s="86"/>
      <c r="C358" s="86"/>
      <c r="D358" s="127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</row>
    <row r="359" ht="14.25" customHeight="1">
      <c r="A359" s="86"/>
      <c r="B359" s="86"/>
      <c r="C359" s="86"/>
      <c r="D359" s="127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</row>
    <row r="360" ht="14.25" customHeight="1">
      <c r="A360" s="86"/>
      <c r="B360" s="86"/>
      <c r="C360" s="86"/>
      <c r="D360" s="127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</row>
    <row r="361" ht="14.25" customHeight="1">
      <c r="A361" s="86"/>
      <c r="B361" s="86"/>
      <c r="C361" s="86"/>
      <c r="D361" s="127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</row>
    <row r="362" ht="14.25" customHeight="1">
      <c r="A362" s="86"/>
      <c r="B362" s="86"/>
      <c r="C362" s="86"/>
      <c r="D362" s="127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</row>
    <row r="363" ht="14.25" customHeight="1">
      <c r="A363" s="86"/>
      <c r="B363" s="86"/>
      <c r="C363" s="86"/>
      <c r="D363" s="127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</row>
    <row r="364" ht="14.25" customHeight="1">
      <c r="A364" s="86"/>
      <c r="B364" s="86"/>
      <c r="C364" s="86"/>
      <c r="D364" s="127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</row>
    <row r="365" ht="14.25" customHeight="1">
      <c r="A365" s="86"/>
      <c r="B365" s="86"/>
      <c r="C365" s="86"/>
      <c r="D365" s="127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</row>
    <row r="366" ht="14.25" customHeight="1">
      <c r="A366" s="86"/>
      <c r="B366" s="86"/>
      <c r="C366" s="86"/>
      <c r="D366" s="127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</row>
    <row r="367" ht="14.25" customHeight="1">
      <c r="A367" s="86"/>
      <c r="B367" s="86"/>
      <c r="C367" s="86"/>
      <c r="D367" s="127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</row>
    <row r="368" ht="14.25" customHeight="1">
      <c r="A368" s="86"/>
      <c r="B368" s="86"/>
      <c r="C368" s="86"/>
      <c r="D368" s="127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</row>
    <row r="369" ht="14.25" customHeight="1">
      <c r="A369" s="86"/>
      <c r="B369" s="86"/>
      <c r="C369" s="86"/>
      <c r="D369" s="127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</row>
    <row r="370" ht="14.25" customHeight="1">
      <c r="A370" s="86"/>
      <c r="B370" s="86"/>
      <c r="C370" s="86"/>
      <c r="D370" s="127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</row>
    <row r="371" ht="14.25" customHeight="1">
      <c r="A371" s="86"/>
      <c r="B371" s="86"/>
      <c r="C371" s="86"/>
      <c r="D371" s="127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</row>
    <row r="372" ht="14.25" customHeight="1">
      <c r="A372" s="86"/>
      <c r="B372" s="86"/>
      <c r="C372" s="86"/>
      <c r="D372" s="127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</row>
    <row r="373" ht="14.25" customHeight="1">
      <c r="A373" s="86"/>
      <c r="B373" s="86"/>
      <c r="C373" s="86"/>
      <c r="D373" s="127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</row>
    <row r="374" ht="14.25" customHeight="1">
      <c r="A374" s="86"/>
      <c r="B374" s="86"/>
      <c r="C374" s="86"/>
      <c r="D374" s="127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</row>
    <row r="375" ht="14.25" customHeight="1">
      <c r="A375" s="86"/>
      <c r="B375" s="86"/>
      <c r="C375" s="86"/>
      <c r="D375" s="127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</row>
    <row r="376" ht="14.25" customHeight="1">
      <c r="A376" s="86"/>
      <c r="B376" s="86"/>
      <c r="C376" s="86"/>
      <c r="D376" s="127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</row>
    <row r="377" ht="14.25" customHeight="1">
      <c r="A377" s="86"/>
      <c r="B377" s="86"/>
      <c r="C377" s="86"/>
      <c r="D377" s="127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</row>
    <row r="378" ht="14.25" customHeight="1">
      <c r="A378" s="86"/>
      <c r="B378" s="86"/>
      <c r="C378" s="86"/>
      <c r="D378" s="127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</row>
    <row r="379" ht="14.25" customHeight="1">
      <c r="A379" s="86"/>
      <c r="B379" s="86"/>
      <c r="C379" s="86"/>
      <c r="D379" s="127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</row>
    <row r="380" ht="14.25" customHeight="1">
      <c r="A380" s="86"/>
      <c r="B380" s="86"/>
      <c r="C380" s="86"/>
      <c r="D380" s="127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</row>
    <row r="381" ht="14.25" customHeight="1">
      <c r="A381" s="86"/>
      <c r="B381" s="86"/>
      <c r="C381" s="86"/>
      <c r="D381" s="127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</row>
    <row r="382" ht="14.25" customHeight="1">
      <c r="A382" s="86"/>
      <c r="B382" s="86"/>
      <c r="C382" s="86"/>
      <c r="D382" s="127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</row>
    <row r="383" ht="14.25" customHeight="1">
      <c r="A383" s="86"/>
      <c r="B383" s="86"/>
      <c r="C383" s="86"/>
      <c r="D383" s="127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</row>
    <row r="384" ht="14.25" customHeight="1">
      <c r="A384" s="86"/>
      <c r="B384" s="86"/>
      <c r="C384" s="86"/>
      <c r="D384" s="127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</row>
    <row r="385" ht="14.25" customHeight="1">
      <c r="A385" s="86"/>
      <c r="B385" s="86"/>
      <c r="C385" s="86"/>
      <c r="D385" s="127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</row>
    <row r="386" ht="14.25" customHeight="1">
      <c r="A386" s="86"/>
      <c r="B386" s="86"/>
      <c r="C386" s="86"/>
      <c r="D386" s="127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</row>
    <row r="387" ht="14.25" customHeight="1">
      <c r="A387" s="86"/>
      <c r="B387" s="86"/>
      <c r="C387" s="86"/>
      <c r="D387" s="127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</row>
    <row r="388" ht="14.25" customHeight="1">
      <c r="A388" s="86"/>
      <c r="B388" s="86"/>
      <c r="C388" s="86"/>
      <c r="D388" s="127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</row>
    <row r="389" ht="14.25" customHeight="1">
      <c r="A389" s="86"/>
      <c r="B389" s="86"/>
      <c r="C389" s="86"/>
      <c r="D389" s="127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</row>
    <row r="390" ht="14.25" customHeight="1">
      <c r="A390" s="86"/>
      <c r="B390" s="86"/>
      <c r="C390" s="86"/>
      <c r="D390" s="127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</row>
    <row r="391" ht="14.25" customHeight="1">
      <c r="A391" s="86"/>
      <c r="B391" s="86"/>
      <c r="C391" s="86"/>
      <c r="D391" s="127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</row>
    <row r="392" ht="14.25" customHeight="1">
      <c r="A392" s="86"/>
      <c r="B392" s="86"/>
      <c r="C392" s="86"/>
      <c r="D392" s="127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</row>
    <row r="393" ht="14.25" customHeight="1">
      <c r="A393" s="86"/>
      <c r="B393" s="86"/>
      <c r="C393" s="86"/>
      <c r="D393" s="127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</row>
    <row r="394" ht="14.25" customHeight="1">
      <c r="A394" s="86"/>
      <c r="B394" s="86"/>
      <c r="C394" s="86"/>
      <c r="D394" s="127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</row>
    <row r="395" ht="14.25" customHeight="1">
      <c r="A395" s="86"/>
      <c r="B395" s="86"/>
      <c r="C395" s="86"/>
      <c r="D395" s="127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</row>
    <row r="396" ht="14.25" customHeight="1">
      <c r="A396" s="86"/>
      <c r="B396" s="86"/>
      <c r="C396" s="86"/>
      <c r="D396" s="127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</row>
    <row r="397" ht="14.25" customHeight="1">
      <c r="A397" s="86"/>
      <c r="B397" s="86"/>
      <c r="C397" s="86"/>
      <c r="D397" s="127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</row>
    <row r="398" ht="14.25" customHeight="1">
      <c r="A398" s="86"/>
      <c r="B398" s="86"/>
      <c r="C398" s="86"/>
      <c r="D398" s="127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</row>
    <row r="399" ht="14.25" customHeight="1">
      <c r="A399" s="86"/>
      <c r="B399" s="86"/>
      <c r="C399" s="86"/>
      <c r="D399" s="127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</row>
    <row r="400" ht="14.25" customHeight="1">
      <c r="A400" s="86"/>
      <c r="B400" s="86"/>
      <c r="C400" s="86"/>
      <c r="D400" s="127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</row>
    <row r="401" ht="14.25" customHeight="1">
      <c r="A401" s="86"/>
      <c r="B401" s="86"/>
      <c r="C401" s="86"/>
      <c r="D401" s="127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</row>
    <row r="402" ht="14.25" customHeight="1">
      <c r="A402" s="86"/>
      <c r="B402" s="86"/>
      <c r="C402" s="86"/>
      <c r="D402" s="127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</row>
    <row r="403" ht="14.25" customHeight="1">
      <c r="A403" s="86"/>
      <c r="B403" s="86"/>
      <c r="C403" s="86"/>
      <c r="D403" s="127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</row>
    <row r="404" ht="14.25" customHeight="1">
      <c r="A404" s="86"/>
      <c r="B404" s="86"/>
      <c r="C404" s="86"/>
      <c r="D404" s="127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</row>
    <row r="405" ht="14.25" customHeight="1">
      <c r="A405" s="86"/>
      <c r="B405" s="86"/>
      <c r="C405" s="86"/>
      <c r="D405" s="127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</row>
    <row r="406" ht="14.25" customHeight="1">
      <c r="A406" s="86"/>
      <c r="B406" s="86"/>
      <c r="C406" s="86"/>
      <c r="D406" s="127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</row>
    <row r="407" ht="14.25" customHeight="1">
      <c r="A407" s="86"/>
      <c r="B407" s="86"/>
      <c r="C407" s="86"/>
      <c r="D407" s="127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</row>
    <row r="408" ht="14.25" customHeight="1">
      <c r="A408" s="86"/>
      <c r="B408" s="86"/>
      <c r="C408" s="86"/>
      <c r="D408" s="127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</row>
    <row r="409" ht="14.25" customHeight="1">
      <c r="A409" s="86"/>
      <c r="B409" s="86"/>
      <c r="C409" s="86"/>
      <c r="D409" s="127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</row>
    <row r="410" ht="14.25" customHeight="1">
      <c r="A410" s="86"/>
      <c r="B410" s="86"/>
      <c r="C410" s="86"/>
      <c r="D410" s="127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</row>
    <row r="411" ht="14.25" customHeight="1">
      <c r="A411" s="86"/>
      <c r="B411" s="86"/>
      <c r="C411" s="86"/>
      <c r="D411" s="127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</row>
    <row r="412" ht="14.25" customHeight="1">
      <c r="A412" s="86"/>
      <c r="B412" s="86"/>
      <c r="C412" s="86"/>
      <c r="D412" s="127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</row>
    <row r="413" ht="14.25" customHeight="1">
      <c r="A413" s="86"/>
      <c r="B413" s="86"/>
      <c r="C413" s="86"/>
      <c r="D413" s="127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</row>
    <row r="414" ht="14.25" customHeight="1">
      <c r="A414" s="86"/>
      <c r="B414" s="86"/>
      <c r="C414" s="86"/>
      <c r="D414" s="127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</row>
    <row r="415" ht="14.25" customHeight="1">
      <c r="A415" s="86"/>
      <c r="B415" s="86"/>
      <c r="C415" s="86"/>
      <c r="D415" s="127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</row>
    <row r="416" ht="14.25" customHeight="1">
      <c r="A416" s="86"/>
      <c r="B416" s="86"/>
      <c r="C416" s="86"/>
      <c r="D416" s="127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</row>
    <row r="417" ht="14.25" customHeight="1">
      <c r="A417" s="86"/>
      <c r="B417" s="86"/>
      <c r="C417" s="86"/>
      <c r="D417" s="127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</row>
    <row r="418" ht="14.25" customHeight="1">
      <c r="A418" s="86"/>
      <c r="B418" s="86"/>
      <c r="C418" s="86"/>
      <c r="D418" s="127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</row>
    <row r="419" ht="14.25" customHeight="1">
      <c r="A419" s="86"/>
      <c r="B419" s="86"/>
      <c r="C419" s="86"/>
      <c r="D419" s="127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</row>
    <row r="420" ht="14.25" customHeight="1">
      <c r="A420" s="86"/>
      <c r="B420" s="86"/>
      <c r="C420" s="86"/>
      <c r="D420" s="127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</row>
    <row r="421" ht="14.25" customHeight="1">
      <c r="A421" s="86"/>
      <c r="B421" s="86"/>
      <c r="C421" s="86"/>
      <c r="D421" s="127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</row>
    <row r="422" ht="14.25" customHeight="1">
      <c r="A422" s="86"/>
      <c r="B422" s="86"/>
      <c r="C422" s="86"/>
      <c r="D422" s="127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</row>
    <row r="423" ht="14.25" customHeight="1">
      <c r="A423" s="86"/>
      <c r="B423" s="86"/>
      <c r="C423" s="86"/>
      <c r="D423" s="127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</row>
    <row r="424" ht="14.25" customHeight="1">
      <c r="A424" s="86"/>
      <c r="B424" s="86"/>
      <c r="C424" s="86"/>
      <c r="D424" s="127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</row>
    <row r="425" ht="14.25" customHeight="1">
      <c r="A425" s="86"/>
      <c r="B425" s="86"/>
      <c r="C425" s="86"/>
      <c r="D425" s="127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</row>
    <row r="426" ht="14.25" customHeight="1">
      <c r="A426" s="86"/>
      <c r="B426" s="86"/>
      <c r="C426" s="86"/>
      <c r="D426" s="127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</row>
    <row r="427" ht="14.25" customHeight="1">
      <c r="A427" s="86"/>
      <c r="B427" s="86"/>
      <c r="C427" s="86"/>
      <c r="D427" s="127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</row>
    <row r="428" ht="14.25" customHeight="1">
      <c r="A428" s="86"/>
      <c r="B428" s="86"/>
      <c r="C428" s="86"/>
      <c r="D428" s="127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</row>
    <row r="429" ht="14.25" customHeight="1">
      <c r="A429" s="86"/>
      <c r="B429" s="86"/>
      <c r="C429" s="86"/>
      <c r="D429" s="127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</row>
    <row r="430" ht="14.25" customHeight="1">
      <c r="A430" s="86"/>
      <c r="B430" s="86"/>
      <c r="C430" s="86"/>
      <c r="D430" s="127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</row>
    <row r="431" ht="14.25" customHeight="1">
      <c r="A431" s="86"/>
      <c r="B431" s="86"/>
      <c r="C431" s="86"/>
      <c r="D431" s="127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</row>
    <row r="432" ht="14.25" customHeight="1">
      <c r="A432" s="86"/>
      <c r="B432" s="86"/>
      <c r="C432" s="86"/>
      <c r="D432" s="127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</row>
    <row r="433" ht="14.25" customHeight="1">
      <c r="A433" s="86"/>
      <c r="B433" s="86"/>
      <c r="C433" s="86"/>
      <c r="D433" s="127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</row>
    <row r="434" ht="14.25" customHeight="1">
      <c r="A434" s="86"/>
      <c r="B434" s="86"/>
      <c r="C434" s="86"/>
      <c r="D434" s="127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</row>
    <row r="435" ht="14.25" customHeight="1">
      <c r="A435" s="86"/>
      <c r="B435" s="86"/>
      <c r="C435" s="86"/>
      <c r="D435" s="127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</row>
    <row r="436" ht="14.25" customHeight="1">
      <c r="A436" s="86"/>
      <c r="B436" s="86"/>
      <c r="C436" s="86"/>
      <c r="D436" s="127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</row>
    <row r="437" ht="14.25" customHeight="1">
      <c r="A437" s="86"/>
      <c r="B437" s="86"/>
      <c r="C437" s="86"/>
      <c r="D437" s="127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</row>
    <row r="438" ht="14.25" customHeight="1">
      <c r="A438" s="86"/>
      <c r="B438" s="86"/>
      <c r="C438" s="86"/>
      <c r="D438" s="127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</row>
    <row r="439" ht="14.25" customHeight="1">
      <c r="A439" s="86"/>
      <c r="B439" s="86"/>
      <c r="C439" s="86"/>
      <c r="D439" s="127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</row>
    <row r="440" ht="14.25" customHeight="1">
      <c r="A440" s="86"/>
      <c r="B440" s="86"/>
      <c r="C440" s="86"/>
      <c r="D440" s="127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</row>
    <row r="441" ht="14.25" customHeight="1">
      <c r="A441" s="86"/>
      <c r="B441" s="86"/>
      <c r="C441" s="86"/>
      <c r="D441" s="127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</row>
    <row r="442" ht="14.25" customHeight="1">
      <c r="A442" s="86"/>
      <c r="B442" s="86"/>
      <c r="C442" s="86"/>
      <c r="D442" s="127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</row>
    <row r="443" ht="14.25" customHeight="1">
      <c r="A443" s="86"/>
      <c r="B443" s="86"/>
      <c r="C443" s="86"/>
      <c r="D443" s="127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</row>
    <row r="444" ht="14.25" customHeight="1">
      <c r="A444" s="86"/>
      <c r="B444" s="86"/>
      <c r="C444" s="86"/>
      <c r="D444" s="127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</row>
    <row r="445" ht="14.25" customHeight="1">
      <c r="A445" s="86"/>
      <c r="B445" s="86"/>
      <c r="C445" s="86"/>
      <c r="D445" s="127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</row>
    <row r="446" ht="14.25" customHeight="1">
      <c r="A446" s="86"/>
      <c r="B446" s="86"/>
      <c r="C446" s="86"/>
      <c r="D446" s="127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</row>
    <row r="447" ht="14.25" customHeight="1">
      <c r="A447" s="86"/>
      <c r="B447" s="86"/>
      <c r="C447" s="86"/>
      <c r="D447" s="127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</row>
    <row r="448" ht="14.25" customHeight="1">
      <c r="A448" s="86"/>
      <c r="B448" s="86"/>
      <c r="C448" s="86"/>
      <c r="D448" s="127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</row>
    <row r="449" ht="14.25" customHeight="1">
      <c r="A449" s="86"/>
      <c r="B449" s="86"/>
      <c r="C449" s="86"/>
      <c r="D449" s="127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</row>
    <row r="450" ht="14.25" customHeight="1">
      <c r="A450" s="86"/>
      <c r="B450" s="86"/>
      <c r="C450" s="86"/>
      <c r="D450" s="127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</row>
    <row r="451" ht="14.25" customHeight="1">
      <c r="A451" s="86"/>
      <c r="B451" s="86"/>
      <c r="C451" s="86"/>
      <c r="D451" s="127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</row>
    <row r="452" ht="14.25" customHeight="1">
      <c r="A452" s="86"/>
      <c r="B452" s="86"/>
      <c r="C452" s="86"/>
      <c r="D452" s="127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</row>
    <row r="453" ht="14.25" customHeight="1">
      <c r="A453" s="86"/>
      <c r="B453" s="86"/>
      <c r="C453" s="86"/>
      <c r="D453" s="127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</row>
    <row r="454" ht="14.25" customHeight="1">
      <c r="A454" s="86"/>
      <c r="B454" s="86"/>
      <c r="C454" s="86"/>
      <c r="D454" s="127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</row>
    <row r="455" ht="14.25" customHeight="1">
      <c r="A455" s="86"/>
      <c r="B455" s="86"/>
      <c r="C455" s="86"/>
      <c r="D455" s="127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</row>
    <row r="456" ht="14.25" customHeight="1">
      <c r="A456" s="86"/>
      <c r="B456" s="86"/>
      <c r="C456" s="86"/>
      <c r="D456" s="127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</row>
    <row r="457" ht="14.25" customHeight="1">
      <c r="A457" s="86"/>
      <c r="B457" s="86"/>
      <c r="C457" s="86"/>
      <c r="D457" s="127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</row>
    <row r="458" ht="14.25" customHeight="1">
      <c r="A458" s="86"/>
      <c r="B458" s="86"/>
      <c r="C458" s="86"/>
      <c r="D458" s="127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</row>
    <row r="459" ht="14.25" customHeight="1">
      <c r="A459" s="86"/>
      <c r="B459" s="86"/>
      <c r="C459" s="86"/>
      <c r="D459" s="127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</row>
    <row r="460" ht="14.25" customHeight="1">
      <c r="A460" s="86"/>
      <c r="B460" s="86"/>
      <c r="C460" s="86"/>
      <c r="D460" s="127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</row>
    <row r="461" ht="14.25" customHeight="1">
      <c r="A461" s="86"/>
      <c r="B461" s="86"/>
      <c r="C461" s="86"/>
      <c r="D461" s="127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</row>
    <row r="462" ht="14.25" customHeight="1">
      <c r="A462" s="86"/>
      <c r="B462" s="86"/>
      <c r="C462" s="86"/>
      <c r="D462" s="127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</row>
    <row r="463" ht="14.25" customHeight="1">
      <c r="A463" s="86"/>
      <c r="B463" s="86"/>
      <c r="C463" s="86"/>
      <c r="D463" s="127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</row>
    <row r="464" ht="14.25" customHeight="1">
      <c r="A464" s="86"/>
      <c r="B464" s="86"/>
      <c r="C464" s="86"/>
      <c r="D464" s="127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</row>
    <row r="465" ht="14.25" customHeight="1">
      <c r="A465" s="86"/>
      <c r="B465" s="86"/>
      <c r="C465" s="86"/>
      <c r="D465" s="127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</row>
    <row r="466" ht="14.25" customHeight="1">
      <c r="A466" s="86"/>
      <c r="B466" s="86"/>
      <c r="C466" s="86"/>
      <c r="D466" s="127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</row>
    <row r="467" ht="14.25" customHeight="1">
      <c r="A467" s="86"/>
      <c r="B467" s="86"/>
      <c r="C467" s="86"/>
      <c r="D467" s="127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</row>
    <row r="468" ht="14.25" customHeight="1">
      <c r="A468" s="86"/>
      <c r="B468" s="86"/>
      <c r="C468" s="86"/>
      <c r="D468" s="127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</row>
    <row r="469" ht="14.25" customHeight="1">
      <c r="A469" s="86"/>
      <c r="B469" s="86"/>
      <c r="C469" s="86"/>
      <c r="D469" s="127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</row>
    <row r="470" ht="14.25" customHeight="1">
      <c r="A470" s="86"/>
      <c r="B470" s="86"/>
      <c r="C470" s="86"/>
      <c r="D470" s="127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</row>
    <row r="471" ht="14.25" customHeight="1">
      <c r="A471" s="86"/>
      <c r="B471" s="86"/>
      <c r="C471" s="86"/>
      <c r="D471" s="127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</row>
    <row r="472" ht="14.25" customHeight="1">
      <c r="A472" s="86"/>
      <c r="B472" s="86"/>
      <c r="C472" s="86"/>
      <c r="D472" s="127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</row>
    <row r="473" ht="14.25" customHeight="1">
      <c r="A473" s="86"/>
      <c r="B473" s="86"/>
      <c r="C473" s="86"/>
      <c r="D473" s="127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</row>
    <row r="474" ht="14.25" customHeight="1">
      <c r="A474" s="86"/>
      <c r="B474" s="86"/>
      <c r="C474" s="86"/>
      <c r="D474" s="127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</row>
    <row r="475" ht="14.25" customHeight="1">
      <c r="A475" s="86"/>
      <c r="B475" s="86"/>
      <c r="C475" s="86"/>
      <c r="D475" s="127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</row>
    <row r="476" ht="14.25" customHeight="1">
      <c r="A476" s="86"/>
      <c r="B476" s="86"/>
      <c r="C476" s="86"/>
      <c r="D476" s="127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</row>
    <row r="477" ht="14.25" customHeight="1">
      <c r="A477" s="86"/>
      <c r="B477" s="86"/>
      <c r="C477" s="86"/>
      <c r="D477" s="127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</row>
    <row r="478" ht="14.25" customHeight="1">
      <c r="A478" s="86"/>
      <c r="B478" s="86"/>
      <c r="C478" s="86"/>
      <c r="D478" s="127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</row>
    <row r="479" ht="14.25" customHeight="1">
      <c r="A479" s="86"/>
      <c r="B479" s="86"/>
      <c r="C479" s="86"/>
      <c r="D479" s="127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</row>
    <row r="480" ht="14.25" customHeight="1">
      <c r="A480" s="86"/>
      <c r="B480" s="86"/>
      <c r="C480" s="86"/>
      <c r="D480" s="127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</row>
    <row r="481" ht="14.25" customHeight="1">
      <c r="A481" s="86"/>
      <c r="B481" s="86"/>
      <c r="C481" s="86"/>
      <c r="D481" s="127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</row>
    <row r="482" ht="14.25" customHeight="1">
      <c r="A482" s="86"/>
      <c r="B482" s="86"/>
      <c r="C482" s="86"/>
      <c r="D482" s="127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</row>
    <row r="483" ht="14.25" customHeight="1">
      <c r="A483" s="86"/>
      <c r="B483" s="86"/>
      <c r="C483" s="86"/>
      <c r="D483" s="127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</row>
    <row r="484" ht="14.25" customHeight="1">
      <c r="A484" s="86"/>
      <c r="B484" s="86"/>
      <c r="C484" s="86"/>
      <c r="D484" s="127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</row>
    <row r="485" ht="14.25" customHeight="1">
      <c r="A485" s="86"/>
      <c r="B485" s="86"/>
      <c r="C485" s="86"/>
      <c r="D485" s="127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</row>
    <row r="486" ht="14.25" customHeight="1">
      <c r="A486" s="86"/>
      <c r="B486" s="86"/>
      <c r="C486" s="86"/>
      <c r="D486" s="127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</row>
    <row r="487" ht="14.25" customHeight="1">
      <c r="A487" s="86"/>
      <c r="B487" s="86"/>
      <c r="C487" s="86"/>
      <c r="D487" s="127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</row>
    <row r="488" ht="14.25" customHeight="1">
      <c r="A488" s="86"/>
      <c r="B488" s="86"/>
      <c r="C488" s="86"/>
      <c r="D488" s="127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</row>
    <row r="489" ht="14.25" customHeight="1">
      <c r="A489" s="86"/>
      <c r="B489" s="86"/>
      <c r="C489" s="86"/>
      <c r="D489" s="127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</row>
    <row r="490" ht="14.25" customHeight="1">
      <c r="A490" s="86"/>
      <c r="B490" s="86"/>
      <c r="C490" s="86"/>
      <c r="D490" s="127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</row>
    <row r="491" ht="14.25" customHeight="1">
      <c r="A491" s="86"/>
      <c r="B491" s="86"/>
      <c r="C491" s="86"/>
      <c r="D491" s="127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</row>
    <row r="492" ht="14.25" customHeight="1">
      <c r="A492" s="86"/>
      <c r="B492" s="86"/>
      <c r="C492" s="86"/>
      <c r="D492" s="127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</row>
    <row r="493" ht="14.25" customHeight="1">
      <c r="A493" s="86"/>
      <c r="B493" s="86"/>
      <c r="C493" s="86"/>
      <c r="D493" s="127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</row>
    <row r="494" ht="14.25" customHeight="1">
      <c r="A494" s="86"/>
      <c r="B494" s="86"/>
      <c r="C494" s="86"/>
      <c r="D494" s="127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</row>
    <row r="495" ht="14.25" customHeight="1">
      <c r="A495" s="86"/>
      <c r="B495" s="86"/>
      <c r="C495" s="86"/>
      <c r="D495" s="127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</row>
    <row r="496" ht="14.25" customHeight="1">
      <c r="A496" s="86"/>
      <c r="B496" s="86"/>
      <c r="C496" s="86"/>
      <c r="D496" s="127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</row>
    <row r="497" ht="14.25" customHeight="1">
      <c r="A497" s="86"/>
      <c r="B497" s="86"/>
      <c r="C497" s="86"/>
      <c r="D497" s="127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</row>
    <row r="498" ht="14.25" customHeight="1">
      <c r="A498" s="86"/>
      <c r="B498" s="86"/>
      <c r="C498" s="86"/>
      <c r="D498" s="127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</row>
    <row r="499" ht="14.25" customHeight="1">
      <c r="A499" s="86"/>
      <c r="B499" s="86"/>
      <c r="C499" s="86"/>
      <c r="D499" s="127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</row>
    <row r="500" ht="14.25" customHeight="1">
      <c r="A500" s="86"/>
      <c r="B500" s="86"/>
      <c r="C500" s="86"/>
      <c r="D500" s="127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</row>
    <row r="501" ht="14.25" customHeight="1">
      <c r="A501" s="86"/>
      <c r="B501" s="86"/>
      <c r="C501" s="86"/>
      <c r="D501" s="127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</row>
    <row r="502" ht="14.25" customHeight="1">
      <c r="A502" s="86"/>
      <c r="B502" s="86"/>
      <c r="C502" s="86"/>
      <c r="D502" s="127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</row>
    <row r="503" ht="14.25" customHeight="1">
      <c r="A503" s="86"/>
      <c r="B503" s="86"/>
      <c r="C503" s="86"/>
      <c r="D503" s="127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</row>
    <row r="504" ht="14.25" customHeight="1">
      <c r="A504" s="86"/>
      <c r="B504" s="86"/>
      <c r="C504" s="86"/>
      <c r="D504" s="127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</row>
    <row r="505" ht="14.25" customHeight="1">
      <c r="A505" s="86"/>
      <c r="B505" s="86"/>
      <c r="C505" s="86"/>
      <c r="D505" s="127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</row>
    <row r="506" ht="14.25" customHeight="1">
      <c r="A506" s="86"/>
      <c r="B506" s="86"/>
      <c r="C506" s="86"/>
      <c r="D506" s="127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</row>
    <row r="507" ht="14.25" customHeight="1">
      <c r="A507" s="86"/>
      <c r="B507" s="86"/>
      <c r="C507" s="86"/>
      <c r="D507" s="127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</row>
    <row r="508" ht="14.25" customHeight="1">
      <c r="A508" s="86"/>
      <c r="B508" s="86"/>
      <c r="C508" s="86"/>
      <c r="D508" s="127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</row>
    <row r="509" ht="14.25" customHeight="1">
      <c r="A509" s="86"/>
      <c r="B509" s="86"/>
      <c r="C509" s="86"/>
      <c r="D509" s="127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</row>
    <row r="510" ht="14.25" customHeight="1">
      <c r="A510" s="86"/>
      <c r="B510" s="86"/>
      <c r="C510" s="86"/>
      <c r="D510" s="127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</row>
    <row r="511" ht="14.25" customHeight="1">
      <c r="A511" s="86"/>
      <c r="B511" s="86"/>
      <c r="C511" s="86"/>
      <c r="D511" s="127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</row>
    <row r="512" ht="14.25" customHeight="1">
      <c r="A512" s="86"/>
      <c r="B512" s="86"/>
      <c r="C512" s="86"/>
      <c r="D512" s="127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</row>
    <row r="513" ht="14.25" customHeight="1">
      <c r="A513" s="86"/>
      <c r="B513" s="86"/>
      <c r="C513" s="86"/>
      <c r="D513" s="127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</row>
    <row r="514" ht="14.25" customHeight="1">
      <c r="A514" s="86"/>
      <c r="B514" s="86"/>
      <c r="C514" s="86"/>
      <c r="D514" s="127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</row>
    <row r="515" ht="14.25" customHeight="1">
      <c r="A515" s="86"/>
      <c r="B515" s="86"/>
      <c r="C515" s="86"/>
      <c r="D515" s="127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</row>
    <row r="516" ht="14.25" customHeight="1">
      <c r="A516" s="86"/>
      <c r="B516" s="86"/>
      <c r="C516" s="86"/>
      <c r="D516" s="127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</row>
    <row r="517" ht="14.25" customHeight="1">
      <c r="A517" s="86"/>
      <c r="B517" s="86"/>
      <c r="C517" s="86"/>
      <c r="D517" s="127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</row>
    <row r="518" ht="14.25" customHeight="1">
      <c r="A518" s="86"/>
      <c r="B518" s="86"/>
      <c r="C518" s="86"/>
      <c r="D518" s="127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</row>
    <row r="519" ht="14.25" customHeight="1">
      <c r="A519" s="86"/>
      <c r="B519" s="86"/>
      <c r="C519" s="86"/>
      <c r="D519" s="127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</row>
    <row r="520" ht="14.25" customHeight="1">
      <c r="A520" s="86"/>
      <c r="B520" s="86"/>
      <c r="C520" s="86"/>
      <c r="D520" s="127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</row>
    <row r="521" ht="14.25" customHeight="1">
      <c r="A521" s="86"/>
      <c r="B521" s="86"/>
      <c r="C521" s="86"/>
      <c r="D521" s="127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</row>
    <row r="522" ht="14.25" customHeight="1">
      <c r="A522" s="86"/>
      <c r="B522" s="86"/>
      <c r="C522" s="86"/>
      <c r="D522" s="127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</row>
    <row r="523" ht="14.25" customHeight="1">
      <c r="A523" s="86"/>
      <c r="B523" s="86"/>
      <c r="C523" s="86"/>
      <c r="D523" s="127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</row>
    <row r="524" ht="14.25" customHeight="1">
      <c r="A524" s="86"/>
      <c r="B524" s="86"/>
      <c r="C524" s="86"/>
      <c r="D524" s="127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</row>
    <row r="525" ht="14.25" customHeight="1">
      <c r="A525" s="86"/>
      <c r="B525" s="86"/>
      <c r="C525" s="86"/>
      <c r="D525" s="127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</row>
    <row r="526" ht="14.25" customHeight="1">
      <c r="A526" s="86"/>
      <c r="B526" s="86"/>
      <c r="C526" s="86"/>
      <c r="D526" s="127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</row>
    <row r="527" ht="14.25" customHeight="1">
      <c r="A527" s="86"/>
      <c r="B527" s="86"/>
      <c r="C527" s="86"/>
      <c r="D527" s="127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</row>
    <row r="528" ht="14.25" customHeight="1">
      <c r="A528" s="86"/>
      <c r="B528" s="86"/>
      <c r="C528" s="86"/>
      <c r="D528" s="127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</row>
    <row r="529" ht="14.25" customHeight="1">
      <c r="A529" s="86"/>
      <c r="B529" s="86"/>
      <c r="C529" s="86"/>
      <c r="D529" s="127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</row>
    <row r="530" ht="14.25" customHeight="1">
      <c r="A530" s="86"/>
      <c r="B530" s="86"/>
      <c r="C530" s="86"/>
      <c r="D530" s="127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</row>
    <row r="531" ht="14.25" customHeight="1">
      <c r="A531" s="86"/>
      <c r="B531" s="86"/>
      <c r="C531" s="86"/>
      <c r="D531" s="127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</row>
    <row r="532" ht="14.25" customHeight="1">
      <c r="A532" s="86"/>
      <c r="B532" s="86"/>
      <c r="C532" s="86"/>
      <c r="D532" s="127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</row>
    <row r="533" ht="14.25" customHeight="1">
      <c r="A533" s="86"/>
      <c r="B533" s="86"/>
      <c r="C533" s="86"/>
      <c r="D533" s="127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</row>
    <row r="534" ht="14.25" customHeight="1">
      <c r="A534" s="86"/>
      <c r="B534" s="86"/>
      <c r="C534" s="86"/>
      <c r="D534" s="127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</row>
    <row r="535" ht="14.25" customHeight="1">
      <c r="A535" s="86"/>
      <c r="B535" s="86"/>
      <c r="C535" s="86"/>
      <c r="D535" s="127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</row>
    <row r="536" ht="14.25" customHeight="1">
      <c r="A536" s="86"/>
      <c r="B536" s="86"/>
      <c r="C536" s="86"/>
      <c r="D536" s="127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</row>
    <row r="537" ht="14.25" customHeight="1">
      <c r="A537" s="86"/>
      <c r="B537" s="86"/>
      <c r="C537" s="86"/>
      <c r="D537" s="127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</row>
    <row r="538" ht="14.25" customHeight="1">
      <c r="A538" s="86"/>
      <c r="B538" s="86"/>
      <c r="C538" s="86"/>
      <c r="D538" s="127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</row>
    <row r="539" ht="14.25" customHeight="1">
      <c r="A539" s="86"/>
      <c r="B539" s="86"/>
      <c r="C539" s="86"/>
      <c r="D539" s="127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</row>
    <row r="540" ht="14.25" customHeight="1">
      <c r="A540" s="86"/>
      <c r="B540" s="86"/>
      <c r="C540" s="86"/>
      <c r="D540" s="127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</row>
    <row r="541" ht="14.25" customHeight="1">
      <c r="A541" s="86"/>
      <c r="B541" s="86"/>
      <c r="C541" s="86"/>
      <c r="D541" s="127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</row>
    <row r="542" ht="14.25" customHeight="1">
      <c r="A542" s="86"/>
      <c r="B542" s="86"/>
      <c r="C542" s="86"/>
      <c r="D542" s="127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</row>
    <row r="543" ht="14.25" customHeight="1">
      <c r="A543" s="86"/>
      <c r="B543" s="86"/>
      <c r="C543" s="86"/>
      <c r="D543" s="127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</row>
    <row r="544" ht="14.25" customHeight="1">
      <c r="A544" s="86"/>
      <c r="B544" s="86"/>
      <c r="C544" s="86"/>
      <c r="D544" s="127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</row>
    <row r="545" ht="14.25" customHeight="1">
      <c r="A545" s="86"/>
      <c r="B545" s="86"/>
      <c r="C545" s="86"/>
      <c r="D545" s="127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</row>
    <row r="546" ht="14.25" customHeight="1">
      <c r="A546" s="86"/>
      <c r="B546" s="86"/>
      <c r="C546" s="86"/>
      <c r="D546" s="127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</row>
    <row r="547" ht="14.25" customHeight="1">
      <c r="A547" s="86"/>
      <c r="B547" s="86"/>
      <c r="C547" s="86"/>
      <c r="D547" s="127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</row>
    <row r="548" ht="14.25" customHeight="1">
      <c r="A548" s="86"/>
      <c r="B548" s="86"/>
      <c r="C548" s="86"/>
      <c r="D548" s="127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</row>
    <row r="549" ht="14.25" customHeight="1">
      <c r="A549" s="86"/>
      <c r="B549" s="86"/>
      <c r="C549" s="86"/>
      <c r="D549" s="127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</row>
    <row r="550" ht="14.25" customHeight="1">
      <c r="A550" s="86"/>
      <c r="B550" s="86"/>
      <c r="C550" s="86"/>
      <c r="D550" s="127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</row>
    <row r="551" ht="14.25" customHeight="1">
      <c r="A551" s="86"/>
      <c r="B551" s="86"/>
      <c r="C551" s="86"/>
      <c r="D551" s="127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</row>
    <row r="552" ht="14.25" customHeight="1">
      <c r="A552" s="86"/>
      <c r="B552" s="86"/>
      <c r="C552" s="86"/>
      <c r="D552" s="127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</row>
    <row r="553" ht="14.25" customHeight="1">
      <c r="A553" s="86"/>
      <c r="B553" s="86"/>
      <c r="C553" s="86"/>
      <c r="D553" s="127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</row>
    <row r="554" ht="14.25" customHeight="1">
      <c r="A554" s="86"/>
      <c r="B554" s="86"/>
      <c r="C554" s="86"/>
      <c r="D554" s="127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</row>
    <row r="555" ht="14.25" customHeight="1">
      <c r="A555" s="86"/>
      <c r="B555" s="86"/>
      <c r="C555" s="86"/>
      <c r="D555" s="127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</row>
    <row r="556" ht="14.25" customHeight="1">
      <c r="A556" s="86"/>
      <c r="B556" s="86"/>
      <c r="C556" s="86"/>
      <c r="D556" s="127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</row>
    <row r="557" ht="14.25" customHeight="1">
      <c r="A557" s="86"/>
      <c r="B557" s="86"/>
      <c r="C557" s="86"/>
      <c r="D557" s="127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</row>
    <row r="558" ht="14.25" customHeight="1">
      <c r="A558" s="86"/>
      <c r="B558" s="86"/>
      <c r="C558" s="86"/>
      <c r="D558" s="127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</row>
    <row r="559" ht="14.25" customHeight="1">
      <c r="A559" s="86"/>
      <c r="B559" s="86"/>
      <c r="C559" s="86"/>
      <c r="D559" s="127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</row>
    <row r="560" ht="14.25" customHeight="1">
      <c r="A560" s="86"/>
      <c r="B560" s="86"/>
      <c r="C560" s="86"/>
      <c r="D560" s="127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</row>
    <row r="561" ht="14.25" customHeight="1">
      <c r="A561" s="86"/>
      <c r="B561" s="86"/>
      <c r="C561" s="86"/>
      <c r="D561" s="127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</row>
    <row r="562" ht="14.25" customHeight="1">
      <c r="A562" s="86"/>
      <c r="B562" s="86"/>
      <c r="C562" s="86"/>
      <c r="D562" s="127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</row>
    <row r="563" ht="14.25" customHeight="1">
      <c r="A563" s="86"/>
      <c r="B563" s="86"/>
      <c r="C563" s="86"/>
      <c r="D563" s="127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</row>
    <row r="564" ht="14.25" customHeight="1">
      <c r="A564" s="86"/>
      <c r="B564" s="86"/>
      <c r="C564" s="86"/>
      <c r="D564" s="127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</row>
    <row r="565" ht="14.25" customHeight="1">
      <c r="A565" s="86"/>
      <c r="B565" s="86"/>
      <c r="C565" s="86"/>
      <c r="D565" s="127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</row>
    <row r="566" ht="14.25" customHeight="1">
      <c r="A566" s="86"/>
      <c r="B566" s="86"/>
      <c r="C566" s="86"/>
      <c r="D566" s="127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</row>
    <row r="567" ht="14.25" customHeight="1">
      <c r="A567" s="86"/>
      <c r="B567" s="86"/>
      <c r="C567" s="86"/>
      <c r="D567" s="127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</row>
    <row r="568" ht="14.25" customHeight="1">
      <c r="A568" s="86"/>
      <c r="B568" s="86"/>
      <c r="C568" s="86"/>
      <c r="D568" s="127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</row>
    <row r="569" ht="14.25" customHeight="1">
      <c r="A569" s="86"/>
      <c r="B569" s="86"/>
      <c r="C569" s="86"/>
      <c r="D569" s="127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</row>
    <row r="570" ht="14.25" customHeight="1">
      <c r="A570" s="86"/>
      <c r="B570" s="86"/>
      <c r="C570" s="86"/>
      <c r="D570" s="127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</row>
    <row r="571" ht="14.25" customHeight="1">
      <c r="A571" s="86"/>
      <c r="B571" s="86"/>
      <c r="C571" s="86"/>
      <c r="D571" s="127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</row>
    <row r="572" ht="14.25" customHeight="1">
      <c r="A572" s="86"/>
      <c r="B572" s="86"/>
      <c r="C572" s="86"/>
      <c r="D572" s="127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</row>
    <row r="573" ht="14.25" customHeight="1">
      <c r="A573" s="86"/>
      <c r="B573" s="86"/>
      <c r="C573" s="86"/>
      <c r="D573" s="127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</row>
    <row r="574" ht="14.25" customHeight="1">
      <c r="A574" s="86"/>
      <c r="B574" s="86"/>
      <c r="C574" s="86"/>
      <c r="D574" s="127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</row>
    <row r="575" ht="14.25" customHeight="1">
      <c r="A575" s="86"/>
      <c r="B575" s="86"/>
      <c r="C575" s="86"/>
      <c r="D575" s="127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</row>
    <row r="576" ht="14.25" customHeight="1">
      <c r="A576" s="86"/>
      <c r="B576" s="86"/>
      <c r="C576" s="86"/>
      <c r="D576" s="127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</row>
    <row r="577" ht="14.25" customHeight="1">
      <c r="A577" s="86"/>
      <c r="B577" s="86"/>
      <c r="C577" s="86"/>
      <c r="D577" s="127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</row>
    <row r="578" ht="14.25" customHeight="1">
      <c r="A578" s="86"/>
      <c r="B578" s="86"/>
      <c r="C578" s="86"/>
      <c r="D578" s="127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</row>
    <row r="579" ht="14.25" customHeight="1">
      <c r="A579" s="86"/>
      <c r="B579" s="86"/>
      <c r="C579" s="86"/>
      <c r="D579" s="127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</row>
    <row r="580" ht="14.25" customHeight="1">
      <c r="A580" s="86"/>
      <c r="B580" s="86"/>
      <c r="C580" s="86"/>
      <c r="D580" s="127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</row>
    <row r="581" ht="14.25" customHeight="1">
      <c r="A581" s="86"/>
      <c r="B581" s="86"/>
      <c r="C581" s="86"/>
      <c r="D581" s="127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</row>
    <row r="582" ht="14.25" customHeight="1">
      <c r="A582" s="86"/>
      <c r="B582" s="86"/>
      <c r="C582" s="86"/>
      <c r="D582" s="127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</row>
    <row r="583" ht="14.25" customHeight="1">
      <c r="A583" s="86"/>
      <c r="B583" s="86"/>
      <c r="C583" s="86"/>
      <c r="D583" s="127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</row>
    <row r="584" ht="14.25" customHeight="1">
      <c r="A584" s="86"/>
      <c r="B584" s="86"/>
      <c r="C584" s="86"/>
      <c r="D584" s="127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</row>
    <row r="585" ht="14.25" customHeight="1">
      <c r="A585" s="86"/>
      <c r="B585" s="86"/>
      <c r="C585" s="86"/>
      <c r="D585" s="127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</row>
    <row r="586" ht="14.25" customHeight="1">
      <c r="A586" s="86"/>
      <c r="B586" s="86"/>
      <c r="C586" s="86"/>
      <c r="D586" s="127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</row>
    <row r="587" ht="14.25" customHeight="1">
      <c r="A587" s="86"/>
      <c r="B587" s="86"/>
      <c r="C587" s="86"/>
      <c r="D587" s="127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</row>
    <row r="588" ht="14.25" customHeight="1">
      <c r="A588" s="86"/>
      <c r="B588" s="86"/>
      <c r="C588" s="86"/>
      <c r="D588" s="127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</row>
    <row r="589" ht="14.25" customHeight="1">
      <c r="A589" s="86"/>
      <c r="B589" s="86"/>
      <c r="C589" s="86"/>
      <c r="D589" s="127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</row>
    <row r="590" ht="14.25" customHeight="1">
      <c r="A590" s="86"/>
      <c r="B590" s="86"/>
      <c r="C590" s="86"/>
      <c r="D590" s="127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</row>
    <row r="591" ht="14.25" customHeight="1">
      <c r="A591" s="86"/>
      <c r="B591" s="86"/>
      <c r="C591" s="86"/>
      <c r="D591" s="127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</row>
    <row r="592" ht="14.25" customHeight="1">
      <c r="A592" s="86"/>
      <c r="B592" s="86"/>
      <c r="C592" s="86"/>
      <c r="D592" s="127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</row>
    <row r="593" ht="14.25" customHeight="1">
      <c r="A593" s="86"/>
      <c r="B593" s="86"/>
      <c r="C593" s="86"/>
      <c r="D593" s="127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</row>
    <row r="594" ht="14.25" customHeight="1">
      <c r="A594" s="86"/>
      <c r="B594" s="86"/>
      <c r="C594" s="86"/>
      <c r="D594" s="127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</row>
    <row r="595" ht="14.25" customHeight="1">
      <c r="A595" s="86"/>
      <c r="B595" s="86"/>
      <c r="C595" s="86"/>
      <c r="D595" s="127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</row>
    <row r="596" ht="14.25" customHeight="1">
      <c r="A596" s="86"/>
      <c r="B596" s="86"/>
      <c r="C596" s="86"/>
      <c r="D596" s="127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</row>
    <row r="597" ht="14.25" customHeight="1">
      <c r="A597" s="86"/>
      <c r="B597" s="86"/>
      <c r="C597" s="86"/>
      <c r="D597" s="127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</row>
    <row r="598" ht="14.25" customHeight="1">
      <c r="A598" s="86"/>
      <c r="B598" s="86"/>
      <c r="C598" s="86"/>
      <c r="D598" s="127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</row>
    <row r="599" ht="14.25" customHeight="1">
      <c r="A599" s="86"/>
      <c r="B599" s="86"/>
      <c r="C599" s="86"/>
      <c r="D599" s="127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</row>
    <row r="600" ht="14.25" customHeight="1">
      <c r="A600" s="86"/>
      <c r="B600" s="86"/>
      <c r="C600" s="86"/>
      <c r="D600" s="127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</row>
    <row r="601" ht="14.25" customHeight="1">
      <c r="A601" s="86"/>
      <c r="B601" s="86"/>
      <c r="C601" s="86"/>
      <c r="D601" s="127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</row>
    <row r="602" ht="14.25" customHeight="1">
      <c r="A602" s="86"/>
      <c r="B602" s="86"/>
      <c r="C602" s="86"/>
      <c r="D602" s="127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</row>
    <row r="603" ht="14.25" customHeight="1">
      <c r="A603" s="86"/>
      <c r="B603" s="86"/>
      <c r="C603" s="86"/>
      <c r="D603" s="127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</row>
    <row r="604" ht="14.25" customHeight="1">
      <c r="A604" s="86"/>
      <c r="B604" s="86"/>
      <c r="C604" s="86"/>
      <c r="D604" s="127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</row>
    <row r="605" ht="14.25" customHeight="1">
      <c r="A605" s="86"/>
      <c r="B605" s="86"/>
      <c r="C605" s="86"/>
      <c r="D605" s="127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</row>
    <row r="606" ht="14.25" customHeight="1">
      <c r="A606" s="86"/>
      <c r="B606" s="86"/>
      <c r="C606" s="86"/>
      <c r="D606" s="127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</row>
    <row r="607" ht="14.25" customHeight="1">
      <c r="A607" s="86"/>
      <c r="B607" s="86"/>
      <c r="C607" s="86"/>
      <c r="D607" s="127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</row>
    <row r="608" ht="14.25" customHeight="1">
      <c r="A608" s="86"/>
      <c r="B608" s="86"/>
      <c r="C608" s="86"/>
      <c r="D608" s="127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</row>
    <row r="609" ht="14.25" customHeight="1">
      <c r="A609" s="86"/>
      <c r="B609" s="86"/>
      <c r="C609" s="86"/>
      <c r="D609" s="127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</row>
    <row r="610" ht="14.25" customHeight="1">
      <c r="A610" s="86"/>
      <c r="B610" s="86"/>
      <c r="C610" s="86"/>
      <c r="D610" s="127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</row>
    <row r="611" ht="14.25" customHeight="1">
      <c r="A611" s="86"/>
      <c r="B611" s="86"/>
      <c r="C611" s="86"/>
      <c r="D611" s="127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</row>
    <row r="612" ht="14.25" customHeight="1">
      <c r="A612" s="86"/>
      <c r="B612" s="86"/>
      <c r="C612" s="86"/>
      <c r="D612" s="127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</row>
    <row r="613" ht="14.25" customHeight="1">
      <c r="A613" s="86"/>
      <c r="B613" s="86"/>
      <c r="C613" s="86"/>
      <c r="D613" s="127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</row>
    <row r="614" ht="14.25" customHeight="1">
      <c r="A614" s="86"/>
      <c r="B614" s="86"/>
      <c r="C614" s="86"/>
      <c r="D614" s="127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</row>
    <row r="615" ht="14.25" customHeight="1">
      <c r="A615" s="86"/>
      <c r="B615" s="86"/>
      <c r="C615" s="86"/>
      <c r="D615" s="127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</row>
    <row r="616" ht="14.25" customHeight="1">
      <c r="A616" s="86"/>
      <c r="B616" s="86"/>
      <c r="C616" s="86"/>
      <c r="D616" s="127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</row>
    <row r="617" ht="14.25" customHeight="1">
      <c r="A617" s="86"/>
      <c r="B617" s="86"/>
      <c r="C617" s="86"/>
      <c r="D617" s="127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</row>
    <row r="618" ht="14.25" customHeight="1">
      <c r="A618" s="86"/>
      <c r="B618" s="86"/>
      <c r="C618" s="86"/>
      <c r="D618" s="127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</row>
    <row r="619" ht="14.25" customHeight="1">
      <c r="A619" s="86"/>
      <c r="B619" s="86"/>
      <c r="C619" s="86"/>
      <c r="D619" s="127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</row>
    <row r="620" ht="14.25" customHeight="1">
      <c r="A620" s="86"/>
      <c r="B620" s="86"/>
      <c r="C620" s="86"/>
      <c r="D620" s="127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</row>
    <row r="621" ht="14.25" customHeight="1">
      <c r="A621" s="86"/>
      <c r="B621" s="86"/>
      <c r="C621" s="86"/>
      <c r="D621" s="127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</row>
    <row r="622" ht="14.25" customHeight="1">
      <c r="A622" s="86"/>
      <c r="B622" s="86"/>
      <c r="C622" s="86"/>
      <c r="D622" s="127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</row>
    <row r="623" ht="14.25" customHeight="1">
      <c r="A623" s="86"/>
      <c r="B623" s="86"/>
      <c r="C623" s="86"/>
      <c r="D623" s="127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</row>
    <row r="624" ht="14.25" customHeight="1">
      <c r="A624" s="86"/>
      <c r="B624" s="86"/>
      <c r="C624" s="86"/>
      <c r="D624" s="127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</row>
    <row r="625" ht="14.25" customHeight="1">
      <c r="A625" s="86"/>
      <c r="B625" s="86"/>
      <c r="C625" s="86"/>
      <c r="D625" s="127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</row>
    <row r="626" ht="14.25" customHeight="1">
      <c r="A626" s="86"/>
      <c r="B626" s="86"/>
      <c r="C626" s="86"/>
      <c r="D626" s="127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</row>
    <row r="627" ht="14.25" customHeight="1">
      <c r="A627" s="86"/>
      <c r="B627" s="86"/>
      <c r="C627" s="86"/>
      <c r="D627" s="127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</row>
    <row r="628" ht="14.25" customHeight="1">
      <c r="A628" s="86"/>
      <c r="B628" s="86"/>
      <c r="C628" s="86"/>
      <c r="D628" s="127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</row>
    <row r="629" ht="14.25" customHeight="1">
      <c r="A629" s="86"/>
      <c r="B629" s="86"/>
      <c r="C629" s="86"/>
      <c r="D629" s="127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</row>
    <row r="630" ht="14.25" customHeight="1">
      <c r="A630" s="86"/>
      <c r="B630" s="86"/>
      <c r="C630" s="86"/>
      <c r="D630" s="127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</row>
    <row r="631" ht="14.25" customHeight="1">
      <c r="A631" s="86"/>
      <c r="B631" s="86"/>
      <c r="C631" s="86"/>
      <c r="D631" s="127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</row>
    <row r="632" ht="14.25" customHeight="1">
      <c r="A632" s="86"/>
      <c r="B632" s="86"/>
      <c r="C632" s="86"/>
      <c r="D632" s="127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</row>
    <row r="633" ht="14.25" customHeight="1">
      <c r="A633" s="86"/>
      <c r="B633" s="86"/>
      <c r="C633" s="86"/>
      <c r="D633" s="127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</row>
    <row r="634" ht="14.25" customHeight="1">
      <c r="A634" s="86"/>
      <c r="B634" s="86"/>
      <c r="C634" s="86"/>
      <c r="D634" s="127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</row>
    <row r="635" ht="14.25" customHeight="1">
      <c r="A635" s="86"/>
      <c r="B635" s="86"/>
      <c r="C635" s="86"/>
      <c r="D635" s="127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</row>
    <row r="636" ht="14.25" customHeight="1">
      <c r="A636" s="86"/>
      <c r="B636" s="86"/>
      <c r="C636" s="86"/>
      <c r="D636" s="127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</row>
    <row r="637" ht="14.25" customHeight="1">
      <c r="A637" s="86"/>
      <c r="B637" s="86"/>
      <c r="C637" s="86"/>
      <c r="D637" s="127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</row>
    <row r="638" ht="14.25" customHeight="1">
      <c r="A638" s="86"/>
      <c r="B638" s="86"/>
      <c r="C638" s="86"/>
      <c r="D638" s="127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</row>
    <row r="639" ht="14.25" customHeight="1">
      <c r="A639" s="86"/>
      <c r="B639" s="86"/>
      <c r="C639" s="86"/>
      <c r="D639" s="127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</row>
    <row r="640" ht="14.25" customHeight="1">
      <c r="A640" s="86"/>
      <c r="B640" s="86"/>
      <c r="C640" s="86"/>
      <c r="D640" s="127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</row>
    <row r="641" ht="14.25" customHeight="1">
      <c r="A641" s="86"/>
      <c r="B641" s="86"/>
      <c r="C641" s="86"/>
      <c r="D641" s="127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</row>
    <row r="642" ht="14.25" customHeight="1">
      <c r="A642" s="86"/>
      <c r="B642" s="86"/>
      <c r="C642" s="86"/>
      <c r="D642" s="127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</row>
    <row r="643" ht="14.25" customHeight="1">
      <c r="A643" s="86"/>
      <c r="B643" s="86"/>
      <c r="C643" s="86"/>
      <c r="D643" s="127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</row>
    <row r="644" ht="14.25" customHeight="1">
      <c r="A644" s="86"/>
      <c r="B644" s="86"/>
      <c r="C644" s="86"/>
      <c r="D644" s="127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</row>
    <row r="645" ht="14.25" customHeight="1">
      <c r="A645" s="86"/>
      <c r="B645" s="86"/>
      <c r="C645" s="86"/>
      <c r="D645" s="127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</row>
    <row r="646" ht="14.25" customHeight="1">
      <c r="A646" s="86"/>
      <c r="B646" s="86"/>
      <c r="C646" s="86"/>
      <c r="D646" s="127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</row>
    <row r="647" ht="14.25" customHeight="1">
      <c r="A647" s="86"/>
      <c r="B647" s="86"/>
      <c r="C647" s="86"/>
      <c r="D647" s="127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</row>
    <row r="648" ht="14.25" customHeight="1">
      <c r="A648" s="86"/>
      <c r="B648" s="86"/>
      <c r="C648" s="86"/>
      <c r="D648" s="127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</row>
    <row r="649" ht="14.25" customHeight="1">
      <c r="A649" s="86"/>
      <c r="B649" s="86"/>
      <c r="C649" s="86"/>
      <c r="D649" s="127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</row>
    <row r="650" ht="14.25" customHeight="1">
      <c r="A650" s="86"/>
      <c r="B650" s="86"/>
      <c r="C650" s="86"/>
      <c r="D650" s="127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</row>
    <row r="651" ht="14.25" customHeight="1">
      <c r="A651" s="86"/>
      <c r="B651" s="86"/>
      <c r="C651" s="86"/>
      <c r="D651" s="127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</row>
    <row r="652" ht="14.25" customHeight="1">
      <c r="A652" s="86"/>
      <c r="B652" s="86"/>
      <c r="C652" s="86"/>
      <c r="D652" s="127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</row>
    <row r="653" ht="14.25" customHeight="1">
      <c r="A653" s="86"/>
      <c r="B653" s="86"/>
      <c r="C653" s="86"/>
      <c r="D653" s="127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</row>
    <row r="654" ht="14.25" customHeight="1">
      <c r="A654" s="86"/>
      <c r="B654" s="86"/>
      <c r="C654" s="86"/>
      <c r="D654" s="127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</row>
    <row r="655" ht="14.25" customHeight="1">
      <c r="A655" s="86"/>
      <c r="B655" s="86"/>
      <c r="C655" s="86"/>
      <c r="D655" s="127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</row>
    <row r="656" ht="14.25" customHeight="1">
      <c r="A656" s="86"/>
      <c r="B656" s="86"/>
      <c r="C656" s="86"/>
      <c r="D656" s="127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</row>
    <row r="657" ht="14.25" customHeight="1">
      <c r="A657" s="86"/>
      <c r="B657" s="86"/>
      <c r="C657" s="86"/>
      <c r="D657" s="127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</row>
    <row r="658" ht="14.25" customHeight="1">
      <c r="A658" s="86"/>
      <c r="B658" s="86"/>
      <c r="C658" s="86"/>
      <c r="D658" s="127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</row>
    <row r="659" ht="14.25" customHeight="1">
      <c r="A659" s="86"/>
      <c r="B659" s="86"/>
      <c r="C659" s="86"/>
      <c r="D659" s="127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</row>
    <row r="660" ht="14.25" customHeight="1">
      <c r="A660" s="86"/>
      <c r="B660" s="86"/>
      <c r="C660" s="86"/>
      <c r="D660" s="127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</row>
    <row r="661" ht="14.25" customHeight="1">
      <c r="A661" s="86"/>
      <c r="B661" s="86"/>
      <c r="C661" s="86"/>
      <c r="D661" s="127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</row>
    <row r="662" ht="14.25" customHeight="1">
      <c r="A662" s="86"/>
      <c r="B662" s="86"/>
      <c r="C662" s="86"/>
      <c r="D662" s="127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</row>
    <row r="663" ht="14.25" customHeight="1">
      <c r="A663" s="86"/>
      <c r="B663" s="86"/>
      <c r="C663" s="86"/>
      <c r="D663" s="127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</row>
    <row r="664" ht="14.25" customHeight="1">
      <c r="A664" s="86"/>
      <c r="B664" s="86"/>
      <c r="C664" s="86"/>
      <c r="D664" s="127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</row>
    <row r="665" ht="14.25" customHeight="1">
      <c r="A665" s="86"/>
      <c r="B665" s="86"/>
      <c r="C665" s="86"/>
      <c r="D665" s="127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</row>
    <row r="666" ht="14.25" customHeight="1">
      <c r="A666" s="86"/>
      <c r="B666" s="86"/>
      <c r="C666" s="86"/>
      <c r="D666" s="127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</row>
    <row r="667" ht="14.25" customHeight="1">
      <c r="A667" s="86"/>
      <c r="B667" s="86"/>
      <c r="C667" s="86"/>
      <c r="D667" s="127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</row>
    <row r="668" ht="14.25" customHeight="1">
      <c r="A668" s="86"/>
      <c r="B668" s="86"/>
      <c r="C668" s="86"/>
      <c r="D668" s="127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</row>
    <row r="669" ht="14.25" customHeight="1">
      <c r="A669" s="86"/>
      <c r="B669" s="86"/>
      <c r="C669" s="86"/>
      <c r="D669" s="127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</row>
    <row r="670" ht="14.25" customHeight="1">
      <c r="A670" s="86"/>
      <c r="B670" s="86"/>
      <c r="C670" s="86"/>
      <c r="D670" s="127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</row>
    <row r="671" ht="14.25" customHeight="1">
      <c r="A671" s="86"/>
      <c r="B671" s="86"/>
      <c r="C671" s="86"/>
      <c r="D671" s="127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</row>
    <row r="672" ht="14.25" customHeight="1">
      <c r="A672" s="86"/>
      <c r="B672" s="86"/>
      <c r="C672" s="86"/>
      <c r="D672" s="127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</row>
    <row r="673" ht="14.25" customHeight="1">
      <c r="A673" s="86"/>
      <c r="B673" s="86"/>
      <c r="C673" s="86"/>
      <c r="D673" s="127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</row>
    <row r="674" ht="14.25" customHeight="1">
      <c r="A674" s="86"/>
      <c r="B674" s="86"/>
      <c r="C674" s="86"/>
      <c r="D674" s="127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</row>
    <row r="675" ht="14.25" customHeight="1">
      <c r="A675" s="86"/>
      <c r="B675" s="86"/>
      <c r="C675" s="86"/>
      <c r="D675" s="127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</row>
    <row r="676" ht="14.25" customHeight="1">
      <c r="A676" s="86"/>
      <c r="B676" s="86"/>
      <c r="C676" s="86"/>
      <c r="D676" s="127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</row>
    <row r="677" ht="14.25" customHeight="1">
      <c r="A677" s="86"/>
      <c r="B677" s="86"/>
      <c r="C677" s="86"/>
      <c r="D677" s="127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</row>
    <row r="678" ht="14.25" customHeight="1">
      <c r="A678" s="86"/>
      <c r="B678" s="86"/>
      <c r="C678" s="86"/>
      <c r="D678" s="127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</row>
    <row r="679" ht="14.25" customHeight="1">
      <c r="A679" s="86"/>
      <c r="B679" s="86"/>
      <c r="C679" s="86"/>
      <c r="D679" s="127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</row>
    <row r="680" ht="14.25" customHeight="1">
      <c r="A680" s="86"/>
      <c r="B680" s="86"/>
      <c r="C680" s="86"/>
      <c r="D680" s="127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</row>
    <row r="681" ht="14.25" customHeight="1">
      <c r="A681" s="86"/>
      <c r="B681" s="86"/>
      <c r="C681" s="86"/>
      <c r="D681" s="127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</row>
    <row r="682" ht="14.25" customHeight="1">
      <c r="A682" s="86"/>
      <c r="B682" s="86"/>
      <c r="C682" s="86"/>
      <c r="D682" s="127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</row>
    <row r="683" ht="14.25" customHeight="1">
      <c r="A683" s="86"/>
      <c r="B683" s="86"/>
      <c r="C683" s="86"/>
      <c r="D683" s="127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</row>
    <row r="684" ht="14.25" customHeight="1">
      <c r="A684" s="86"/>
      <c r="B684" s="86"/>
      <c r="C684" s="86"/>
      <c r="D684" s="127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</row>
    <row r="685" ht="14.25" customHeight="1">
      <c r="A685" s="86"/>
      <c r="B685" s="86"/>
      <c r="C685" s="86"/>
      <c r="D685" s="127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</row>
    <row r="686" ht="14.25" customHeight="1">
      <c r="A686" s="86"/>
      <c r="B686" s="86"/>
      <c r="C686" s="86"/>
      <c r="D686" s="127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</row>
    <row r="687" ht="14.25" customHeight="1">
      <c r="A687" s="86"/>
      <c r="B687" s="86"/>
      <c r="C687" s="86"/>
      <c r="D687" s="127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</row>
    <row r="688" ht="14.25" customHeight="1">
      <c r="A688" s="86"/>
      <c r="B688" s="86"/>
      <c r="C688" s="86"/>
      <c r="D688" s="127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</row>
    <row r="689" ht="14.25" customHeight="1">
      <c r="A689" s="86"/>
      <c r="B689" s="86"/>
      <c r="C689" s="86"/>
      <c r="D689" s="127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</row>
    <row r="690" ht="14.25" customHeight="1">
      <c r="A690" s="86"/>
      <c r="B690" s="86"/>
      <c r="C690" s="86"/>
      <c r="D690" s="127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</row>
    <row r="691" ht="14.25" customHeight="1">
      <c r="A691" s="86"/>
      <c r="B691" s="86"/>
      <c r="C691" s="86"/>
      <c r="D691" s="127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</row>
    <row r="692" ht="14.25" customHeight="1">
      <c r="A692" s="86"/>
      <c r="B692" s="86"/>
      <c r="C692" s="86"/>
      <c r="D692" s="127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</row>
    <row r="693" ht="14.25" customHeight="1">
      <c r="A693" s="86"/>
      <c r="B693" s="86"/>
      <c r="C693" s="86"/>
      <c r="D693" s="127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</row>
    <row r="694" ht="14.25" customHeight="1">
      <c r="A694" s="86"/>
      <c r="B694" s="86"/>
      <c r="C694" s="86"/>
      <c r="D694" s="127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</row>
    <row r="695" ht="14.25" customHeight="1">
      <c r="A695" s="86"/>
      <c r="B695" s="86"/>
      <c r="C695" s="86"/>
      <c r="D695" s="127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</row>
    <row r="696" ht="14.25" customHeight="1">
      <c r="A696" s="86"/>
      <c r="B696" s="86"/>
      <c r="C696" s="86"/>
      <c r="D696" s="127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</row>
    <row r="697" ht="14.25" customHeight="1">
      <c r="A697" s="86"/>
      <c r="B697" s="86"/>
      <c r="C697" s="86"/>
      <c r="D697" s="127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</row>
    <row r="698" ht="14.25" customHeight="1">
      <c r="A698" s="86"/>
      <c r="B698" s="86"/>
      <c r="C698" s="86"/>
      <c r="D698" s="127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</row>
    <row r="699" ht="14.25" customHeight="1">
      <c r="A699" s="86"/>
      <c r="B699" s="86"/>
      <c r="C699" s="86"/>
      <c r="D699" s="127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</row>
    <row r="700" ht="14.25" customHeight="1">
      <c r="A700" s="86"/>
      <c r="B700" s="86"/>
      <c r="C700" s="86"/>
      <c r="D700" s="127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</row>
    <row r="701" ht="14.25" customHeight="1">
      <c r="A701" s="86"/>
      <c r="B701" s="86"/>
      <c r="C701" s="86"/>
      <c r="D701" s="127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</row>
    <row r="702" ht="14.25" customHeight="1">
      <c r="A702" s="86"/>
      <c r="B702" s="86"/>
      <c r="C702" s="86"/>
      <c r="D702" s="127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</row>
    <row r="703" ht="14.25" customHeight="1">
      <c r="A703" s="86"/>
      <c r="B703" s="86"/>
      <c r="C703" s="86"/>
      <c r="D703" s="127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</row>
    <row r="704" ht="14.25" customHeight="1">
      <c r="A704" s="86"/>
      <c r="B704" s="86"/>
      <c r="C704" s="86"/>
      <c r="D704" s="127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</row>
    <row r="705" ht="14.25" customHeight="1">
      <c r="A705" s="86"/>
      <c r="B705" s="86"/>
      <c r="C705" s="86"/>
      <c r="D705" s="127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</row>
    <row r="706" ht="14.25" customHeight="1">
      <c r="A706" s="86"/>
      <c r="B706" s="86"/>
      <c r="C706" s="86"/>
      <c r="D706" s="127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</row>
    <row r="707" ht="14.25" customHeight="1">
      <c r="A707" s="86"/>
      <c r="B707" s="86"/>
      <c r="C707" s="86"/>
      <c r="D707" s="127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</row>
    <row r="708" ht="14.25" customHeight="1">
      <c r="A708" s="86"/>
      <c r="B708" s="86"/>
      <c r="C708" s="86"/>
      <c r="D708" s="127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</row>
    <row r="709" ht="14.25" customHeight="1">
      <c r="A709" s="86"/>
      <c r="B709" s="86"/>
      <c r="C709" s="86"/>
      <c r="D709" s="127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</row>
    <row r="710" ht="14.25" customHeight="1">
      <c r="A710" s="86"/>
      <c r="B710" s="86"/>
      <c r="C710" s="86"/>
      <c r="D710" s="127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</row>
    <row r="711" ht="14.25" customHeight="1">
      <c r="A711" s="86"/>
      <c r="B711" s="86"/>
      <c r="C711" s="86"/>
      <c r="D711" s="127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</row>
    <row r="712" ht="14.25" customHeight="1">
      <c r="A712" s="86"/>
      <c r="B712" s="86"/>
      <c r="C712" s="86"/>
      <c r="D712" s="127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</row>
    <row r="713" ht="14.25" customHeight="1">
      <c r="A713" s="86"/>
      <c r="B713" s="86"/>
      <c r="C713" s="86"/>
      <c r="D713" s="127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</row>
    <row r="714" ht="14.25" customHeight="1">
      <c r="A714" s="86"/>
      <c r="B714" s="86"/>
      <c r="C714" s="86"/>
      <c r="D714" s="127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</row>
    <row r="715" ht="14.25" customHeight="1">
      <c r="A715" s="86"/>
      <c r="B715" s="86"/>
      <c r="C715" s="86"/>
      <c r="D715" s="127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</row>
    <row r="716" ht="14.25" customHeight="1">
      <c r="A716" s="86"/>
      <c r="B716" s="86"/>
      <c r="C716" s="86"/>
      <c r="D716" s="127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</row>
    <row r="717" ht="14.25" customHeight="1">
      <c r="A717" s="86"/>
      <c r="B717" s="86"/>
      <c r="C717" s="86"/>
      <c r="D717" s="127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</row>
    <row r="718" ht="14.25" customHeight="1">
      <c r="A718" s="86"/>
      <c r="B718" s="86"/>
      <c r="C718" s="86"/>
      <c r="D718" s="127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</row>
    <row r="719" ht="14.25" customHeight="1">
      <c r="A719" s="86"/>
      <c r="B719" s="86"/>
      <c r="C719" s="86"/>
      <c r="D719" s="127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</row>
    <row r="720" ht="14.25" customHeight="1">
      <c r="A720" s="86"/>
      <c r="B720" s="86"/>
      <c r="C720" s="86"/>
      <c r="D720" s="127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</row>
    <row r="721" ht="14.25" customHeight="1">
      <c r="A721" s="86"/>
      <c r="B721" s="86"/>
      <c r="C721" s="86"/>
      <c r="D721" s="127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</row>
    <row r="722" ht="14.25" customHeight="1">
      <c r="A722" s="86"/>
      <c r="B722" s="86"/>
      <c r="C722" s="86"/>
      <c r="D722" s="127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</row>
    <row r="723" ht="14.25" customHeight="1">
      <c r="A723" s="86"/>
      <c r="B723" s="86"/>
      <c r="C723" s="86"/>
      <c r="D723" s="127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</row>
    <row r="724" ht="14.25" customHeight="1">
      <c r="A724" s="86"/>
      <c r="B724" s="86"/>
      <c r="C724" s="86"/>
      <c r="D724" s="127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</row>
    <row r="725" ht="14.25" customHeight="1">
      <c r="A725" s="86"/>
      <c r="B725" s="86"/>
      <c r="C725" s="86"/>
      <c r="D725" s="127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</row>
    <row r="726" ht="14.25" customHeight="1">
      <c r="A726" s="86"/>
      <c r="B726" s="86"/>
      <c r="C726" s="86"/>
      <c r="D726" s="127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</row>
    <row r="727" ht="14.25" customHeight="1">
      <c r="A727" s="86"/>
      <c r="B727" s="86"/>
      <c r="C727" s="86"/>
      <c r="D727" s="127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</row>
    <row r="728" ht="14.25" customHeight="1">
      <c r="A728" s="86"/>
      <c r="B728" s="86"/>
      <c r="C728" s="86"/>
      <c r="D728" s="127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</row>
    <row r="729" ht="14.25" customHeight="1">
      <c r="A729" s="86"/>
      <c r="B729" s="86"/>
      <c r="C729" s="86"/>
      <c r="D729" s="127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</row>
    <row r="730" ht="14.25" customHeight="1">
      <c r="A730" s="86"/>
      <c r="B730" s="86"/>
      <c r="C730" s="86"/>
      <c r="D730" s="127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</row>
    <row r="731" ht="14.25" customHeight="1">
      <c r="A731" s="86"/>
      <c r="B731" s="86"/>
      <c r="C731" s="86"/>
      <c r="D731" s="127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</row>
    <row r="732" ht="14.25" customHeight="1">
      <c r="A732" s="86"/>
      <c r="B732" s="86"/>
      <c r="C732" s="86"/>
      <c r="D732" s="127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</row>
    <row r="733" ht="14.25" customHeight="1">
      <c r="A733" s="86"/>
      <c r="B733" s="86"/>
      <c r="C733" s="86"/>
      <c r="D733" s="127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</row>
    <row r="734" ht="14.25" customHeight="1">
      <c r="A734" s="86"/>
      <c r="B734" s="86"/>
      <c r="C734" s="86"/>
      <c r="D734" s="127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</row>
    <row r="735" ht="14.25" customHeight="1">
      <c r="A735" s="86"/>
      <c r="B735" s="86"/>
      <c r="C735" s="86"/>
      <c r="D735" s="127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</row>
    <row r="736" ht="14.25" customHeight="1">
      <c r="A736" s="86"/>
      <c r="B736" s="86"/>
      <c r="C736" s="86"/>
      <c r="D736" s="127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</row>
    <row r="737" ht="14.25" customHeight="1">
      <c r="A737" s="86"/>
      <c r="B737" s="86"/>
      <c r="C737" s="86"/>
      <c r="D737" s="127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</row>
    <row r="738" ht="14.25" customHeight="1">
      <c r="A738" s="86"/>
      <c r="B738" s="86"/>
      <c r="C738" s="86"/>
      <c r="D738" s="127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</row>
    <row r="739" ht="14.25" customHeight="1">
      <c r="A739" s="86"/>
      <c r="B739" s="86"/>
      <c r="C739" s="86"/>
      <c r="D739" s="127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</row>
    <row r="740" ht="14.25" customHeight="1">
      <c r="A740" s="86"/>
      <c r="B740" s="86"/>
      <c r="C740" s="86"/>
      <c r="D740" s="127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</row>
    <row r="741" ht="14.25" customHeight="1">
      <c r="A741" s="86"/>
      <c r="B741" s="86"/>
      <c r="C741" s="86"/>
      <c r="D741" s="127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</row>
    <row r="742" ht="14.25" customHeight="1">
      <c r="A742" s="86"/>
      <c r="B742" s="86"/>
      <c r="C742" s="86"/>
      <c r="D742" s="127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</row>
    <row r="743" ht="14.25" customHeight="1">
      <c r="A743" s="86"/>
      <c r="B743" s="86"/>
      <c r="C743" s="86"/>
      <c r="D743" s="127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</row>
    <row r="744" ht="14.25" customHeight="1">
      <c r="A744" s="86"/>
      <c r="B744" s="86"/>
      <c r="C744" s="86"/>
      <c r="D744" s="127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</row>
    <row r="745" ht="14.25" customHeight="1">
      <c r="A745" s="86"/>
      <c r="B745" s="86"/>
      <c r="C745" s="86"/>
      <c r="D745" s="127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</row>
    <row r="746" ht="14.25" customHeight="1">
      <c r="A746" s="86"/>
      <c r="B746" s="86"/>
      <c r="C746" s="86"/>
      <c r="D746" s="127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</row>
    <row r="747" ht="14.25" customHeight="1">
      <c r="A747" s="86"/>
      <c r="B747" s="86"/>
      <c r="C747" s="86"/>
      <c r="D747" s="127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</row>
    <row r="748" ht="14.25" customHeight="1">
      <c r="A748" s="86"/>
      <c r="B748" s="86"/>
      <c r="C748" s="86"/>
      <c r="D748" s="127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</row>
    <row r="749" ht="14.25" customHeight="1">
      <c r="A749" s="86"/>
      <c r="B749" s="86"/>
      <c r="C749" s="86"/>
      <c r="D749" s="127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</row>
    <row r="750" ht="14.25" customHeight="1">
      <c r="A750" s="86"/>
      <c r="B750" s="86"/>
      <c r="C750" s="86"/>
      <c r="D750" s="127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</row>
    <row r="751" ht="14.25" customHeight="1">
      <c r="A751" s="86"/>
      <c r="B751" s="86"/>
      <c r="C751" s="86"/>
      <c r="D751" s="127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</row>
    <row r="752" ht="14.25" customHeight="1">
      <c r="A752" s="86"/>
      <c r="B752" s="86"/>
      <c r="C752" s="86"/>
      <c r="D752" s="127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</row>
    <row r="753" ht="14.25" customHeight="1">
      <c r="A753" s="86"/>
      <c r="B753" s="86"/>
      <c r="C753" s="86"/>
      <c r="D753" s="127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</row>
    <row r="754" ht="14.25" customHeight="1">
      <c r="A754" s="86"/>
      <c r="B754" s="86"/>
      <c r="C754" s="86"/>
      <c r="D754" s="127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</row>
    <row r="755" ht="14.25" customHeight="1">
      <c r="A755" s="86"/>
      <c r="B755" s="86"/>
      <c r="C755" s="86"/>
      <c r="D755" s="127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</row>
    <row r="756" ht="14.25" customHeight="1">
      <c r="A756" s="86"/>
      <c r="B756" s="86"/>
      <c r="C756" s="86"/>
      <c r="D756" s="127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</row>
    <row r="757" ht="14.25" customHeight="1">
      <c r="A757" s="86"/>
      <c r="B757" s="86"/>
      <c r="C757" s="86"/>
      <c r="D757" s="127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</row>
    <row r="758" ht="14.25" customHeight="1">
      <c r="A758" s="86"/>
      <c r="B758" s="86"/>
      <c r="C758" s="86"/>
      <c r="D758" s="127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</row>
    <row r="759" ht="14.25" customHeight="1">
      <c r="A759" s="86"/>
      <c r="B759" s="86"/>
      <c r="C759" s="86"/>
      <c r="D759" s="127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</row>
    <row r="760" ht="14.25" customHeight="1">
      <c r="A760" s="86"/>
      <c r="B760" s="86"/>
      <c r="C760" s="86"/>
      <c r="D760" s="127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</row>
    <row r="761" ht="14.25" customHeight="1">
      <c r="A761" s="86"/>
      <c r="B761" s="86"/>
      <c r="C761" s="86"/>
      <c r="D761" s="127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</row>
    <row r="762" ht="14.25" customHeight="1">
      <c r="A762" s="86"/>
      <c r="B762" s="86"/>
      <c r="C762" s="86"/>
      <c r="D762" s="127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</row>
    <row r="763" ht="14.25" customHeight="1">
      <c r="A763" s="86"/>
      <c r="B763" s="86"/>
      <c r="C763" s="86"/>
      <c r="D763" s="127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</row>
    <row r="764" ht="14.25" customHeight="1">
      <c r="A764" s="86"/>
      <c r="B764" s="86"/>
      <c r="C764" s="86"/>
      <c r="D764" s="127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</row>
    <row r="765" ht="14.25" customHeight="1">
      <c r="A765" s="86"/>
      <c r="B765" s="86"/>
      <c r="C765" s="86"/>
      <c r="D765" s="127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</row>
    <row r="766" ht="14.25" customHeight="1">
      <c r="A766" s="86"/>
      <c r="B766" s="86"/>
      <c r="C766" s="86"/>
      <c r="D766" s="127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</row>
    <row r="767" ht="14.25" customHeight="1">
      <c r="A767" s="86"/>
      <c r="B767" s="86"/>
      <c r="C767" s="86"/>
      <c r="D767" s="127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</row>
    <row r="768" ht="14.25" customHeight="1">
      <c r="A768" s="86"/>
      <c r="B768" s="86"/>
      <c r="C768" s="86"/>
      <c r="D768" s="127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</row>
    <row r="769" ht="14.25" customHeight="1">
      <c r="A769" s="86"/>
      <c r="B769" s="86"/>
      <c r="C769" s="86"/>
      <c r="D769" s="127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</row>
    <row r="770" ht="14.25" customHeight="1">
      <c r="A770" s="86"/>
      <c r="B770" s="86"/>
      <c r="C770" s="86"/>
      <c r="D770" s="127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</row>
    <row r="771" ht="14.25" customHeight="1">
      <c r="A771" s="86"/>
      <c r="B771" s="86"/>
      <c r="C771" s="86"/>
      <c r="D771" s="127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</row>
    <row r="772" ht="14.25" customHeight="1">
      <c r="A772" s="86"/>
      <c r="B772" s="86"/>
      <c r="C772" s="86"/>
      <c r="D772" s="127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</row>
    <row r="773" ht="14.25" customHeight="1">
      <c r="A773" s="86"/>
      <c r="B773" s="86"/>
      <c r="C773" s="86"/>
      <c r="D773" s="127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</row>
    <row r="774" ht="14.25" customHeight="1">
      <c r="A774" s="86"/>
      <c r="B774" s="86"/>
      <c r="C774" s="86"/>
      <c r="D774" s="127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</row>
    <row r="775" ht="14.25" customHeight="1">
      <c r="A775" s="86"/>
      <c r="B775" s="86"/>
      <c r="C775" s="86"/>
      <c r="D775" s="127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</row>
    <row r="776" ht="14.25" customHeight="1">
      <c r="A776" s="86"/>
      <c r="B776" s="86"/>
      <c r="C776" s="86"/>
      <c r="D776" s="127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</row>
    <row r="777" ht="14.25" customHeight="1">
      <c r="A777" s="86"/>
      <c r="B777" s="86"/>
      <c r="C777" s="86"/>
      <c r="D777" s="127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</row>
    <row r="778" ht="14.25" customHeight="1">
      <c r="A778" s="86"/>
      <c r="B778" s="86"/>
      <c r="C778" s="86"/>
      <c r="D778" s="127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</row>
    <row r="779" ht="14.25" customHeight="1">
      <c r="A779" s="86"/>
      <c r="B779" s="86"/>
      <c r="C779" s="86"/>
      <c r="D779" s="127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</row>
    <row r="780" ht="14.25" customHeight="1">
      <c r="A780" s="86"/>
      <c r="B780" s="86"/>
      <c r="C780" s="86"/>
      <c r="D780" s="127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</row>
    <row r="781" ht="14.25" customHeight="1">
      <c r="A781" s="86"/>
      <c r="B781" s="86"/>
      <c r="C781" s="86"/>
      <c r="D781" s="127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</row>
    <row r="782" ht="14.25" customHeight="1">
      <c r="A782" s="86"/>
      <c r="B782" s="86"/>
      <c r="C782" s="86"/>
      <c r="D782" s="127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</row>
    <row r="783" ht="14.25" customHeight="1">
      <c r="A783" s="86"/>
      <c r="B783" s="86"/>
      <c r="C783" s="86"/>
      <c r="D783" s="127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</row>
    <row r="784" ht="14.25" customHeight="1">
      <c r="A784" s="86"/>
      <c r="B784" s="86"/>
      <c r="C784" s="86"/>
      <c r="D784" s="127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</row>
    <row r="785" ht="14.25" customHeight="1">
      <c r="A785" s="86"/>
      <c r="B785" s="86"/>
      <c r="C785" s="86"/>
      <c r="D785" s="127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</row>
    <row r="786" ht="14.25" customHeight="1">
      <c r="A786" s="86"/>
      <c r="B786" s="86"/>
      <c r="C786" s="86"/>
      <c r="D786" s="127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</row>
    <row r="787" ht="14.25" customHeight="1">
      <c r="A787" s="86"/>
      <c r="B787" s="86"/>
      <c r="C787" s="86"/>
      <c r="D787" s="127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</row>
    <row r="788" ht="14.25" customHeight="1">
      <c r="A788" s="86"/>
      <c r="B788" s="86"/>
      <c r="C788" s="86"/>
      <c r="D788" s="127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</row>
    <row r="789" ht="14.25" customHeight="1">
      <c r="A789" s="86"/>
      <c r="B789" s="86"/>
      <c r="C789" s="86"/>
      <c r="D789" s="127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</row>
    <row r="790" ht="14.25" customHeight="1">
      <c r="A790" s="86"/>
      <c r="B790" s="86"/>
      <c r="C790" s="86"/>
      <c r="D790" s="127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</row>
    <row r="791" ht="14.25" customHeight="1">
      <c r="A791" s="86"/>
      <c r="B791" s="86"/>
      <c r="C791" s="86"/>
      <c r="D791" s="127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</row>
    <row r="792" ht="14.25" customHeight="1">
      <c r="A792" s="86"/>
      <c r="B792" s="86"/>
      <c r="C792" s="86"/>
      <c r="D792" s="127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</row>
    <row r="793" ht="14.25" customHeight="1">
      <c r="A793" s="86"/>
      <c r="B793" s="86"/>
      <c r="C793" s="86"/>
      <c r="D793" s="127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</row>
    <row r="794" ht="14.25" customHeight="1">
      <c r="A794" s="86"/>
      <c r="B794" s="86"/>
      <c r="C794" s="86"/>
      <c r="D794" s="127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</row>
    <row r="795" ht="14.25" customHeight="1">
      <c r="A795" s="86"/>
      <c r="B795" s="86"/>
      <c r="C795" s="86"/>
      <c r="D795" s="127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</row>
    <row r="796" ht="14.25" customHeight="1">
      <c r="A796" s="86"/>
      <c r="B796" s="86"/>
      <c r="C796" s="86"/>
      <c r="D796" s="127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</row>
    <row r="797" ht="14.25" customHeight="1">
      <c r="A797" s="86"/>
      <c r="B797" s="86"/>
      <c r="C797" s="86"/>
      <c r="D797" s="127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</row>
    <row r="798" ht="14.25" customHeight="1">
      <c r="A798" s="86"/>
      <c r="B798" s="86"/>
      <c r="C798" s="86"/>
      <c r="D798" s="127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</row>
    <row r="799" ht="14.25" customHeight="1">
      <c r="A799" s="86"/>
      <c r="B799" s="86"/>
      <c r="C799" s="86"/>
      <c r="D799" s="127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</row>
    <row r="800" ht="14.25" customHeight="1">
      <c r="A800" s="86"/>
      <c r="B800" s="86"/>
      <c r="C800" s="86"/>
      <c r="D800" s="127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</row>
    <row r="801" ht="14.25" customHeight="1">
      <c r="A801" s="86"/>
      <c r="B801" s="86"/>
      <c r="C801" s="86"/>
      <c r="D801" s="127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</row>
    <row r="802" ht="14.25" customHeight="1">
      <c r="A802" s="86"/>
      <c r="B802" s="86"/>
      <c r="C802" s="86"/>
      <c r="D802" s="127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</row>
    <row r="803" ht="14.25" customHeight="1">
      <c r="A803" s="86"/>
      <c r="B803" s="86"/>
      <c r="C803" s="86"/>
      <c r="D803" s="127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</row>
    <row r="804" ht="14.25" customHeight="1">
      <c r="A804" s="86"/>
      <c r="B804" s="86"/>
      <c r="C804" s="86"/>
      <c r="D804" s="127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</row>
    <row r="805" ht="14.25" customHeight="1">
      <c r="A805" s="86"/>
      <c r="B805" s="86"/>
      <c r="C805" s="86"/>
      <c r="D805" s="127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</row>
    <row r="806" ht="14.25" customHeight="1">
      <c r="A806" s="86"/>
      <c r="B806" s="86"/>
      <c r="C806" s="86"/>
      <c r="D806" s="127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</row>
    <row r="807" ht="14.25" customHeight="1">
      <c r="A807" s="86"/>
      <c r="B807" s="86"/>
      <c r="C807" s="86"/>
      <c r="D807" s="127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</row>
    <row r="808" ht="14.25" customHeight="1">
      <c r="A808" s="86"/>
      <c r="B808" s="86"/>
      <c r="C808" s="86"/>
      <c r="D808" s="127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</row>
    <row r="809" ht="14.25" customHeight="1">
      <c r="A809" s="86"/>
      <c r="B809" s="86"/>
      <c r="C809" s="86"/>
      <c r="D809" s="127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</row>
    <row r="810" ht="14.25" customHeight="1">
      <c r="A810" s="86"/>
      <c r="B810" s="86"/>
      <c r="C810" s="86"/>
      <c r="D810" s="127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</row>
    <row r="811" ht="14.25" customHeight="1">
      <c r="A811" s="86"/>
      <c r="B811" s="86"/>
      <c r="C811" s="86"/>
      <c r="D811" s="127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</row>
    <row r="812" ht="14.25" customHeight="1">
      <c r="A812" s="86"/>
      <c r="B812" s="86"/>
      <c r="C812" s="86"/>
      <c r="D812" s="127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</row>
    <row r="813" ht="14.25" customHeight="1">
      <c r="A813" s="86"/>
      <c r="B813" s="86"/>
      <c r="C813" s="86"/>
      <c r="D813" s="127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</row>
    <row r="814" ht="14.25" customHeight="1">
      <c r="A814" s="86"/>
      <c r="B814" s="86"/>
      <c r="C814" s="86"/>
      <c r="D814" s="127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</row>
    <row r="815" ht="14.25" customHeight="1">
      <c r="A815" s="86"/>
      <c r="B815" s="86"/>
      <c r="C815" s="86"/>
      <c r="D815" s="127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</row>
    <row r="816" ht="14.25" customHeight="1">
      <c r="A816" s="86"/>
      <c r="B816" s="86"/>
      <c r="C816" s="86"/>
      <c r="D816" s="127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</row>
    <row r="817" ht="14.25" customHeight="1">
      <c r="A817" s="86"/>
      <c r="B817" s="86"/>
      <c r="C817" s="86"/>
      <c r="D817" s="127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</row>
    <row r="818" ht="14.25" customHeight="1">
      <c r="A818" s="86"/>
      <c r="B818" s="86"/>
      <c r="C818" s="86"/>
      <c r="D818" s="127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</row>
    <row r="819" ht="14.25" customHeight="1">
      <c r="A819" s="86"/>
      <c r="B819" s="86"/>
      <c r="C819" s="86"/>
      <c r="D819" s="127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</row>
    <row r="820" ht="14.25" customHeight="1">
      <c r="A820" s="86"/>
      <c r="B820" s="86"/>
      <c r="C820" s="86"/>
      <c r="D820" s="127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</row>
    <row r="821" ht="14.25" customHeight="1">
      <c r="A821" s="86"/>
      <c r="B821" s="86"/>
      <c r="C821" s="86"/>
      <c r="D821" s="127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</row>
    <row r="822" ht="14.25" customHeight="1">
      <c r="A822" s="86"/>
      <c r="B822" s="86"/>
      <c r="C822" s="86"/>
      <c r="D822" s="127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</row>
    <row r="823" ht="14.25" customHeight="1">
      <c r="A823" s="86"/>
      <c r="B823" s="86"/>
      <c r="C823" s="86"/>
      <c r="D823" s="127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</row>
    <row r="824" ht="14.25" customHeight="1">
      <c r="A824" s="86"/>
      <c r="B824" s="86"/>
      <c r="C824" s="86"/>
      <c r="D824" s="127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</row>
    <row r="825" ht="14.25" customHeight="1">
      <c r="A825" s="86"/>
      <c r="B825" s="86"/>
      <c r="C825" s="86"/>
      <c r="D825" s="127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</row>
    <row r="826" ht="14.25" customHeight="1">
      <c r="A826" s="86"/>
      <c r="B826" s="86"/>
      <c r="C826" s="86"/>
      <c r="D826" s="127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</row>
    <row r="827" ht="14.25" customHeight="1">
      <c r="A827" s="86"/>
      <c r="B827" s="86"/>
      <c r="C827" s="86"/>
      <c r="D827" s="127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</row>
    <row r="828" ht="14.25" customHeight="1">
      <c r="A828" s="86"/>
      <c r="B828" s="86"/>
      <c r="C828" s="86"/>
      <c r="D828" s="127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</row>
    <row r="829" ht="14.25" customHeight="1">
      <c r="A829" s="86"/>
      <c r="B829" s="86"/>
      <c r="C829" s="86"/>
      <c r="D829" s="127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</row>
    <row r="830" ht="14.25" customHeight="1">
      <c r="A830" s="86"/>
      <c r="B830" s="86"/>
      <c r="C830" s="86"/>
      <c r="D830" s="127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</row>
    <row r="831" ht="14.25" customHeight="1">
      <c r="A831" s="86"/>
      <c r="B831" s="86"/>
      <c r="C831" s="86"/>
      <c r="D831" s="127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</row>
    <row r="832" ht="14.25" customHeight="1">
      <c r="A832" s="86"/>
      <c r="B832" s="86"/>
      <c r="C832" s="86"/>
      <c r="D832" s="127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</row>
    <row r="833" ht="14.25" customHeight="1">
      <c r="A833" s="86"/>
      <c r="B833" s="86"/>
      <c r="C833" s="86"/>
      <c r="D833" s="127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</row>
    <row r="834" ht="14.25" customHeight="1">
      <c r="A834" s="86"/>
      <c r="B834" s="86"/>
      <c r="C834" s="86"/>
      <c r="D834" s="127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</row>
    <row r="835" ht="14.25" customHeight="1">
      <c r="A835" s="86"/>
      <c r="B835" s="86"/>
      <c r="C835" s="86"/>
      <c r="D835" s="127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</row>
    <row r="836" ht="14.25" customHeight="1">
      <c r="A836" s="86"/>
      <c r="B836" s="86"/>
      <c r="C836" s="86"/>
      <c r="D836" s="127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</row>
    <row r="837" ht="14.25" customHeight="1">
      <c r="A837" s="86"/>
      <c r="B837" s="86"/>
      <c r="C837" s="86"/>
      <c r="D837" s="127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</row>
    <row r="838" ht="14.25" customHeight="1">
      <c r="A838" s="86"/>
      <c r="B838" s="86"/>
      <c r="C838" s="86"/>
      <c r="D838" s="127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</row>
    <row r="839" ht="14.25" customHeight="1">
      <c r="A839" s="86"/>
      <c r="B839" s="86"/>
      <c r="C839" s="86"/>
      <c r="D839" s="127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</row>
    <row r="840" ht="14.25" customHeight="1">
      <c r="A840" s="86"/>
      <c r="B840" s="86"/>
      <c r="C840" s="86"/>
      <c r="D840" s="127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</row>
    <row r="841" ht="14.25" customHeight="1">
      <c r="A841" s="86"/>
      <c r="B841" s="86"/>
      <c r="C841" s="86"/>
      <c r="D841" s="127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</row>
    <row r="842" ht="14.25" customHeight="1">
      <c r="A842" s="86"/>
      <c r="B842" s="86"/>
      <c r="C842" s="86"/>
      <c r="D842" s="127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</row>
    <row r="843" ht="14.25" customHeight="1">
      <c r="A843" s="86"/>
      <c r="B843" s="86"/>
      <c r="C843" s="86"/>
      <c r="D843" s="127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</row>
    <row r="844" ht="14.25" customHeight="1">
      <c r="A844" s="86"/>
      <c r="B844" s="86"/>
      <c r="C844" s="86"/>
      <c r="D844" s="127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</row>
    <row r="845" ht="14.25" customHeight="1">
      <c r="A845" s="86"/>
      <c r="B845" s="86"/>
      <c r="C845" s="86"/>
      <c r="D845" s="127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</row>
    <row r="846" ht="14.25" customHeight="1">
      <c r="A846" s="86"/>
      <c r="B846" s="86"/>
      <c r="C846" s="86"/>
      <c r="D846" s="127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</row>
    <row r="847" ht="14.25" customHeight="1">
      <c r="A847" s="86"/>
      <c r="B847" s="86"/>
      <c r="C847" s="86"/>
      <c r="D847" s="127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</row>
    <row r="848" ht="14.25" customHeight="1">
      <c r="A848" s="86"/>
      <c r="B848" s="86"/>
      <c r="C848" s="86"/>
      <c r="D848" s="127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</row>
    <row r="849" ht="14.25" customHeight="1">
      <c r="A849" s="86"/>
      <c r="B849" s="86"/>
      <c r="C849" s="86"/>
      <c r="D849" s="127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</row>
    <row r="850" ht="14.25" customHeight="1">
      <c r="A850" s="86"/>
      <c r="B850" s="86"/>
      <c r="C850" s="86"/>
      <c r="D850" s="127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</row>
    <row r="851" ht="14.25" customHeight="1">
      <c r="A851" s="86"/>
      <c r="B851" s="86"/>
      <c r="C851" s="86"/>
      <c r="D851" s="127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</row>
    <row r="852" ht="14.25" customHeight="1">
      <c r="A852" s="86"/>
      <c r="B852" s="86"/>
      <c r="C852" s="86"/>
      <c r="D852" s="127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</row>
    <row r="853" ht="14.25" customHeight="1">
      <c r="A853" s="86"/>
      <c r="B853" s="86"/>
      <c r="C853" s="86"/>
      <c r="D853" s="127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</row>
    <row r="854" ht="14.25" customHeight="1">
      <c r="A854" s="86"/>
      <c r="B854" s="86"/>
      <c r="C854" s="86"/>
      <c r="D854" s="127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</row>
    <row r="855" ht="14.25" customHeight="1">
      <c r="A855" s="86"/>
      <c r="B855" s="86"/>
      <c r="C855" s="86"/>
      <c r="D855" s="127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</row>
    <row r="856" ht="14.25" customHeight="1">
      <c r="A856" s="86"/>
      <c r="B856" s="86"/>
      <c r="C856" s="86"/>
      <c r="D856" s="127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</row>
    <row r="857" ht="14.25" customHeight="1">
      <c r="A857" s="86"/>
      <c r="B857" s="86"/>
      <c r="C857" s="86"/>
      <c r="D857" s="127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</row>
    <row r="858" ht="14.25" customHeight="1">
      <c r="A858" s="86"/>
      <c r="B858" s="86"/>
      <c r="C858" s="86"/>
      <c r="D858" s="127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</row>
    <row r="859" ht="14.25" customHeight="1">
      <c r="A859" s="86"/>
      <c r="B859" s="86"/>
      <c r="C859" s="86"/>
      <c r="D859" s="127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</row>
    <row r="860" ht="14.25" customHeight="1">
      <c r="A860" s="86"/>
      <c r="B860" s="86"/>
      <c r="C860" s="86"/>
      <c r="D860" s="127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</row>
    <row r="861" ht="14.25" customHeight="1">
      <c r="A861" s="86"/>
      <c r="B861" s="86"/>
      <c r="C861" s="86"/>
      <c r="D861" s="127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</row>
    <row r="862" ht="14.25" customHeight="1">
      <c r="A862" s="86"/>
      <c r="B862" s="86"/>
      <c r="C862" s="86"/>
      <c r="D862" s="127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</row>
    <row r="863" ht="14.25" customHeight="1">
      <c r="A863" s="86"/>
      <c r="B863" s="86"/>
      <c r="C863" s="86"/>
      <c r="D863" s="127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</row>
    <row r="864" ht="14.25" customHeight="1">
      <c r="A864" s="86"/>
      <c r="B864" s="86"/>
      <c r="C864" s="86"/>
      <c r="D864" s="127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</row>
    <row r="865" ht="14.25" customHeight="1">
      <c r="A865" s="86"/>
      <c r="B865" s="86"/>
      <c r="C865" s="86"/>
      <c r="D865" s="127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</row>
    <row r="866" ht="14.25" customHeight="1">
      <c r="A866" s="86"/>
      <c r="B866" s="86"/>
      <c r="C866" s="86"/>
      <c r="D866" s="127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</row>
    <row r="867" ht="14.25" customHeight="1">
      <c r="A867" s="86"/>
      <c r="B867" s="86"/>
      <c r="C867" s="86"/>
      <c r="D867" s="127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</row>
    <row r="868" ht="14.25" customHeight="1">
      <c r="A868" s="86"/>
      <c r="B868" s="86"/>
      <c r="C868" s="86"/>
      <c r="D868" s="127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</row>
    <row r="869" ht="14.25" customHeight="1">
      <c r="A869" s="86"/>
      <c r="B869" s="86"/>
      <c r="C869" s="86"/>
      <c r="D869" s="127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</row>
    <row r="870" ht="14.25" customHeight="1">
      <c r="A870" s="86"/>
      <c r="B870" s="86"/>
      <c r="C870" s="86"/>
      <c r="D870" s="127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</row>
    <row r="871" ht="14.25" customHeight="1">
      <c r="A871" s="86"/>
      <c r="B871" s="86"/>
      <c r="C871" s="86"/>
      <c r="D871" s="127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</row>
    <row r="872" ht="14.25" customHeight="1">
      <c r="A872" s="86"/>
      <c r="B872" s="86"/>
      <c r="C872" s="86"/>
      <c r="D872" s="127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</row>
    <row r="873" ht="14.25" customHeight="1">
      <c r="A873" s="86"/>
      <c r="B873" s="86"/>
      <c r="C873" s="86"/>
      <c r="D873" s="127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</row>
    <row r="874" ht="14.25" customHeight="1">
      <c r="A874" s="86"/>
      <c r="B874" s="86"/>
      <c r="C874" s="86"/>
      <c r="D874" s="127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</row>
    <row r="875" ht="14.25" customHeight="1">
      <c r="A875" s="86"/>
      <c r="B875" s="86"/>
      <c r="C875" s="86"/>
      <c r="D875" s="127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</row>
    <row r="876" ht="14.25" customHeight="1">
      <c r="A876" s="86"/>
      <c r="B876" s="86"/>
      <c r="C876" s="86"/>
      <c r="D876" s="127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</row>
    <row r="877" ht="14.25" customHeight="1">
      <c r="A877" s="86"/>
      <c r="B877" s="86"/>
      <c r="C877" s="86"/>
      <c r="D877" s="127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</row>
    <row r="878" ht="14.25" customHeight="1">
      <c r="A878" s="86"/>
      <c r="B878" s="86"/>
      <c r="C878" s="86"/>
      <c r="D878" s="127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</row>
    <row r="879" ht="14.25" customHeight="1">
      <c r="A879" s="86"/>
      <c r="B879" s="86"/>
      <c r="C879" s="86"/>
      <c r="D879" s="127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</row>
    <row r="880" ht="14.25" customHeight="1">
      <c r="A880" s="86"/>
      <c r="B880" s="86"/>
      <c r="C880" s="86"/>
      <c r="D880" s="127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</row>
    <row r="881" ht="14.25" customHeight="1">
      <c r="A881" s="86"/>
      <c r="B881" s="86"/>
      <c r="C881" s="86"/>
      <c r="D881" s="127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</row>
    <row r="882" ht="14.25" customHeight="1">
      <c r="A882" s="86"/>
      <c r="B882" s="86"/>
      <c r="C882" s="86"/>
      <c r="D882" s="127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</row>
    <row r="883" ht="14.25" customHeight="1">
      <c r="A883" s="86"/>
      <c r="B883" s="86"/>
      <c r="C883" s="86"/>
      <c r="D883" s="127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</row>
    <row r="884" ht="14.25" customHeight="1">
      <c r="A884" s="86"/>
      <c r="B884" s="86"/>
      <c r="C884" s="86"/>
      <c r="D884" s="127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</row>
    <row r="885" ht="14.25" customHeight="1">
      <c r="A885" s="86"/>
      <c r="B885" s="86"/>
      <c r="C885" s="86"/>
      <c r="D885" s="127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</row>
    <row r="886" ht="14.25" customHeight="1">
      <c r="A886" s="86"/>
      <c r="B886" s="86"/>
      <c r="C886" s="86"/>
      <c r="D886" s="127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</row>
    <row r="887" ht="14.25" customHeight="1">
      <c r="A887" s="86"/>
      <c r="B887" s="86"/>
      <c r="C887" s="86"/>
      <c r="D887" s="127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</row>
    <row r="888" ht="14.25" customHeight="1">
      <c r="A888" s="86"/>
      <c r="B888" s="86"/>
      <c r="C888" s="86"/>
      <c r="D888" s="127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</row>
    <row r="889" ht="14.25" customHeight="1">
      <c r="A889" s="86"/>
      <c r="B889" s="86"/>
      <c r="C889" s="86"/>
      <c r="D889" s="127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</row>
    <row r="890" ht="14.25" customHeight="1">
      <c r="A890" s="86"/>
      <c r="B890" s="86"/>
      <c r="C890" s="86"/>
      <c r="D890" s="127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</row>
    <row r="891" ht="14.25" customHeight="1">
      <c r="A891" s="86"/>
      <c r="B891" s="86"/>
      <c r="C891" s="86"/>
      <c r="D891" s="127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</row>
    <row r="892" ht="14.25" customHeight="1">
      <c r="A892" s="86"/>
      <c r="B892" s="86"/>
      <c r="C892" s="86"/>
      <c r="D892" s="127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</row>
    <row r="893" ht="14.25" customHeight="1">
      <c r="A893" s="86"/>
      <c r="B893" s="86"/>
      <c r="C893" s="86"/>
      <c r="D893" s="127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</row>
    <row r="894" ht="14.25" customHeight="1">
      <c r="A894" s="86"/>
      <c r="B894" s="86"/>
      <c r="C894" s="86"/>
      <c r="D894" s="127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</row>
    <row r="895" ht="14.25" customHeight="1">
      <c r="A895" s="86"/>
      <c r="B895" s="86"/>
      <c r="C895" s="86"/>
      <c r="D895" s="127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</row>
    <row r="896" ht="14.25" customHeight="1">
      <c r="A896" s="86"/>
      <c r="B896" s="86"/>
      <c r="C896" s="86"/>
      <c r="D896" s="127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</row>
    <row r="897" ht="14.25" customHeight="1">
      <c r="A897" s="86"/>
      <c r="B897" s="86"/>
      <c r="C897" s="86"/>
      <c r="D897" s="127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</row>
    <row r="898" ht="14.25" customHeight="1">
      <c r="A898" s="86"/>
      <c r="B898" s="86"/>
      <c r="C898" s="86"/>
      <c r="D898" s="127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</row>
    <row r="899" ht="14.25" customHeight="1">
      <c r="A899" s="86"/>
      <c r="B899" s="86"/>
      <c r="C899" s="86"/>
      <c r="D899" s="127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</row>
    <row r="900" ht="14.25" customHeight="1">
      <c r="A900" s="86"/>
      <c r="B900" s="86"/>
      <c r="C900" s="86"/>
      <c r="D900" s="127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</row>
    <row r="901" ht="14.25" customHeight="1">
      <c r="A901" s="86"/>
      <c r="B901" s="86"/>
      <c r="C901" s="86"/>
      <c r="D901" s="127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</row>
    <row r="902" ht="14.25" customHeight="1">
      <c r="A902" s="86"/>
      <c r="B902" s="86"/>
      <c r="C902" s="86"/>
      <c r="D902" s="127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</row>
    <row r="903" ht="14.25" customHeight="1">
      <c r="A903" s="86"/>
      <c r="B903" s="86"/>
      <c r="C903" s="86"/>
      <c r="D903" s="127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</row>
    <row r="904" ht="14.25" customHeight="1">
      <c r="A904" s="86"/>
      <c r="B904" s="86"/>
      <c r="C904" s="86"/>
      <c r="D904" s="127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</row>
    <row r="905" ht="14.25" customHeight="1">
      <c r="A905" s="86"/>
      <c r="B905" s="86"/>
      <c r="C905" s="86"/>
      <c r="D905" s="127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</row>
    <row r="906" ht="14.25" customHeight="1">
      <c r="A906" s="86"/>
      <c r="B906" s="86"/>
      <c r="C906" s="86"/>
      <c r="D906" s="127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</row>
    <row r="907" ht="14.25" customHeight="1">
      <c r="A907" s="86"/>
      <c r="B907" s="86"/>
      <c r="C907" s="86"/>
      <c r="D907" s="127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</row>
    <row r="908" ht="14.25" customHeight="1">
      <c r="A908" s="86"/>
      <c r="B908" s="86"/>
      <c r="C908" s="86"/>
      <c r="D908" s="127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</row>
    <row r="909" ht="14.25" customHeight="1">
      <c r="A909" s="86"/>
      <c r="B909" s="86"/>
      <c r="C909" s="86"/>
      <c r="D909" s="127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</row>
    <row r="910" ht="14.25" customHeight="1">
      <c r="A910" s="86"/>
      <c r="B910" s="86"/>
      <c r="C910" s="86"/>
      <c r="D910" s="127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</row>
    <row r="911" ht="14.25" customHeight="1">
      <c r="A911" s="86"/>
      <c r="B911" s="86"/>
      <c r="C911" s="86"/>
      <c r="D911" s="127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</row>
    <row r="912" ht="14.25" customHeight="1">
      <c r="A912" s="86"/>
      <c r="B912" s="86"/>
      <c r="C912" s="86"/>
      <c r="D912" s="127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</row>
    <row r="913" ht="14.25" customHeight="1">
      <c r="A913" s="86"/>
      <c r="B913" s="86"/>
      <c r="C913" s="86"/>
      <c r="D913" s="127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</row>
    <row r="914" ht="14.25" customHeight="1">
      <c r="A914" s="86"/>
      <c r="B914" s="86"/>
      <c r="C914" s="86"/>
      <c r="D914" s="127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</row>
    <row r="915" ht="14.25" customHeight="1">
      <c r="A915" s="86"/>
      <c r="B915" s="86"/>
      <c r="C915" s="86"/>
      <c r="D915" s="127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</row>
    <row r="916" ht="14.25" customHeight="1">
      <c r="A916" s="86"/>
      <c r="B916" s="86"/>
      <c r="C916" s="86"/>
      <c r="D916" s="127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</row>
    <row r="917" ht="14.25" customHeight="1">
      <c r="A917" s="86"/>
      <c r="B917" s="86"/>
      <c r="C917" s="86"/>
      <c r="D917" s="127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</row>
    <row r="918" ht="14.25" customHeight="1">
      <c r="A918" s="86"/>
      <c r="B918" s="86"/>
      <c r="C918" s="86"/>
      <c r="D918" s="127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</row>
    <row r="919" ht="14.25" customHeight="1">
      <c r="A919" s="86"/>
      <c r="B919" s="86"/>
      <c r="C919" s="86"/>
      <c r="D919" s="127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</row>
    <row r="920" ht="14.25" customHeight="1">
      <c r="A920" s="86"/>
      <c r="B920" s="86"/>
      <c r="C920" s="86"/>
      <c r="D920" s="127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</row>
    <row r="921" ht="14.25" customHeight="1">
      <c r="A921" s="86"/>
      <c r="B921" s="86"/>
      <c r="C921" s="86"/>
      <c r="D921" s="127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</row>
    <row r="922" ht="14.25" customHeight="1">
      <c r="A922" s="86"/>
      <c r="B922" s="86"/>
      <c r="C922" s="86"/>
      <c r="D922" s="127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</row>
    <row r="923" ht="14.25" customHeight="1">
      <c r="A923" s="86"/>
      <c r="B923" s="86"/>
      <c r="C923" s="86"/>
      <c r="D923" s="127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</row>
    <row r="924" ht="14.25" customHeight="1">
      <c r="A924" s="86"/>
      <c r="B924" s="86"/>
      <c r="C924" s="86"/>
      <c r="D924" s="127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</row>
    <row r="925" ht="14.25" customHeight="1">
      <c r="A925" s="86"/>
      <c r="B925" s="86"/>
      <c r="C925" s="86"/>
      <c r="D925" s="127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</row>
    <row r="926" ht="14.25" customHeight="1">
      <c r="A926" s="86"/>
      <c r="B926" s="86"/>
      <c r="C926" s="86"/>
      <c r="D926" s="127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</row>
    <row r="927" ht="14.25" customHeight="1">
      <c r="A927" s="86"/>
      <c r="B927" s="86"/>
      <c r="C927" s="86"/>
      <c r="D927" s="127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</row>
    <row r="928" ht="14.25" customHeight="1">
      <c r="A928" s="86"/>
      <c r="B928" s="86"/>
      <c r="C928" s="86"/>
      <c r="D928" s="127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</row>
    <row r="929" ht="14.25" customHeight="1">
      <c r="A929" s="86"/>
      <c r="B929" s="86"/>
      <c r="C929" s="86"/>
      <c r="D929" s="127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</row>
    <row r="930" ht="14.25" customHeight="1">
      <c r="A930" s="86"/>
      <c r="B930" s="86"/>
      <c r="C930" s="86"/>
      <c r="D930" s="127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</row>
    <row r="931" ht="14.25" customHeight="1">
      <c r="A931" s="86"/>
      <c r="B931" s="86"/>
      <c r="C931" s="86"/>
      <c r="D931" s="127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</row>
    <row r="932" ht="14.25" customHeight="1">
      <c r="A932" s="86"/>
      <c r="B932" s="86"/>
      <c r="C932" s="86"/>
      <c r="D932" s="127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</row>
    <row r="933" ht="14.25" customHeight="1">
      <c r="A933" s="86"/>
      <c r="B933" s="86"/>
      <c r="C933" s="86"/>
      <c r="D933" s="127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</row>
    <row r="934" ht="14.25" customHeight="1">
      <c r="A934" s="86"/>
      <c r="B934" s="86"/>
      <c r="C934" s="86"/>
      <c r="D934" s="127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</row>
    <row r="935" ht="14.25" customHeight="1">
      <c r="A935" s="86"/>
      <c r="B935" s="86"/>
      <c r="C935" s="86"/>
      <c r="D935" s="127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</row>
    <row r="936" ht="14.25" customHeight="1">
      <c r="A936" s="86"/>
      <c r="B936" s="86"/>
      <c r="C936" s="86"/>
      <c r="D936" s="127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</row>
    <row r="937" ht="14.25" customHeight="1">
      <c r="A937" s="86"/>
      <c r="B937" s="86"/>
      <c r="C937" s="86"/>
      <c r="D937" s="127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</row>
    <row r="938" ht="14.25" customHeight="1">
      <c r="A938" s="86"/>
      <c r="B938" s="86"/>
      <c r="C938" s="86"/>
      <c r="D938" s="127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</row>
    <row r="939" ht="14.25" customHeight="1">
      <c r="A939" s="86"/>
      <c r="B939" s="86"/>
      <c r="C939" s="86"/>
      <c r="D939" s="127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</row>
    <row r="940" ht="14.25" customHeight="1">
      <c r="A940" s="86"/>
      <c r="B940" s="86"/>
      <c r="C940" s="86"/>
      <c r="D940" s="127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</row>
    <row r="941" ht="14.25" customHeight="1">
      <c r="A941" s="86"/>
      <c r="B941" s="86"/>
      <c r="C941" s="86"/>
      <c r="D941" s="127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</row>
    <row r="942" ht="14.25" customHeight="1">
      <c r="A942" s="86"/>
      <c r="B942" s="86"/>
      <c r="C942" s="86"/>
      <c r="D942" s="127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</row>
    <row r="943" ht="14.25" customHeight="1">
      <c r="A943" s="86"/>
      <c r="B943" s="86"/>
      <c r="C943" s="86"/>
      <c r="D943" s="127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</row>
    <row r="944" ht="14.25" customHeight="1">
      <c r="A944" s="86"/>
      <c r="B944" s="86"/>
      <c r="C944" s="86"/>
      <c r="D944" s="127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</row>
    <row r="945" ht="14.25" customHeight="1">
      <c r="A945" s="86"/>
      <c r="B945" s="86"/>
      <c r="C945" s="86"/>
      <c r="D945" s="127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</row>
    <row r="946" ht="14.25" customHeight="1">
      <c r="A946" s="86"/>
      <c r="B946" s="86"/>
      <c r="C946" s="86"/>
      <c r="D946" s="127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</row>
    <row r="947" ht="14.25" customHeight="1">
      <c r="A947" s="86"/>
      <c r="B947" s="86"/>
      <c r="C947" s="86"/>
      <c r="D947" s="127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</row>
    <row r="948" ht="14.25" customHeight="1">
      <c r="A948" s="86"/>
      <c r="B948" s="86"/>
      <c r="C948" s="86"/>
      <c r="D948" s="127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</row>
    <row r="949" ht="14.25" customHeight="1">
      <c r="A949" s="86"/>
      <c r="B949" s="86"/>
      <c r="C949" s="86"/>
      <c r="D949" s="127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</row>
    <row r="950" ht="14.25" customHeight="1">
      <c r="A950" s="86"/>
      <c r="B950" s="86"/>
      <c r="C950" s="86"/>
      <c r="D950" s="127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</row>
    <row r="951" ht="14.25" customHeight="1">
      <c r="A951" s="86"/>
      <c r="B951" s="86"/>
      <c r="C951" s="86"/>
      <c r="D951" s="127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</row>
    <row r="952" ht="14.25" customHeight="1">
      <c r="A952" s="86"/>
      <c r="B952" s="86"/>
      <c r="C952" s="86"/>
      <c r="D952" s="127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</row>
    <row r="953" ht="14.25" customHeight="1">
      <c r="A953" s="86"/>
      <c r="B953" s="86"/>
      <c r="C953" s="86"/>
      <c r="D953" s="127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</row>
    <row r="954" ht="14.25" customHeight="1">
      <c r="A954" s="86"/>
      <c r="B954" s="86"/>
      <c r="C954" s="86"/>
      <c r="D954" s="127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</row>
    <row r="955" ht="14.25" customHeight="1">
      <c r="A955" s="86"/>
      <c r="B955" s="86"/>
      <c r="C955" s="86"/>
      <c r="D955" s="127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</row>
    <row r="956" ht="14.25" customHeight="1">
      <c r="A956" s="86"/>
      <c r="B956" s="86"/>
      <c r="C956" s="86"/>
      <c r="D956" s="127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</row>
    <row r="957" ht="14.25" customHeight="1">
      <c r="A957" s="86"/>
      <c r="B957" s="86"/>
      <c r="C957" s="86"/>
      <c r="D957" s="127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</row>
    <row r="958" ht="14.25" customHeight="1">
      <c r="A958" s="86"/>
      <c r="B958" s="86"/>
      <c r="C958" s="86"/>
      <c r="D958" s="127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</row>
    <row r="959" ht="14.25" customHeight="1">
      <c r="A959" s="86"/>
      <c r="B959" s="86"/>
      <c r="C959" s="86"/>
      <c r="D959" s="127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</row>
    <row r="960" ht="14.25" customHeight="1">
      <c r="A960" s="86"/>
      <c r="B960" s="86"/>
      <c r="C960" s="86"/>
      <c r="D960" s="127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</row>
    <row r="961" ht="14.25" customHeight="1">
      <c r="A961" s="86"/>
      <c r="B961" s="86"/>
      <c r="C961" s="86"/>
      <c r="D961" s="127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</row>
    <row r="962" ht="14.25" customHeight="1">
      <c r="A962" s="86"/>
      <c r="B962" s="86"/>
      <c r="C962" s="86"/>
      <c r="D962" s="127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</row>
    <row r="963" ht="14.25" customHeight="1">
      <c r="A963" s="86"/>
      <c r="B963" s="86"/>
      <c r="C963" s="86"/>
      <c r="D963" s="127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</row>
    <row r="964" ht="14.25" customHeight="1">
      <c r="A964" s="86"/>
      <c r="B964" s="86"/>
      <c r="C964" s="86"/>
      <c r="D964" s="127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</row>
    <row r="965" ht="14.25" customHeight="1">
      <c r="A965" s="86"/>
      <c r="B965" s="86"/>
      <c r="C965" s="86"/>
      <c r="D965" s="127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</row>
    <row r="966" ht="14.25" customHeight="1">
      <c r="A966" s="86"/>
      <c r="B966" s="86"/>
      <c r="C966" s="86"/>
      <c r="D966" s="127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</row>
    <row r="967" ht="14.25" customHeight="1">
      <c r="A967" s="86"/>
      <c r="B967" s="86"/>
      <c r="C967" s="86"/>
      <c r="D967" s="127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</row>
    <row r="968" ht="14.25" customHeight="1">
      <c r="A968" s="86"/>
      <c r="B968" s="86"/>
      <c r="C968" s="86"/>
      <c r="D968" s="127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</row>
    <row r="969" ht="14.25" customHeight="1">
      <c r="A969" s="86"/>
      <c r="B969" s="86"/>
      <c r="C969" s="86"/>
      <c r="D969" s="127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</row>
    <row r="970" ht="14.25" customHeight="1">
      <c r="A970" s="86"/>
      <c r="B970" s="86"/>
      <c r="C970" s="86"/>
      <c r="D970" s="127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</row>
    <row r="971" ht="14.25" customHeight="1">
      <c r="A971" s="86"/>
      <c r="B971" s="86"/>
      <c r="C971" s="86"/>
      <c r="D971" s="127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</row>
    <row r="972" ht="14.25" customHeight="1">
      <c r="A972" s="86"/>
      <c r="B972" s="86"/>
      <c r="C972" s="86"/>
      <c r="D972" s="127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</row>
    <row r="973" ht="14.25" customHeight="1">
      <c r="A973" s="86"/>
      <c r="B973" s="86"/>
      <c r="C973" s="86"/>
      <c r="D973" s="127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</row>
    <row r="974" ht="14.25" customHeight="1">
      <c r="A974" s="86"/>
      <c r="B974" s="86"/>
      <c r="C974" s="86"/>
      <c r="D974" s="127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</row>
    <row r="975" ht="14.25" customHeight="1">
      <c r="A975" s="86"/>
      <c r="B975" s="86"/>
      <c r="C975" s="86"/>
      <c r="D975" s="127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</row>
    <row r="976" ht="14.25" customHeight="1">
      <c r="A976" s="86"/>
      <c r="B976" s="86"/>
      <c r="C976" s="86"/>
      <c r="D976" s="127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</row>
    <row r="977" ht="14.25" customHeight="1">
      <c r="A977" s="86"/>
      <c r="B977" s="86"/>
      <c r="C977" s="86"/>
      <c r="D977" s="127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</row>
    <row r="978" ht="14.25" customHeight="1">
      <c r="A978" s="86"/>
      <c r="B978" s="86"/>
      <c r="C978" s="86"/>
      <c r="D978" s="127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</row>
    <row r="979" ht="14.25" customHeight="1">
      <c r="A979" s="86"/>
      <c r="B979" s="86"/>
      <c r="C979" s="86"/>
      <c r="D979" s="127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</row>
    <row r="980" ht="14.25" customHeight="1">
      <c r="A980" s="86"/>
      <c r="B980" s="86"/>
      <c r="C980" s="86"/>
      <c r="D980" s="127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</row>
    <row r="981" ht="14.25" customHeight="1">
      <c r="A981" s="86"/>
      <c r="B981" s="86"/>
      <c r="C981" s="86"/>
      <c r="D981" s="127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</row>
    <row r="982" ht="14.25" customHeight="1">
      <c r="A982" s="86"/>
      <c r="B982" s="86"/>
      <c r="C982" s="86"/>
      <c r="D982" s="127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</row>
    <row r="983" ht="14.25" customHeight="1">
      <c r="A983" s="86"/>
      <c r="B983" s="86"/>
      <c r="C983" s="86"/>
      <c r="D983" s="127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</row>
    <row r="984" ht="14.25" customHeight="1">
      <c r="A984" s="86"/>
      <c r="B984" s="86"/>
      <c r="C984" s="86"/>
      <c r="D984" s="127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</row>
    <row r="985" ht="14.25" customHeight="1">
      <c r="A985" s="86"/>
      <c r="B985" s="86"/>
      <c r="C985" s="86"/>
      <c r="D985" s="127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</row>
    <row r="986" ht="14.25" customHeight="1">
      <c r="A986" s="86"/>
      <c r="B986" s="86"/>
      <c r="C986" s="86"/>
      <c r="D986" s="127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</row>
    <row r="987" ht="14.25" customHeight="1">
      <c r="A987" s="86"/>
      <c r="B987" s="86"/>
      <c r="C987" s="86"/>
      <c r="D987" s="127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</row>
    <row r="988" ht="14.25" customHeight="1">
      <c r="A988" s="86"/>
      <c r="B988" s="86"/>
      <c r="C988" s="86"/>
      <c r="D988" s="127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</row>
    <row r="989" ht="14.25" customHeight="1">
      <c r="A989" s="86"/>
      <c r="B989" s="86"/>
      <c r="C989" s="86"/>
      <c r="D989" s="127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</row>
    <row r="990" ht="14.25" customHeight="1">
      <c r="A990" s="86"/>
      <c r="B990" s="86"/>
      <c r="C990" s="86"/>
      <c r="D990" s="127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</row>
    <row r="991" ht="14.25" customHeight="1">
      <c r="A991" s="86"/>
      <c r="B991" s="86"/>
      <c r="C991" s="86"/>
      <c r="D991" s="127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</row>
    <row r="992" ht="14.25" customHeight="1">
      <c r="A992" s="86"/>
      <c r="B992" s="86"/>
      <c r="C992" s="86"/>
      <c r="D992" s="127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</row>
    <row r="993" ht="14.25" customHeight="1">
      <c r="A993" s="86"/>
      <c r="B993" s="86"/>
      <c r="C993" s="86"/>
      <c r="D993" s="127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</row>
    <row r="994" ht="14.25" customHeight="1">
      <c r="A994" s="86"/>
      <c r="B994" s="86"/>
      <c r="C994" s="86"/>
      <c r="D994" s="127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</row>
    <row r="995" ht="14.25" customHeight="1">
      <c r="A995" s="86"/>
      <c r="B995" s="86"/>
      <c r="C995" s="86"/>
      <c r="D995" s="127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</row>
    <row r="996" ht="14.25" customHeight="1">
      <c r="A996" s="86"/>
      <c r="B996" s="86"/>
      <c r="C996" s="86"/>
      <c r="D996" s="127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</row>
    <row r="997" ht="14.25" customHeight="1">
      <c r="A997" s="86"/>
      <c r="B997" s="86"/>
      <c r="C997" s="86"/>
      <c r="D997" s="127"/>
      <c r="E997" s="86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</row>
    <row r="998" ht="14.25" customHeight="1">
      <c r="A998" s="86"/>
      <c r="B998" s="86"/>
      <c r="C998" s="86"/>
      <c r="D998" s="127"/>
      <c r="E998" s="86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</row>
    <row r="999" ht="14.25" customHeight="1">
      <c r="A999" s="86"/>
      <c r="B999" s="86"/>
      <c r="C999" s="86"/>
      <c r="D999" s="127"/>
      <c r="E999" s="86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</row>
    <row r="1000" ht="14.25" customHeight="1">
      <c r="A1000" s="86"/>
      <c r="B1000" s="86"/>
      <c r="C1000" s="86"/>
      <c r="D1000" s="127"/>
      <c r="E1000" s="86"/>
      <c r="F1000" s="86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</row>
  </sheetData>
  <autoFilter ref="$A$3:$I$270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0"/>
    <col customWidth="1" min="3" max="4" width="8.71"/>
    <col customWidth="1" min="5" max="6" width="16.86"/>
    <col customWidth="1" min="7" max="26" width="8.71"/>
  </cols>
  <sheetData>
    <row r="1" ht="14.25" customHeight="1">
      <c r="A1" s="128" t="s">
        <v>1399</v>
      </c>
      <c r="B1" s="128" t="s">
        <v>1400</v>
      </c>
      <c r="C1" s="128" t="s">
        <v>1401</v>
      </c>
      <c r="D1" s="128" t="s">
        <v>1402</v>
      </c>
      <c r="E1" s="128" t="s">
        <v>1403</v>
      </c>
      <c r="F1" s="128" t="s">
        <v>1404</v>
      </c>
    </row>
    <row r="2" ht="14.25" customHeight="1">
      <c r="A2" s="129" t="s">
        <v>1405</v>
      </c>
      <c r="B2" s="129" t="s">
        <v>1406</v>
      </c>
      <c r="C2" s="130">
        <v>0.005</v>
      </c>
      <c r="D2" s="130">
        <v>0.005</v>
      </c>
      <c r="E2" s="130">
        <v>0.005</v>
      </c>
      <c r="F2" s="130">
        <v>0.005</v>
      </c>
    </row>
    <row r="3" ht="14.25" customHeight="1">
      <c r="A3" s="129" t="s">
        <v>1407</v>
      </c>
      <c r="B3" s="129" t="s">
        <v>1408</v>
      </c>
      <c r="C3" s="130">
        <v>0.015</v>
      </c>
      <c r="D3" s="130">
        <v>0.015</v>
      </c>
      <c r="E3" s="131">
        <v>0.015</v>
      </c>
      <c r="F3" s="131">
        <v>0.025</v>
      </c>
    </row>
    <row r="4" ht="14.25" customHeight="1">
      <c r="A4" s="129" t="s">
        <v>1409</v>
      </c>
      <c r="B4" s="129" t="s">
        <v>1410</v>
      </c>
      <c r="C4" s="130">
        <v>0.015</v>
      </c>
      <c r="D4" s="130">
        <v>0.015</v>
      </c>
      <c r="E4" s="131">
        <v>0.015</v>
      </c>
      <c r="F4" s="131">
        <v>0.025</v>
      </c>
    </row>
    <row r="5" ht="14.25" customHeight="1">
      <c r="A5" s="129" t="s">
        <v>1411</v>
      </c>
      <c r="B5" s="129" t="s">
        <v>1412</v>
      </c>
      <c r="C5" s="130">
        <v>0.005</v>
      </c>
      <c r="D5" s="130">
        <v>0.005</v>
      </c>
      <c r="E5" s="131">
        <v>0.005</v>
      </c>
      <c r="F5" s="131">
        <v>0.01</v>
      </c>
    </row>
    <row r="6" ht="14.25" customHeight="1">
      <c r="A6" s="129" t="s">
        <v>1413</v>
      </c>
      <c r="B6" s="129" t="s">
        <v>1414</v>
      </c>
      <c r="C6" s="130">
        <v>0.013</v>
      </c>
      <c r="D6" s="130">
        <v>0.013</v>
      </c>
      <c r="E6" s="130">
        <v>0.013</v>
      </c>
      <c r="F6" s="130">
        <v>0.013</v>
      </c>
    </row>
    <row r="7" ht="14.25" customHeight="1">
      <c r="A7" s="129" t="s">
        <v>1415</v>
      </c>
      <c r="B7" s="129" t="s">
        <v>1416</v>
      </c>
      <c r="C7" s="130">
        <v>0.005</v>
      </c>
      <c r="D7" s="130">
        <v>0.005</v>
      </c>
      <c r="E7" s="130">
        <v>0.005</v>
      </c>
      <c r="F7" s="130">
        <v>0.005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3.86"/>
    <col customWidth="1" min="3" max="3" width="8.71"/>
    <col customWidth="1" min="4" max="4" width="12.57"/>
    <col customWidth="1" min="5" max="7" width="8.71"/>
    <col customWidth="1" min="8" max="9" width="10.43"/>
    <col customWidth="1" min="10" max="26" width="8.71"/>
  </cols>
  <sheetData>
    <row r="1" ht="14.25" customHeight="1">
      <c r="A1" s="80" t="s">
        <v>1104</v>
      </c>
      <c r="B1" s="80" t="s">
        <v>1400</v>
      </c>
      <c r="C1" s="80" t="s">
        <v>1417</v>
      </c>
      <c r="D1" s="80" t="s">
        <v>1418</v>
      </c>
      <c r="E1" s="80" t="s">
        <v>1419</v>
      </c>
      <c r="F1" s="80" t="s">
        <v>1420</v>
      </c>
      <c r="G1" s="85" t="s">
        <v>1421</v>
      </c>
    </row>
    <row r="2" ht="14.25" customHeight="1">
      <c r="A2" s="85" t="s">
        <v>1117</v>
      </c>
      <c r="B2" s="85" t="s">
        <v>1406</v>
      </c>
      <c r="C2" s="85" t="s">
        <v>1401</v>
      </c>
      <c r="D2" s="85" t="s">
        <v>1422</v>
      </c>
      <c r="E2" s="85" t="s">
        <v>622</v>
      </c>
      <c r="F2" s="85" t="s">
        <v>1402</v>
      </c>
      <c r="G2" s="85" t="s">
        <v>1151</v>
      </c>
      <c r="H2" s="132"/>
      <c r="I2" s="132" t="s">
        <v>1423</v>
      </c>
      <c r="J2" s="132" t="s">
        <v>592</v>
      </c>
    </row>
    <row r="3" ht="14.25" customHeight="1">
      <c r="A3" s="85" t="s">
        <v>1107</v>
      </c>
      <c r="B3" s="85" t="s">
        <v>1406</v>
      </c>
      <c r="C3" s="85" t="s">
        <v>1401</v>
      </c>
      <c r="D3" s="85" t="s">
        <v>1424</v>
      </c>
      <c r="E3" s="85" t="s">
        <v>1425</v>
      </c>
      <c r="F3" s="85" t="s">
        <v>1402</v>
      </c>
      <c r="G3" s="85" t="s">
        <v>1380</v>
      </c>
      <c r="H3" s="133" t="s">
        <v>1426</v>
      </c>
      <c r="I3" s="133" t="s">
        <v>1107</v>
      </c>
      <c r="J3" s="133" t="s">
        <v>1117</v>
      </c>
    </row>
    <row r="4" ht="14.25" customHeight="1">
      <c r="A4" s="85" t="s">
        <v>1107</v>
      </c>
      <c r="B4" s="85" t="s">
        <v>1406</v>
      </c>
      <c r="C4" s="85" t="s">
        <v>1401</v>
      </c>
      <c r="D4" s="85" t="s">
        <v>1427</v>
      </c>
      <c r="E4" s="85" t="s">
        <v>1428</v>
      </c>
      <c r="F4" s="85" t="s">
        <v>1402</v>
      </c>
      <c r="G4" s="85" t="s">
        <v>1167</v>
      </c>
      <c r="H4" s="133" t="s">
        <v>1429</v>
      </c>
      <c r="I4" s="134" t="s">
        <v>1430</v>
      </c>
      <c r="J4" s="134"/>
    </row>
    <row r="5" ht="14.25" customHeight="1">
      <c r="A5" s="85" t="s">
        <v>1107</v>
      </c>
      <c r="B5" s="85" t="s">
        <v>1406</v>
      </c>
      <c r="C5" s="85" t="s">
        <v>1401</v>
      </c>
      <c r="D5" s="85" t="s">
        <v>1431</v>
      </c>
      <c r="E5" s="85" t="s">
        <v>1432</v>
      </c>
      <c r="F5" s="85" t="s">
        <v>1402</v>
      </c>
      <c r="G5" s="85" t="s">
        <v>1194</v>
      </c>
      <c r="H5" s="133" t="s">
        <v>1433</v>
      </c>
      <c r="I5" s="134"/>
      <c r="J5" s="134"/>
    </row>
    <row r="6" ht="14.25" customHeight="1">
      <c r="A6" s="85" t="s">
        <v>1107</v>
      </c>
      <c r="B6" s="85" t="s">
        <v>1406</v>
      </c>
      <c r="C6" s="85" t="s">
        <v>1401</v>
      </c>
      <c r="D6" s="85" t="s">
        <v>1434</v>
      </c>
      <c r="E6" s="85" t="s">
        <v>1435</v>
      </c>
      <c r="F6" s="85" t="s">
        <v>1402</v>
      </c>
      <c r="G6" s="85" t="s">
        <v>1145</v>
      </c>
    </row>
    <row r="7" ht="14.25" customHeight="1">
      <c r="A7" s="85" t="s">
        <v>1117</v>
      </c>
      <c r="B7" s="85" t="s">
        <v>1406</v>
      </c>
      <c r="C7" s="85" t="s">
        <v>1401</v>
      </c>
      <c r="D7" s="85" t="s">
        <v>1422</v>
      </c>
      <c r="E7" s="85" t="s">
        <v>622</v>
      </c>
      <c r="F7" s="85" t="s">
        <v>1402</v>
      </c>
      <c r="G7" s="85" t="s">
        <v>1151</v>
      </c>
    </row>
    <row r="8" ht="14.25" customHeight="1">
      <c r="A8" s="85" t="s">
        <v>1117</v>
      </c>
      <c r="B8" s="85" t="s">
        <v>1406</v>
      </c>
      <c r="C8" s="85" t="s">
        <v>1401</v>
      </c>
      <c r="D8" s="85" t="s">
        <v>1436</v>
      </c>
      <c r="E8" s="85" t="s">
        <v>614</v>
      </c>
      <c r="F8" s="85" t="s">
        <v>1402</v>
      </c>
      <c r="G8" s="85" t="s">
        <v>1198</v>
      </c>
    </row>
    <row r="9" ht="14.25" customHeight="1">
      <c r="A9" s="85" t="s">
        <v>1117</v>
      </c>
      <c r="B9" s="85" t="s">
        <v>1406</v>
      </c>
      <c r="C9" s="85" t="s">
        <v>1401</v>
      </c>
      <c r="D9" s="85" t="s">
        <v>1437</v>
      </c>
      <c r="E9" s="85" t="s">
        <v>1438</v>
      </c>
      <c r="F9" s="85" t="s">
        <v>1402</v>
      </c>
      <c r="G9" s="85" t="s">
        <v>1391</v>
      </c>
    </row>
    <row r="10" ht="14.25" customHeight="1">
      <c r="A10" s="85" t="s">
        <v>1117</v>
      </c>
      <c r="B10" s="85" t="s">
        <v>1406</v>
      </c>
      <c r="C10" s="85" t="s">
        <v>1401</v>
      </c>
      <c r="D10" s="85" t="s">
        <v>1439</v>
      </c>
      <c r="E10" s="85" t="s">
        <v>1440</v>
      </c>
      <c r="F10" s="85" t="s">
        <v>1402</v>
      </c>
      <c r="G10" s="85" t="s">
        <v>1441</v>
      </c>
    </row>
    <row r="11" ht="14.25" customHeight="1">
      <c r="A11" s="85" t="s">
        <v>1442</v>
      </c>
      <c r="B11" s="85" t="s">
        <v>1406</v>
      </c>
      <c r="C11" s="85" t="s">
        <v>1401</v>
      </c>
      <c r="D11" s="85" t="s">
        <v>580</v>
      </c>
      <c r="E11" s="85" t="s">
        <v>1443</v>
      </c>
      <c r="F11" s="85" t="s">
        <v>1402</v>
      </c>
      <c r="G11" s="85" t="s">
        <v>1170</v>
      </c>
    </row>
    <row r="12" ht="14.25" customHeight="1">
      <c r="A12" s="85" t="s">
        <v>1442</v>
      </c>
      <c r="B12" s="85" t="s">
        <v>1406</v>
      </c>
      <c r="C12" s="85" t="s">
        <v>1401</v>
      </c>
      <c r="D12" s="85" t="s">
        <v>1444</v>
      </c>
      <c r="E12" s="85" t="s">
        <v>1445</v>
      </c>
      <c r="F12" s="85" t="s">
        <v>1402</v>
      </c>
      <c r="G12" s="85" t="s">
        <v>1377</v>
      </c>
    </row>
    <row r="13" ht="14.25" customHeight="1">
      <c r="A13" s="85" t="s">
        <v>1446</v>
      </c>
      <c r="B13" s="85" t="s">
        <v>1406</v>
      </c>
      <c r="C13" s="85" t="s">
        <v>1401</v>
      </c>
      <c r="D13" s="85" t="s">
        <v>1447</v>
      </c>
      <c r="E13" s="85" t="s">
        <v>1025</v>
      </c>
      <c r="F13" s="85" t="s">
        <v>1402</v>
      </c>
      <c r="G13" s="85" t="s">
        <v>1235</v>
      </c>
    </row>
    <row r="14" ht="14.25" customHeight="1">
      <c r="A14" s="85" t="s">
        <v>1446</v>
      </c>
      <c r="B14" s="85" t="s">
        <v>1406</v>
      </c>
      <c r="C14" s="85" t="s">
        <v>1401</v>
      </c>
      <c r="D14" s="85" t="s">
        <v>78</v>
      </c>
      <c r="E14" s="85" t="s">
        <v>549</v>
      </c>
      <c r="F14" s="85" t="s">
        <v>1402</v>
      </c>
      <c r="G14" s="85" t="s">
        <v>1234</v>
      </c>
    </row>
    <row r="15" ht="14.25" customHeight="1">
      <c r="A15" s="85" t="s">
        <v>1107</v>
      </c>
      <c r="B15" s="85" t="s">
        <v>1408</v>
      </c>
      <c r="C15" s="85" t="s">
        <v>1401</v>
      </c>
      <c r="D15" s="85" t="s">
        <v>1448</v>
      </c>
      <c r="E15" s="85" t="s">
        <v>1449</v>
      </c>
      <c r="F15" s="85" t="s">
        <v>1402</v>
      </c>
      <c r="G15" s="85" t="s">
        <v>1191</v>
      </c>
    </row>
    <row r="16" ht="14.25" customHeight="1">
      <c r="A16" s="85" t="s">
        <v>1107</v>
      </c>
      <c r="B16" s="85" t="s">
        <v>1408</v>
      </c>
      <c r="C16" s="85" t="s">
        <v>1401</v>
      </c>
      <c r="D16" s="85" t="s">
        <v>1450</v>
      </c>
      <c r="E16" s="85" t="s">
        <v>515</v>
      </c>
      <c r="F16" s="85" t="s">
        <v>1402</v>
      </c>
      <c r="G16" s="85" t="s">
        <v>1190</v>
      </c>
    </row>
    <row r="17" ht="14.25" customHeight="1">
      <c r="A17" s="85" t="s">
        <v>1107</v>
      </c>
      <c r="B17" s="85" t="s">
        <v>1408</v>
      </c>
      <c r="C17" s="85" t="s">
        <v>1401</v>
      </c>
      <c r="D17" s="85" t="s">
        <v>1448</v>
      </c>
      <c r="E17" s="85" t="s">
        <v>1449</v>
      </c>
      <c r="F17" s="85" t="s">
        <v>1402</v>
      </c>
      <c r="G17" s="85" t="s">
        <v>1191</v>
      </c>
    </row>
    <row r="18" ht="14.25" customHeight="1">
      <c r="A18" s="85" t="s">
        <v>1107</v>
      </c>
      <c r="B18" s="85" t="s">
        <v>1408</v>
      </c>
      <c r="C18" s="85" t="s">
        <v>1401</v>
      </c>
      <c r="D18" s="85" t="s">
        <v>1451</v>
      </c>
      <c r="E18" s="85" t="s">
        <v>1452</v>
      </c>
      <c r="F18" s="85" t="s">
        <v>1402</v>
      </c>
      <c r="G18" s="85" t="s">
        <v>1182</v>
      </c>
    </row>
    <row r="19" ht="14.25" customHeight="1">
      <c r="A19" s="85" t="s">
        <v>1107</v>
      </c>
      <c r="B19" s="85" t="s">
        <v>1408</v>
      </c>
      <c r="C19" s="85" t="s">
        <v>1401</v>
      </c>
      <c r="D19" s="85" t="s">
        <v>1453</v>
      </c>
      <c r="E19" s="85" t="s">
        <v>1454</v>
      </c>
      <c r="F19" s="85" t="s">
        <v>1402</v>
      </c>
      <c r="G19" s="85" t="s">
        <v>1216</v>
      </c>
    </row>
    <row r="20" ht="14.25" customHeight="1">
      <c r="A20" s="85" t="s">
        <v>1107</v>
      </c>
      <c r="B20" s="85" t="s">
        <v>1408</v>
      </c>
      <c r="C20" s="85" t="s">
        <v>1401</v>
      </c>
      <c r="D20" s="85" t="s">
        <v>1455</v>
      </c>
      <c r="E20" s="85" t="s">
        <v>1456</v>
      </c>
      <c r="F20" s="85" t="s">
        <v>1402</v>
      </c>
      <c r="G20" s="85" t="s">
        <v>1202</v>
      </c>
    </row>
    <row r="21" ht="14.25" customHeight="1">
      <c r="A21" s="85" t="s">
        <v>1107</v>
      </c>
      <c r="B21" s="85" t="s">
        <v>1408</v>
      </c>
      <c r="C21" s="85" t="s">
        <v>1401</v>
      </c>
      <c r="D21" s="85" t="s">
        <v>630</v>
      </c>
      <c r="E21" s="85" t="s">
        <v>88</v>
      </c>
      <c r="F21" s="85" t="s">
        <v>1402</v>
      </c>
      <c r="G21" s="85" t="s">
        <v>1156</v>
      </c>
    </row>
    <row r="22" ht="14.25" customHeight="1">
      <c r="A22" s="85" t="s">
        <v>1107</v>
      </c>
      <c r="B22" s="85" t="s">
        <v>1408</v>
      </c>
      <c r="C22" s="85" t="s">
        <v>1401</v>
      </c>
      <c r="D22" s="85" t="s">
        <v>1457</v>
      </c>
      <c r="E22" s="85" t="s">
        <v>1458</v>
      </c>
      <c r="F22" s="85" t="s">
        <v>1402</v>
      </c>
      <c r="G22" s="85" t="s">
        <v>1149</v>
      </c>
    </row>
    <row r="23" ht="14.25" customHeight="1">
      <c r="A23" s="85" t="s">
        <v>1107</v>
      </c>
      <c r="B23" s="85" t="s">
        <v>1408</v>
      </c>
      <c r="C23" s="85" t="s">
        <v>1401</v>
      </c>
      <c r="D23" s="85" t="s">
        <v>1459</v>
      </c>
      <c r="E23" s="85" t="s">
        <v>1460</v>
      </c>
      <c r="F23" s="85" t="s">
        <v>1402</v>
      </c>
      <c r="G23" s="85" t="s">
        <v>1158</v>
      </c>
    </row>
    <row r="24" ht="14.25" customHeight="1">
      <c r="A24" s="85" t="s">
        <v>1107</v>
      </c>
      <c r="B24" s="85" t="s">
        <v>1408</v>
      </c>
      <c r="C24" s="85" t="s">
        <v>1401</v>
      </c>
      <c r="D24" s="85" t="s">
        <v>1461</v>
      </c>
      <c r="E24" s="85" t="s">
        <v>1462</v>
      </c>
      <c r="F24" s="85" t="s">
        <v>1402</v>
      </c>
      <c r="G24" s="85" t="s">
        <v>1152</v>
      </c>
    </row>
    <row r="25" ht="14.25" customHeight="1">
      <c r="A25" s="85" t="s">
        <v>1116</v>
      </c>
      <c r="B25" s="85" t="s">
        <v>1408</v>
      </c>
      <c r="C25" s="85" t="s">
        <v>1401</v>
      </c>
      <c r="D25" s="85" t="s">
        <v>1463</v>
      </c>
      <c r="E25" s="85" t="s">
        <v>1464</v>
      </c>
      <c r="F25" s="85" t="s">
        <v>1402</v>
      </c>
      <c r="G25" s="85" t="s">
        <v>1254</v>
      </c>
    </row>
    <row r="26" ht="14.25" customHeight="1">
      <c r="A26" s="85" t="s">
        <v>1116</v>
      </c>
      <c r="B26" s="85" t="s">
        <v>1408</v>
      </c>
      <c r="C26" s="85" t="s">
        <v>1401</v>
      </c>
      <c r="D26" s="85" t="s">
        <v>1465</v>
      </c>
      <c r="E26" s="85" t="s">
        <v>1466</v>
      </c>
      <c r="F26" s="85" t="s">
        <v>1402</v>
      </c>
      <c r="G26" s="85" t="s">
        <v>1256</v>
      </c>
    </row>
    <row r="27" ht="14.25" customHeight="1">
      <c r="A27" s="85" t="s">
        <v>1116</v>
      </c>
      <c r="B27" s="85" t="s">
        <v>1408</v>
      </c>
      <c r="C27" s="85" t="s">
        <v>1401</v>
      </c>
      <c r="D27" s="85" t="s">
        <v>1467</v>
      </c>
      <c r="E27" s="85" t="s">
        <v>1022</v>
      </c>
      <c r="F27" s="85" t="s">
        <v>1402</v>
      </c>
      <c r="G27" s="85" t="s">
        <v>1264</v>
      </c>
    </row>
    <row r="28" ht="14.25" customHeight="1">
      <c r="A28" s="85" t="s">
        <v>1116</v>
      </c>
      <c r="B28" s="85" t="s">
        <v>1408</v>
      </c>
      <c r="C28" s="85" t="s">
        <v>1401</v>
      </c>
      <c r="D28" s="85" t="s">
        <v>1468</v>
      </c>
      <c r="E28" s="85" t="s">
        <v>1469</v>
      </c>
      <c r="F28" s="85" t="s">
        <v>1402</v>
      </c>
      <c r="G28" s="85" t="s">
        <v>1274</v>
      </c>
    </row>
    <row r="29" ht="14.25" customHeight="1">
      <c r="A29" s="85" t="s">
        <v>1116</v>
      </c>
      <c r="B29" s="85" t="s">
        <v>1408</v>
      </c>
      <c r="C29" s="85" t="s">
        <v>1401</v>
      </c>
      <c r="D29" s="85" t="s">
        <v>1470</v>
      </c>
      <c r="E29" s="85" t="s">
        <v>1471</v>
      </c>
      <c r="F29" s="85" t="s">
        <v>1402</v>
      </c>
      <c r="G29" s="85" t="s">
        <v>1275</v>
      </c>
    </row>
    <row r="30" ht="14.25" customHeight="1">
      <c r="A30" s="85" t="s">
        <v>1116</v>
      </c>
      <c r="B30" s="85" t="s">
        <v>1408</v>
      </c>
      <c r="C30" s="85" t="s">
        <v>1401</v>
      </c>
      <c r="D30" s="85" t="s">
        <v>1472</v>
      </c>
      <c r="E30" s="85" t="s">
        <v>284</v>
      </c>
      <c r="F30" s="85" t="s">
        <v>1402</v>
      </c>
      <c r="G30" s="85" t="s">
        <v>1277</v>
      </c>
    </row>
    <row r="31" ht="14.25" customHeight="1">
      <c r="A31" s="85" t="s">
        <v>1116</v>
      </c>
      <c r="B31" s="85" t="s">
        <v>1408</v>
      </c>
      <c r="C31" s="85" t="s">
        <v>1401</v>
      </c>
      <c r="D31" s="85" t="s">
        <v>1473</v>
      </c>
      <c r="E31" s="85" t="s">
        <v>570</v>
      </c>
      <c r="F31" s="85" t="s">
        <v>1402</v>
      </c>
      <c r="G31" s="85" t="s">
        <v>1278</v>
      </c>
    </row>
    <row r="32" ht="14.25" customHeight="1">
      <c r="A32" s="85" t="s">
        <v>1442</v>
      </c>
      <c r="B32" s="85" t="s">
        <v>1408</v>
      </c>
      <c r="C32" s="85" t="s">
        <v>1401</v>
      </c>
      <c r="D32" s="85" t="s">
        <v>527</v>
      </c>
      <c r="E32" s="85" t="s">
        <v>1474</v>
      </c>
      <c r="F32" s="85" t="s">
        <v>1402</v>
      </c>
      <c r="G32" s="85" t="s">
        <v>1375</v>
      </c>
    </row>
    <row r="33" ht="14.25" customHeight="1">
      <c r="A33" s="85" t="s">
        <v>1442</v>
      </c>
      <c r="B33" s="85" t="s">
        <v>1408</v>
      </c>
      <c r="C33" s="85" t="s">
        <v>1401</v>
      </c>
      <c r="D33" s="85" t="s">
        <v>103</v>
      </c>
      <c r="E33" s="85" t="s">
        <v>521</v>
      </c>
      <c r="F33" s="85" t="s">
        <v>1402</v>
      </c>
      <c r="G33" s="85" t="s">
        <v>1379</v>
      </c>
    </row>
    <row r="34" ht="14.25" customHeight="1">
      <c r="A34" s="85" t="s">
        <v>1107</v>
      </c>
      <c r="B34" s="85" t="s">
        <v>1410</v>
      </c>
      <c r="C34" s="85" t="s">
        <v>1401</v>
      </c>
      <c r="D34" s="85" t="s">
        <v>1475</v>
      </c>
      <c r="E34" s="85" t="s">
        <v>1476</v>
      </c>
      <c r="F34" s="85" t="s">
        <v>1402</v>
      </c>
      <c r="G34" s="85" t="s">
        <v>1177</v>
      </c>
    </row>
    <row r="35" ht="14.25" customHeight="1">
      <c r="A35" s="85" t="s">
        <v>1107</v>
      </c>
      <c r="B35" s="85" t="s">
        <v>1410</v>
      </c>
      <c r="C35" s="85" t="s">
        <v>1401</v>
      </c>
      <c r="D35" s="85" t="s">
        <v>1477</v>
      </c>
      <c r="E35" s="85" t="s">
        <v>1478</v>
      </c>
      <c r="F35" s="85" t="s">
        <v>1402</v>
      </c>
      <c r="G35" s="85" t="s">
        <v>1290</v>
      </c>
    </row>
    <row r="36" ht="14.25" customHeight="1">
      <c r="A36" s="85" t="s">
        <v>1107</v>
      </c>
      <c r="B36" s="85" t="s">
        <v>1410</v>
      </c>
      <c r="C36" s="85" t="s">
        <v>1401</v>
      </c>
      <c r="D36" s="85" t="s">
        <v>1479</v>
      </c>
      <c r="E36" s="85" t="s">
        <v>1480</v>
      </c>
      <c r="F36" s="85" t="s">
        <v>1402</v>
      </c>
      <c r="G36" s="85" t="s">
        <v>1270</v>
      </c>
    </row>
    <row r="37" ht="14.25" customHeight="1">
      <c r="A37" s="85" t="s">
        <v>1107</v>
      </c>
      <c r="B37" s="85" t="s">
        <v>1410</v>
      </c>
      <c r="C37" s="85" t="s">
        <v>1401</v>
      </c>
      <c r="D37" s="85" t="s">
        <v>1481</v>
      </c>
      <c r="E37" s="85" t="s">
        <v>1482</v>
      </c>
      <c r="F37" s="85" t="s">
        <v>1402</v>
      </c>
      <c r="G37" s="85" t="s">
        <v>1272</v>
      </c>
    </row>
    <row r="38" ht="14.25" customHeight="1">
      <c r="A38" s="85" t="s">
        <v>1107</v>
      </c>
      <c r="B38" s="85" t="s">
        <v>1410</v>
      </c>
      <c r="C38" s="85" t="s">
        <v>1401</v>
      </c>
      <c r="D38" s="85" t="s">
        <v>1483</v>
      </c>
      <c r="E38" s="85" t="s">
        <v>1484</v>
      </c>
      <c r="F38" s="85" t="s">
        <v>1402</v>
      </c>
      <c r="G38" s="85" t="s">
        <v>1271</v>
      </c>
    </row>
    <row r="39" ht="14.25" customHeight="1">
      <c r="A39" s="85" t="s">
        <v>1116</v>
      </c>
      <c r="B39" s="85" t="s">
        <v>1410</v>
      </c>
      <c r="C39" s="85" t="s">
        <v>1401</v>
      </c>
      <c r="D39" s="85" t="s">
        <v>1485</v>
      </c>
      <c r="E39" s="85" t="s">
        <v>1486</v>
      </c>
      <c r="F39" s="85" t="s">
        <v>1402</v>
      </c>
      <c r="G39" s="85" t="s">
        <v>1259</v>
      </c>
    </row>
    <row r="40" ht="14.25" customHeight="1">
      <c r="A40" s="85" t="s">
        <v>1116</v>
      </c>
      <c r="B40" s="85" t="s">
        <v>1410</v>
      </c>
      <c r="C40" s="85" t="s">
        <v>1401</v>
      </c>
      <c r="D40" s="85" t="s">
        <v>1487</v>
      </c>
      <c r="E40" s="85" t="s">
        <v>1488</v>
      </c>
      <c r="F40" s="85" t="s">
        <v>1402</v>
      </c>
      <c r="G40" s="85" t="s">
        <v>1268</v>
      </c>
    </row>
    <row r="41" ht="14.25" customHeight="1">
      <c r="A41" s="85" t="s">
        <v>1116</v>
      </c>
      <c r="B41" s="85" t="s">
        <v>1410</v>
      </c>
      <c r="C41" s="85" t="s">
        <v>1401</v>
      </c>
      <c r="D41" s="85" t="s">
        <v>397</v>
      </c>
      <c r="E41" s="85" t="s">
        <v>1489</v>
      </c>
      <c r="F41" s="85" t="s">
        <v>1402</v>
      </c>
      <c r="G41" s="85" t="s">
        <v>1273</v>
      </c>
    </row>
    <row r="42" ht="14.25" customHeight="1">
      <c r="A42" s="85" t="s">
        <v>1116</v>
      </c>
      <c r="B42" s="85" t="s">
        <v>1410</v>
      </c>
      <c r="C42" s="85" t="s">
        <v>1401</v>
      </c>
      <c r="D42" s="85" t="s">
        <v>1490</v>
      </c>
      <c r="E42" s="85" t="s">
        <v>1491</v>
      </c>
      <c r="F42" s="85" t="s">
        <v>1402</v>
      </c>
      <c r="G42" s="85" t="s">
        <v>1262</v>
      </c>
    </row>
    <row r="43" ht="14.25" customHeight="1">
      <c r="A43" s="85" t="s">
        <v>1116</v>
      </c>
      <c r="B43" s="85" t="s">
        <v>1410</v>
      </c>
      <c r="C43" s="85" t="s">
        <v>1401</v>
      </c>
      <c r="D43" s="85" t="s">
        <v>1492</v>
      </c>
      <c r="E43" s="85" t="s">
        <v>1493</v>
      </c>
      <c r="F43" s="85" t="s">
        <v>1402</v>
      </c>
      <c r="G43" s="85" t="s">
        <v>1266</v>
      </c>
    </row>
    <row r="44" ht="14.25" customHeight="1">
      <c r="A44" s="85" t="s">
        <v>1107</v>
      </c>
      <c r="B44" s="85" t="s">
        <v>1410</v>
      </c>
      <c r="C44" s="85" t="s">
        <v>1401</v>
      </c>
      <c r="D44" s="85" t="s">
        <v>1494</v>
      </c>
      <c r="E44" s="85" t="s">
        <v>1495</v>
      </c>
      <c r="F44" s="85" t="s">
        <v>1402</v>
      </c>
      <c r="G44" s="85" t="s">
        <v>1174</v>
      </c>
    </row>
    <row r="45" ht="14.25" customHeight="1">
      <c r="A45" s="85" t="s">
        <v>1107</v>
      </c>
      <c r="B45" s="85" t="s">
        <v>1410</v>
      </c>
      <c r="C45" s="85" t="s">
        <v>1401</v>
      </c>
      <c r="D45" s="85" t="s">
        <v>1496</v>
      </c>
      <c r="E45" s="85" t="s">
        <v>1497</v>
      </c>
      <c r="F45" s="85" t="s">
        <v>1402</v>
      </c>
      <c r="G45" s="85" t="s">
        <v>1172</v>
      </c>
    </row>
    <row r="46" ht="14.25" customHeight="1">
      <c r="A46" s="85" t="s">
        <v>1498</v>
      </c>
      <c r="B46" s="85" t="s">
        <v>1410</v>
      </c>
      <c r="C46" s="85" t="s">
        <v>1401</v>
      </c>
      <c r="D46" s="85" t="s">
        <v>1499</v>
      </c>
      <c r="E46" s="85" t="s">
        <v>1500</v>
      </c>
      <c r="F46" s="85" t="s">
        <v>1402</v>
      </c>
      <c r="G46" s="85" t="s">
        <v>1241</v>
      </c>
    </row>
    <row r="47" ht="14.25" customHeight="1">
      <c r="A47" s="85" t="s">
        <v>1498</v>
      </c>
      <c r="B47" s="85" t="s">
        <v>1410</v>
      </c>
      <c r="C47" s="85" t="s">
        <v>1401</v>
      </c>
      <c r="D47" s="85" t="s">
        <v>1501</v>
      </c>
      <c r="E47" s="85" t="s">
        <v>320</v>
      </c>
      <c r="F47" s="85" t="s">
        <v>1402</v>
      </c>
      <c r="G47" s="85" t="s">
        <v>1226</v>
      </c>
    </row>
    <row r="48" ht="14.25" customHeight="1">
      <c r="A48" s="85" t="s">
        <v>1498</v>
      </c>
      <c r="B48" s="85" t="s">
        <v>1410</v>
      </c>
      <c r="C48" s="85" t="s">
        <v>1401</v>
      </c>
      <c r="D48" s="85" t="s">
        <v>1502</v>
      </c>
      <c r="E48" s="85" t="s">
        <v>1503</v>
      </c>
      <c r="F48" s="85" t="s">
        <v>1402</v>
      </c>
      <c r="G48" s="85" t="s">
        <v>1222</v>
      </c>
    </row>
    <row r="49" ht="14.25" customHeight="1">
      <c r="A49" s="85" t="s">
        <v>1498</v>
      </c>
      <c r="B49" s="85" t="s">
        <v>1410</v>
      </c>
      <c r="C49" s="85" t="s">
        <v>1401</v>
      </c>
      <c r="D49" s="85" t="s">
        <v>1504</v>
      </c>
      <c r="E49" s="85" t="s">
        <v>316</v>
      </c>
      <c r="F49" s="85" t="s">
        <v>1402</v>
      </c>
      <c r="G49" s="85" t="s">
        <v>1223</v>
      </c>
    </row>
    <row r="50" ht="14.25" customHeight="1">
      <c r="A50" s="85" t="s">
        <v>1498</v>
      </c>
      <c r="B50" s="85" t="s">
        <v>1410</v>
      </c>
      <c r="C50" s="85" t="s">
        <v>1401</v>
      </c>
      <c r="D50" s="85" t="s">
        <v>1505</v>
      </c>
      <c r="E50" s="85" t="s">
        <v>1506</v>
      </c>
      <c r="F50" s="85" t="s">
        <v>1402</v>
      </c>
      <c r="G50" s="85" t="s">
        <v>1233</v>
      </c>
    </row>
    <row r="51" ht="14.25" customHeight="1">
      <c r="A51" s="85" t="s">
        <v>1498</v>
      </c>
      <c r="B51" s="85" t="s">
        <v>1410</v>
      </c>
      <c r="C51" s="85" t="s">
        <v>1401</v>
      </c>
      <c r="D51" s="85" t="s">
        <v>1507</v>
      </c>
      <c r="E51" s="85" t="s">
        <v>250</v>
      </c>
      <c r="F51" s="85" t="s">
        <v>1402</v>
      </c>
      <c r="G51" s="85" t="s">
        <v>1227</v>
      </c>
    </row>
    <row r="52" ht="14.25" customHeight="1">
      <c r="A52" s="85" t="s">
        <v>1498</v>
      </c>
      <c r="B52" s="85" t="s">
        <v>1410</v>
      </c>
      <c r="C52" s="85" t="s">
        <v>1401</v>
      </c>
      <c r="D52" s="85" t="s">
        <v>1508</v>
      </c>
      <c r="E52" s="85" t="s">
        <v>353</v>
      </c>
      <c r="F52" s="85" t="s">
        <v>1402</v>
      </c>
      <c r="G52" s="85" t="s">
        <v>1224</v>
      </c>
    </row>
    <row r="53" ht="14.25" customHeight="1">
      <c r="A53" s="85" t="s">
        <v>1498</v>
      </c>
      <c r="B53" s="85" t="s">
        <v>1410</v>
      </c>
      <c r="C53" s="85" t="s">
        <v>1401</v>
      </c>
      <c r="D53" s="85" t="s">
        <v>1509</v>
      </c>
      <c r="E53" s="85" t="s">
        <v>1510</v>
      </c>
      <c r="F53" s="85" t="s">
        <v>1402</v>
      </c>
      <c r="G53" s="85" t="s">
        <v>1228</v>
      </c>
    </row>
    <row r="54" ht="14.25" customHeight="1">
      <c r="A54" s="85" t="s">
        <v>1498</v>
      </c>
      <c r="B54" s="85" t="s">
        <v>1410</v>
      </c>
      <c r="C54" s="85" t="s">
        <v>1401</v>
      </c>
      <c r="D54" s="85" t="s">
        <v>1511</v>
      </c>
      <c r="E54" s="85" t="s">
        <v>1512</v>
      </c>
      <c r="F54" s="85" t="s">
        <v>1402</v>
      </c>
      <c r="G54" s="85" t="s">
        <v>1237</v>
      </c>
    </row>
    <row r="55" ht="14.25" customHeight="1">
      <c r="A55" s="85" t="s">
        <v>1498</v>
      </c>
      <c r="B55" s="85" t="s">
        <v>1410</v>
      </c>
      <c r="C55" s="85" t="s">
        <v>1401</v>
      </c>
      <c r="D55" s="85" t="s">
        <v>1513</v>
      </c>
      <c r="E55" s="85" t="s">
        <v>1514</v>
      </c>
      <c r="F55" s="85" t="s">
        <v>1402</v>
      </c>
      <c r="G55" s="85" t="s">
        <v>1239</v>
      </c>
    </row>
    <row r="56" ht="14.25" customHeight="1">
      <c r="A56" s="85" t="s">
        <v>1498</v>
      </c>
      <c r="B56" s="85" t="s">
        <v>1410</v>
      </c>
      <c r="C56" s="85" t="s">
        <v>1401</v>
      </c>
      <c r="D56" s="85" t="s">
        <v>1515</v>
      </c>
      <c r="E56" s="85" t="s">
        <v>1516</v>
      </c>
      <c r="F56" s="85" t="s">
        <v>1402</v>
      </c>
      <c r="G56" s="85" t="s">
        <v>1238</v>
      </c>
    </row>
    <row r="57" ht="14.25" customHeight="1">
      <c r="A57" s="85" t="s">
        <v>1110</v>
      </c>
      <c r="B57" s="85" t="s">
        <v>1410</v>
      </c>
      <c r="C57" s="85" t="s">
        <v>1401</v>
      </c>
      <c r="D57" s="85" t="s">
        <v>1517</v>
      </c>
      <c r="E57" s="85" t="s">
        <v>1518</v>
      </c>
      <c r="F57" s="85" t="s">
        <v>1402</v>
      </c>
      <c r="G57" s="85" t="s">
        <v>1286</v>
      </c>
    </row>
    <row r="58" ht="14.25" customHeight="1">
      <c r="A58" s="85" t="s">
        <v>1110</v>
      </c>
      <c r="B58" s="85" t="s">
        <v>1410</v>
      </c>
      <c r="C58" s="85" t="s">
        <v>1401</v>
      </c>
      <c r="D58" s="85" t="s">
        <v>1519</v>
      </c>
      <c r="E58" s="85" t="s">
        <v>1520</v>
      </c>
      <c r="F58" s="85" t="s">
        <v>1402</v>
      </c>
      <c r="G58" s="85" t="s">
        <v>1287</v>
      </c>
    </row>
    <row r="59" ht="14.25" customHeight="1">
      <c r="A59" s="85" t="s">
        <v>1110</v>
      </c>
      <c r="B59" s="85" t="s">
        <v>1410</v>
      </c>
      <c r="C59" s="85" t="s">
        <v>1401</v>
      </c>
      <c r="D59" s="85" t="s">
        <v>1521</v>
      </c>
      <c r="E59" s="85" t="s">
        <v>1522</v>
      </c>
      <c r="F59" s="85" t="s">
        <v>1402</v>
      </c>
      <c r="G59" s="85" t="s">
        <v>1252</v>
      </c>
    </row>
    <row r="60" ht="14.25" customHeight="1">
      <c r="A60" s="85" t="s">
        <v>1110</v>
      </c>
      <c r="B60" s="85" t="s">
        <v>1410</v>
      </c>
      <c r="C60" s="85" t="s">
        <v>1401</v>
      </c>
      <c r="D60" s="85" t="s">
        <v>1523</v>
      </c>
      <c r="E60" s="85" t="s">
        <v>1524</v>
      </c>
      <c r="F60" s="85" t="s">
        <v>1402</v>
      </c>
      <c r="G60" s="85" t="s">
        <v>1173</v>
      </c>
    </row>
    <row r="61" ht="14.25" customHeight="1">
      <c r="A61" s="85" t="s">
        <v>1110</v>
      </c>
      <c r="B61" s="85" t="s">
        <v>1410</v>
      </c>
      <c r="C61" s="85" t="s">
        <v>1401</v>
      </c>
      <c r="D61" s="85" t="s">
        <v>1525</v>
      </c>
      <c r="E61" s="85" t="s">
        <v>1526</v>
      </c>
      <c r="F61" s="85" t="s">
        <v>1402</v>
      </c>
      <c r="G61" s="85" t="s">
        <v>1189</v>
      </c>
    </row>
    <row r="62" ht="14.25" customHeight="1">
      <c r="A62" s="85" t="s">
        <v>1110</v>
      </c>
      <c r="B62" s="85" t="s">
        <v>1410</v>
      </c>
      <c r="C62" s="85" t="s">
        <v>1401</v>
      </c>
      <c r="D62" s="85" t="s">
        <v>1527</v>
      </c>
      <c r="E62" s="85" t="s">
        <v>1528</v>
      </c>
      <c r="F62" s="85" t="s">
        <v>1402</v>
      </c>
      <c r="G62" s="85" t="s">
        <v>1187</v>
      </c>
    </row>
    <row r="63" ht="14.25" customHeight="1">
      <c r="A63" s="85" t="s">
        <v>1529</v>
      </c>
      <c r="B63" s="85" t="s">
        <v>1410</v>
      </c>
      <c r="C63" s="85" t="s">
        <v>1401</v>
      </c>
      <c r="D63" s="85" t="s">
        <v>647</v>
      </c>
      <c r="E63" s="85" t="s">
        <v>115</v>
      </c>
      <c r="F63" s="85" t="s">
        <v>1402</v>
      </c>
      <c r="G63" s="85" t="s">
        <v>1293</v>
      </c>
    </row>
    <row r="64" ht="14.25" customHeight="1">
      <c r="A64" s="85" t="s">
        <v>1530</v>
      </c>
      <c r="B64" s="85" t="s">
        <v>1410</v>
      </c>
      <c r="C64" s="85" t="s">
        <v>1401</v>
      </c>
      <c r="D64" s="85" t="s">
        <v>1531</v>
      </c>
      <c r="E64" s="85" t="s">
        <v>1532</v>
      </c>
      <c r="F64" s="85" t="s">
        <v>1402</v>
      </c>
      <c r="G64" s="85" t="s">
        <v>1533</v>
      </c>
    </row>
    <row r="65" ht="14.25" customHeight="1">
      <c r="A65" s="85" t="s">
        <v>1108</v>
      </c>
      <c r="B65" s="85" t="s">
        <v>1412</v>
      </c>
      <c r="C65" s="85" t="s">
        <v>1401</v>
      </c>
      <c r="D65" s="85" t="s">
        <v>1534</v>
      </c>
      <c r="E65" s="85" t="s">
        <v>1535</v>
      </c>
      <c r="F65" s="85" t="s">
        <v>1402</v>
      </c>
      <c r="G65" s="85" t="s">
        <v>1159</v>
      </c>
    </row>
    <row r="66" ht="14.25" customHeight="1">
      <c r="A66" s="85" t="s">
        <v>1108</v>
      </c>
      <c r="B66" s="85" t="s">
        <v>1412</v>
      </c>
      <c r="C66" s="85" t="s">
        <v>1401</v>
      </c>
      <c r="D66" s="85" t="s">
        <v>1536</v>
      </c>
      <c r="E66" s="85" t="s">
        <v>1537</v>
      </c>
      <c r="F66" s="85" t="s">
        <v>1402</v>
      </c>
      <c r="G66" s="85" t="s">
        <v>1136</v>
      </c>
    </row>
    <row r="67" ht="14.25" customHeight="1">
      <c r="A67" s="85" t="s">
        <v>1108</v>
      </c>
      <c r="B67" s="85" t="s">
        <v>1412</v>
      </c>
      <c r="C67" s="85" t="s">
        <v>1401</v>
      </c>
      <c r="D67" s="85" t="s">
        <v>1538</v>
      </c>
      <c r="E67" s="85" t="s">
        <v>1539</v>
      </c>
      <c r="F67" s="85" t="s">
        <v>1402</v>
      </c>
      <c r="G67" s="85" t="s">
        <v>1143</v>
      </c>
    </row>
    <row r="68" ht="14.25" customHeight="1">
      <c r="A68" s="85" t="s">
        <v>1108</v>
      </c>
      <c r="B68" s="85" t="s">
        <v>1412</v>
      </c>
      <c r="C68" s="85" t="s">
        <v>1401</v>
      </c>
      <c r="D68" s="85" t="s">
        <v>1540</v>
      </c>
      <c r="E68" s="85" t="s">
        <v>1541</v>
      </c>
      <c r="F68" s="85" t="s">
        <v>1402</v>
      </c>
      <c r="G68" s="85" t="s">
        <v>1193</v>
      </c>
    </row>
    <row r="69" ht="14.25" customHeight="1">
      <c r="A69" s="85" t="s">
        <v>1108</v>
      </c>
      <c r="B69" s="85" t="s">
        <v>1416</v>
      </c>
      <c r="C69" s="85" t="s">
        <v>1401</v>
      </c>
      <c r="D69" s="85" t="s">
        <v>1542</v>
      </c>
      <c r="E69" s="85" t="s">
        <v>1543</v>
      </c>
      <c r="F69" s="85" t="s">
        <v>1402</v>
      </c>
      <c r="G69" s="85" t="s">
        <v>1138</v>
      </c>
    </row>
    <row r="70" ht="14.25" customHeight="1">
      <c r="A70" s="85" t="s">
        <v>1108</v>
      </c>
      <c r="B70" s="85" t="s">
        <v>1416</v>
      </c>
      <c r="C70" s="85" t="s">
        <v>1401</v>
      </c>
      <c r="D70" s="85" t="s">
        <v>1544</v>
      </c>
      <c r="E70" s="85" t="s">
        <v>1545</v>
      </c>
      <c r="F70" s="85" t="s">
        <v>1402</v>
      </c>
      <c r="G70" s="85" t="s">
        <v>1212</v>
      </c>
    </row>
    <row r="71" ht="14.25" customHeight="1">
      <c r="A71" s="85" t="s">
        <v>1117</v>
      </c>
      <c r="B71" s="85" t="s">
        <v>1416</v>
      </c>
      <c r="C71" s="85" t="s">
        <v>1401</v>
      </c>
      <c r="D71" s="85" t="s">
        <v>1546</v>
      </c>
      <c r="E71" s="85" t="s">
        <v>1547</v>
      </c>
      <c r="F71" s="85" t="s">
        <v>1402</v>
      </c>
      <c r="G71" s="85" t="s">
        <v>1135</v>
      </c>
    </row>
    <row r="72" ht="14.25" customHeight="1">
      <c r="A72" s="85" t="s">
        <v>1117</v>
      </c>
      <c r="B72" s="85" t="s">
        <v>1416</v>
      </c>
      <c r="C72" s="85" t="s">
        <v>1401</v>
      </c>
      <c r="D72" s="85" t="s">
        <v>1548</v>
      </c>
      <c r="E72" s="85" t="s">
        <v>1549</v>
      </c>
      <c r="F72" s="85" t="s">
        <v>1402</v>
      </c>
      <c r="G72" s="85" t="s">
        <v>1157</v>
      </c>
    </row>
    <row r="73" ht="14.25" customHeight="1">
      <c r="A73" s="85" t="s">
        <v>1117</v>
      </c>
      <c r="B73" s="85" t="s">
        <v>1416</v>
      </c>
      <c r="C73" s="85" t="s">
        <v>1401</v>
      </c>
      <c r="D73" s="85" t="s">
        <v>602</v>
      </c>
      <c r="E73" s="85" t="s">
        <v>1550</v>
      </c>
      <c r="F73" s="85" t="s">
        <v>1402</v>
      </c>
      <c r="G73" s="85" t="s">
        <v>1137</v>
      </c>
    </row>
    <row r="74" ht="14.25" customHeight="1">
      <c r="A74" s="85" t="s">
        <v>1108</v>
      </c>
      <c r="B74" s="85" t="s">
        <v>1416</v>
      </c>
      <c r="C74" s="85" t="s">
        <v>1401</v>
      </c>
      <c r="D74" s="85" t="s">
        <v>1542</v>
      </c>
      <c r="E74" s="85" t="s">
        <v>1543</v>
      </c>
      <c r="F74" s="85" t="s">
        <v>1402</v>
      </c>
      <c r="G74" s="85" t="s">
        <v>1138</v>
      </c>
    </row>
    <row r="75" ht="14.25" customHeight="1">
      <c r="A75" s="85" t="s">
        <v>1108</v>
      </c>
      <c r="B75" s="85" t="s">
        <v>1416</v>
      </c>
      <c r="C75" s="85" t="s">
        <v>1401</v>
      </c>
      <c r="D75" s="85" t="s">
        <v>1544</v>
      </c>
      <c r="E75" s="85" t="s">
        <v>1545</v>
      </c>
      <c r="F75" s="85" t="s">
        <v>1402</v>
      </c>
      <c r="G75" s="85" t="s">
        <v>1212</v>
      </c>
    </row>
    <row r="76" ht="14.25" customHeight="1">
      <c r="A76" s="85" t="s">
        <v>1442</v>
      </c>
      <c r="B76" s="85" t="s">
        <v>1416</v>
      </c>
      <c r="C76" s="85" t="s">
        <v>1401</v>
      </c>
      <c r="D76" s="85" t="s">
        <v>730</v>
      </c>
      <c r="E76" s="85" t="s">
        <v>1551</v>
      </c>
      <c r="F76" s="85" t="s">
        <v>1402</v>
      </c>
      <c r="G76" s="85" t="s">
        <v>1285</v>
      </c>
    </row>
    <row r="77" ht="14.25" customHeight="1">
      <c r="A77" s="85" t="s">
        <v>1442</v>
      </c>
      <c r="B77" s="85" t="s">
        <v>1416</v>
      </c>
      <c r="C77" s="85" t="s">
        <v>1401</v>
      </c>
      <c r="D77" s="85" t="s">
        <v>96</v>
      </c>
      <c r="E77" s="85" t="s">
        <v>407</v>
      </c>
      <c r="F77" s="85" t="s">
        <v>1402</v>
      </c>
      <c r="G77" s="85" t="s">
        <v>1279</v>
      </c>
    </row>
    <row r="78" ht="14.25" customHeight="1">
      <c r="A78" s="85" t="s">
        <v>1446</v>
      </c>
      <c r="B78" s="85" t="s">
        <v>1416</v>
      </c>
      <c r="C78" s="85" t="s">
        <v>1401</v>
      </c>
      <c r="D78" s="85" t="s">
        <v>108</v>
      </c>
      <c r="E78" s="85" t="s">
        <v>338</v>
      </c>
      <c r="F78" s="85" t="s">
        <v>1402</v>
      </c>
      <c r="G78" s="85" t="s">
        <v>1231</v>
      </c>
    </row>
    <row r="79" ht="14.25" customHeight="1">
      <c r="A79" s="85" t="s">
        <v>1446</v>
      </c>
      <c r="B79" s="85" t="s">
        <v>1416</v>
      </c>
      <c r="C79" s="85" t="s">
        <v>1401</v>
      </c>
      <c r="D79" s="85" t="s">
        <v>238</v>
      </c>
      <c r="E79" s="85" t="s">
        <v>608</v>
      </c>
      <c r="F79" s="85" t="s">
        <v>1402</v>
      </c>
      <c r="G79" s="85" t="s">
        <v>1236</v>
      </c>
    </row>
    <row r="80" ht="14.25" customHeight="1">
      <c r="A80" s="85" t="s">
        <v>1446</v>
      </c>
      <c r="B80" s="85" t="s">
        <v>1416</v>
      </c>
      <c r="C80" s="85" t="s">
        <v>1401</v>
      </c>
      <c r="D80" s="85" t="s">
        <v>1552</v>
      </c>
      <c r="E80" s="85" t="s">
        <v>312</v>
      </c>
      <c r="F80" s="85" t="s">
        <v>1402</v>
      </c>
      <c r="G80" s="85" t="s">
        <v>1240</v>
      </c>
    </row>
    <row r="81" ht="14.25" customHeight="1">
      <c r="A81" s="85" t="s">
        <v>1113</v>
      </c>
      <c r="B81" s="85" t="s">
        <v>1414</v>
      </c>
      <c r="C81" s="85" t="s">
        <v>1401</v>
      </c>
      <c r="D81" s="85" t="s">
        <v>1553</v>
      </c>
      <c r="E81" s="85" t="s">
        <v>1554</v>
      </c>
      <c r="F81" s="85" t="s">
        <v>1402</v>
      </c>
      <c r="G81" s="85" t="s">
        <v>1139</v>
      </c>
    </row>
    <row r="82" ht="14.25" customHeight="1">
      <c r="A82" s="85" t="s">
        <v>1113</v>
      </c>
      <c r="B82" s="85" t="s">
        <v>1414</v>
      </c>
      <c r="C82" s="85" t="s">
        <v>1401</v>
      </c>
      <c r="D82" s="85" t="s">
        <v>1555</v>
      </c>
      <c r="E82" s="85" t="s">
        <v>1556</v>
      </c>
      <c r="F82" s="85" t="s">
        <v>1402</v>
      </c>
      <c r="G82" s="85" t="s">
        <v>1142</v>
      </c>
    </row>
    <row r="83" ht="14.25" customHeight="1">
      <c r="A83" s="85" t="s">
        <v>1113</v>
      </c>
      <c r="B83" s="85" t="s">
        <v>1414</v>
      </c>
      <c r="C83" s="85" t="s">
        <v>1401</v>
      </c>
      <c r="D83" s="85" t="s">
        <v>1557</v>
      </c>
      <c r="E83" s="85" t="s">
        <v>1558</v>
      </c>
      <c r="F83" s="85" t="s">
        <v>1402</v>
      </c>
      <c r="G83" s="85" t="s">
        <v>1179</v>
      </c>
    </row>
    <row r="84" ht="14.25" customHeight="1">
      <c r="A84" s="85" t="s">
        <v>1113</v>
      </c>
      <c r="B84" s="85" t="s">
        <v>1414</v>
      </c>
      <c r="C84" s="85" t="s">
        <v>1401</v>
      </c>
      <c r="D84" s="85" t="s">
        <v>1559</v>
      </c>
      <c r="E84" s="85" t="s">
        <v>1560</v>
      </c>
      <c r="F84" s="85" t="s">
        <v>1402</v>
      </c>
      <c r="G84" s="85" t="s">
        <v>1178</v>
      </c>
    </row>
    <row r="85" ht="14.25" customHeight="1">
      <c r="A85" s="85" t="s">
        <v>1113</v>
      </c>
      <c r="B85" s="85" t="s">
        <v>1414</v>
      </c>
      <c r="C85" s="85" t="s">
        <v>1401</v>
      </c>
      <c r="D85" s="85" t="s">
        <v>1561</v>
      </c>
      <c r="E85" s="85" t="s">
        <v>1560</v>
      </c>
      <c r="F85" s="85" t="s">
        <v>1402</v>
      </c>
      <c r="G85" s="85" t="s">
        <v>1140</v>
      </c>
    </row>
    <row r="86" ht="14.25" customHeight="1">
      <c r="A86" s="85" t="s">
        <v>1113</v>
      </c>
      <c r="B86" s="85" t="s">
        <v>1414</v>
      </c>
      <c r="C86" s="85" t="s">
        <v>1401</v>
      </c>
      <c r="D86" s="85" t="s">
        <v>1562</v>
      </c>
      <c r="E86" s="85" t="s">
        <v>1560</v>
      </c>
      <c r="F86" s="85" t="s">
        <v>1402</v>
      </c>
      <c r="G86" s="85" t="s">
        <v>1376</v>
      </c>
    </row>
    <row r="87" ht="14.25" customHeight="1">
      <c r="A87" s="85" t="s">
        <v>1113</v>
      </c>
      <c r="B87" s="85" t="s">
        <v>1414</v>
      </c>
      <c r="C87" s="85" t="s">
        <v>1401</v>
      </c>
      <c r="D87" s="85" t="s">
        <v>639</v>
      </c>
      <c r="E87" s="85" t="s">
        <v>1560</v>
      </c>
      <c r="F87" s="85" t="s">
        <v>1402</v>
      </c>
      <c r="G87" s="85" t="s">
        <v>1376</v>
      </c>
    </row>
    <row r="88" ht="14.25" customHeight="1">
      <c r="A88" s="85" t="s">
        <v>1113</v>
      </c>
      <c r="B88" s="85" t="s">
        <v>1414</v>
      </c>
      <c r="C88" s="85" t="s">
        <v>1401</v>
      </c>
      <c r="D88" s="85" t="s">
        <v>1563</v>
      </c>
      <c r="E88" s="85" t="s">
        <v>1560</v>
      </c>
      <c r="F88" s="85" t="s">
        <v>1402</v>
      </c>
      <c r="G88" s="85" t="s">
        <v>1162</v>
      </c>
    </row>
    <row r="89" ht="14.25" customHeight="1">
      <c r="A89" s="85" t="s">
        <v>1113</v>
      </c>
      <c r="B89" s="85" t="s">
        <v>1414</v>
      </c>
      <c r="C89" s="85" t="s">
        <v>1401</v>
      </c>
      <c r="D89" s="85" t="s">
        <v>1561</v>
      </c>
      <c r="E89" s="85" t="s">
        <v>1560</v>
      </c>
      <c r="F89" s="85" t="s">
        <v>1402</v>
      </c>
      <c r="G89" s="85" t="s">
        <v>1140</v>
      </c>
    </row>
    <row r="90" ht="14.25" customHeight="1">
      <c r="A90" s="85" t="s">
        <v>1113</v>
      </c>
      <c r="B90" s="85" t="s">
        <v>1414</v>
      </c>
      <c r="C90" s="85" t="s">
        <v>1401</v>
      </c>
      <c r="D90" s="85" t="s">
        <v>1564</v>
      </c>
      <c r="E90" s="85" t="s">
        <v>1560</v>
      </c>
      <c r="F90" s="85" t="s">
        <v>1402</v>
      </c>
      <c r="G90" s="85" t="s">
        <v>1148</v>
      </c>
    </row>
    <row r="91" ht="14.25" customHeight="1">
      <c r="A91" s="85" t="s">
        <v>1113</v>
      </c>
      <c r="B91" s="85" t="s">
        <v>1414</v>
      </c>
      <c r="C91" s="85" t="s">
        <v>1401</v>
      </c>
      <c r="D91" s="85" t="s">
        <v>1565</v>
      </c>
      <c r="E91" s="85" t="s">
        <v>1560</v>
      </c>
      <c r="F91" s="85" t="s">
        <v>1402</v>
      </c>
      <c r="G91" s="85" t="s">
        <v>1168</v>
      </c>
    </row>
    <row r="92" ht="14.25" customHeight="1">
      <c r="A92" s="85" t="s">
        <v>1113</v>
      </c>
      <c r="B92" s="85" t="s">
        <v>1414</v>
      </c>
      <c r="C92" s="85" t="s">
        <v>1401</v>
      </c>
      <c r="D92" s="85" t="s">
        <v>1566</v>
      </c>
      <c r="E92" s="85" t="s">
        <v>1560</v>
      </c>
      <c r="F92" s="85" t="s">
        <v>1402</v>
      </c>
      <c r="G92" s="85" t="s">
        <v>1148</v>
      </c>
    </row>
    <row r="93" ht="14.25" customHeight="1">
      <c r="A93" s="85" t="s">
        <v>1113</v>
      </c>
      <c r="B93" s="85" t="s">
        <v>1414</v>
      </c>
      <c r="C93" s="85" t="s">
        <v>1401</v>
      </c>
      <c r="D93" s="85" t="s">
        <v>1567</v>
      </c>
      <c r="E93" s="85" t="s">
        <v>1560</v>
      </c>
      <c r="F93" s="85" t="s">
        <v>1402</v>
      </c>
      <c r="G93" s="85" t="s">
        <v>1244</v>
      </c>
    </row>
    <row r="94" ht="14.25" customHeight="1">
      <c r="A94" s="85" t="s">
        <v>1446</v>
      </c>
      <c r="B94" s="85" t="s">
        <v>1414</v>
      </c>
      <c r="C94" s="85" t="s">
        <v>1401</v>
      </c>
      <c r="D94" s="85" t="s">
        <v>1568</v>
      </c>
      <c r="E94" s="85" t="s">
        <v>1560</v>
      </c>
      <c r="F94" s="85" t="s">
        <v>1402</v>
      </c>
      <c r="G94" s="85" t="s">
        <v>1230</v>
      </c>
    </row>
    <row r="95" ht="14.25" customHeight="1">
      <c r="A95" s="85" t="s">
        <v>1446</v>
      </c>
      <c r="B95" s="85" t="s">
        <v>1414</v>
      </c>
      <c r="C95" s="85" t="s">
        <v>1401</v>
      </c>
      <c r="D95" s="85" t="s">
        <v>965</v>
      </c>
      <c r="E95" s="85" t="s">
        <v>1560</v>
      </c>
      <c r="F95" s="85" t="s">
        <v>1402</v>
      </c>
      <c r="G95" s="85" t="s">
        <v>1378</v>
      </c>
    </row>
    <row r="96" ht="14.25" customHeight="1">
      <c r="A96" s="85" t="s">
        <v>1569</v>
      </c>
      <c r="B96" s="85" t="s">
        <v>1414</v>
      </c>
      <c r="C96" s="85" t="s">
        <v>1401</v>
      </c>
      <c r="D96" s="85" t="s">
        <v>1570</v>
      </c>
      <c r="E96" s="85" t="s">
        <v>1560</v>
      </c>
      <c r="F96" s="85" t="s">
        <v>1402</v>
      </c>
      <c r="G96" s="85" t="s">
        <v>1208</v>
      </c>
    </row>
    <row r="97" ht="14.25" customHeight="1">
      <c r="A97" s="85" t="s">
        <v>1569</v>
      </c>
      <c r="B97" s="85" t="s">
        <v>1414</v>
      </c>
      <c r="C97" s="85" t="s">
        <v>1401</v>
      </c>
      <c r="D97" s="85" t="s">
        <v>1571</v>
      </c>
      <c r="E97" s="85" t="s">
        <v>1560</v>
      </c>
      <c r="F97" s="85" t="s">
        <v>1402</v>
      </c>
      <c r="G97" s="85" t="s">
        <v>1213</v>
      </c>
    </row>
    <row r="98" ht="14.25" customHeight="1">
      <c r="A98" s="85" t="s">
        <v>1117</v>
      </c>
      <c r="B98" s="85" t="s">
        <v>1406</v>
      </c>
      <c r="C98" s="85" t="s">
        <v>1402</v>
      </c>
      <c r="D98" s="85" t="s">
        <v>622</v>
      </c>
      <c r="E98" s="85" t="s">
        <v>1422</v>
      </c>
      <c r="F98" s="85" t="s">
        <v>1401</v>
      </c>
      <c r="G98" s="85" t="s">
        <v>1312</v>
      </c>
    </row>
    <row r="99" ht="14.25" customHeight="1">
      <c r="A99" s="85" t="s">
        <v>1107</v>
      </c>
      <c r="B99" s="85" t="s">
        <v>1406</v>
      </c>
      <c r="C99" s="85" t="s">
        <v>1402</v>
      </c>
      <c r="D99" s="85" t="s">
        <v>1425</v>
      </c>
      <c r="E99" s="85" t="s">
        <v>1424</v>
      </c>
      <c r="F99" s="85" t="s">
        <v>1401</v>
      </c>
      <c r="G99" s="85" t="s">
        <v>1384</v>
      </c>
    </row>
    <row r="100" ht="14.25" customHeight="1">
      <c r="A100" s="85" t="s">
        <v>1107</v>
      </c>
      <c r="B100" s="85" t="s">
        <v>1406</v>
      </c>
      <c r="C100" s="85" t="s">
        <v>1402</v>
      </c>
      <c r="D100" s="85" t="s">
        <v>1428</v>
      </c>
      <c r="E100" s="85" t="s">
        <v>1427</v>
      </c>
      <c r="F100" s="85" t="s">
        <v>1401</v>
      </c>
      <c r="G100" s="85" t="s">
        <v>1355</v>
      </c>
    </row>
    <row r="101" ht="14.25" customHeight="1">
      <c r="A101" s="85" t="s">
        <v>1107</v>
      </c>
      <c r="B101" s="85" t="s">
        <v>1406</v>
      </c>
      <c r="C101" s="85" t="s">
        <v>1402</v>
      </c>
      <c r="D101" s="85" t="s">
        <v>1432</v>
      </c>
      <c r="E101" s="85" t="s">
        <v>1431</v>
      </c>
      <c r="F101" s="85" t="s">
        <v>1401</v>
      </c>
      <c r="G101" s="85" t="s">
        <v>1389</v>
      </c>
    </row>
    <row r="102" ht="14.25" customHeight="1">
      <c r="A102" s="85" t="s">
        <v>1107</v>
      </c>
      <c r="B102" s="84" t="s">
        <v>1406</v>
      </c>
      <c r="C102" s="84" t="s">
        <v>1402</v>
      </c>
      <c r="D102" s="84" t="s">
        <v>1435</v>
      </c>
      <c r="E102" s="84" t="s">
        <v>1434</v>
      </c>
      <c r="F102" s="84" t="s">
        <v>1401</v>
      </c>
      <c r="G102" s="85" t="s">
        <v>1381</v>
      </c>
    </row>
    <row r="103" ht="14.25" customHeight="1">
      <c r="A103" s="85" t="s">
        <v>1117</v>
      </c>
      <c r="B103" s="85" t="s">
        <v>1406</v>
      </c>
      <c r="C103" s="85" t="s">
        <v>1402</v>
      </c>
      <c r="D103" s="85" t="s">
        <v>622</v>
      </c>
      <c r="E103" s="85" t="s">
        <v>1422</v>
      </c>
      <c r="F103" s="85" t="s">
        <v>1401</v>
      </c>
      <c r="G103" s="85" t="s">
        <v>1312</v>
      </c>
    </row>
    <row r="104" ht="14.25" customHeight="1">
      <c r="A104" s="85" t="s">
        <v>1117</v>
      </c>
      <c r="B104" s="85" t="s">
        <v>1406</v>
      </c>
      <c r="C104" s="85" t="s">
        <v>1402</v>
      </c>
      <c r="D104" s="85" t="s">
        <v>1425</v>
      </c>
      <c r="E104" s="85" t="s">
        <v>1424</v>
      </c>
      <c r="F104" s="85" t="s">
        <v>1401</v>
      </c>
      <c r="G104" s="85" t="s">
        <v>1384</v>
      </c>
    </row>
    <row r="105" ht="14.25" customHeight="1">
      <c r="A105" s="85" t="s">
        <v>1117</v>
      </c>
      <c r="B105" s="85" t="s">
        <v>1406</v>
      </c>
      <c r="C105" s="85" t="s">
        <v>1402</v>
      </c>
      <c r="D105" s="85" t="s">
        <v>614</v>
      </c>
      <c r="E105" s="85" t="s">
        <v>1436</v>
      </c>
      <c r="F105" s="85" t="s">
        <v>1401</v>
      </c>
      <c r="G105" s="85" t="s">
        <v>1394</v>
      </c>
    </row>
    <row r="106" ht="14.25" customHeight="1">
      <c r="A106" s="85" t="s">
        <v>1117</v>
      </c>
      <c r="B106" s="85" t="s">
        <v>1406</v>
      </c>
      <c r="C106" s="85" t="s">
        <v>1402</v>
      </c>
      <c r="D106" s="85" t="s">
        <v>1438</v>
      </c>
      <c r="E106" s="85" t="s">
        <v>1437</v>
      </c>
      <c r="F106" s="85" t="s">
        <v>1401</v>
      </c>
      <c r="G106" s="85" t="s">
        <v>1397</v>
      </c>
    </row>
    <row r="107" ht="14.25" customHeight="1">
      <c r="A107" s="85" t="s">
        <v>1117</v>
      </c>
      <c r="B107" s="85" t="s">
        <v>1406</v>
      </c>
      <c r="C107" s="85" t="s">
        <v>1402</v>
      </c>
      <c r="D107" s="85" t="s">
        <v>1440</v>
      </c>
      <c r="E107" s="85" t="s">
        <v>1439</v>
      </c>
      <c r="F107" s="85" t="s">
        <v>1401</v>
      </c>
      <c r="G107" s="85" t="s">
        <v>1572</v>
      </c>
    </row>
    <row r="108" ht="14.25" customHeight="1">
      <c r="A108" s="85" t="s">
        <v>1442</v>
      </c>
      <c r="B108" s="85" t="s">
        <v>1406</v>
      </c>
      <c r="C108" s="85" t="s">
        <v>1402</v>
      </c>
      <c r="D108" s="85" t="s">
        <v>1443</v>
      </c>
      <c r="E108" s="85" t="s">
        <v>580</v>
      </c>
      <c r="F108" s="85" t="s">
        <v>1401</v>
      </c>
      <c r="G108" s="85" t="s">
        <v>1353</v>
      </c>
    </row>
    <row r="109" ht="14.25" customHeight="1">
      <c r="A109" s="85" t="s">
        <v>1442</v>
      </c>
      <c r="B109" s="85" t="s">
        <v>1406</v>
      </c>
      <c r="C109" s="85" t="s">
        <v>1402</v>
      </c>
      <c r="D109" s="85" t="s">
        <v>1445</v>
      </c>
      <c r="E109" s="85" t="s">
        <v>1444</v>
      </c>
      <c r="F109" s="85" t="s">
        <v>1401</v>
      </c>
      <c r="G109" s="85" t="s">
        <v>1368</v>
      </c>
    </row>
    <row r="110" ht="14.25" customHeight="1">
      <c r="A110" s="85" t="s">
        <v>1446</v>
      </c>
      <c r="B110" s="85" t="s">
        <v>1406</v>
      </c>
      <c r="C110" s="85" t="s">
        <v>1402</v>
      </c>
      <c r="D110" s="85" t="s">
        <v>1025</v>
      </c>
      <c r="E110" s="85" t="s">
        <v>1447</v>
      </c>
      <c r="F110" s="85" t="s">
        <v>1401</v>
      </c>
      <c r="G110" s="85" t="s">
        <v>1306</v>
      </c>
    </row>
    <row r="111" ht="14.25" customHeight="1">
      <c r="A111" s="85" t="s">
        <v>1446</v>
      </c>
      <c r="B111" s="85" t="s">
        <v>1406</v>
      </c>
      <c r="C111" s="85" t="s">
        <v>1402</v>
      </c>
      <c r="D111" s="85" t="s">
        <v>549</v>
      </c>
      <c r="E111" s="85" t="s">
        <v>78</v>
      </c>
      <c r="F111" s="85" t="s">
        <v>1401</v>
      </c>
      <c r="G111" s="85" t="s">
        <v>1305</v>
      </c>
    </row>
    <row r="112" ht="14.25" customHeight="1">
      <c r="A112" s="85" t="s">
        <v>1107</v>
      </c>
      <c r="B112" s="85" t="s">
        <v>1408</v>
      </c>
      <c r="C112" s="85" t="s">
        <v>1402</v>
      </c>
      <c r="D112" s="85" t="s">
        <v>1449</v>
      </c>
      <c r="E112" s="85" t="s">
        <v>1448</v>
      </c>
      <c r="F112" s="85" t="s">
        <v>1401</v>
      </c>
      <c r="G112" s="85" t="s">
        <v>1211</v>
      </c>
    </row>
    <row r="113" ht="14.25" customHeight="1">
      <c r="A113" s="85" t="s">
        <v>1107</v>
      </c>
      <c r="B113" s="85" t="s">
        <v>1408</v>
      </c>
      <c r="C113" s="85" t="s">
        <v>1402</v>
      </c>
      <c r="D113" s="85" t="s">
        <v>515</v>
      </c>
      <c r="E113" s="85" t="s">
        <v>1450</v>
      </c>
      <c r="F113" s="85" t="s">
        <v>1401</v>
      </c>
      <c r="G113" s="85" t="s">
        <v>1341</v>
      </c>
    </row>
    <row r="114" ht="14.25" customHeight="1">
      <c r="A114" s="85" t="s">
        <v>1107</v>
      </c>
      <c r="B114" s="85" t="s">
        <v>1408</v>
      </c>
      <c r="C114" s="85" t="s">
        <v>1402</v>
      </c>
      <c r="D114" s="85" t="s">
        <v>1449</v>
      </c>
      <c r="E114" s="85" t="s">
        <v>1448</v>
      </c>
      <c r="F114" s="85" t="s">
        <v>1401</v>
      </c>
      <c r="G114" s="85" t="s">
        <v>1211</v>
      </c>
    </row>
    <row r="115" ht="14.25" customHeight="1">
      <c r="A115" s="85" t="s">
        <v>1107</v>
      </c>
      <c r="B115" s="85" t="s">
        <v>1408</v>
      </c>
      <c r="C115" s="85" t="s">
        <v>1402</v>
      </c>
      <c r="D115" s="85" t="s">
        <v>1452</v>
      </c>
      <c r="E115" s="85" t="s">
        <v>1451</v>
      </c>
      <c r="F115" s="85" t="s">
        <v>1401</v>
      </c>
      <c r="G115" s="85" t="s">
        <v>1204</v>
      </c>
    </row>
    <row r="116" ht="14.25" customHeight="1">
      <c r="A116" s="85" t="s">
        <v>1107</v>
      </c>
      <c r="B116" s="85" t="s">
        <v>1408</v>
      </c>
      <c r="C116" s="85" t="s">
        <v>1402</v>
      </c>
      <c r="D116" s="85" t="s">
        <v>1454</v>
      </c>
      <c r="E116" s="85" t="s">
        <v>1453</v>
      </c>
      <c r="F116" s="85" t="s">
        <v>1401</v>
      </c>
      <c r="G116" s="85" t="s">
        <v>1215</v>
      </c>
    </row>
    <row r="117" ht="14.25" customHeight="1">
      <c r="A117" s="85" t="s">
        <v>1107</v>
      </c>
      <c r="B117" s="85" t="s">
        <v>1408</v>
      </c>
      <c r="C117" s="85" t="s">
        <v>1402</v>
      </c>
      <c r="D117" s="85" t="s">
        <v>1456</v>
      </c>
      <c r="E117" s="85" t="s">
        <v>1455</v>
      </c>
      <c r="F117" s="85" t="s">
        <v>1401</v>
      </c>
      <c r="G117" s="85" t="s">
        <v>1203</v>
      </c>
    </row>
    <row r="118" ht="14.25" customHeight="1">
      <c r="A118" s="85" t="s">
        <v>1107</v>
      </c>
      <c r="B118" s="85" t="s">
        <v>1408</v>
      </c>
      <c r="C118" s="85" t="s">
        <v>1402</v>
      </c>
      <c r="D118" s="85" t="s">
        <v>88</v>
      </c>
      <c r="E118" s="85" t="s">
        <v>630</v>
      </c>
      <c r="F118" s="85" t="s">
        <v>1401</v>
      </c>
      <c r="G118" s="85" t="s">
        <v>1310</v>
      </c>
    </row>
    <row r="119" ht="14.25" customHeight="1">
      <c r="A119" s="85" t="s">
        <v>1107</v>
      </c>
      <c r="B119" s="85" t="s">
        <v>1408</v>
      </c>
      <c r="C119" s="85" t="s">
        <v>1402</v>
      </c>
      <c r="D119" s="85" t="s">
        <v>1458</v>
      </c>
      <c r="E119" s="85" t="s">
        <v>1457</v>
      </c>
      <c r="F119" s="85" t="s">
        <v>1401</v>
      </c>
      <c r="G119" s="85" t="s">
        <v>1323</v>
      </c>
    </row>
    <row r="120" ht="14.25" customHeight="1">
      <c r="A120" s="85" t="s">
        <v>1107</v>
      </c>
      <c r="B120" s="85" t="s">
        <v>1408</v>
      </c>
      <c r="C120" s="85" t="s">
        <v>1402</v>
      </c>
      <c r="D120" s="85" t="s">
        <v>1460</v>
      </c>
      <c r="E120" s="85" t="s">
        <v>1459</v>
      </c>
      <c r="F120" s="85" t="s">
        <v>1401</v>
      </c>
      <c r="G120" s="85" t="s">
        <v>1284</v>
      </c>
    </row>
    <row r="121" ht="14.25" customHeight="1">
      <c r="A121" s="85" t="s">
        <v>1107</v>
      </c>
      <c r="B121" s="85" t="s">
        <v>1408</v>
      </c>
      <c r="C121" s="85" t="s">
        <v>1402</v>
      </c>
      <c r="D121" s="85" t="s">
        <v>1462</v>
      </c>
      <c r="E121" s="85" t="s">
        <v>1461</v>
      </c>
      <c r="F121" s="85" t="s">
        <v>1401</v>
      </c>
      <c r="G121" s="85" t="s">
        <v>1291</v>
      </c>
    </row>
    <row r="122" ht="14.25" customHeight="1">
      <c r="A122" s="85" t="s">
        <v>1116</v>
      </c>
      <c r="B122" s="85" t="s">
        <v>1408</v>
      </c>
      <c r="C122" s="85" t="s">
        <v>1402</v>
      </c>
      <c r="D122" s="85" t="s">
        <v>1464</v>
      </c>
      <c r="E122" s="85" t="s">
        <v>1463</v>
      </c>
      <c r="F122" s="85" t="s">
        <v>1401</v>
      </c>
      <c r="G122" s="85" t="s">
        <v>1573</v>
      </c>
    </row>
    <row r="123" ht="14.25" customHeight="1">
      <c r="A123" s="85" t="s">
        <v>1116</v>
      </c>
      <c r="B123" s="85" t="s">
        <v>1408</v>
      </c>
      <c r="C123" s="85" t="s">
        <v>1402</v>
      </c>
      <c r="D123" s="85" t="s">
        <v>1466</v>
      </c>
      <c r="E123" s="85" t="s">
        <v>1465</v>
      </c>
      <c r="F123" s="85" t="s">
        <v>1401</v>
      </c>
      <c r="G123" s="85" t="s">
        <v>1333</v>
      </c>
    </row>
    <row r="124" ht="14.25" customHeight="1">
      <c r="A124" s="85" t="s">
        <v>1116</v>
      </c>
      <c r="B124" s="85" t="s">
        <v>1408</v>
      </c>
      <c r="C124" s="85" t="s">
        <v>1402</v>
      </c>
      <c r="D124" s="85" t="s">
        <v>1022</v>
      </c>
      <c r="E124" s="85" t="s">
        <v>1467</v>
      </c>
      <c r="F124" s="85" t="s">
        <v>1401</v>
      </c>
      <c r="G124" s="85" t="s">
        <v>1339</v>
      </c>
    </row>
    <row r="125" ht="14.25" customHeight="1">
      <c r="A125" s="85" t="s">
        <v>1116</v>
      </c>
      <c r="B125" s="85" t="s">
        <v>1408</v>
      </c>
      <c r="C125" s="85" t="s">
        <v>1402</v>
      </c>
      <c r="D125" s="85" t="s">
        <v>1469</v>
      </c>
      <c r="E125" s="85" t="s">
        <v>1468</v>
      </c>
      <c r="F125" s="85" t="s">
        <v>1401</v>
      </c>
      <c r="G125" s="85" t="s">
        <v>1342</v>
      </c>
    </row>
    <row r="126" ht="14.25" customHeight="1">
      <c r="A126" s="85" t="s">
        <v>1116</v>
      </c>
      <c r="B126" s="85" t="s">
        <v>1408</v>
      </c>
      <c r="C126" s="85" t="s">
        <v>1402</v>
      </c>
      <c r="D126" s="85" t="s">
        <v>1471</v>
      </c>
      <c r="E126" s="85" t="s">
        <v>1470</v>
      </c>
      <c r="F126" s="85" t="s">
        <v>1401</v>
      </c>
      <c r="G126" s="85" t="s">
        <v>1343</v>
      </c>
    </row>
    <row r="127" ht="14.25" customHeight="1">
      <c r="A127" s="85" t="s">
        <v>1116</v>
      </c>
      <c r="B127" s="85" t="s">
        <v>1408</v>
      </c>
      <c r="C127" s="85" t="s">
        <v>1402</v>
      </c>
      <c r="D127" s="85" t="s">
        <v>284</v>
      </c>
      <c r="E127" s="85" t="s">
        <v>1472</v>
      </c>
      <c r="F127" s="85" t="s">
        <v>1401</v>
      </c>
      <c r="G127" s="85" t="s">
        <v>1345</v>
      </c>
    </row>
    <row r="128" ht="14.25" customHeight="1">
      <c r="A128" s="85" t="s">
        <v>1116</v>
      </c>
      <c r="B128" s="85" t="s">
        <v>1408</v>
      </c>
      <c r="C128" s="85" t="s">
        <v>1402</v>
      </c>
      <c r="D128" s="85" t="s">
        <v>570</v>
      </c>
      <c r="E128" s="85" t="s">
        <v>1473</v>
      </c>
      <c r="F128" s="85" t="s">
        <v>1401</v>
      </c>
      <c r="G128" s="85" t="s">
        <v>1346</v>
      </c>
    </row>
    <row r="129" ht="14.25" customHeight="1">
      <c r="A129" s="85" t="s">
        <v>1442</v>
      </c>
      <c r="B129" s="85" t="s">
        <v>1408</v>
      </c>
      <c r="C129" s="85" t="s">
        <v>1402</v>
      </c>
      <c r="D129" s="85" t="s">
        <v>1474</v>
      </c>
      <c r="E129" s="85" t="s">
        <v>527</v>
      </c>
      <c r="F129" s="85" t="s">
        <v>1401</v>
      </c>
      <c r="G129" s="85" t="s">
        <v>1367</v>
      </c>
    </row>
    <row r="130" ht="14.25" customHeight="1">
      <c r="A130" s="85" t="s">
        <v>1442</v>
      </c>
      <c r="B130" s="85" t="s">
        <v>1408</v>
      </c>
      <c r="C130" s="85" t="s">
        <v>1402</v>
      </c>
      <c r="D130" s="85" t="s">
        <v>521</v>
      </c>
      <c r="E130" s="85" t="s">
        <v>103</v>
      </c>
      <c r="F130" s="85" t="s">
        <v>1401</v>
      </c>
      <c r="G130" s="85" t="s">
        <v>1169</v>
      </c>
    </row>
    <row r="131" ht="14.25" customHeight="1">
      <c r="A131" s="85" t="s">
        <v>1107</v>
      </c>
      <c r="B131" s="85" t="s">
        <v>1410</v>
      </c>
      <c r="C131" s="85" t="s">
        <v>1402</v>
      </c>
      <c r="D131" s="85" t="s">
        <v>1476</v>
      </c>
      <c r="E131" s="85" t="s">
        <v>1475</v>
      </c>
      <c r="F131" s="85" t="s">
        <v>1401</v>
      </c>
      <c r="G131" s="85" t="s">
        <v>1359</v>
      </c>
    </row>
    <row r="132" ht="14.25" customHeight="1">
      <c r="A132" s="85" t="s">
        <v>1107</v>
      </c>
      <c r="B132" s="85" t="s">
        <v>1410</v>
      </c>
      <c r="C132" s="85" t="s">
        <v>1402</v>
      </c>
      <c r="D132" s="85" t="s">
        <v>1478</v>
      </c>
      <c r="E132" s="85" t="s">
        <v>1477</v>
      </c>
      <c r="F132" s="85" t="s">
        <v>1401</v>
      </c>
      <c r="G132" s="85" t="s">
        <v>1363</v>
      </c>
    </row>
    <row r="133" ht="14.25" customHeight="1">
      <c r="A133" s="85" t="s">
        <v>1107</v>
      </c>
      <c r="B133" s="85" t="s">
        <v>1410</v>
      </c>
      <c r="C133" s="85" t="s">
        <v>1402</v>
      </c>
      <c r="D133" s="85" t="s">
        <v>1480</v>
      </c>
      <c r="E133" s="85" t="s">
        <v>1479</v>
      </c>
      <c r="F133" s="85" t="s">
        <v>1401</v>
      </c>
      <c r="G133" s="85" t="s">
        <v>1321</v>
      </c>
    </row>
    <row r="134" ht="14.25" customHeight="1">
      <c r="A134" s="85" t="s">
        <v>1107</v>
      </c>
      <c r="B134" s="85" t="s">
        <v>1410</v>
      </c>
      <c r="C134" s="85" t="s">
        <v>1402</v>
      </c>
      <c r="D134" s="85" t="s">
        <v>1482</v>
      </c>
      <c r="E134" s="85" t="s">
        <v>1481</v>
      </c>
      <c r="F134" s="85" t="s">
        <v>1401</v>
      </c>
      <c r="G134" s="85" t="s">
        <v>1322</v>
      </c>
    </row>
    <row r="135" ht="14.25" customHeight="1">
      <c r="A135" s="85" t="s">
        <v>1107</v>
      </c>
      <c r="B135" s="85" t="s">
        <v>1410</v>
      </c>
      <c r="C135" s="85" t="s">
        <v>1402</v>
      </c>
      <c r="D135" s="85" t="s">
        <v>1484</v>
      </c>
      <c r="E135" s="85" t="s">
        <v>1483</v>
      </c>
      <c r="F135" s="85" t="s">
        <v>1401</v>
      </c>
      <c r="G135" s="85" t="s">
        <v>1320</v>
      </c>
    </row>
    <row r="136" ht="14.25" customHeight="1">
      <c r="A136" s="85" t="s">
        <v>1116</v>
      </c>
      <c r="B136" s="85" t="s">
        <v>1410</v>
      </c>
      <c r="C136" s="85" t="s">
        <v>1402</v>
      </c>
      <c r="D136" s="85" t="s">
        <v>1486</v>
      </c>
      <c r="E136" s="85" t="s">
        <v>1485</v>
      </c>
      <c r="F136" s="85" t="s">
        <v>1401</v>
      </c>
      <c r="G136" s="85" t="s">
        <v>1329</v>
      </c>
    </row>
    <row r="137" ht="14.25" customHeight="1">
      <c r="A137" s="85" t="s">
        <v>1116</v>
      </c>
      <c r="B137" s="85" t="s">
        <v>1410</v>
      </c>
      <c r="C137" s="85" t="s">
        <v>1402</v>
      </c>
      <c r="D137" s="85" t="s">
        <v>1488</v>
      </c>
      <c r="E137" s="85" t="s">
        <v>1487</v>
      </c>
      <c r="F137" s="85" t="s">
        <v>1401</v>
      </c>
      <c r="G137" s="85" t="s">
        <v>1336</v>
      </c>
    </row>
    <row r="138" ht="14.25" customHeight="1">
      <c r="A138" s="85" t="s">
        <v>1116</v>
      </c>
      <c r="B138" s="85" t="s">
        <v>1410</v>
      </c>
      <c r="C138" s="85" t="s">
        <v>1402</v>
      </c>
      <c r="D138" s="85" t="s">
        <v>1489</v>
      </c>
      <c r="E138" s="85" t="s">
        <v>397</v>
      </c>
      <c r="F138" s="85" t="s">
        <v>1401</v>
      </c>
      <c r="G138" s="85" t="s">
        <v>1334</v>
      </c>
    </row>
    <row r="139" ht="14.25" customHeight="1">
      <c r="A139" s="85" t="s">
        <v>1116</v>
      </c>
      <c r="B139" s="85" t="s">
        <v>1410</v>
      </c>
      <c r="C139" s="85" t="s">
        <v>1402</v>
      </c>
      <c r="D139" s="85" t="s">
        <v>1491</v>
      </c>
      <c r="E139" s="85" t="s">
        <v>1490</v>
      </c>
      <c r="F139" s="85" t="s">
        <v>1401</v>
      </c>
      <c r="G139" s="85" t="s">
        <v>1332</v>
      </c>
    </row>
    <row r="140" ht="14.25" customHeight="1">
      <c r="A140" s="85" t="s">
        <v>1116</v>
      </c>
      <c r="B140" s="85" t="s">
        <v>1410</v>
      </c>
      <c r="C140" s="85" t="s">
        <v>1402</v>
      </c>
      <c r="D140" s="85" t="s">
        <v>1493</v>
      </c>
      <c r="E140" s="85" t="s">
        <v>1492</v>
      </c>
      <c r="F140" s="85" t="s">
        <v>1401</v>
      </c>
      <c r="G140" s="85" t="s">
        <v>1340</v>
      </c>
    </row>
    <row r="141" ht="14.25" customHeight="1">
      <c r="A141" s="85" t="s">
        <v>1107</v>
      </c>
      <c r="B141" s="85" t="s">
        <v>1410</v>
      </c>
      <c r="C141" s="85" t="s">
        <v>1402</v>
      </c>
      <c r="D141" s="85" t="s">
        <v>1495</v>
      </c>
      <c r="E141" s="85" t="s">
        <v>1494</v>
      </c>
      <c r="F141" s="85" t="s">
        <v>1401</v>
      </c>
      <c r="G141" s="85" t="s">
        <v>1365</v>
      </c>
    </row>
    <row r="142" ht="14.25" customHeight="1">
      <c r="A142" s="85" t="s">
        <v>1107</v>
      </c>
      <c r="B142" s="85" t="s">
        <v>1410</v>
      </c>
      <c r="C142" s="85" t="s">
        <v>1402</v>
      </c>
      <c r="D142" s="85" t="s">
        <v>1497</v>
      </c>
      <c r="E142" s="85" t="s">
        <v>1496</v>
      </c>
      <c r="F142" s="85" t="s">
        <v>1401</v>
      </c>
      <c r="G142" s="85" t="s">
        <v>1362</v>
      </c>
    </row>
    <row r="143" ht="14.25" customHeight="1">
      <c r="A143" s="85" t="s">
        <v>1498</v>
      </c>
      <c r="B143" s="85" t="s">
        <v>1410</v>
      </c>
      <c r="C143" s="85" t="s">
        <v>1402</v>
      </c>
      <c r="D143" s="85" t="s">
        <v>1500</v>
      </c>
      <c r="E143" s="85" t="s">
        <v>1499</v>
      </c>
      <c r="F143" s="85" t="s">
        <v>1401</v>
      </c>
      <c r="G143" s="85" t="s">
        <v>1309</v>
      </c>
    </row>
    <row r="144" ht="14.25" customHeight="1">
      <c r="A144" s="85" t="s">
        <v>1498</v>
      </c>
      <c r="B144" s="85" t="s">
        <v>1410</v>
      </c>
      <c r="C144" s="85" t="s">
        <v>1402</v>
      </c>
      <c r="D144" s="85" t="s">
        <v>320</v>
      </c>
      <c r="E144" s="85" t="s">
        <v>1501</v>
      </c>
      <c r="F144" s="85" t="s">
        <v>1401</v>
      </c>
      <c r="G144" s="85" t="s">
        <v>1297</v>
      </c>
    </row>
    <row r="145" ht="14.25" customHeight="1">
      <c r="A145" s="85" t="s">
        <v>1498</v>
      </c>
      <c r="B145" s="85" t="s">
        <v>1410</v>
      </c>
      <c r="C145" s="85" t="s">
        <v>1402</v>
      </c>
      <c r="D145" s="85" t="s">
        <v>1503</v>
      </c>
      <c r="E145" s="85" t="s">
        <v>1502</v>
      </c>
      <c r="F145" s="85" t="s">
        <v>1401</v>
      </c>
      <c r="G145" s="85" t="s">
        <v>1294</v>
      </c>
    </row>
    <row r="146" ht="14.25" customHeight="1">
      <c r="A146" s="85" t="s">
        <v>1498</v>
      </c>
      <c r="B146" s="85" t="s">
        <v>1410</v>
      </c>
      <c r="C146" s="85" t="s">
        <v>1402</v>
      </c>
      <c r="D146" s="85" t="s">
        <v>316</v>
      </c>
      <c r="E146" s="85" t="s">
        <v>1504</v>
      </c>
      <c r="F146" s="85" t="s">
        <v>1401</v>
      </c>
      <c r="G146" s="85" t="s">
        <v>1295</v>
      </c>
    </row>
    <row r="147" ht="14.25" customHeight="1">
      <c r="A147" s="85" t="s">
        <v>1498</v>
      </c>
      <c r="B147" s="85" t="s">
        <v>1410</v>
      </c>
      <c r="C147" s="85" t="s">
        <v>1402</v>
      </c>
      <c r="D147" s="85" t="s">
        <v>1506</v>
      </c>
      <c r="E147" s="85" t="s">
        <v>1505</v>
      </c>
      <c r="F147" s="85" t="s">
        <v>1401</v>
      </c>
      <c r="G147" s="85" t="s">
        <v>1304</v>
      </c>
    </row>
    <row r="148" ht="14.25" customHeight="1">
      <c r="A148" s="85" t="s">
        <v>1498</v>
      </c>
      <c r="B148" s="85" t="s">
        <v>1410</v>
      </c>
      <c r="C148" s="85" t="s">
        <v>1402</v>
      </c>
      <c r="D148" s="85" t="s">
        <v>250</v>
      </c>
      <c r="E148" s="85" t="s">
        <v>1507</v>
      </c>
      <c r="F148" s="85" t="s">
        <v>1401</v>
      </c>
      <c r="G148" s="85" t="s">
        <v>1298</v>
      </c>
    </row>
    <row r="149" ht="14.25" customHeight="1">
      <c r="A149" s="85" t="s">
        <v>1498</v>
      </c>
      <c r="B149" s="85" t="s">
        <v>1410</v>
      </c>
      <c r="C149" s="85" t="s">
        <v>1402</v>
      </c>
      <c r="D149" s="85" t="s">
        <v>353</v>
      </c>
      <c r="E149" s="85" t="s">
        <v>1508</v>
      </c>
      <c r="F149" s="85" t="s">
        <v>1401</v>
      </c>
      <c r="G149" s="85" t="s">
        <v>1296</v>
      </c>
    </row>
    <row r="150" ht="14.25" customHeight="1">
      <c r="A150" s="85" t="s">
        <v>1498</v>
      </c>
      <c r="B150" s="85" t="s">
        <v>1410</v>
      </c>
      <c r="C150" s="85" t="s">
        <v>1402</v>
      </c>
      <c r="D150" s="85" t="s">
        <v>1510</v>
      </c>
      <c r="E150" s="85" t="s">
        <v>1509</v>
      </c>
      <c r="F150" s="85" t="s">
        <v>1401</v>
      </c>
      <c r="G150" s="85" t="s">
        <v>1299</v>
      </c>
    </row>
    <row r="151" ht="14.25" customHeight="1">
      <c r="A151" s="85" t="s">
        <v>1498</v>
      </c>
      <c r="B151" s="85" t="s">
        <v>1410</v>
      </c>
      <c r="C151" s="85" t="s">
        <v>1402</v>
      </c>
      <c r="D151" s="85" t="s">
        <v>1512</v>
      </c>
      <c r="E151" s="85" t="s">
        <v>1511</v>
      </c>
      <c r="F151" s="85" t="s">
        <v>1401</v>
      </c>
      <c r="G151" s="85" t="s">
        <v>1574</v>
      </c>
    </row>
    <row r="152" ht="14.25" customHeight="1">
      <c r="A152" s="85" t="s">
        <v>1498</v>
      </c>
      <c r="B152" s="85" t="s">
        <v>1410</v>
      </c>
      <c r="C152" s="85" t="s">
        <v>1402</v>
      </c>
      <c r="D152" s="85" t="s">
        <v>1514</v>
      </c>
      <c r="E152" s="85" t="s">
        <v>1513</v>
      </c>
      <c r="F152" s="85" t="s">
        <v>1401</v>
      </c>
      <c r="G152" s="85" t="s">
        <v>1575</v>
      </c>
    </row>
    <row r="153" ht="14.25" customHeight="1">
      <c r="A153" s="85" t="s">
        <v>1498</v>
      </c>
      <c r="B153" s="85" t="s">
        <v>1410</v>
      </c>
      <c r="C153" s="85" t="s">
        <v>1402</v>
      </c>
      <c r="D153" s="85" t="s">
        <v>1516</v>
      </c>
      <c r="E153" s="85" t="s">
        <v>1515</v>
      </c>
      <c r="F153" s="85" t="s">
        <v>1401</v>
      </c>
      <c r="G153" s="85" t="s">
        <v>1576</v>
      </c>
    </row>
    <row r="154" ht="14.25" customHeight="1">
      <c r="A154" s="85" t="s">
        <v>1110</v>
      </c>
      <c r="B154" s="85" t="s">
        <v>1410</v>
      </c>
      <c r="C154" s="85" t="s">
        <v>1402</v>
      </c>
      <c r="D154" s="85" t="s">
        <v>1518</v>
      </c>
      <c r="E154" s="85" t="s">
        <v>1517</v>
      </c>
      <c r="F154" s="85" t="s">
        <v>1401</v>
      </c>
      <c r="G154" s="85" t="s">
        <v>1369</v>
      </c>
    </row>
    <row r="155" ht="14.25" customHeight="1">
      <c r="A155" s="85" t="s">
        <v>1110</v>
      </c>
      <c r="B155" s="85" t="s">
        <v>1410</v>
      </c>
      <c r="C155" s="85" t="s">
        <v>1402</v>
      </c>
      <c r="D155" s="85" t="s">
        <v>1520</v>
      </c>
      <c r="E155" s="85" t="s">
        <v>1519</v>
      </c>
      <c r="F155" s="85" t="s">
        <v>1401</v>
      </c>
      <c r="G155" s="85" t="s">
        <v>1370</v>
      </c>
    </row>
    <row r="156" ht="14.25" customHeight="1">
      <c r="A156" s="85" t="s">
        <v>1110</v>
      </c>
      <c r="B156" s="85" t="s">
        <v>1410</v>
      </c>
      <c r="C156" s="85" t="s">
        <v>1402</v>
      </c>
      <c r="D156" s="85" t="s">
        <v>1522</v>
      </c>
      <c r="E156" s="85" t="s">
        <v>1521</v>
      </c>
      <c r="F156" s="85" t="s">
        <v>1401</v>
      </c>
      <c r="G156" s="85" t="s">
        <v>1183</v>
      </c>
    </row>
    <row r="157" ht="14.25" customHeight="1">
      <c r="A157" s="85" t="s">
        <v>1110</v>
      </c>
      <c r="B157" s="85" t="s">
        <v>1410</v>
      </c>
      <c r="C157" s="85" t="s">
        <v>1402</v>
      </c>
      <c r="D157" s="85" t="s">
        <v>1524</v>
      </c>
      <c r="E157" s="85" t="s">
        <v>1523</v>
      </c>
      <c r="F157" s="85" t="s">
        <v>1401</v>
      </c>
      <c r="G157" s="85" t="s">
        <v>1364</v>
      </c>
    </row>
    <row r="158" ht="14.25" customHeight="1">
      <c r="A158" s="85" t="s">
        <v>1110</v>
      </c>
      <c r="B158" s="85" t="s">
        <v>1410</v>
      </c>
      <c r="C158" s="85" t="s">
        <v>1402</v>
      </c>
      <c r="D158" s="85" t="s">
        <v>1526</v>
      </c>
      <c r="E158" s="85" t="s">
        <v>1525</v>
      </c>
      <c r="F158" s="85" t="s">
        <v>1401</v>
      </c>
      <c r="G158" s="85" t="s">
        <v>1210</v>
      </c>
    </row>
    <row r="159" ht="14.25" customHeight="1">
      <c r="A159" s="85" t="s">
        <v>1110</v>
      </c>
      <c r="B159" s="85" t="s">
        <v>1410</v>
      </c>
      <c r="C159" s="85" t="s">
        <v>1402</v>
      </c>
      <c r="D159" s="85" t="s">
        <v>1528</v>
      </c>
      <c r="E159" s="85" t="s">
        <v>1527</v>
      </c>
      <c r="F159" s="85" t="s">
        <v>1401</v>
      </c>
      <c r="G159" s="85" t="s">
        <v>1206</v>
      </c>
    </row>
    <row r="160" ht="14.25" customHeight="1">
      <c r="A160" s="85" t="s">
        <v>1529</v>
      </c>
      <c r="B160" s="85" t="s">
        <v>1410</v>
      </c>
      <c r="C160" s="85" t="s">
        <v>1402</v>
      </c>
      <c r="D160" s="85" t="s">
        <v>115</v>
      </c>
      <c r="E160" s="85" t="s">
        <v>647</v>
      </c>
      <c r="F160" s="85" t="s">
        <v>1401</v>
      </c>
      <c r="G160" s="85" t="s">
        <v>1242</v>
      </c>
    </row>
    <row r="161" ht="14.25" customHeight="1">
      <c r="A161" s="85" t="s">
        <v>1530</v>
      </c>
      <c r="B161" s="85" t="s">
        <v>1410</v>
      </c>
      <c r="C161" s="85" t="s">
        <v>1402</v>
      </c>
      <c r="D161" s="85" t="s">
        <v>1532</v>
      </c>
      <c r="E161" s="85" t="s">
        <v>1531</v>
      </c>
      <c r="F161" s="85" t="s">
        <v>1401</v>
      </c>
      <c r="G161" s="85" t="s">
        <v>1577</v>
      </c>
    </row>
    <row r="162" ht="14.25" customHeight="1">
      <c r="A162" s="85" t="s">
        <v>1108</v>
      </c>
      <c r="B162" s="85" t="s">
        <v>1412</v>
      </c>
      <c r="C162" s="85" t="s">
        <v>1402</v>
      </c>
      <c r="D162" s="85" t="s">
        <v>1535</v>
      </c>
      <c r="E162" s="85" t="s">
        <v>1534</v>
      </c>
      <c r="F162" s="85" t="s">
        <v>1401</v>
      </c>
      <c r="G162" s="85" t="s">
        <v>1374</v>
      </c>
    </row>
    <row r="163" ht="14.25" customHeight="1">
      <c r="A163" s="85" t="s">
        <v>1108</v>
      </c>
      <c r="B163" s="85" t="s">
        <v>1412</v>
      </c>
      <c r="C163" s="85" t="s">
        <v>1402</v>
      </c>
      <c r="D163" s="85" t="s">
        <v>1537</v>
      </c>
      <c r="E163" s="85" t="s">
        <v>1536</v>
      </c>
      <c r="F163" s="85" t="s">
        <v>1401</v>
      </c>
      <c r="G163" s="85" t="s">
        <v>1319</v>
      </c>
    </row>
    <row r="164" ht="14.25" customHeight="1">
      <c r="A164" s="85" t="s">
        <v>1108</v>
      </c>
      <c r="B164" s="85" t="s">
        <v>1412</v>
      </c>
      <c r="C164" s="85" t="s">
        <v>1402</v>
      </c>
      <c r="D164" s="85" t="s">
        <v>1539</v>
      </c>
      <c r="E164" s="85" t="s">
        <v>1538</v>
      </c>
      <c r="F164" s="85" t="s">
        <v>1401</v>
      </c>
      <c r="G164" s="85" t="s">
        <v>1352</v>
      </c>
    </row>
    <row r="165" ht="14.25" customHeight="1">
      <c r="A165" s="85" t="s">
        <v>1108</v>
      </c>
      <c r="B165" s="85" t="s">
        <v>1412</v>
      </c>
      <c r="C165" s="85" t="s">
        <v>1402</v>
      </c>
      <c r="D165" s="85" t="s">
        <v>1541</v>
      </c>
      <c r="E165" s="85" t="s">
        <v>1540</v>
      </c>
      <c r="F165" s="85" t="s">
        <v>1401</v>
      </c>
      <c r="G165" s="85" t="s">
        <v>1388</v>
      </c>
    </row>
    <row r="166" ht="14.25" customHeight="1">
      <c r="A166" s="85" t="s">
        <v>1108</v>
      </c>
      <c r="B166" s="85" t="s">
        <v>1416</v>
      </c>
      <c r="C166" s="85" t="s">
        <v>1402</v>
      </c>
      <c r="D166" s="85" t="s">
        <v>1543</v>
      </c>
      <c r="E166" s="85" t="s">
        <v>1542</v>
      </c>
      <c r="F166" s="85" t="s">
        <v>1401</v>
      </c>
      <c r="G166" s="85" t="s">
        <v>1351</v>
      </c>
    </row>
    <row r="167" ht="14.25" customHeight="1">
      <c r="A167" s="85" t="s">
        <v>1108</v>
      </c>
      <c r="B167" s="85" t="s">
        <v>1416</v>
      </c>
      <c r="C167" s="85" t="s">
        <v>1402</v>
      </c>
      <c r="D167" s="85" t="s">
        <v>1545</v>
      </c>
      <c r="E167" s="85" t="s">
        <v>1544</v>
      </c>
      <c r="F167" s="85" t="s">
        <v>1401</v>
      </c>
      <c r="G167" s="85" t="s">
        <v>1373</v>
      </c>
    </row>
    <row r="168" ht="14.25" customHeight="1">
      <c r="A168" s="85" t="s">
        <v>1117</v>
      </c>
      <c r="B168" s="85" t="s">
        <v>1416</v>
      </c>
      <c r="C168" s="85" t="s">
        <v>1402</v>
      </c>
      <c r="D168" s="85" t="s">
        <v>1547</v>
      </c>
      <c r="E168" s="85" t="s">
        <v>1546</v>
      </c>
      <c r="F168" s="85" t="s">
        <v>1401</v>
      </c>
      <c r="G168" s="85" t="s">
        <v>1314</v>
      </c>
    </row>
    <row r="169" ht="14.25" customHeight="1">
      <c r="A169" s="85" t="s">
        <v>1117</v>
      </c>
      <c r="B169" s="85" t="s">
        <v>1416</v>
      </c>
      <c r="C169" s="85" t="s">
        <v>1402</v>
      </c>
      <c r="D169" s="85" t="s">
        <v>1549</v>
      </c>
      <c r="E169" s="85" t="s">
        <v>1548</v>
      </c>
      <c r="F169" s="85" t="s">
        <v>1401</v>
      </c>
      <c r="G169" s="85" t="s">
        <v>1348</v>
      </c>
    </row>
    <row r="170" ht="14.25" customHeight="1">
      <c r="A170" s="85" t="s">
        <v>1117</v>
      </c>
      <c r="B170" s="85" t="s">
        <v>1416</v>
      </c>
      <c r="C170" s="85" t="s">
        <v>1402</v>
      </c>
      <c r="D170" s="85" t="s">
        <v>1550</v>
      </c>
      <c r="E170" s="85" t="s">
        <v>602</v>
      </c>
      <c r="F170" s="85" t="s">
        <v>1401</v>
      </c>
      <c r="G170" s="85" t="s">
        <v>1316</v>
      </c>
    </row>
    <row r="171" ht="14.25" customHeight="1">
      <c r="A171" s="85" t="s">
        <v>1108</v>
      </c>
      <c r="B171" s="85" t="s">
        <v>1416</v>
      </c>
      <c r="C171" s="85" t="s">
        <v>1402</v>
      </c>
      <c r="D171" s="85" t="s">
        <v>1543</v>
      </c>
      <c r="E171" s="85" t="s">
        <v>1542</v>
      </c>
      <c r="F171" s="85" t="s">
        <v>1401</v>
      </c>
      <c r="G171" s="85" t="s">
        <v>1351</v>
      </c>
    </row>
    <row r="172" ht="14.25" customHeight="1">
      <c r="A172" s="85" t="s">
        <v>1113</v>
      </c>
      <c r="B172" s="85" t="s">
        <v>1416</v>
      </c>
      <c r="C172" s="85" t="s">
        <v>1402</v>
      </c>
      <c r="D172" s="85" t="s">
        <v>1545</v>
      </c>
      <c r="E172" s="85" t="s">
        <v>1544</v>
      </c>
      <c r="F172" s="85" t="s">
        <v>1401</v>
      </c>
      <c r="G172" s="85" t="s">
        <v>1373</v>
      </c>
    </row>
    <row r="173" ht="14.25" customHeight="1">
      <c r="A173" s="85" t="s">
        <v>1442</v>
      </c>
      <c r="B173" s="85" t="s">
        <v>1416</v>
      </c>
      <c r="C173" s="85" t="s">
        <v>1402</v>
      </c>
      <c r="D173" s="85" t="s">
        <v>1551</v>
      </c>
      <c r="E173" s="85" t="s">
        <v>730</v>
      </c>
      <c r="F173" s="85" t="s">
        <v>1401</v>
      </c>
      <c r="G173" s="85" t="s">
        <v>1315</v>
      </c>
    </row>
    <row r="174" ht="14.25" customHeight="1">
      <c r="A174" s="85" t="s">
        <v>1442</v>
      </c>
      <c r="B174" s="85" t="s">
        <v>1416</v>
      </c>
      <c r="C174" s="85" t="s">
        <v>1402</v>
      </c>
      <c r="D174" s="85" t="s">
        <v>407</v>
      </c>
      <c r="E174" s="85" t="s">
        <v>96</v>
      </c>
      <c r="F174" s="85" t="s">
        <v>1401</v>
      </c>
      <c r="G174" s="85" t="s">
        <v>1347</v>
      </c>
    </row>
    <row r="175" ht="14.25" customHeight="1">
      <c r="A175" s="85" t="s">
        <v>1446</v>
      </c>
      <c r="B175" s="85" t="s">
        <v>1416</v>
      </c>
      <c r="C175" s="85" t="s">
        <v>1402</v>
      </c>
      <c r="D175" s="85" t="s">
        <v>338</v>
      </c>
      <c r="E175" s="85" t="s">
        <v>108</v>
      </c>
      <c r="F175" s="85" t="s">
        <v>1401</v>
      </c>
      <c r="G175" s="85" t="s">
        <v>1302</v>
      </c>
    </row>
    <row r="176" ht="14.25" customHeight="1">
      <c r="A176" s="85" t="s">
        <v>1446</v>
      </c>
      <c r="B176" s="85" t="s">
        <v>1416</v>
      </c>
      <c r="C176" s="85" t="s">
        <v>1402</v>
      </c>
      <c r="D176" s="85" t="s">
        <v>608</v>
      </c>
      <c r="E176" s="85" t="s">
        <v>238</v>
      </c>
      <c r="F176" s="85" t="s">
        <v>1401</v>
      </c>
      <c r="G176" s="85" t="s">
        <v>1307</v>
      </c>
    </row>
    <row r="177" ht="14.25" customHeight="1">
      <c r="A177" s="85" t="s">
        <v>1446</v>
      </c>
      <c r="B177" s="85" t="s">
        <v>1416</v>
      </c>
      <c r="C177" s="85" t="s">
        <v>1402</v>
      </c>
      <c r="D177" s="85" t="s">
        <v>312</v>
      </c>
      <c r="E177" s="85" t="s">
        <v>1552</v>
      </c>
      <c r="F177" s="85" t="s">
        <v>1401</v>
      </c>
      <c r="G177" s="85" t="s">
        <v>1308</v>
      </c>
    </row>
    <row r="178" ht="14.25" customHeight="1">
      <c r="A178" s="85" t="s">
        <v>1113</v>
      </c>
      <c r="B178" s="85" t="s">
        <v>1414</v>
      </c>
      <c r="C178" s="85" t="s">
        <v>1402</v>
      </c>
      <c r="D178" s="85" t="s">
        <v>1554</v>
      </c>
      <c r="E178" s="85" t="s">
        <v>1553</v>
      </c>
      <c r="F178" s="85" t="s">
        <v>1401</v>
      </c>
      <c r="G178" s="85" t="s">
        <v>1349</v>
      </c>
    </row>
    <row r="179" ht="14.25" customHeight="1">
      <c r="A179" s="85" t="s">
        <v>1113</v>
      </c>
      <c r="B179" s="85" t="s">
        <v>1414</v>
      </c>
      <c r="C179" s="85" t="s">
        <v>1402</v>
      </c>
      <c r="D179" s="85" t="s">
        <v>1556</v>
      </c>
      <c r="E179" s="85" t="s">
        <v>1555</v>
      </c>
      <c r="F179" s="85" t="s">
        <v>1401</v>
      </c>
      <c r="G179" s="85" t="s">
        <v>1350</v>
      </c>
    </row>
    <row r="180" ht="14.25" customHeight="1">
      <c r="A180" s="85" t="s">
        <v>1113</v>
      </c>
      <c r="B180" s="85" t="s">
        <v>1414</v>
      </c>
      <c r="C180" s="85" t="s">
        <v>1402</v>
      </c>
      <c r="D180" s="85" t="s">
        <v>1558</v>
      </c>
      <c r="E180" s="85" t="s">
        <v>1557</v>
      </c>
      <c r="F180" s="85" t="s">
        <v>1401</v>
      </c>
      <c r="G180" s="85" t="s">
        <v>1292</v>
      </c>
    </row>
    <row r="181" ht="14.25" customHeight="1">
      <c r="A181" s="85" t="s">
        <v>1113</v>
      </c>
      <c r="B181" s="85" t="s">
        <v>1414</v>
      </c>
      <c r="C181" s="85" t="s">
        <v>1402</v>
      </c>
      <c r="D181" s="85" t="s">
        <v>1560</v>
      </c>
      <c r="E181" s="85" t="s">
        <v>1559</v>
      </c>
      <c r="F181" s="85" t="s">
        <v>1401</v>
      </c>
      <c r="G181" s="85" t="s">
        <v>1560</v>
      </c>
    </row>
    <row r="182" ht="14.25" customHeight="1">
      <c r="A182" s="85" t="s">
        <v>1113</v>
      </c>
      <c r="B182" s="85" t="s">
        <v>1414</v>
      </c>
      <c r="C182" s="85" t="s">
        <v>1402</v>
      </c>
      <c r="D182" s="85" t="s">
        <v>1560</v>
      </c>
      <c r="E182" s="85" t="s">
        <v>1561</v>
      </c>
      <c r="F182" s="85" t="s">
        <v>1401</v>
      </c>
      <c r="G182" s="85" t="s">
        <v>1560</v>
      </c>
    </row>
    <row r="183" ht="14.25" customHeight="1">
      <c r="A183" s="85" t="s">
        <v>1113</v>
      </c>
      <c r="B183" s="85" t="s">
        <v>1414</v>
      </c>
      <c r="C183" s="85" t="s">
        <v>1402</v>
      </c>
      <c r="D183" s="85" t="s">
        <v>1560</v>
      </c>
      <c r="E183" s="85" t="s">
        <v>1562</v>
      </c>
      <c r="F183" s="85" t="s">
        <v>1401</v>
      </c>
      <c r="G183" s="85" t="s">
        <v>1560</v>
      </c>
    </row>
    <row r="184" ht="14.25" customHeight="1">
      <c r="A184" s="85" t="s">
        <v>1113</v>
      </c>
      <c r="B184" s="85" t="s">
        <v>1414</v>
      </c>
      <c r="C184" s="85" t="s">
        <v>1402</v>
      </c>
      <c r="D184" s="85" t="s">
        <v>1560</v>
      </c>
      <c r="E184" s="85" t="s">
        <v>639</v>
      </c>
      <c r="F184" s="85" t="s">
        <v>1401</v>
      </c>
      <c r="G184" s="85" t="s">
        <v>1560</v>
      </c>
    </row>
    <row r="185" ht="14.25" customHeight="1">
      <c r="A185" s="85" t="s">
        <v>1113</v>
      </c>
      <c r="B185" s="85" t="s">
        <v>1414</v>
      </c>
      <c r="C185" s="85" t="s">
        <v>1402</v>
      </c>
      <c r="D185" s="85" t="s">
        <v>1560</v>
      </c>
      <c r="E185" s="85" t="s">
        <v>1555</v>
      </c>
      <c r="F185" s="85" t="s">
        <v>1401</v>
      </c>
      <c r="G185" s="85" t="s">
        <v>1560</v>
      </c>
    </row>
    <row r="186" ht="14.25" customHeight="1">
      <c r="A186" s="85" t="s">
        <v>1113</v>
      </c>
      <c r="B186" s="85" t="s">
        <v>1414</v>
      </c>
      <c r="C186" s="85" t="s">
        <v>1402</v>
      </c>
      <c r="D186" s="85" t="s">
        <v>1560</v>
      </c>
      <c r="E186" s="85" t="s">
        <v>1563</v>
      </c>
      <c r="F186" s="85" t="s">
        <v>1401</v>
      </c>
      <c r="G186" s="85" t="s">
        <v>1560</v>
      </c>
    </row>
    <row r="187" ht="14.25" customHeight="1">
      <c r="A187" s="85" t="s">
        <v>1113</v>
      </c>
      <c r="B187" s="85" t="s">
        <v>1414</v>
      </c>
      <c r="C187" s="85" t="s">
        <v>1402</v>
      </c>
      <c r="D187" s="85" t="s">
        <v>1560</v>
      </c>
      <c r="E187" s="85" t="s">
        <v>1561</v>
      </c>
      <c r="F187" s="85" t="s">
        <v>1401</v>
      </c>
      <c r="G187" s="85" t="s">
        <v>1560</v>
      </c>
    </row>
    <row r="188" ht="14.25" customHeight="1">
      <c r="A188" s="85" t="s">
        <v>1113</v>
      </c>
      <c r="B188" s="85" t="s">
        <v>1414</v>
      </c>
      <c r="C188" s="85" t="s">
        <v>1402</v>
      </c>
      <c r="D188" s="85" t="s">
        <v>1560</v>
      </c>
      <c r="E188" s="85" t="s">
        <v>1564</v>
      </c>
      <c r="F188" s="85" t="s">
        <v>1401</v>
      </c>
      <c r="G188" s="85" t="s">
        <v>1560</v>
      </c>
    </row>
    <row r="189" ht="14.25" customHeight="1">
      <c r="A189" s="85" t="s">
        <v>1113</v>
      </c>
      <c r="B189" s="85" t="s">
        <v>1414</v>
      </c>
      <c r="C189" s="85" t="s">
        <v>1402</v>
      </c>
      <c r="D189" s="85" t="s">
        <v>1560</v>
      </c>
      <c r="E189" s="85" t="s">
        <v>1565</v>
      </c>
      <c r="F189" s="85" t="s">
        <v>1401</v>
      </c>
      <c r="G189" s="85" t="s">
        <v>1560</v>
      </c>
    </row>
    <row r="190" ht="14.25" customHeight="1">
      <c r="A190" s="85" t="s">
        <v>1113</v>
      </c>
      <c r="B190" s="85" t="s">
        <v>1414</v>
      </c>
      <c r="C190" s="85" t="s">
        <v>1402</v>
      </c>
      <c r="D190" s="85" t="s">
        <v>1560</v>
      </c>
      <c r="E190" s="85" t="s">
        <v>1567</v>
      </c>
      <c r="F190" s="85" t="s">
        <v>1401</v>
      </c>
      <c r="G190" s="85" t="s">
        <v>1560</v>
      </c>
    </row>
    <row r="191" ht="14.25" customHeight="1">
      <c r="A191" s="85" t="s">
        <v>1446</v>
      </c>
      <c r="B191" s="85" t="s">
        <v>1414</v>
      </c>
      <c r="C191" s="85" t="s">
        <v>1402</v>
      </c>
      <c r="D191" s="85" t="s">
        <v>1560</v>
      </c>
      <c r="E191" s="85" t="s">
        <v>1568</v>
      </c>
      <c r="F191" s="85" t="s">
        <v>1401</v>
      </c>
      <c r="G191" s="85" t="s">
        <v>1560</v>
      </c>
    </row>
    <row r="192" ht="14.25" customHeight="1">
      <c r="A192" s="85" t="s">
        <v>1569</v>
      </c>
      <c r="B192" s="85" t="s">
        <v>1414</v>
      </c>
      <c r="C192" s="85" t="s">
        <v>1402</v>
      </c>
      <c r="D192" s="85" t="s">
        <v>1560</v>
      </c>
      <c r="E192" s="85" t="s">
        <v>1570</v>
      </c>
      <c r="F192" s="85" t="s">
        <v>1401</v>
      </c>
      <c r="G192" s="85" t="s">
        <v>1560</v>
      </c>
    </row>
    <row r="193" ht="14.25" customHeight="1">
      <c r="A193" s="85" t="s">
        <v>1569</v>
      </c>
      <c r="B193" s="85" t="s">
        <v>1414</v>
      </c>
      <c r="C193" s="85" t="s">
        <v>1402</v>
      </c>
      <c r="D193" s="85" t="s">
        <v>1560</v>
      </c>
      <c r="E193" s="85" t="s">
        <v>1571</v>
      </c>
      <c r="F193" s="85" t="s">
        <v>1401</v>
      </c>
      <c r="G193" s="85" t="s">
        <v>1560</v>
      </c>
    </row>
    <row r="194" ht="14.25" customHeight="1">
      <c r="A194" s="85" t="s">
        <v>1116</v>
      </c>
      <c r="B194" s="85" t="s">
        <v>1410</v>
      </c>
      <c r="C194" s="85" t="s">
        <v>1401</v>
      </c>
      <c r="D194" s="85" t="s">
        <v>1578</v>
      </c>
      <c r="E194" s="85" t="s">
        <v>1579</v>
      </c>
      <c r="F194" s="85" t="s">
        <v>1402</v>
      </c>
      <c r="G194" s="85" t="s">
        <v>1251</v>
      </c>
    </row>
    <row r="195" ht="14.25" customHeight="1">
      <c r="A195" s="85" t="s">
        <v>1116</v>
      </c>
      <c r="B195" s="85" t="s">
        <v>1410</v>
      </c>
      <c r="C195" s="85" t="s">
        <v>1402</v>
      </c>
      <c r="D195" s="85" t="s">
        <v>1579</v>
      </c>
      <c r="E195" s="85" t="s">
        <v>1578</v>
      </c>
      <c r="F195" s="85" t="s">
        <v>1401</v>
      </c>
      <c r="G195" s="85" t="s">
        <v>1253</v>
      </c>
    </row>
    <row r="196" ht="14.25" customHeight="1">
      <c r="A196" s="85" t="s">
        <v>1116</v>
      </c>
      <c r="B196" s="85" t="s">
        <v>1410</v>
      </c>
      <c r="C196" s="85" t="s">
        <v>1402</v>
      </c>
      <c r="D196" s="85" t="s">
        <v>1580</v>
      </c>
      <c r="E196" s="85" t="s">
        <v>1490</v>
      </c>
      <c r="F196" s="85" t="s">
        <v>1401</v>
      </c>
      <c r="G196" s="85" t="s">
        <v>1332</v>
      </c>
    </row>
    <row r="197" ht="14.25" customHeight="1">
      <c r="A197" s="85" t="s">
        <v>1581</v>
      </c>
      <c r="B197" s="85" t="s">
        <v>1581</v>
      </c>
      <c r="C197" s="85" t="s">
        <v>1581</v>
      </c>
      <c r="D197" s="85" t="s">
        <v>1582</v>
      </c>
      <c r="E197" s="85" t="s">
        <v>1581</v>
      </c>
      <c r="F197" s="85" t="s">
        <v>1581</v>
      </c>
      <c r="G197" s="85" t="s">
        <v>1583</v>
      </c>
    </row>
    <row r="198" ht="14.25" customHeight="1">
      <c r="A198" s="85" t="s">
        <v>1117</v>
      </c>
      <c r="B198" s="85" t="s">
        <v>1581</v>
      </c>
      <c r="C198" s="85" t="s">
        <v>1581</v>
      </c>
      <c r="D198" s="85" t="s">
        <v>1584</v>
      </c>
      <c r="E198" s="85" t="s">
        <v>1581</v>
      </c>
      <c r="F198" s="85" t="s">
        <v>1581</v>
      </c>
      <c r="G198" s="85" t="s">
        <v>1157</v>
      </c>
    </row>
    <row r="199" ht="14.25" customHeight="1">
      <c r="A199" s="85" t="s">
        <v>1117</v>
      </c>
      <c r="B199" s="85" t="s">
        <v>1581</v>
      </c>
      <c r="C199" s="85" t="s">
        <v>1581</v>
      </c>
      <c r="D199" s="85" t="s">
        <v>1585</v>
      </c>
      <c r="E199" s="85" t="s">
        <v>1581</v>
      </c>
      <c r="F199" s="85" t="s">
        <v>1581</v>
      </c>
      <c r="G199" s="85" t="s">
        <v>1348</v>
      </c>
    </row>
    <row r="200" ht="14.25" customHeight="1">
      <c r="A200" s="85" t="s">
        <v>1581</v>
      </c>
      <c r="B200" s="85" t="s">
        <v>1581</v>
      </c>
      <c r="C200" s="85" t="s">
        <v>1581</v>
      </c>
      <c r="D200" s="85" t="s">
        <v>1586</v>
      </c>
      <c r="E200" s="85" t="s">
        <v>1581</v>
      </c>
      <c r="F200" s="85" t="s">
        <v>1581</v>
      </c>
      <c r="G200" s="85" t="s">
        <v>1395</v>
      </c>
    </row>
    <row r="201" ht="14.25" customHeight="1">
      <c r="A201" s="85" t="s">
        <v>1581</v>
      </c>
      <c r="B201" s="85" t="s">
        <v>1581</v>
      </c>
      <c r="C201" s="85" t="s">
        <v>1581</v>
      </c>
      <c r="D201" s="85" t="s">
        <v>1587</v>
      </c>
      <c r="E201" s="85" t="s">
        <v>1581</v>
      </c>
      <c r="F201" s="85" t="s">
        <v>1581</v>
      </c>
      <c r="G201" s="85" t="s">
        <v>1396</v>
      </c>
    </row>
    <row r="202" ht="14.25" customHeight="1">
      <c r="A202" s="85" t="s">
        <v>1446</v>
      </c>
      <c r="B202" s="85" t="s">
        <v>1581</v>
      </c>
      <c r="C202" s="85" t="s">
        <v>1581</v>
      </c>
      <c r="D202" s="85" t="s">
        <v>326</v>
      </c>
      <c r="E202" s="85" t="s">
        <v>1581</v>
      </c>
      <c r="F202" s="85" t="s">
        <v>1581</v>
      </c>
      <c r="G202" s="85" t="s">
        <v>1231</v>
      </c>
    </row>
    <row r="203" ht="14.25" customHeight="1">
      <c r="A203" s="85" t="s">
        <v>1446</v>
      </c>
      <c r="B203" s="85" t="s">
        <v>1581</v>
      </c>
      <c r="C203" s="85" t="s">
        <v>1581</v>
      </c>
      <c r="D203" s="85" t="s">
        <v>332</v>
      </c>
      <c r="E203" s="85" t="s">
        <v>1581</v>
      </c>
      <c r="F203" s="85" t="s">
        <v>1581</v>
      </c>
      <c r="G203" s="85" t="s">
        <v>1302</v>
      </c>
    </row>
    <row r="204" ht="14.25" customHeight="1">
      <c r="A204" s="85" t="s">
        <v>1581</v>
      </c>
      <c r="B204" s="85" t="s">
        <v>1581</v>
      </c>
      <c r="C204" s="85" t="s">
        <v>1581</v>
      </c>
      <c r="D204" s="85" t="s">
        <v>1588</v>
      </c>
      <c r="E204" s="85" t="s">
        <v>1581</v>
      </c>
      <c r="F204" s="85" t="s">
        <v>1581</v>
      </c>
      <c r="G204" s="85" t="s">
        <v>1589</v>
      </c>
    </row>
    <row r="205" ht="14.25" customHeight="1">
      <c r="A205" s="85" t="s">
        <v>1581</v>
      </c>
      <c r="B205" s="85" t="s">
        <v>1581</v>
      </c>
      <c r="C205" s="85" t="s">
        <v>1581</v>
      </c>
      <c r="D205" s="85" t="s">
        <v>1590</v>
      </c>
      <c r="E205" s="85" t="s">
        <v>1581</v>
      </c>
      <c r="F205" s="85" t="s">
        <v>1581</v>
      </c>
      <c r="G205" s="85" t="s">
        <v>1591</v>
      </c>
    </row>
    <row r="206" ht="14.25" customHeight="1">
      <c r="A206" s="85" t="s">
        <v>1581</v>
      </c>
      <c r="B206" s="85" t="s">
        <v>1581</v>
      </c>
      <c r="C206" s="85" t="s">
        <v>1581</v>
      </c>
      <c r="D206" s="85" t="s">
        <v>1592</v>
      </c>
      <c r="E206" s="85" t="s">
        <v>1581</v>
      </c>
      <c r="F206" s="85" t="s">
        <v>1581</v>
      </c>
      <c r="G206" s="85" t="s">
        <v>1172</v>
      </c>
    </row>
    <row r="207" ht="14.25" customHeight="1">
      <c r="A207" s="85" t="s">
        <v>1581</v>
      </c>
      <c r="B207" s="85" t="s">
        <v>1581</v>
      </c>
      <c r="C207" s="85" t="s">
        <v>1581</v>
      </c>
      <c r="D207" s="85" t="s">
        <v>1593</v>
      </c>
      <c r="E207" s="85" t="s">
        <v>1581</v>
      </c>
      <c r="F207" s="85" t="s">
        <v>1581</v>
      </c>
      <c r="G207" s="85" t="s">
        <v>1594</v>
      </c>
    </row>
    <row r="208" ht="14.25" customHeight="1">
      <c r="A208" s="85" t="s">
        <v>1595</v>
      </c>
      <c r="B208" s="85" t="s">
        <v>1581</v>
      </c>
      <c r="C208" s="85" t="s">
        <v>1581</v>
      </c>
      <c r="D208" s="85" t="s">
        <v>1596</v>
      </c>
      <c r="E208" s="85" t="s">
        <v>1581</v>
      </c>
      <c r="F208" s="85" t="s">
        <v>1581</v>
      </c>
      <c r="G208" s="85" t="s">
        <v>1221</v>
      </c>
    </row>
    <row r="209" ht="14.25" customHeight="1">
      <c r="A209" s="85" t="s">
        <v>1595</v>
      </c>
      <c r="B209" s="85" t="s">
        <v>1581</v>
      </c>
      <c r="C209" s="85" t="s">
        <v>1581</v>
      </c>
      <c r="D209" s="85" t="s">
        <v>1597</v>
      </c>
      <c r="E209" s="85" t="s">
        <v>1581</v>
      </c>
      <c r="F209" s="85" t="s">
        <v>1581</v>
      </c>
      <c r="G209" s="85" t="s">
        <v>1185</v>
      </c>
    </row>
    <row r="210" ht="14.25" customHeight="1">
      <c r="A210" s="85" t="s">
        <v>1595</v>
      </c>
      <c r="B210" s="85" t="s">
        <v>1581</v>
      </c>
      <c r="C210" s="85" t="s">
        <v>1581</v>
      </c>
      <c r="D210" s="85" t="s">
        <v>1598</v>
      </c>
      <c r="E210" s="85" t="s">
        <v>1581</v>
      </c>
      <c r="F210" s="85" t="s">
        <v>1581</v>
      </c>
      <c r="G210" s="85" t="s">
        <v>1184</v>
      </c>
    </row>
    <row r="211" ht="14.25" customHeight="1">
      <c r="A211" s="85" t="s">
        <v>1595</v>
      </c>
      <c r="B211" s="85" t="s">
        <v>1410</v>
      </c>
      <c r="D211" s="85" t="s">
        <v>1599</v>
      </c>
      <c r="G211" s="85" t="s">
        <v>1200</v>
      </c>
    </row>
    <row r="212" ht="14.25" customHeight="1">
      <c r="A212" s="85" t="s">
        <v>1581</v>
      </c>
      <c r="B212" s="85" t="s">
        <v>1581</v>
      </c>
      <c r="D212" s="85" t="s">
        <v>1600</v>
      </c>
      <c r="G212" s="85" t="s">
        <v>1289</v>
      </c>
    </row>
    <row r="213" ht="14.25" customHeight="1">
      <c r="A213" s="85" t="s">
        <v>1442</v>
      </c>
      <c r="B213" s="85" t="s">
        <v>1408</v>
      </c>
      <c r="D213" s="85" t="s">
        <v>1601</v>
      </c>
      <c r="G213" s="85" t="s">
        <v>1379</v>
      </c>
    </row>
    <row r="214" ht="14.25" customHeight="1">
      <c r="A214" s="85" t="s">
        <v>1442</v>
      </c>
      <c r="B214" s="85" t="s">
        <v>1408</v>
      </c>
      <c r="D214" s="85" t="s">
        <v>1602</v>
      </c>
      <c r="G214" s="85" t="s">
        <v>1169</v>
      </c>
    </row>
    <row r="215" ht="14.25" customHeight="1">
      <c r="A215" s="85" t="s">
        <v>1113</v>
      </c>
      <c r="B215" s="85" t="s">
        <v>1414</v>
      </c>
      <c r="D215" s="85" t="s">
        <v>1603</v>
      </c>
      <c r="G215" s="85" t="s">
        <v>1179</v>
      </c>
    </row>
    <row r="216" ht="14.25" customHeight="1">
      <c r="A216" s="85" t="s">
        <v>1107</v>
      </c>
      <c r="B216" s="85" t="s">
        <v>1408</v>
      </c>
      <c r="D216" s="85" t="s">
        <v>1604</v>
      </c>
      <c r="G216" s="85" t="s">
        <v>1191</v>
      </c>
    </row>
    <row r="217" ht="14.25" customHeight="1">
      <c r="A217" s="85" t="s">
        <v>1581</v>
      </c>
      <c r="B217" s="85" t="s">
        <v>1581</v>
      </c>
      <c r="D217" s="85" t="s">
        <v>1605</v>
      </c>
      <c r="G217" s="85" t="s">
        <v>1211</v>
      </c>
    </row>
    <row r="218" ht="14.25" customHeight="1">
      <c r="A218" s="85" t="s">
        <v>1113</v>
      </c>
      <c r="B218" s="85" t="s">
        <v>1414</v>
      </c>
      <c r="D218" s="85" t="s">
        <v>1606</v>
      </c>
      <c r="G218" s="85" t="s">
        <v>1178</v>
      </c>
    </row>
    <row r="219" ht="14.25" customHeight="1">
      <c r="A219" s="85" t="s">
        <v>1108</v>
      </c>
      <c r="B219" s="85" t="s">
        <v>1416</v>
      </c>
      <c r="D219" s="85" t="s">
        <v>1607</v>
      </c>
      <c r="G219" s="85" t="s">
        <v>1212</v>
      </c>
    </row>
    <row r="220" ht="14.25" customHeight="1">
      <c r="A220" s="85" t="s">
        <v>1581</v>
      </c>
      <c r="B220" s="85" t="s">
        <v>1581</v>
      </c>
      <c r="D220" s="85" t="s">
        <v>1608</v>
      </c>
      <c r="G220" s="85" t="s">
        <v>1373</v>
      </c>
    </row>
    <row r="221" ht="14.25" customHeight="1">
      <c r="A221" s="85" t="s">
        <v>1107</v>
      </c>
      <c r="B221" s="85" t="s">
        <v>1408</v>
      </c>
      <c r="D221" s="85" t="s">
        <v>1609</v>
      </c>
      <c r="G221" s="85" t="s">
        <v>1190</v>
      </c>
    </row>
    <row r="222" ht="14.25" customHeight="1">
      <c r="A222" s="85" t="s">
        <v>1116</v>
      </c>
      <c r="B222" s="85" t="s">
        <v>1410</v>
      </c>
      <c r="D222" s="85" t="s">
        <v>1610</v>
      </c>
      <c r="G222" s="85" t="s">
        <v>1259</v>
      </c>
    </row>
    <row r="223" ht="14.25" customHeight="1">
      <c r="A223" s="85" t="s">
        <v>1116</v>
      </c>
      <c r="B223" s="85" t="s">
        <v>1410</v>
      </c>
      <c r="D223" s="85" t="s">
        <v>1611</v>
      </c>
      <c r="G223" s="85" t="s">
        <v>1329</v>
      </c>
    </row>
    <row r="224" ht="14.25" customHeight="1">
      <c r="A224" s="85" t="s">
        <v>1107</v>
      </c>
      <c r="B224" s="85" t="s">
        <v>1408</v>
      </c>
      <c r="D224" s="85" t="s">
        <v>1612</v>
      </c>
      <c r="G224" s="85" t="s">
        <v>1341</v>
      </c>
    </row>
    <row r="225" ht="14.25" customHeight="1">
      <c r="A225" s="85" t="s">
        <v>1113</v>
      </c>
      <c r="B225" s="85" t="s">
        <v>1414</v>
      </c>
      <c r="D225" s="85" t="s">
        <v>1613</v>
      </c>
      <c r="G225" s="85" t="s">
        <v>1162</v>
      </c>
    </row>
    <row r="226" ht="14.25" customHeight="1">
      <c r="A226" s="85" t="s">
        <v>1113</v>
      </c>
      <c r="B226" s="85" t="s">
        <v>1414</v>
      </c>
      <c r="D226" s="85" t="s">
        <v>1614</v>
      </c>
      <c r="G226" s="85" t="s">
        <v>1168</v>
      </c>
    </row>
    <row r="227" ht="14.25" customHeight="1">
      <c r="A227" s="85" t="s">
        <v>1113</v>
      </c>
      <c r="B227" s="85" t="s">
        <v>1414</v>
      </c>
      <c r="C227" s="85" t="s">
        <v>1401</v>
      </c>
      <c r="D227" s="85" t="s">
        <v>960</v>
      </c>
      <c r="E227" s="85" t="s">
        <v>1554</v>
      </c>
      <c r="F227" s="85" t="s">
        <v>1402</v>
      </c>
      <c r="G227" s="85" t="s">
        <v>1139</v>
      </c>
    </row>
    <row r="228" ht="14.25" customHeight="1">
      <c r="A228" s="85" t="s">
        <v>1107</v>
      </c>
      <c r="B228" s="85" t="s">
        <v>1408</v>
      </c>
      <c r="D228" s="85" t="s">
        <v>1615</v>
      </c>
      <c r="G228" s="85" t="s">
        <v>1280</v>
      </c>
    </row>
    <row r="229" ht="14.25" customHeight="1">
      <c r="A229" s="85" t="s">
        <v>1107</v>
      </c>
      <c r="B229" s="85" t="s">
        <v>1408</v>
      </c>
      <c r="D229" s="85" t="s">
        <v>1616</v>
      </c>
      <c r="G229" s="85" t="s">
        <v>1318</v>
      </c>
    </row>
    <row r="230" ht="14.25" customHeight="1">
      <c r="A230" s="85" t="s">
        <v>1108</v>
      </c>
      <c r="B230" s="85" t="s">
        <v>1617</v>
      </c>
      <c r="D230" s="85" t="s">
        <v>1618</v>
      </c>
      <c r="G230" s="85" t="s">
        <v>1351</v>
      </c>
    </row>
    <row r="231" ht="14.25" customHeight="1">
      <c r="A231" s="85" t="s">
        <v>1581</v>
      </c>
      <c r="B231" s="85" t="s">
        <v>1581</v>
      </c>
      <c r="D231" s="85" t="s">
        <v>1619</v>
      </c>
      <c r="G231" s="85" t="s">
        <v>1352</v>
      </c>
    </row>
    <row r="232" ht="14.25" customHeight="1">
      <c r="A232" s="85" t="s">
        <v>1581</v>
      </c>
      <c r="B232" s="85" t="s">
        <v>1581</v>
      </c>
      <c r="D232" s="85" t="s">
        <v>1620</v>
      </c>
      <c r="G232" s="85" t="s">
        <v>1143</v>
      </c>
    </row>
    <row r="233" ht="14.25" customHeight="1">
      <c r="A233" s="85" t="s">
        <v>1113</v>
      </c>
      <c r="B233" s="85" t="s">
        <v>1414</v>
      </c>
      <c r="D233" s="85" t="s">
        <v>1621</v>
      </c>
      <c r="G233" s="85" t="s">
        <v>1140</v>
      </c>
    </row>
    <row r="234" ht="14.25" customHeight="1">
      <c r="A234" s="85" t="s">
        <v>1581</v>
      </c>
      <c r="B234" s="85" t="s">
        <v>1581</v>
      </c>
      <c r="D234" s="85" t="s">
        <v>1622</v>
      </c>
      <c r="G234" s="85" t="s">
        <v>1349</v>
      </c>
    </row>
    <row r="235" ht="14.25" customHeight="1">
      <c r="A235" s="85" t="s">
        <v>1113</v>
      </c>
      <c r="B235" s="85" t="s">
        <v>1414</v>
      </c>
      <c r="D235" s="85" t="s">
        <v>1623</v>
      </c>
      <c r="G235" s="85" t="s">
        <v>1350</v>
      </c>
    </row>
    <row r="236" ht="14.25" customHeight="1">
      <c r="A236" s="85" t="s">
        <v>1108</v>
      </c>
      <c r="B236" s="85" t="s">
        <v>1617</v>
      </c>
      <c r="D236" s="85" t="s">
        <v>1624</v>
      </c>
      <c r="G236" s="85" t="s">
        <v>1138</v>
      </c>
    </row>
    <row r="237" ht="14.25" customHeight="1">
      <c r="A237" s="85" t="s">
        <v>1113</v>
      </c>
      <c r="B237" s="85" t="s">
        <v>1414</v>
      </c>
      <c r="D237" s="85" t="s">
        <v>1625</v>
      </c>
      <c r="G237" s="85" t="s">
        <v>1142</v>
      </c>
    </row>
    <row r="238" ht="14.25" customHeight="1">
      <c r="A238" s="85" t="s">
        <v>1113</v>
      </c>
      <c r="B238" s="85" t="s">
        <v>1414</v>
      </c>
      <c r="D238" s="85" t="s">
        <v>1626</v>
      </c>
      <c r="G238" s="85" t="s">
        <v>1139</v>
      </c>
    </row>
    <row r="239" ht="14.25" customHeight="1">
      <c r="A239" s="85" t="s">
        <v>1581</v>
      </c>
      <c r="B239" s="85" t="s">
        <v>1581</v>
      </c>
      <c r="D239" s="85" t="s">
        <v>1627</v>
      </c>
      <c r="G239" s="85" t="s">
        <v>1209</v>
      </c>
    </row>
    <row r="240" ht="14.25" customHeight="1">
      <c r="A240" s="85" t="s">
        <v>1581</v>
      </c>
      <c r="B240" s="85" t="s">
        <v>1581</v>
      </c>
      <c r="D240" s="85" t="s">
        <v>1628</v>
      </c>
      <c r="G240" s="85" t="s">
        <v>1246</v>
      </c>
    </row>
    <row r="241" ht="14.25" customHeight="1">
      <c r="A241" s="85" t="s">
        <v>1581</v>
      </c>
      <c r="B241" s="85" t="s">
        <v>1581</v>
      </c>
      <c r="D241" s="85" t="s">
        <v>1629</v>
      </c>
      <c r="G241" s="85" t="s">
        <v>1247</v>
      </c>
    </row>
    <row r="242" ht="14.25" customHeight="1">
      <c r="A242" s="85" t="s">
        <v>1581</v>
      </c>
      <c r="B242" s="85" t="s">
        <v>1581</v>
      </c>
      <c r="D242" s="85" t="s">
        <v>1630</v>
      </c>
      <c r="G242" s="85" t="s">
        <v>1248</v>
      </c>
    </row>
    <row r="243" ht="14.25" customHeight="1">
      <c r="A243" s="85" t="s">
        <v>1581</v>
      </c>
      <c r="B243" s="85" t="s">
        <v>1581</v>
      </c>
      <c r="D243" s="85" t="s">
        <v>1631</v>
      </c>
      <c r="G243" s="85" t="s">
        <v>1250</v>
      </c>
    </row>
    <row r="244" ht="14.25" customHeight="1">
      <c r="A244" s="85" t="s">
        <v>1581</v>
      </c>
      <c r="B244" s="85" t="s">
        <v>1581</v>
      </c>
      <c r="D244" s="85" t="s">
        <v>1632</v>
      </c>
      <c r="G244" s="85" t="s">
        <v>1392</v>
      </c>
    </row>
    <row r="245" ht="14.25" customHeight="1">
      <c r="A245" s="85" t="s">
        <v>1116</v>
      </c>
      <c r="B245" s="85" t="s">
        <v>1410</v>
      </c>
      <c r="C245" s="85" t="s">
        <v>1401</v>
      </c>
      <c r="D245" s="85" t="s">
        <v>1633</v>
      </c>
      <c r="E245" s="85" t="s">
        <v>1634</v>
      </c>
      <c r="F245" s="85" t="s">
        <v>1402</v>
      </c>
      <c r="G245" s="85" t="s">
        <v>1266</v>
      </c>
    </row>
    <row r="246" ht="14.25" customHeight="1">
      <c r="A246" s="85" t="s">
        <v>1116</v>
      </c>
      <c r="B246" s="85" t="s">
        <v>1410</v>
      </c>
      <c r="C246" s="85" t="s">
        <v>1402</v>
      </c>
      <c r="D246" s="85" t="s">
        <v>1634</v>
      </c>
      <c r="E246" s="85" t="s">
        <v>1633</v>
      </c>
      <c r="F246" s="85" t="s">
        <v>1401</v>
      </c>
      <c r="G246" s="85" t="s">
        <v>1340</v>
      </c>
    </row>
    <row r="247" ht="14.25" customHeight="1">
      <c r="A247" s="85" t="s">
        <v>1446</v>
      </c>
      <c r="B247" s="85" t="s">
        <v>1408</v>
      </c>
      <c r="C247" s="85" t="s">
        <v>1401</v>
      </c>
      <c r="D247" s="85" t="s">
        <v>244</v>
      </c>
      <c r="E247" s="85" t="s">
        <v>1069</v>
      </c>
      <c r="F247" s="85" t="s">
        <v>1402</v>
      </c>
      <c r="G247" s="85" t="s">
        <v>1245</v>
      </c>
    </row>
    <row r="248" ht="14.25" customHeight="1">
      <c r="A248" s="85" t="s">
        <v>1446</v>
      </c>
      <c r="B248" s="85" t="s">
        <v>1408</v>
      </c>
      <c r="C248" s="85" t="s">
        <v>1402</v>
      </c>
      <c r="D248" s="85" t="s">
        <v>1069</v>
      </c>
      <c r="E248" s="85" t="s">
        <v>244</v>
      </c>
      <c r="F248" s="85" t="s">
        <v>1401</v>
      </c>
      <c r="G248" s="85" t="s">
        <v>1386</v>
      </c>
    </row>
    <row r="249" ht="14.25" customHeight="1">
      <c r="A249" s="85" t="s">
        <v>1446</v>
      </c>
      <c r="B249" s="85" t="s">
        <v>1410</v>
      </c>
      <c r="C249" s="85" t="s">
        <v>1402</v>
      </c>
      <c r="D249" s="85" t="s">
        <v>1635</v>
      </c>
      <c r="E249" s="85" t="s">
        <v>1636</v>
      </c>
      <c r="F249" s="85" t="s">
        <v>1401</v>
      </c>
      <c r="G249" s="85" t="s">
        <v>1637</v>
      </c>
    </row>
    <row r="250" ht="14.25" customHeight="1">
      <c r="A250" s="85" t="s">
        <v>1446</v>
      </c>
      <c r="B250" s="85" t="s">
        <v>1410</v>
      </c>
      <c r="C250" s="85" t="s">
        <v>1401</v>
      </c>
      <c r="D250" s="85" t="s">
        <v>1636</v>
      </c>
      <c r="E250" s="85" t="s">
        <v>1635</v>
      </c>
      <c r="F250" s="85" t="s">
        <v>1402</v>
      </c>
      <c r="G250" s="85" t="s">
        <v>1638</v>
      </c>
    </row>
    <row r="251" ht="14.25" customHeight="1">
      <c r="A251" s="85" t="s">
        <v>1110</v>
      </c>
      <c r="B251" s="85" t="s">
        <v>1410</v>
      </c>
      <c r="C251" s="85" t="s">
        <v>1402</v>
      </c>
      <c r="D251" s="85" t="s">
        <v>1639</v>
      </c>
      <c r="F251" s="85" t="s">
        <v>1401</v>
      </c>
      <c r="G251" s="135" t="s">
        <v>1183</v>
      </c>
    </row>
    <row r="252" ht="14.25" customHeight="1">
      <c r="A252" s="85" t="s">
        <v>1113</v>
      </c>
      <c r="B252" s="85" t="s">
        <v>1414</v>
      </c>
      <c r="C252" s="85" t="s">
        <v>1402</v>
      </c>
      <c r="D252" s="85" t="s">
        <v>1002</v>
      </c>
      <c r="E252" s="85" t="s">
        <v>1553</v>
      </c>
      <c r="F252" s="85" t="s">
        <v>1401</v>
      </c>
      <c r="G252" s="85" t="s">
        <v>1349</v>
      </c>
    </row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J$252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3.86"/>
    <col customWidth="1" min="3" max="3" width="8.71"/>
    <col customWidth="1" min="4" max="4" width="12.57"/>
    <col customWidth="1" min="5" max="7" width="8.71"/>
    <col customWidth="1" min="8" max="9" width="10.43"/>
    <col customWidth="1" min="10" max="26" width="8.71"/>
  </cols>
  <sheetData>
    <row r="1" ht="14.25" customHeight="1">
      <c r="A1" s="80" t="s">
        <v>1104</v>
      </c>
      <c r="B1" s="80" t="s">
        <v>1400</v>
      </c>
      <c r="C1" s="80" t="s">
        <v>1417</v>
      </c>
      <c r="D1" s="80" t="s">
        <v>1418</v>
      </c>
      <c r="E1" s="80" t="s">
        <v>1419</v>
      </c>
      <c r="F1" s="80" t="s">
        <v>1420</v>
      </c>
      <c r="G1" s="85" t="s">
        <v>1421</v>
      </c>
    </row>
    <row r="2" ht="14.25" customHeight="1">
      <c r="A2" s="85" t="s">
        <v>1107</v>
      </c>
      <c r="B2" s="85" t="s">
        <v>1406</v>
      </c>
      <c r="C2" s="85" t="s">
        <v>1401</v>
      </c>
      <c r="D2" s="85" t="s">
        <v>1422</v>
      </c>
      <c r="E2" s="85" t="s">
        <v>622</v>
      </c>
      <c r="F2" s="85" t="s">
        <v>1402</v>
      </c>
      <c r="G2" s="85" t="s">
        <v>1151</v>
      </c>
      <c r="H2" s="132"/>
      <c r="I2" s="132" t="s">
        <v>1423</v>
      </c>
      <c r="J2" s="132" t="s">
        <v>592</v>
      </c>
    </row>
    <row r="3" ht="14.25" customHeight="1">
      <c r="A3" s="85" t="s">
        <v>1107</v>
      </c>
      <c r="B3" s="85" t="s">
        <v>1406</v>
      </c>
      <c r="C3" s="85" t="s">
        <v>1401</v>
      </c>
      <c r="D3" s="85" t="s">
        <v>1424</v>
      </c>
      <c r="E3" s="85" t="s">
        <v>1425</v>
      </c>
      <c r="F3" s="85" t="s">
        <v>1402</v>
      </c>
      <c r="G3" s="85" t="s">
        <v>1380</v>
      </c>
      <c r="H3" s="133" t="s">
        <v>1426</v>
      </c>
      <c r="I3" s="133" t="s">
        <v>1107</v>
      </c>
      <c r="J3" s="133" t="s">
        <v>1117</v>
      </c>
    </row>
    <row r="4" ht="14.25" customHeight="1">
      <c r="A4" s="85" t="s">
        <v>1107</v>
      </c>
      <c r="B4" s="85" t="s">
        <v>1406</v>
      </c>
      <c r="C4" s="85" t="s">
        <v>1401</v>
      </c>
      <c r="D4" s="85" t="s">
        <v>1427</v>
      </c>
      <c r="E4" s="85" t="s">
        <v>1428</v>
      </c>
      <c r="F4" s="85" t="s">
        <v>1402</v>
      </c>
      <c r="G4" s="85" t="s">
        <v>1167</v>
      </c>
      <c r="H4" s="133" t="s">
        <v>1429</v>
      </c>
      <c r="I4" s="134" t="s">
        <v>1430</v>
      </c>
      <c r="J4" s="134"/>
    </row>
    <row r="5" ht="14.25" customHeight="1">
      <c r="A5" s="85" t="s">
        <v>1107</v>
      </c>
      <c r="B5" s="85" t="s">
        <v>1406</v>
      </c>
      <c r="C5" s="85" t="s">
        <v>1401</v>
      </c>
      <c r="D5" s="85" t="s">
        <v>1431</v>
      </c>
      <c r="E5" s="85" t="s">
        <v>1432</v>
      </c>
      <c r="F5" s="85" t="s">
        <v>1402</v>
      </c>
      <c r="G5" s="85" t="s">
        <v>1194</v>
      </c>
      <c r="H5" s="133" t="s">
        <v>1433</v>
      </c>
      <c r="I5" s="134"/>
      <c r="J5" s="134"/>
    </row>
    <row r="6" ht="14.25" customHeight="1">
      <c r="A6" s="85" t="s">
        <v>1107</v>
      </c>
      <c r="B6" s="85" t="s">
        <v>1406</v>
      </c>
      <c r="C6" s="85" t="s">
        <v>1401</v>
      </c>
      <c r="D6" s="85" t="s">
        <v>1434</v>
      </c>
      <c r="E6" s="85" t="s">
        <v>1435</v>
      </c>
      <c r="F6" s="85" t="s">
        <v>1402</v>
      </c>
      <c r="G6" s="85" t="s">
        <v>1145</v>
      </c>
    </row>
    <row r="7" ht="14.25" customHeight="1">
      <c r="A7" s="85" t="s">
        <v>1107</v>
      </c>
      <c r="B7" s="85" t="s">
        <v>1406</v>
      </c>
      <c r="C7" s="85" t="s">
        <v>1401</v>
      </c>
      <c r="D7" s="85" t="s">
        <v>1422</v>
      </c>
      <c r="E7" s="85" t="s">
        <v>622</v>
      </c>
      <c r="F7" s="85" t="s">
        <v>1402</v>
      </c>
      <c r="G7" s="85" t="s">
        <v>1151</v>
      </c>
    </row>
    <row r="8" ht="14.25" customHeight="1">
      <c r="A8" s="85" t="s">
        <v>1117</v>
      </c>
      <c r="B8" s="85" t="s">
        <v>1406</v>
      </c>
      <c r="C8" s="85" t="s">
        <v>1401</v>
      </c>
      <c r="D8" s="85" t="s">
        <v>1436</v>
      </c>
      <c r="E8" s="85" t="s">
        <v>614</v>
      </c>
      <c r="F8" s="85" t="s">
        <v>1402</v>
      </c>
      <c r="G8" s="85" t="s">
        <v>1198</v>
      </c>
    </row>
    <row r="9" ht="14.25" customHeight="1">
      <c r="A9" s="85" t="s">
        <v>1117</v>
      </c>
      <c r="B9" s="85" t="s">
        <v>1406</v>
      </c>
      <c r="C9" s="85" t="s">
        <v>1401</v>
      </c>
      <c r="D9" s="85" t="s">
        <v>1437</v>
      </c>
      <c r="E9" s="85" t="s">
        <v>1438</v>
      </c>
      <c r="F9" s="85" t="s">
        <v>1402</v>
      </c>
      <c r="G9" s="85" t="s">
        <v>1391</v>
      </c>
    </row>
    <row r="10" ht="14.25" customHeight="1">
      <c r="A10" s="85" t="s">
        <v>1117</v>
      </c>
      <c r="B10" s="85" t="s">
        <v>1406</v>
      </c>
      <c r="C10" s="85" t="s">
        <v>1401</v>
      </c>
      <c r="D10" s="85" t="s">
        <v>1439</v>
      </c>
      <c r="E10" s="85" t="s">
        <v>1440</v>
      </c>
      <c r="F10" s="85" t="s">
        <v>1402</v>
      </c>
      <c r="G10" s="85" t="s">
        <v>1441</v>
      </c>
    </row>
    <row r="11" ht="14.25" customHeight="1">
      <c r="A11" s="85" t="s">
        <v>1442</v>
      </c>
      <c r="B11" s="85" t="s">
        <v>1406</v>
      </c>
      <c r="C11" s="85" t="s">
        <v>1401</v>
      </c>
      <c r="D11" s="85" t="s">
        <v>580</v>
      </c>
      <c r="E11" s="85" t="s">
        <v>1443</v>
      </c>
      <c r="F11" s="85" t="s">
        <v>1402</v>
      </c>
      <c r="G11" s="85" t="s">
        <v>1170</v>
      </c>
    </row>
    <row r="12" ht="14.25" customHeight="1">
      <c r="A12" s="85" t="s">
        <v>1442</v>
      </c>
      <c r="B12" s="85" t="s">
        <v>1406</v>
      </c>
      <c r="C12" s="85" t="s">
        <v>1401</v>
      </c>
      <c r="D12" s="85" t="s">
        <v>1444</v>
      </c>
      <c r="E12" s="85" t="s">
        <v>1445</v>
      </c>
      <c r="F12" s="85" t="s">
        <v>1402</v>
      </c>
      <c r="G12" s="85" t="s">
        <v>1377</v>
      </c>
    </row>
    <row r="13" ht="14.25" customHeight="1">
      <c r="A13" s="85" t="s">
        <v>1446</v>
      </c>
      <c r="B13" s="85" t="s">
        <v>1406</v>
      </c>
      <c r="C13" s="85" t="s">
        <v>1401</v>
      </c>
      <c r="D13" s="85" t="s">
        <v>1447</v>
      </c>
      <c r="E13" s="85" t="s">
        <v>1025</v>
      </c>
      <c r="F13" s="85" t="s">
        <v>1402</v>
      </c>
      <c r="G13" s="85" t="s">
        <v>1235</v>
      </c>
    </row>
    <row r="14" ht="14.25" customHeight="1">
      <c r="A14" s="85" t="s">
        <v>1446</v>
      </c>
      <c r="B14" s="85" t="s">
        <v>1406</v>
      </c>
      <c r="C14" s="85" t="s">
        <v>1401</v>
      </c>
      <c r="D14" s="85" t="s">
        <v>78</v>
      </c>
      <c r="E14" s="85" t="s">
        <v>549</v>
      </c>
      <c r="F14" s="85" t="s">
        <v>1402</v>
      </c>
      <c r="G14" s="85" t="s">
        <v>1234</v>
      </c>
    </row>
    <row r="15" ht="14.25" customHeight="1">
      <c r="A15" s="85" t="s">
        <v>1107</v>
      </c>
      <c r="B15" s="85" t="s">
        <v>1408</v>
      </c>
      <c r="C15" s="85" t="s">
        <v>1401</v>
      </c>
      <c r="D15" s="85" t="s">
        <v>1448</v>
      </c>
      <c r="E15" s="85" t="s">
        <v>1449</v>
      </c>
      <c r="F15" s="85" t="s">
        <v>1402</v>
      </c>
      <c r="G15" s="85" t="s">
        <v>1191</v>
      </c>
    </row>
    <row r="16" ht="14.25" customHeight="1">
      <c r="A16" s="85" t="s">
        <v>1107</v>
      </c>
      <c r="B16" s="85" t="s">
        <v>1408</v>
      </c>
      <c r="C16" s="85" t="s">
        <v>1401</v>
      </c>
      <c r="D16" s="85" t="s">
        <v>1450</v>
      </c>
      <c r="E16" s="85" t="s">
        <v>515</v>
      </c>
      <c r="F16" s="85" t="s">
        <v>1402</v>
      </c>
      <c r="G16" s="85" t="s">
        <v>1190</v>
      </c>
    </row>
    <row r="17" ht="14.25" customHeight="1">
      <c r="A17" s="85" t="s">
        <v>1107</v>
      </c>
      <c r="B17" s="85" t="s">
        <v>1408</v>
      </c>
      <c r="C17" s="85" t="s">
        <v>1401</v>
      </c>
      <c r="D17" s="85" t="s">
        <v>1448</v>
      </c>
      <c r="E17" s="85" t="s">
        <v>1449</v>
      </c>
      <c r="F17" s="85" t="s">
        <v>1402</v>
      </c>
      <c r="G17" s="85" t="s">
        <v>1191</v>
      </c>
    </row>
    <row r="18" ht="14.25" customHeight="1">
      <c r="A18" s="85" t="s">
        <v>1107</v>
      </c>
      <c r="B18" s="85" t="s">
        <v>1408</v>
      </c>
      <c r="C18" s="85" t="s">
        <v>1401</v>
      </c>
      <c r="D18" s="85" t="s">
        <v>1451</v>
      </c>
      <c r="E18" s="85" t="s">
        <v>1452</v>
      </c>
      <c r="F18" s="85" t="s">
        <v>1402</v>
      </c>
      <c r="G18" s="85" t="s">
        <v>1182</v>
      </c>
    </row>
    <row r="19" ht="14.25" customHeight="1">
      <c r="A19" s="85" t="s">
        <v>1107</v>
      </c>
      <c r="B19" s="85" t="s">
        <v>1408</v>
      </c>
      <c r="C19" s="85" t="s">
        <v>1401</v>
      </c>
      <c r="D19" s="85" t="s">
        <v>1453</v>
      </c>
      <c r="E19" s="85" t="s">
        <v>1454</v>
      </c>
      <c r="F19" s="85" t="s">
        <v>1402</v>
      </c>
      <c r="G19" s="85" t="s">
        <v>1216</v>
      </c>
    </row>
    <row r="20" ht="14.25" customHeight="1">
      <c r="A20" s="85" t="s">
        <v>1107</v>
      </c>
      <c r="B20" s="85" t="s">
        <v>1408</v>
      </c>
      <c r="C20" s="85" t="s">
        <v>1401</v>
      </c>
      <c r="D20" s="85" t="s">
        <v>1455</v>
      </c>
      <c r="E20" s="85" t="s">
        <v>1456</v>
      </c>
      <c r="F20" s="85" t="s">
        <v>1402</v>
      </c>
      <c r="G20" s="85" t="s">
        <v>1202</v>
      </c>
    </row>
    <row r="21" ht="14.25" customHeight="1">
      <c r="A21" s="85" t="s">
        <v>1107</v>
      </c>
      <c r="B21" s="85" t="s">
        <v>1408</v>
      </c>
      <c r="C21" s="85" t="s">
        <v>1401</v>
      </c>
      <c r="D21" s="85" t="s">
        <v>630</v>
      </c>
      <c r="E21" s="85" t="s">
        <v>88</v>
      </c>
      <c r="F21" s="85" t="s">
        <v>1402</v>
      </c>
      <c r="G21" s="85" t="s">
        <v>1156</v>
      </c>
    </row>
    <row r="22" ht="14.25" customHeight="1">
      <c r="A22" s="85" t="s">
        <v>1107</v>
      </c>
      <c r="B22" s="85" t="s">
        <v>1408</v>
      </c>
      <c r="C22" s="85" t="s">
        <v>1401</v>
      </c>
      <c r="D22" s="85" t="s">
        <v>1457</v>
      </c>
      <c r="E22" s="85" t="s">
        <v>1458</v>
      </c>
      <c r="F22" s="85" t="s">
        <v>1402</v>
      </c>
      <c r="G22" s="85" t="s">
        <v>1149</v>
      </c>
    </row>
    <row r="23" ht="14.25" customHeight="1">
      <c r="A23" s="85" t="s">
        <v>1107</v>
      </c>
      <c r="B23" s="85" t="s">
        <v>1408</v>
      </c>
      <c r="C23" s="85" t="s">
        <v>1401</v>
      </c>
      <c r="D23" s="85" t="s">
        <v>1459</v>
      </c>
      <c r="E23" s="85" t="s">
        <v>1460</v>
      </c>
      <c r="F23" s="85" t="s">
        <v>1402</v>
      </c>
      <c r="G23" s="85" t="s">
        <v>1158</v>
      </c>
    </row>
    <row r="24" ht="14.25" customHeight="1">
      <c r="A24" s="85" t="s">
        <v>1107</v>
      </c>
      <c r="B24" s="85" t="s">
        <v>1408</v>
      </c>
      <c r="C24" s="85" t="s">
        <v>1401</v>
      </c>
      <c r="D24" s="85" t="s">
        <v>1461</v>
      </c>
      <c r="E24" s="85" t="s">
        <v>1462</v>
      </c>
      <c r="F24" s="85" t="s">
        <v>1402</v>
      </c>
      <c r="G24" s="85" t="s">
        <v>1152</v>
      </c>
    </row>
    <row r="25" ht="14.25" customHeight="1">
      <c r="A25" s="85" t="s">
        <v>1116</v>
      </c>
      <c r="B25" s="85" t="s">
        <v>1408</v>
      </c>
      <c r="C25" s="85" t="s">
        <v>1401</v>
      </c>
      <c r="D25" s="85" t="s">
        <v>1463</v>
      </c>
      <c r="E25" s="85" t="s">
        <v>1464</v>
      </c>
      <c r="F25" s="85" t="s">
        <v>1402</v>
      </c>
      <c r="G25" s="85" t="s">
        <v>1254</v>
      </c>
    </row>
    <row r="26" ht="14.25" customHeight="1">
      <c r="A26" s="85" t="s">
        <v>1116</v>
      </c>
      <c r="B26" s="85" t="s">
        <v>1408</v>
      </c>
      <c r="C26" s="85" t="s">
        <v>1401</v>
      </c>
      <c r="D26" s="85" t="s">
        <v>1465</v>
      </c>
      <c r="E26" s="85" t="s">
        <v>1466</v>
      </c>
      <c r="F26" s="85" t="s">
        <v>1402</v>
      </c>
      <c r="G26" s="85" t="s">
        <v>1256</v>
      </c>
    </row>
    <row r="27" ht="14.25" customHeight="1">
      <c r="A27" s="85" t="s">
        <v>1116</v>
      </c>
      <c r="B27" s="85" t="s">
        <v>1408</v>
      </c>
      <c r="C27" s="85" t="s">
        <v>1401</v>
      </c>
      <c r="D27" s="85" t="s">
        <v>1467</v>
      </c>
      <c r="E27" s="85" t="s">
        <v>1022</v>
      </c>
      <c r="F27" s="85" t="s">
        <v>1402</v>
      </c>
      <c r="G27" s="85" t="s">
        <v>1264</v>
      </c>
    </row>
    <row r="28" ht="14.25" customHeight="1">
      <c r="A28" s="85" t="s">
        <v>1116</v>
      </c>
      <c r="B28" s="85" t="s">
        <v>1408</v>
      </c>
      <c r="C28" s="85" t="s">
        <v>1401</v>
      </c>
      <c r="D28" s="85" t="s">
        <v>1468</v>
      </c>
      <c r="E28" s="85" t="s">
        <v>1469</v>
      </c>
      <c r="F28" s="85" t="s">
        <v>1402</v>
      </c>
      <c r="G28" s="85" t="s">
        <v>1274</v>
      </c>
    </row>
    <row r="29" ht="14.25" customHeight="1">
      <c r="A29" s="85" t="s">
        <v>1116</v>
      </c>
      <c r="B29" s="85" t="s">
        <v>1408</v>
      </c>
      <c r="C29" s="85" t="s">
        <v>1401</v>
      </c>
      <c r="D29" s="85" t="s">
        <v>1470</v>
      </c>
      <c r="E29" s="85" t="s">
        <v>1471</v>
      </c>
      <c r="F29" s="85" t="s">
        <v>1402</v>
      </c>
      <c r="G29" s="85" t="s">
        <v>1275</v>
      </c>
    </row>
    <row r="30" ht="14.25" customHeight="1">
      <c r="A30" s="85" t="s">
        <v>1116</v>
      </c>
      <c r="B30" s="85" t="s">
        <v>1408</v>
      </c>
      <c r="C30" s="85" t="s">
        <v>1401</v>
      </c>
      <c r="D30" s="85" t="s">
        <v>1472</v>
      </c>
      <c r="E30" s="85" t="s">
        <v>284</v>
      </c>
      <c r="F30" s="85" t="s">
        <v>1402</v>
      </c>
      <c r="G30" s="85" t="s">
        <v>1277</v>
      </c>
    </row>
    <row r="31" ht="14.25" customHeight="1">
      <c r="A31" s="85" t="s">
        <v>1116</v>
      </c>
      <c r="B31" s="85" t="s">
        <v>1408</v>
      </c>
      <c r="C31" s="85" t="s">
        <v>1401</v>
      </c>
      <c r="D31" s="85" t="s">
        <v>1473</v>
      </c>
      <c r="E31" s="85" t="s">
        <v>570</v>
      </c>
      <c r="F31" s="85" t="s">
        <v>1402</v>
      </c>
      <c r="G31" s="85" t="s">
        <v>1278</v>
      </c>
    </row>
    <row r="32" ht="14.25" customHeight="1">
      <c r="A32" s="85" t="s">
        <v>1442</v>
      </c>
      <c r="B32" s="85" t="s">
        <v>1408</v>
      </c>
      <c r="C32" s="85" t="s">
        <v>1401</v>
      </c>
      <c r="D32" s="85" t="s">
        <v>527</v>
      </c>
      <c r="E32" s="85" t="s">
        <v>1474</v>
      </c>
      <c r="F32" s="85" t="s">
        <v>1402</v>
      </c>
      <c r="G32" s="85" t="s">
        <v>1375</v>
      </c>
    </row>
    <row r="33" ht="14.25" customHeight="1">
      <c r="A33" s="85" t="s">
        <v>1442</v>
      </c>
      <c r="B33" s="85" t="s">
        <v>1408</v>
      </c>
      <c r="C33" s="85" t="s">
        <v>1401</v>
      </c>
      <c r="D33" s="85" t="s">
        <v>103</v>
      </c>
      <c r="E33" s="85" t="s">
        <v>521</v>
      </c>
      <c r="F33" s="85" t="s">
        <v>1402</v>
      </c>
      <c r="G33" s="85" t="s">
        <v>1379</v>
      </c>
    </row>
    <row r="34" ht="14.25" customHeight="1">
      <c r="A34" s="85" t="s">
        <v>1107</v>
      </c>
      <c r="B34" s="85" t="s">
        <v>1410</v>
      </c>
      <c r="C34" s="85" t="s">
        <v>1401</v>
      </c>
      <c r="D34" s="85" t="s">
        <v>1475</v>
      </c>
      <c r="E34" s="85" t="s">
        <v>1476</v>
      </c>
      <c r="F34" s="85" t="s">
        <v>1402</v>
      </c>
      <c r="G34" s="85" t="s">
        <v>1177</v>
      </c>
    </row>
    <row r="35" ht="14.25" customHeight="1">
      <c r="A35" s="85" t="s">
        <v>1107</v>
      </c>
      <c r="B35" s="85" t="s">
        <v>1410</v>
      </c>
      <c r="C35" s="85" t="s">
        <v>1401</v>
      </c>
      <c r="D35" s="85" t="s">
        <v>1477</v>
      </c>
      <c r="E35" s="85" t="s">
        <v>1478</v>
      </c>
      <c r="F35" s="85" t="s">
        <v>1402</v>
      </c>
      <c r="G35" s="85" t="s">
        <v>1290</v>
      </c>
    </row>
    <row r="36" ht="14.25" customHeight="1">
      <c r="A36" s="85" t="s">
        <v>1107</v>
      </c>
      <c r="B36" s="85" t="s">
        <v>1410</v>
      </c>
      <c r="C36" s="85" t="s">
        <v>1401</v>
      </c>
      <c r="D36" s="85" t="s">
        <v>1479</v>
      </c>
      <c r="E36" s="85" t="s">
        <v>1480</v>
      </c>
      <c r="F36" s="85" t="s">
        <v>1402</v>
      </c>
      <c r="G36" s="85" t="s">
        <v>1270</v>
      </c>
    </row>
    <row r="37" ht="14.25" customHeight="1">
      <c r="A37" s="85" t="s">
        <v>1107</v>
      </c>
      <c r="B37" s="85" t="s">
        <v>1410</v>
      </c>
      <c r="C37" s="85" t="s">
        <v>1401</v>
      </c>
      <c r="D37" s="85" t="s">
        <v>1481</v>
      </c>
      <c r="E37" s="85" t="s">
        <v>1482</v>
      </c>
      <c r="F37" s="85" t="s">
        <v>1402</v>
      </c>
      <c r="G37" s="85" t="s">
        <v>1272</v>
      </c>
    </row>
    <row r="38" ht="14.25" customHeight="1">
      <c r="A38" s="85" t="s">
        <v>1107</v>
      </c>
      <c r="B38" s="85" t="s">
        <v>1410</v>
      </c>
      <c r="C38" s="85" t="s">
        <v>1401</v>
      </c>
      <c r="D38" s="85" t="s">
        <v>1483</v>
      </c>
      <c r="E38" s="85" t="s">
        <v>1484</v>
      </c>
      <c r="F38" s="85" t="s">
        <v>1402</v>
      </c>
      <c r="G38" s="85" t="s">
        <v>1271</v>
      </c>
    </row>
    <row r="39" ht="14.25" customHeight="1">
      <c r="A39" s="85" t="s">
        <v>1116</v>
      </c>
      <c r="B39" s="85" t="s">
        <v>1410</v>
      </c>
      <c r="C39" s="85" t="s">
        <v>1401</v>
      </c>
      <c r="D39" s="85" t="s">
        <v>1485</v>
      </c>
      <c r="E39" s="85" t="s">
        <v>1486</v>
      </c>
      <c r="F39" s="85" t="s">
        <v>1402</v>
      </c>
      <c r="G39" s="85" t="s">
        <v>1259</v>
      </c>
    </row>
    <row r="40" ht="14.25" customHeight="1">
      <c r="A40" s="85" t="s">
        <v>1116</v>
      </c>
      <c r="B40" s="85" t="s">
        <v>1410</v>
      </c>
      <c r="C40" s="85" t="s">
        <v>1401</v>
      </c>
      <c r="D40" s="85" t="s">
        <v>1487</v>
      </c>
      <c r="E40" s="85" t="s">
        <v>1488</v>
      </c>
      <c r="F40" s="85" t="s">
        <v>1402</v>
      </c>
      <c r="G40" s="85" t="s">
        <v>1268</v>
      </c>
    </row>
    <row r="41" ht="14.25" customHeight="1">
      <c r="A41" s="85" t="s">
        <v>1116</v>
      </c>
      <c r="B41" s="85" t="s">
        <v>1410</v>
      </c>
      <c r="C41" s="85" t="s">
        <v>1401</v>
      </c>
      <c r="D41" s="85" t="s">
        <v>397</v>
      </c>
      <c r="E41" s="85" t="s">
        <v>1489</v>
      </c>
      <c r="F41" s="85" t="s">
        <v>1402</v>
      </c>
      <c r="G41" s="85" t="s">
        <v>1273</v>
      </c>
    </row>
    <row r="42" ht="14.25" customHeight="1">
      <c r="A42" s="85" t="s">
        <v>1116</v>
      </c>
      <c r="B42" s="85" t="s">
        <v>1410</v>
      </c>
      <c r="C42" s="85" t="s">
        <v>1401</v>
      </c>
      <c r="D42" s="85" t="s">
        <v>1490</v>
      </c>
      <c r="E42" s="85" t="s">
        <v>1491</v>
      </c>
      <c r="F42" s="85" t="s">
        <v>1402</v>
      </c>
      <c r="G42" s="85" t="s">
        <v>1262</v>
      </c>
    </row>
    <row r="43" ht="14.25" customHeight="1">
      <c r="A43" s="85" t="s">
        <v>1116</v>
      </c>
      <c r="B43" s="85" t="s">
        <v>1410</v>
      </c>
      <c r="C43" s="85" t="s">
        <v>1401</v>
      </c>
      <c r="D43" s="85" t="s">
        <v>1492</v>
      </c>
      <c r="E43" s="85" t="s">
        <v>1493</v>
      </c>
      <c r="F43" s="85" t="s">
        <v>1402</v>
      </c>
      <c r="G43" s="85" t="s">
        <v>1266</v>
      </c>
    </row>
    <row r="44" ht="14.25" customHeight="1">
      <c r="A44" s="85" t="s">
        <v>1107</v>
      </c>
      <c r="B44" s="85" t="s">
        <v>1410</v>
      </c>
      <c r="C44" s="85" t="s">
        <v>1401</v>
      </c>
      <c r="D44" s="85" t="s">
        <v>1494</v>
      </c>
      <c r="E44" s="85" t="s">
        <v>1495</v>
      </c>
      <c r="F44" s="85" t="s">
        <v>1402</v>
      </c>
      <c r="G44" s="85" t="s">
        <v>1174</v>
      </c>
    </row>
    <row r="45" ht="14.25" customHeight="1">
      <c r="A45" s="85" t="s">
        <v>1107</v>
      </c>
      <c r="B45" s="85" t="s">
        <v>1410</v>
      </c>
      <c r="C45" s="85" t="s">
        <v>1401</v>
      </c>
      <c r="D45" s="85" t="s">
        <v>1496</v>
      </c>
      <c r="E45" s="85" t="s">
        <v>1497</v>
      </c>
      <c r="F45" s="85" t="s">
        <v>1402</v>
      </c>
      <c r="G45" s="85" t="s">
        <v>1172</v>
      </c>
    </row>
    <row r="46" ht="14.25" customHeight="1">
      <c r="A46" s="85" t="s">
        <v>1498</v>
      </c>
      <c r="B46" s="85" t="s">
        <v>1410</v>
      </c>
      <c r="C46" s="85" t="s">
        <v>1401</v>
      </c>
      <c r="D46" s="85" t="s">
        <v>1499</v>
      </c>
      <c r="E46" s="85" t="s">
        <v>1500</v>
      </c>
      <c r="F46" s="85" t="s">
        <v>1402</v>
      </c>
      <c r="G46" s="85" t="s">
        <v>1241</v>
      </c>
    </row>
    <row r="47" ht="14.25" customHeight="1">
      <c r="A47" s="85" t="s">
        <v>1498</v>
      </c>
      <c r="B47" s="85" t="s">
        <v>1410</v>
      </c>
      <c r="C47" s="85" t="s">
        <v>1401</v>
      </c>
      <c r="D47" s="85" t="s">
        <v>1501</v>
      </c>
      <c r="E47" s="85" t="s">
        <v>320</v>
      </c>
      <c r="F47" s="85" t="s">
        <v>1402</v>
      </c>
      <c r="G47" s="85" t="s">
        <v>1226</v>
      </c>
    </row>
    <row r="48" ht="14.25" customHeight="1">
      <c r="A48" s="85" t="s">
        <v>1498</v>
      </c>
      <c r="B48" s="85" t="s">
        <v>1410</v>
      </c>
      <c r="C48" s="85" t="s">
        <v>1401</v>
      </c>
      <c r="D48" s="85" t="s">
        <v>1502</v>
      </c>
      <c r="E48" s="85" t="s">
        <v>1503</v>
      </c>
      <c r="F48" s="85" t="s">
        <v>1402</v>
      </c>
      <c r="G48" s="85" t="s">
        <v>1222</v>
      </c>
    </row>
    <row r="49" ht="14.25" customHeight="1">
      <c r="A49" s="85" t="s">
        <v>1498</v>
      </c>
      <c r="B49" s="85" t="s">
        <v>1410</v>
      </c>
      <c r="C49" s="85" t="s">
        <v>1401</v>
      </c>
      <c r="D49" s="85" t="s">
        <v>1504</v>
      </c>
      <c r="E49" s="85" t="s">
        <v>316</v>
      </c>
      <c r="F49" s="85" t="s">
        <v>1402</v>
      </c>
      <c r="G49" s="85" t="s">
        <v>1223</v>
      </c>
    </row>
    <row r="50" ht="14.25" customHeight="1">
      <c r="A50" s="85" t="s">
        <v>1498</v>
      </c>
      <c r="B50" s="85" t="s">
        <v>1410</v>
      </c>
      <c r="C50" s="85" t="s">
        <v>1401</v>
      </c>
      <c r="D50" s="85" t="s">
        <v>1505</v>
      </c>
      <c r="E50" s="85" t="s">
        <v>1506</v>
      </c>
      <c r="F50" s="85" t="s">
        <v>1402</v>
      </c>
      <c r="G50" s="85" t="s">
        <v>1233</v>
      </c>
    </row>
    <row r="51" ht="14.25" customHeight="1">
      <c r="A51" s="85" t="s">
        <v>1498</v>
      </c>
      <c r="B51" s="85" t="s">
        <v>1410</v>
      </c>
      <c r="C51" s="85" t="s">
        <v>1401</v>
      </c>
      <c r="D51" s="85" t="s">
        <v>1507</v>
      </c>
      <c r="E51" s="85" t="s">
        <v>250</v>
      </c>
      <c r="F51" s="85" t="s">
        <v>1402</v>
      </c>
      <c r="G51" s="85" t="s">
        <v>1227</v>
      </c>
    </row>
    <row r="52" ht="14.25" customHeight="1">
      <c r="A52" s="85" t="s">
        <v>1498</v>
      </c>
      <c r="B52" s="85" t="s">
        <v>1410</v>
      </c>
      <c r="C52" s="85" t="s">
        <v>1401</v>
      </c>
      <c r="D52" s="85" t="s">
        <v>1508</v>
      </c>
      <c r="E52" s="85" t="s">
        <v>353</v>
      </c>
      <c r="F52" s="85" t="s">
        <v>1402</v>
      </c>
      <c r="G52" s="85" t="s">
        <v>1224</v>
      </c>
    </row>
    <row r="53" ht="14.25" customHeight="1">
      <c r="A53" s="85" t="s">
        <v>1498</v>
      </c>
      <c r="B53" s="85" t="s">
        <v>1410</v>
      </c>
      <c r="C53" s="85" t="s">
        <v>1401</v>
      </c>
      <c r="D53" s="85" t="s">
        <v>1509</v>
      </c>
      <c r="E53" s="85" t="s">
        <v>1510</v>
      </c>
      <c r="F53" s="85" t="s">
        <v>1402</v>
      </c>
      <c r="G53" s="85" t="s">
        <v>1228</v>
      </c>
    </row>
    <row r="54" ht="14.25" customHeight="1">
      <c r="A54" s="85" t="s">
        <v>1498</v>
      </c>
      <c r="B54" s="85" t="s">
        <v>1410</v>
      </c>
      <c r="C54" s="85" t="s">
        <v>1401</v>
      </c>
      <c r="D54" s="85" t="s">
        <v>1511</v>
      </c>
      <c r="E54" s="85" t="s">
        <v>1512</v>
      </c>
      <c r="F54" s="85" t="s">
        <v>1402</v>
      </c>
      <c r="G54" s="85" t="s">
        <v>1237</v>
      </c>
    </row>
    <row r="55" ht="14.25" customHeight="1">
      <c r="A55" s="85" t="s">
        <v>1498</v>
      </c>
      <c r="B55" s="85" t="s">
        <v>1410</v>
      </c>
      <c r="C55" s="85" t="s">
        <v>1401</v>
      </c>
      <c r="D55" s="85" t="s">
        <v>1513</v>
      </c>
      <c r="E55" s="85" t="s">
        <v>1514</v>
      </c>
      <c r="F55" s="85" t="s">
        <v>1402</v>
      </c>
      <c r="G55" s="85" t="s">
        <v>1239</v>
      </c>
    </row>
    <row r="56" ht="14.25" customHeight="1">
      <c r="A56" s="85" t="s">
        <v>1498</v>
      </c>
      <c r="B56" s="85" t="s">
        <v>1410</v>
      </c>
      <c r="C56" s="85" t="s">
        <v>1401</v>
      </c>
      <c r="D56" s="85" t="s">
        <v>1515</v>
      </c>
      <c r="E56" s="85" t="s">
        <v>1516</v>
      </c>
      <c r="F56" s="85" t="s">
        <v>1402</v>
      </c>
      <c r="G56" s="85" t="s">
        <v>1238</v>
      </c>
    </row>
    <row r="57" ht="14.25" customHeight="1">
      <c r="A57" s="85" t="s">
        <v>1110</v>
      </c>
      <c r="B57" s="85" t="s">
        <v>1410</v>
      </c>
      <c r="C57" s="85" t="s">
        <v>1401</v>
      </c>
      <c r="D57" s="85" t="s">
        <v>1517</v>
      </c>
      <c r="E57" s="85" t="s">
        <v>1518</v>
      </c>
      <c r="F57" s="85" t="s">
        <v>1402</v>
      </c>
      <c r="G57" s="85" t="s">
        <v>1286</v>
      </c>
    </row>
    <row r="58" ht="14.25" customHeight="1">
      <c r="A58" s="85" t="s">
        <v>1110</v>
      </c>
      <c r="B58" s="85" t="s">
        <v>1410</v>
      </c>
      <c r="C58" s="85" t="s">
        <v>1401</v>
      </c>
      <c r="D58" s="85" t="s">
        <v>1519</v>
      </c>
      <c r="E58" s="85" t="s">
        <v>1520</v>
      </c>
      <c r="F58" s="85" t="s">
        <v>1402</v>
      </c>
      <c r="G58" s="85" t="s">
        <v>1287</v>
      </c>
    </row>
    <row r="59" ht="14.25" customHeight="1">
      <c r="A59" s="85" t="s">
        <v>1110</v>
      </c>
      <c r="B59" s="85" t="s">
        <v>1410</v>
      </c>
      <c r="C59" s="85" t="s">
        <v>1401</v>
      </c>
      <c r="D59" s="85" t="s">
        <v>1521</v>
      </c>
      <c r="E59" s="85" t="s">
        <v>1522</v>
      </c>
      <c r="F59" s="85" t="s">
        <v>1402</v>
      </c>
      <c r="G59" s="85" t="s">
        <v>1252</v>
      </c>
    </row>
    <row r="60" ht="14.25" customHeight="1">
      <c r="A60" s="85" t="s">
        <v>1110</v>
      </c>
      <c r="B60" s="85" t="s">
        <v>1410</v>
      </c>
      <c r="C60" s="85" t="s">
        <v>1401</v>
      </c>
      <c r="D60" s="85" t="s">
        <v>1523</v>
      </c>
      <c r="E60" s="85" t="s">
        <v>1524</v>
      </c>
      <c r="F60" s="85" t="s">
        <v>1402</v>
      </c>
      <c r="G60" s="85" t="s">
        <v>1173</v>
      </c>
    </row>
    <row r="61" ht="14.25" customHeight="1">
      <c r="A61" s="85" t="s">
        <v>1110</v>
      </c>
      <c r="B61" s="85" t="s">
        <v>1410</v>
      </c>
      <c r="C61" s="85" t="s">
        <v>1401</v>
      </c>
      <c r="D61" s="85" t="s">
        <v>1525</v>
      </c>
      <c r="E61" s="85" t="s">
        <v>1526</v>
      </c>
      <c r="F61" s="85" t="s">
        <v>1402</v>
      </c>
      <c r="G61" s="85" t="s">
        <v>1189</v>
      </c>
    </row>
    <row r="62" ht="14.25" customHeight="1">
      <c r="A62" s="85" t="s">
        <v>1110</v>
      </c>
      <c r="B62" s="85" t="s">
        <v>1410</v>
      </c>
      <c r="C62" s="85" t="s">
        <v>1401</v>
      </c>
      <c r="D62" s="85" t="s">
        <v>1527</v>
      </c>
      <c r="E62" s="85" t="s">
        <v>1528</v>
      </c>
      <c r="F62" s="85" t="s">
        <v>1402</v>
      </c>
      <c r="G62" s="85" t="s">
        <v>1187</v>
      </c>
    </row>
    <row r="63" ht="14.25" customHeight="1">
      <c r="A63" s="85" t="s">
        <v>1529</v>
      </c>
      <c r="B63" s="85" t="s">
        <v>1410</v>
      </c>
      <c r="C63" s="85" t="s">
        <v>1401</v>
      </c>
      <c r="D63" s="85" t="s">
        <v>647</v>
      </c>
      <c r="E63" s="85" t="s">
        <v>115</v>
      </c>
      <c r="F63" s="85" t="s">
        <v>1402</v>
      </c>
      <c r="G63" s="85" t="s">
        <v>1293</v>
      </c>
    </row>
    <row r="64" ht="14.25" customHeight="1">
      <c r="A64" s="85" t="s">
        <v>1530</v>
      </c>
      <c r="B64" s="85" t="s">
        <v>1410</v>
      </c>
      <c r="C64" s="85" t="s">
        <v>1401</v>
      </c>
      <c r="D64" s="85" t="s">
        <v>1531</v>
      </c>
      <c r="E64" s="85" t="s">
        <v>1532</v>
      </c>
      <c r="F64" s="85" t="s">
        <v>1402</v>
      </c>
      <c r="G64" s="85" t="s">
        <v>1533</v>
      </c>
    </row>
    <row r="65" ht="14.25" customHeight="1">
      <c r="A65" s="85" t="s">
        <v>1108</v>
      </c>
      <c r="B65" s="85" t="s">
        <v>1412</v>
      </c>
      <c r="C65" s="85" t="s">
        <v>1401</v>
      </c>
      <c r="D65" s="85" t="s">
        <v>1534</v>
      </c>
      <c r="E65" s="85" t="s">
        <v>1535</v>
      </c>
      <c r="F65" s="85" t="s">
        <v>1402</v>
      </c>
      <c r="G65" s="85" t="s">
        <v>1159</v>
      </c>
    </row>
    <row r="66" ht="14.25" customHeight="1">
      <c r="A66" s="85" t="s">
        <v>1108</v>
      </c>
      <c r="B66" s="85" t="s">
        <v>1412</v>
      </c>
      <c r="C66" s="85" t="s">
        <v>1401</v>
      </c>
      <c r="D66" s="85" t="s">
        <v>1536</v>
      </c>
      <c r="E66" s="85" t="s">
        <v>1537</v>
      </c>
      <c r="F66" s="85" t="s">
        <v>1402</v>
      </c>
      <c r="G66" s="85" t="s">
        <v>1136</v>
      </c>
    </row>
    <row r="67" ht="14.25" customHeight="1">
      <c r="A67" s="85" t="s">
        <v>1108</v>
      </c>
      <c r="B67" s="85" t="s">
        <v>1412</v>
      </c>
      <c r="C67" s="85" t="s">
        <v>1401</v>
      </c>
      <c r="D67" s="85" t="s">
        <v>1538</v>
      </c>
      <c r="E67" s="85" t="s">
        <v>1539</v>
      </c>
      <c r="F67" s="85" t="s">
        <v>1402</v>
      </c>
      <c r="G67" s="85" t="s">
        <v>1143</v>
      </c>
    </row>
    <row r="68" ht="14.25" customHeight="1">
      <c r="A68" s="85" t="s">
        <v>1108</v>
      </c>
      <c r="B68" s="85" t="s">
        <v>1412</v>
      </c>
      <c r="C68" s="85" t="s">
        <v>1401</v>
      </c>
      <c r="D68" s="85" t="s">
        <v>1540</v>
      </c>
      <c r="E68" s="85" t="s">
        <v>1541</v>
      </c>
      <c r="F68" s="85" t="s">
        <v>1402</v>
      </c>
      <c r="G68" s="85" t="s">
        <v>1193</v>
      </c>
    </row>
    <row r="69" ht="14.25" customHeight="1">
      <c r="A69" s="85" t="s">
        <v>1108</v>
      </c>
      <c r="B69" s="85" t="s">
        <v>1416</v>
      </c>
      <c r="C69" s="85" t="s">
        <v>1401</v>
      </c>
      <c r="D69" s="85" t="s">
        <v>1542</v>
      </c>
      <c r="E69" s="85" t="s">
        <v>1543</v>
      </c>
      <c r="F69" s="85" t="s">
        <v>1402</v>
      </c>
      <c r="G69" s="85" t="s">
        <v>1138</v>
      </c>
    </row>
    <row r="70" ht="14.25" customHeight="1">
      <c r="A70" s="85" t="s">
        <v>1108</v>
      </c>
      <c r="B70" s="85" t="s">
        <v>1416</v>
      </c>
      <c r="C70" s="85" t="s">
        <v>1401</v>
      </c>
      <c r="D70" s="85" t="s">
        <v>1544</v>
      </c>
      <c r="E70" s="85" t="s">
        <v>1545</v>
      </c>
      <c r="F70" s="85" t="s">
        <v>1402</v>
      </c>
      <c r="G70" s="85" t="s">
        <v>1212</v>
      </c>
    </row>
    <row r="71" ht="14.25" customHeight="1">
      <c r="A71" s="85" t="s">
        <v>1117</v>
      </c>
      <c r="B71" s="85" t="s">
        <v>1416</v>
      </c>
      <c r="C71" s="85" t="s">
        <v>1401</v>
      </c>
      <c r="D71" s="85" t="s">
        <v>1546</v>
      </c>
      <c r="E71" s="85" t="s">
        <v>1547</v>
      </c>
      <c r="F71" s="85" t="s">
        <v>1402</v>
      </c>
      <c r="G71" s="85" t="s">
        <v>1135</v>
      </c>
    </row>
    <row r="72" ht="14.25" customHeight="1">
      <c r="A72" s="85" t="s">
        <v>1117</v>
      </c>
      <c r="B72" s="85" t="s">
        <v>1416</v>
      </c>
      <c r="C72" s="85" t="s">
        <v>1401</v>
      </c>
      <c r="D72" s="85" t="s">
        <v>1548</v>
      </c>
      <c r="E72" s="85" t="s">
        <v>1549</v>
      </c>
      <c r="F72" s="85" t="s">
        <v>1402</v>
      </c>
      <c r="G72" s="85" t="s">
        <v>1157</v>
      </c>
    </row>
    <row r="73" ht="14.25" customHeight="1">
      <c r="A73" s="85" t="s">
        <v>1117</v>
      </c>
      <c r="B73" s="85" t="s">
        <v>1416</v>
      </c>
      <c r="C73" s="85" t="s">
        <v>1401</v>
      </c>
      <c r="D73" s="85" t="s">
        <v>602</v>
      </c>
      <c r="E73" s="85" t="s">
        <v>1550</v>
      </c>
      <c r="F73" s="85" t="s">
        <v>1402</v>
      </c>
      <c r="G73" s="85" t="s">
        <v>1137</v>
      </c>
    </row>
    <row r="74" ht="14.25" customHeight="1">
      <c r="A74" s="85" t="s">
        <v>1108</v>
      </c>
      <c r="B74" s="85" t="s">
        <v>1416</v>
      </c>
      <c r="C74" s="85" t="s">
        <v>1401</v>
      </c>
      <c r="D74" s="85" t="s">
        <v>1542</v>
      </c>
      <c r="E74" s="85" t="s">
        <v>1543</v>
      </c>
      <c r="F74" s="85" t="s">
        <v>1402</v>
      </c>
      <c r="G74" s="85" t="s">
        <v>1138</v>
      </c>
    </row>
    <row r="75" ht="14.25" customHeight="1">
      <c r="A75" s="85" t="s">
        <v>1108</v>
      </c>
      <c r="B75" s="85" t="s">
        <v>1416</v>
      </c>
      <c r="C75" s="85" t="s">
        <v>1401</v>
      </c>
      <c r="D75" s="85" t="s">
        <v>1544</v>
      </c>
      <c r="E75" s="85" t="s">
        <v>1545</v>
      </c>
      <c r="F75" s="85" t="s">
        <v>1402</v>
      </c>
      <c r="G75" s="85" t="s">
        <v>1212</v>
      </c>
    </row>
    <row r="76" ht="14.25" customHeight="1">
      <c r="A76" s="85" t="s">
        <v>1442</v>
      </c>
      <c r="B76" s="85" t="s">
        <v>1416</v>
      </c>
      <c r="C76" s="85" t="s">
        <v>1401</v>
      </c>
      <c r="D76" s="85" t="s">
        <v>730</v>
      </c>
      <c r="E76" s="85" t="s">
        <v>1551</v>
      </c>
      <c r="F76" s="85" t="s">
        <v>1402</v>
      </c>
      <c r="G76" s="85" t="s">
        <v>1285</v>
      </c>
    </row>
    <row r="77" ht="14.25" customHeight="1">
      <c r="A77" s="85" t="s">
        <v>1442</v>
      </c>
      <c r="B77" s="85" t="s">
        <v>1416</v>
      </c>
      <c r="C77" s="85" t="s">
        <v>1401</v>
      </c>
      <c r="D77" s="85" t="s">
        <v>96</v>
      </c>
      <c r="E77" s="85" t="s">
        <v>407</v>
      </c>
      <c r="F77" s="85" t="s">
        <v>1402</v>
      </c>
      <c r="G77" s="85" t="s">
        <v>1279</v>
      </c>
    </row>
    <row r="78" ht="14.25" customHeight="1">
      <c r="A78" s="85" t="s">
        <v>1446</v>
      </c>
      <c r="B78" s="85" t="s">
        <v>1416</v>
      </c>
      <c r="C78" s="85" t="s">
        <v>1401</v>
      </c>
      <c r="D78" s="85" t="s">
        <v>108</v>
      </c>
      <c r="E78" s="85" t="s">
        <v>338</v>
      </c>
      <c r="F78" s="85" t="s">
        <v>1402</v>
      </c>
      <c r="G78" s="85" t="s">
        <v>1231</v>
      </c>
    </row>
    <row r="79" ht="14.25" customHeight="1">
      <c r="A79" s="85" t="s">
        <v>1446</v>
      </c>
      <c r="B79" s="85" t="s">
        <v>1416</v>
      </c>
      <c r="C79" s="85" t="s">
        <v>1401</v>
      </c>
      <c r="D79" s="85" t="s">
        <v>238</v>
      </c>
      <c r="E79" s="85" t="s">
        <v>608</v>
      </c>
      <c r="F79" s="85" t="s">
        <v>1402</v>
      </c>
      <c r="G79" s="85" t="s">
        <v>1236</v>
      </c>
    </row>
    <row r="80" ht="14.25" customHeight="1">
      <c r="A80" s="85" t="s">
        <v>1446</v>
      </c>
      <c r="B80" s="85" t="s">
        <v>1416</v>
      </c>
      <c r="C80" s="85" t="s">
        <v>1401</v>
      </c>
      <c r="D80" s="85" t="s">
        <v>1552</v>
      </c>
      <c r="E80" s="85" t="s">
        <v>312</v>
      </c>
      <c r="F80" s="85" t="s">
        <v>1402</v>
      </c>
      <c r="G80" s="85" t="s">
        <v>1240</v>
      </c>
    </row>
    <row r="81" ht="14.25" customHeight="1">
      <c r="A81" s="85" t="s">
        <v>1113</v>
      </c>
      <c r="B81" s="85" t="s">
        <v>1414</v>
      </c>
      <c r="C81" s="85" t="s">
        <v>1401</v>
      </c>
      <c r="D81" s="85" t="s">
        <v>1553</v>
      </c>
      <c r="E81" s="85" t="s">
        <v>1554</v>
      </c>
      <c r="F81" s="85" t="s">
        <v>1402</v>
      </c>
      <c r="G81" s="85" t="s">
        <v>1139</v>
      </c>
    </row>
    <row r="82" ht="14.25" customHeight="1">
      <c r="A82" s="85" t="s">
        <v>1113</v>
      </c>
      <c r="B82" s="85" t="s">
        <v>1414</v>
      </c>
      <c r="C82" s="85" t="s">
        <v>1401</v>
      </c>
      <c r="D82" s="85" t="s">
        <v>1555</v>
      </c>
      <c r="E82" s="85" t="s">
        <v>1556</v>
      </c>
      <c r="F82" s="85" t="s">
        <v>1402</v>
      </c>
      <c r="G82" s="85" t="s">
        <v>1142</v>
      </c>
    </row>
    <row r="83" ht="14.25" customHeight="1">
      <c r="A83" s="85" t="s">
        <v>1113</v>
      </c>
      <c r="B83" s="85" t="s">
        <v>1414</v>
      </c>
      <c r="C83" s="85" t="s">
        <v>1401</v>
      </c>
      <c r="D83" s="85" t="s">
        <v>1557</v>
      </c>
      <c r="E83" s="85" t="s">
        <v>1558</v>
      </c>
      <c r="F83" s="85" t="s">
        <v>1402</v>
      </c>
      <c r="G83" s="85" t="s">
        <v>1179</v>
      </c>
    </row>
    <row r="84" ht="14.25" customHeight="1">
      <c r="A84" s="85" t="s">
        <v>1113</v>
      </c>
      <c r="B84" s="85" t="s">
        <v>1414</v>
      </c>
      <c r="C84" s="85" t="s">
        <v>1401</v>
      </c>
      <c r="D84" s="85" t="s">
        <v>1559</v>
      </c>
      <c r="E84" s="85" t="s">
        <v>1560</v>
      </c>
      <c r="F84" s="85" t="s">
        <v>1402</v>
      </c>
      <c r="G84" s="85" t="s">
        <v>1178</v>
      </c>
    </row>
    <row r="85" ht="14.25" customHeight="1">
      <c r="A85" s="85" t="s">
        <v>1113</v>
      </c>
      <c r="B85" s="85" t="s">
        <v>1414</v>
      </c>
      <c r="C85" s="85" t="s">
        <v>1401</v>
      </c>
      <c r="D85" s="85" t="s">
        <v>1561</v>
      </c>
      <c r="E85" s="85" t="s">
        <v>1560</v>
      </c>
      <c r="F85" s="85" t="s">
        <v>1402</v>
      </c>
      <c r="G85" s="85" t="s">
        <v>1140</v>
      </c>
    </row>
    <row r="86" ht="14.25" customHeight="1">
      <c r="A86" s="85" t="s">
        <v>1113</v>
      </c>
      <c r="B86" s="85" t="s">
        <v>1414</v>
      </c>
      <c r="C86" s="85" t="s">
        <v>1401</v>
      </c>
      <c r="D86" s="85" t="s">
        <v>1562</v>
      </c>
      <c r="E86" s="85" t="s">
        <v>1560</v>
      </c>
      <c r="F86" s="85" t="s">
        <v>1402</v>
      </c>
      <c r="G86" s="85" t="s">
        <v>1376</v>
      </c>
    </row>
    <row r="87" ht="14.25" customHeight="1">
      <c r="A87" s="85" t="s">
        <v>1113</v>
      </c>
      <c r="B87" s="85" t="s">
        <v>1414</v>
      </c>
      <c r="C87" s="85" t="s">
        <v>1401</v>
      </c>
      <c r="D87" s="85" t="s">
        <v>639</v>
      </c>
      <c r="E87" s="85" t="s">
        <v>1560</v>
      </c>
      <c r="F87" s="85" t="s">
        <v>1402</v>
      </c>
      <c r="G87" s="85" t="s">
        <v>1376</v>
      </c>
    </row>
    <row r="88" ht="14.25" customHeight="1">
      <c r="A88" s="85" t="s">
        <v>1113</v>
      </c>
      <c r="B88" s="85" t="s">
        <v>1414</v>
      </c>
      <c r="C88" s="85" t="s">
        <v>1401</v>
      </c>
      <c r="D88" s="85" t="s">
        <v>1563</v>
      </c>
      <c r="E88" s="85" t="s">
        <v>1560</v>
      </c>
      <c r="F88" s="85" t="s">
        <v>1402</v>
      </c>
      <c r="G88" s="85" t="s">
        <v>1162</v>
      </c>
    </row>
    <row r="89" ht="14.25" customHeight="1">
      <c r="A89" s="85" t="s">
        <v>1113</v>
      </c>
      <c r="B89" s="85" t="s">
        <v>1414</v>
      </c>
      <c r="C89" s="85" t="s">
        <v>1401</v>
      </c>
      <c r="D89" s="85" t="s">
        <v>1561</v>
      </c>
      <c r="E89" s="85" t="s">
        <v>1560</v>
      </c>
      <c r="F89" s="85" t="s">
        <v>1402</v>
      </c>
      <c r="G89" s="85" t="s">
        <v>1140</v>
      </c>
    </row>
    <row r="90" ht="14.25" customHeight="1">
      <c r="A90" s="85" t="s">
        <v>1113</v>
      </c>
      <c r="B90" s="85" t="s">
        <v>1414</v>
      </c>
      <c r="C90" s="85" t="s">
        <v>1401</v>
      </c>
      <c r="D90" s="85" t="s">
        <v>1564</v>
      </c>
      <c r="E90" s="85" t="s">
        <v>1560</v>
      </c>
      <c r="F90" s="85" t="s">
        <v>1402</v>
      </c>
      <c r="G90" s="85" t="s">
        <v>1148</v>
      </c>
    </row>
    <row r="91" ht="14.25" customHeight="1">
      <c r="A91" s="85" t="s">
        <v>1113</v>
      </c>
      <c r="B91" s="85" t="s">
        <v>1414</v>
      </c>
      <c r="C91" s="85" t="s">
        <v>1401</v>
      </c>
      <c r="D91" s="85" t="s">
        <v>1565</v>
      </c>
      <c r="E91" s="85" t="s">
        <v>1560</v>
      </c>
      <c r="F91" s="85" t="s">
        <v>1402</v>
      </c>
      <c r="G91" s="85" t="s">
        <v>1168</v>
      </c>
    </row>
    <row r="92" ht="14.25" customHeight="1">
      <c r="A92" s="85" t="s">
        <v>1113</v>
      </c>
      <c r="B92" s="85" t="s">
        <v>1414</v>
      </c>
      <c r="C92" s="85" t="s">
        <v>1401</v>
      </c>
      <c r="D92" s="85" t="s">
        <v>1566</v>
      </c>
      <c r="E92" s="85" t="s">
        <v>1560</v>
      </c>
      <c r="F92" s="85" t="s">
        <v>1402</v>
      </c>
      <c r="G92" s="85" t="s">
        <v>1148</v>
      </c>
    </row>
    <row r="93" ht="14.25" customHeight="1">
      <c r="A93" s="85" t="s">
        <v>1113</v>
      </c>
      <c r="B93" s="85" t="s">
        <v>1414</v>
      </c>
      <c r="C93" s="85" t="s">
        <v>1401</v>
      </c>
      <c r="D93" s="85" t="s">
        <v>1567</v>
      </c>
      <c r="E93" s="85" t="s">
        <v>1560</v>
      </c>
      <c r="F93" s="85" t="s">
        <v>1402</v>
      </c>
      <c r="G93" s="85" t="s">
        <v>1244</v>
      </c>
    </row>
    <row r="94" ht="14.25" customHeight="1">
      <c r="A94" s="85" t="s">
        <v>1446</v>
      </c>
      <c r="B94" s="85" t="s">
        <v>1414</v>
      </c>
      <c r="C94" s="85" t="s">
        <v>1401</v>
      </c>
      <c r="D94" s="85" t="s">
        <v>1568</v>
      </c>
      <c r="E94" s="85" t="s">
        <v>1560</v>
      </c>
      <c r="F94" s="85" t="s">
        <v>1402</v>
      </c>
      <c r="G94" s="85" t="s">
        <v>1230</v>
      </c>
    </row>
    <row r="95" ht="14.25" customHeight="1">
      <c r="A95" s="85" t="s">
        <v>1446</v>
      </c>
      <c r="B95" s="85" t="s">
        <v>1414</v>
      </c>
      <c r="C95" s="85" t="s">
        <v>1401</v>
      </c>
      <c r="D95" s="85" t="s">
        <v>965</v>
      </c>
      <c r="E95" s="85" t="s">
        <v>1560</v>
      </c>
      <c r="F95" s="85" t="s">
        <v>1402</v>
      </c>
      <c r="G95" s="85" t="s">
        <v>1378</v>
      </c>
    </row>
    <row r="96" ht="14.25" customHeight="1">
      <c r="A96" s="85" t="s">
        <v>1569</v>
      </c>
      <c r="B96" s="85" t="s">
        <v>1414</v>
      </c>
      <c r="C96" s="85" t="s">
        <v>1401</v>
      </c>
      <c r="D96" s="85" t="s">
        <v>1570</v>
      </c>
      <c r="E96" s="85" t="s">
        <v>1560</v>
      </c>
      <c r="F96" s="85" t="s">
        <v>1402</v>
      </c>
      <c r="G96" s="85" t="s">
        <v>1208</v>
      </c>
    </row>
    <row r="97" ht="14.25" customHeight="1">
      <c r="A97" s="85" t="s">
        <v>1569</v>
      </c>
      <c r="B97" s="85" t="s">
        <v>1414</v>
      </c>
      <c r="C97" s="85" t="s">
        <v>1401</v>
      </c>
      <c r="D97" s="85" t="s">
        <v>1571</v>
      </c>
      <c r="E97" s="85" t="s">
        <v>1560</v>
      </c>
      <c r="F97" s="85" t="s">
        <v>1402</v>
      </c>
      <c r="G97" s="85" t="s">
        <v>1213</v>
      </c>
    </row>
    <row r="98" ht="14.25" customHeight="1">
      <c r="A98" s="85" t="s">
        <v>1107</v>
      </c>
      <c r="B98" s="85" t="s">
        <v>1406</v>
      </c>
      <c r="C98" s="85" t="s">
        <v>1402</v>
      </c>
      <c r="D98" s="85" t="s">
        <v>622</v>
      </c>
      <c r="E98" s="85" t="s">
        <v>1422</v>
      </c>
      <c r="F98" s="85" t="s">
        <v>1401</v>
      </c>
      <c r="G98" s="85" t="s">
        <v>1312</v>
      </c>
    </row>
    <row r="99" ht="14.25" customHeight="1">
      <c r="A99" s="85" t="s">
        <v>1107</v>
      </c>
      <c r="B99" s="85" t="s">
        <v>1406</v>
      </c>
      <c r="C99" s="85" t="s">
        <v>1402</v>
      </c>
      <c r="D99" s="85" t="s">
        <v>1425</v>
      </c>
      <c r="E99" s="85" t="s">
        <v>1424</v>
      </c>
      <c r="F99" s="85" t="s">
        <v>1401</v>
      </c>
      <c r="G99" s="85" t="s">
        <v>1384</v>
      </c>
    </row>
    <row r="100" ht="14.25" customHeight="1">
      <c r="A100" s="85" t="s">
        <v>1107</v>
      </c>
      <c r="B100" s="85" t="s">
        <v>1406</v>
      </c>
      <c r="C100" s="85" t="s">
        <v>1402</v>
      </c>
      <c r="D100" s="85" t="s">
        <v>1428</v>
      </c>
      <c r="E100" s="85" t="s">
        <v>1427</v>
      </c>
      <c r="F100" s="85" t="s">
        <v>1401</v>
      </c>
      <c r="G100" s="85" t="s">
        <v>1355</v>
      </c>
    </row>
    <row r="101" ht="14.25" customHeight="1">
      <c r="A101" s="85" t="s">
        <v>1107</v>
      </c>
      <c r="B101" s="85" t="s">
        <v>1406</v>
      </c>
      <c r="C101" s="85" t="s">
        <v>1402</v>
      </c>
      <c r="D101" s="85" t="s">
        <v>1432</v>
      </c>
      <c r="E101" s="85" t="s">
        <v>1431</v>
      </c>
      <c r="F101" s="85" t="s">
        <v>1401</v>
      </c>
      <c r="G101" s="85" t="s">
        <v>1389</v>
      </c>
    </row>
    <row r="102" ht="14.25" customHeight="1">
      <c r="A102" s="84" t="s">
        <v>1107</v>
      </c>
      <c r="B102" s="84" t="s">
        <v>1406</v>
      </c>
      <c r="C102" s="84" t="s">
        <v>1402</v>
      </c>
      <c r="D102" s="84" t="s">
        <v>1435</v>
      </c>
      <c r="E102" s="84" t="s">
        <v>1434</v>
      </c>
      <c r="F102" s="84" t="s">
        <v>1401</v>
      </c>
      <c r="G102" s="85" t="s">
        <v>1381</v>
      </c>
    </row>
    <row r="103" ht="14.25" customHeight="1">
      <c r="A103" s="85" t="s">
        <v>1107</v>
      </c>
      <c r="B103" s="85" t="s">
        <v>1406</v>
      </c>
      <c r="C103" s="85" t="s">
        <v>1402</v>
      </c>
      <c r="D103" s="85" t="s">
        <v>622</v>
      </c>
      <c r="E103" s="85" t="s">
        <v>1422</v>
      </c>
      <c r="F103" s="85" t="s">
        <v>1401</v>
      </c>
      <c r="G103" s="85" t="s">
        <v>1312</v>
      </c>
    </row>
    <row r="104" ht="14.25" customHeight="1">
      <c r="A104" s="85" t="s">
        <v>1117</v>
      </c>
      <c r="B104" s="85" t="s">
        <v>1406</v>
      </c>
      <c r="C104" s="85" t="s">
        <v>1402</v>
      </c>
      <c r="D104" s="85" t="s">
        <v>1425</v>
      </c>
      <c r="E104" s="85" t="s">
        <v>1424</v>
      </c>
      <c r="F104" s="85" t="s">
        <v>1401</v>
      </c>
      <c r="G104" s="85" t="s">
        <v>1384</v>
      </c>
    </row>
    <row r="105" ht="14.25" customHeight="1">
      <c r="A105" s="85" t="s">
        <v>1117</v>
      </c>
      <c r="B105" s="85" t="s">
        <v>1406</v>
      </c>
      <c r="C105" s="85" t="s">
        <v>1402</v>
      </c>
      <c r="D105" s="85" t="s">
        <v>614</v>
      </c>
      <c r="E105" s="85" t="s">
        <v>1436</v>
      </c>
      <c r="F105" s="85" t="s">
        <v>1401</v>
      </c>
      <c r="G105" s="85" t="s">
        <v>1394</v>
      </c>
    </row>
    <row r="106" ht="14.25" customHeight="1">
      <c r="A106" s="85" t="s">
        <v>1117</v>
      </c>
      <c r="B106" s="85" t="s">
        <v>1406</v>
      </c>
      <c r="C106" s="85" t="s">
        <v>1402</v>
      </c>
      <c r="D106" s="85" t="s">
        <v>1438</v>
      </c>
      <c r="E106" s="85" t="s">
        <v>1437</v>
      </c>
      <c r="F106" s="85" t="s">
        <v>1401</v>
      </c>
      <c r="G106" s="85" t="s">
        <v>1397</v>
      </c>
    </row>
    <row r="107" ht="14.25" customHeight="1">
      <c r="A107" s="85" t="s">
        <v>1117</v>
      </c>
      <c r="B107" s="85" t="s">
        <v>1406</v>
      </c>
      <c r="C107" s="85" t="s">
        <v>1402</v>
      </c>
      <c r="D107" s="85" t="s">
        <v>1440</v>
      </c>
      <c r="E107" s="85" t="s">
        <v>1439</v>
      </c>
      <c r="F107" s="85" t="s">
        <v>1401</v>
      </c>
      <c r="G107" s="85" t="s">
        <v>1572</v>
      </c>
    </row>
    <row r="108" ht="14.25" customHeight="1">
      <c r="A108" s="85" t="s">
        <v>1442</v>
      </c>
      <c r="B108" s="85" t="s">
        <v>1406</v>
      </c>
      <c r="C108" s="85" t="s">
        <v>1402</v>
      </c>
      <c r="D108" s="85" t="s">
        <v>1443</v>
      </c>
      <c r="E108" s="85" t="s">
        <v>580</v>
      </c>
      <c r="F108" s="85" t="s">
        <v>1401</v>
      </c>
      <c r="G108" s="85" t="s">
        <v>1353</v>
      </c>
    </row>
    <row r="109" ht="14.25" customHeight="1">
      <c r="A109" s="85" t="s">
        <v>1442</v>
      </c>
      <c r="B109" s="85" t="s">
        <v>1406</v>
      </c>
      <c r="C109" s="85" t="s">
        <v>1402</v>
      </c>
      <c r="D109" s="85" t="s">
        <v>1445</v>
      </c>
      <c r="E109" s="85" t="s">
        <v>1444</v>
      </c>
      <c r="F109" s="85" t="s">
        <v>1401</v>
      </c>
      <c r="G109" s="85" t="s">
        <v>1368</v>
      </c>
    </row>
    <row r="110" ht="14.25" customHeight="1">
      <c r="A110" s="85" t="s">
        <v>1446</v>
      </c>
      <c r="B110" s="85" t="s">
        <v>1406</v>
      </c>
      <c r="C110" s="85" t="s">
        <v>1402</v>
      </c>
      <c r="D110" s="85" t="s">
        <v>1025</v>
      </c>
      <c r="E110" s="85" t="s">
        <v>1447</v>
      </c>
      <c r="F110" s="85" t="s">
        <v>1401</v>
      </c>
      <c r="G110" s="85" t="s">
        <v>1306</v>
      </c>
    </row>
    <row r="111" ht="14.25" customHeight="1">
      <c r="A111" s="85" t="s">
        <v>1446</v>
      </c>
      <c r="B111" s="85" t="s">
        <v>1406</v>
      </c>
      <c r="C111" s="85" t="s">
        <v>1402</v>
      </c>
      <c r="D111" s="85" t="s">
        <v>549</v>
      </c>
      <c r="E111" s="85" t="s">
        <v>78</v>
      </c>
      <c r="F111" s="85" t="s">
        <v>1401</v>
      </c>
      <c r="G111" s="85" t="s">
        <v>1305</v>
      </c>
    </row>
    <row r="112" ht="14.25" customHeight="1">
      <c r="A112" s="85" t="s">
        <v>1107</v>
      </c>
      <c r="B112" s="85" t="s">
        <v>1408</v>
      </c>
      <c r="C112" s="85" t="s">
        <v>1402</v>
      </c>
      <c r="D112" s="85" t="s">
        <v>1449</v>
      </c>
      <c r="E112" s="85" t="s">
        <v>1448</v>
      </c>
      <c r="F112" s="85" t="s">
        <v>1401</v>
      </c>
      <c r="G112" s="85" t="s">
        <v>1211</v>
      </c>
    </row>
    <row r="113" ht="14.25" customHeight="1">
      <c r="A113" s="85" t="s">
        <v>1107</v>
      </c>
      <c r="B113" s="85" t="s">
        <v>1408</v>
      </c>
      <c r="C113" s="85" t="s">
        <v>1402</v>
      </c>
      <c r="D113" s="85" t="s">
        <v>515</v>
      </c>
      <c r="E113" s="85" t="s">
        <v>1450</v>
      </c>
      <c r="F113" s="85" t="s">
        <v>1401</v>
      </c>
      <c r="G113" s="85" t="s">
        <v>1341</v>
      </c>
    </row>
    <row r="114" ht="14.25" customHeight="1">
      <c r="A114" s="85" t="s">
        <v>1107</v>
      </c>
      <c r="B114" s="85" t="s">
        <v>1408</v>
      </c>
      <c r="C114" s="85" t="s">
        <v>1402</v>
      </c>
      <c r="D114" s="85" t="s">
        <v>1449</v>
      </c>
      <c r="E114" s="85" t="s">
        <v>1448</v>
      </c>
      <c r="F114" s="85" t="s">
        <v>1401</v>
      </c>
      <c r="G114" s="85" t="s">
        <v>1211</v>
      </c>
    </row>
    <row r="115" ht="14.25" customHeight="1">
      <c r="A115" s="85" t="s">
        <v>1107</v>
      </c>
      <c r="B115" s="85" t="s">
        <v>1408</v>
      </c>
      <c r="C115" s="85" t="s">
        <v>1402</v>
      </c>
      <c r="D115" s="85" t="s">
        <v>1452</v>
      </c>
      <c r="E115" s="85" t="s">
        <v>1451</v>
      </c>
      <c r="F115" s="85" t="s">
        <v>1401</v>
      </c>
      <c r="G115" s="85" t="s">
        <v>1204</v>
      </c>
    </row>
    <row r="116" ht="14.25" customHeight="1">
      <c r="A116" s="85" t="s">
        <v>1107</v>
      </c>
      <c r="B116" s="85" t="s">
        <v>1408</v>
      </c>
      <c r="C116" s="85" t="s">
        <v>1402</v>
      </c>
      <c r="D116" s="85" t="s">
        <v>1454</v>
      </c>
      <c r="E116" s="85" t="s">
        <v>1453</v>
      </c>
      <c r="F116" s="85" t="s">
        <v>1401</v>
      </c>
      <c r="G116" s="85" t="s">
        <v>1215</v>
      </c>
    </row>
    <row r="117" ht="14.25" customHeight="1">
      <c r="A117" s="85" t="s">
        <v>1107</v>
      </c>
      <c r="B117" s="85" t="s">
        <v>1408</v>
      </c>
      <c r="C117" s="85" t="s">
        <v>1402</v>
      </c>
      <c r="D117" s="85" t="s">
        <v>1456</v>
      </c>
      <c r="E117" s="85" t="s">
        <v>1455</v>
      </c>
      <c r="F117" s="85" t="s">
        <v>1401</v>
      </c>
      <c r="G117" s="85" t="s">
        <v>1203</v>
      </c>
    </row>
    <row r="118" ht="14.25" customHeight="1">
      <c r="A118" s="85" t="s">
        <v>1107</v>
      </c>
      <c r="B118" s="85" t="s">
        <v>1408</v>
      </c>
      <c r="C118" s="85" t="s">
        <v>1402</v>
      </c>
      <c r="D118" s="85" t="s">
        <v>88</v>
      </c>
      <c r="E118" s="85" t="s">
        <v>630</v>
      </c>
      <c r="F118" s="85" t="s">
        <v>1401</v>
      </c>
      <c r="G118" s="85" t="s">
        <v>1310</v>
      </c>
    </row>
    <row r="119" ht="14.25" customHeight="1">
      <c r="A119" s="85" t="s">
        <v>1107</v>
      </c>
      <c r="B119" s="85" t="s">
        <v>1408</v>
      </c>
      <c r="C119" s="85" t="s">
        <v>1402</v>
      </c>
      <c r="D119" s="85" t="s">
        <v>1458</v>
      </c>
      <c r="E119" s="85" t="s">
        <v>1457</v>
      </c>
      <c r="F119" s="85" t="s">
        <v>1401</v>
      </c>
      <c r="G119" s="85" t="s">
        <v>1323</v>
      </c>
    </row>
    <row r="120" ht="14.25" customHeight="1">
      <c r="A120" s="85" t="s">
        <v>1107</v>
      </c>
      <c r="B120" s="85" t="s">
        <v>1408</v>
      </c>
      <c r="C120" s="85" t="s">
        <v>1402</v>
      </c>
      <c r="D120" s="85" t="s">
        <v>1460</v>
      </c>
      <c r="E120" s="85" t="s">
        <v>1459</v>
      </c>
      <c r="F120" s="85" t="s">
        <v>1401</v>
      </c>
      <c r="G120" s="85" t="s">
        <v>1284</v>
      </c>
    </row>
    <row r="121" ht="14.25" customHeight="1">
      <c r="A121" s="85" t="s">
        <v>1107</v>
      </c>
      <c r="B121" s="85" t="s">
        <v>1408</v>
      </c>
      <c r="C121" s="85" t="s">
        <v>1402</v>
      </c>
      <c r="D121" s="85" t="s">
        <v>1462</v>
      </c>
      <c r="E121" s="85" t="s">
        <v>1461</v>
      </c>
      <c r="F121" s="85" t="s">
        <v>1401</v>
      </c>
      <c r="G121" s="85" t="s">
        <v>1291</v>
      </c>
    </row>
    <row r="122" ht="14.25" customHeight="1">
      <c r="A122" s="85" t="s">
        <v>1116</v>
      </c>
      <c r="B122" s="85" t="s">
        <v>1408</v>
      </c>
      <c r="C122" s="85" t="s">
        <v>1402</v>
      </c>
      <c r="D122" s="85" t="s">
        <v>1464</v>
      </c>
      <c r="E122" s="85" t="s">
        <v>1463</v>
      </c>
      <c r="F122" s="85" t="s">
        <v>1401</v>
      </c>
      <c r="G122" s="85" t="s">
        <v>1573</v>
      </c>
    </row>
    <row r="123" ht="14.25" customHeight="1">
      <c r="A123" s="85" t="s">
        <v>1116</v>
      </c>
      <c r="B123" s="85" t="s">
        <v>1408</v>
      </c>
      <c r="C123" s="85" t="s">
        <v>1402</v>
      </c>
      <c r="D123" s="85" t="s">
        <v>1466</v>
      </c>
      <c r="E123" s="85" t="s">
        <v>1465</v>
      </c>
      <c r="F123" s="85" t="s">
        <v>1401</v>
      </c>
      <c r="G123" s="85" t="s">
        <v>1333</v>
      </c>
    </row>
    <row r="124" ht="14.25" customHeight="1">
      <c r="A124" s="85" t="s">
        <v>1116</v>
      </c>
      <c r="B124" s="85" t="s">
        <v>1408</v>
      </c>
      <c r="C124" s="85" t="s">
        <v>1402</v>
      </c>
      <c r="D124" s="85" t="s">
        <v>1022</v>
      </c>
      <c r="E124" s="85" t="s">
        <v>1467</v>
      </c>
      <c r="F124" s="85" t="s">
        <v>1401</v>
      </c>
      <c r="G124" s="85" t="s">
        <v>1339</v>
      </c>
    </row>
    <row r="125" ht="14.25" customHeight="1">
      <c r="A125" s="85" t="s">
        <v>1116</v>
      </c>
      <c r="B125" s="85" t="s">
        <v>1408</v>
      </c>
      <c r="C125" s="85" t="s">
        <v>1402</v>
      </c>
      <c r="D125" s="85" t="s">
        <v>1469</v>
      </c>
      <c r="E125" s="85" t="s">
        <v>1468</v>
      </c>
      <c r="F125" s="85" t="s">
        <v>1401</v>
      </c>
      <c r="G125" s="85" t="s">
        <v>1342</v>
      </c>
    </row>
    <row r="126" ht="14.25" customHeight="1">
      <c r="A126" s="85" t="s">
        <v>1116</v>
      </c>
      <c r="B126" s="85" t="s">
        <v>1408</v>
      </c>
      <c r="C126" s="85" t="s">
        <v>1402</v>
      </c>
      <c r="D126" s="85" t="s">
        <v>1471</v>
      </c>
      <c r="E126" s="85" t="s">
        <v>1470</v>
      </c>
      <c r="F126" s="85" t="s">
        <v>1401</v>
      </c>
      <c r="G126" s="85" t="s">
        <v>1343</v>
      </c>
    </row>
    <row r="127" ht="14.25" customHeight="1">
      <c r="A127" s="85" t="s">
        <v>1116</v>
      </c>
      <c r="B127" s="85" t="s">
        <v>1408</v>
      </c>
      <c r="C127" s="85" t="s">
        <v>1402</v>
      </c>
      <c r="D127" s="85" t="s">
        <v>284</v>
      </c>
      <c r="E127" s="85" t="s">
        <v>1472</v>
      </c>
      <c r="F127" s="85" t="s">
        <v>1401</v>
      </c>
      <c r="G127" s="85" t="s">
        <v>1345</v>
      </c>
    </row>
    <row r="128" ht="14.25" customHeight="1">
      <c r="A128" s="85" t="s">
        <v>1116</v>
      </c>
      <c r="B128" s="85" t="s">
        <v>1408</v>
      </c>
      <c r="C128" s="85" t="s">
        <v>1402</v>
      </c>
      <c r="D128" s="85" t="s">
        <v>570</v>
      </c>
      <c r="E128" s="85" t="s">
        <v>1473</v>
      </c>
      <c r="F128" s="85" t="s">
        <v>1401</v>
      </c>
      <c r="G128" s="85" t="s">
        <v>1346</v>
      </c>
    </row>
    <row r="129" ht="14.25" customHeight="1">
      <c r="A129" s="85" t="s">
        <v>1442</v>
      </c>
      <c r="B129" s="85" t="s">
        <v>1408</v>
      </c>
      <c r="C129" s="85" t="s">
        <v>1402</v>
      </c>
      <c r="D129" s="85" t="s">
        <v>1474</v>
      </c>
      <c r="E129" s="85" t="s">
        <v>527</v>
      </c>
      <c r="F129" s="85" t="s">
        <v>1401</v>
      </c>
      <c r="G129" s="85" t="s">
        <v>1367</v>
      </c>
    </row>
    <row r="130" ht="14.25" customHeight="1">
      <c r="A130" s="85" t="s">
        <v>1442</v>
      </c>
      <c r="B130" s="85" t="s">
        <v>1408</v>
      </c>
      <c r="C130" s="85" t="s">
        <v>1402</v>
      </c>
      <c r="D130" s="85" t="s">
        <v>521</v>
      </c>
      <c r="E130" s="85" t="s">
        <v>103</v>
      </c>
      <c r="F130" s="85" t="s">
        <v>1401</v>
      </c>
      <c r="G130" s="85" t="s">
        <v>1169</v>
      </c>
    </row>
    <row r="131" ht="14.25" customHeight="1">
      <c r="A131" s="85" t="s">
        <v>1107</v>
      </c>
      <c r="B131" s="85" t="s">
        <v>1410</v>
      </c>
      <c r="C131" s="85" t="s">
        <v>1402</v>
      </c>
      <c r="D131" s="85" t="s">
        <v>1476</v>
      </c>
      <c r="E131" s="85" t="s">
        <v>1475</v>
      </c>
      <c r="F131" s="85" t="s">
        <v>1401</v>
      </c>
      <c r="G131" s="85" t="s">
        <v>1359</v>
      </c>
    </row>
    <row r="132" ht="14.25" customHeight="1">
      <c r="A132" s="85" t="s">
        <v>1107</v>
      </c>
      <c r="B132" s="85" t="s">
        <v>1410</v>
      </c>
      <c r="C132" s="85" t="s">
        <v>1402</v>
      </c>
      <c r="D132" s="85" t="s">
        <v>1478</v>
      </c>
      <c r="E132" s="85" t="s">
        <v>1477</v>
      </c>
      <c r="F132" s="85" t="s">
        <v>1401</v>
      </c>
      <c r="G132" s="85" t="s">
        <v>1363</v>
      </c>
    </row>
    <row r="133" ht="14.25" customHeight="1">
      <c r="A133" s="85" t="s">
        <v>1107</v>
      </c>
      <c r="B133" s="85" t="s">
        <v>1410</v>
      </c>
      <c r="C133" s="85" t="s">
        <v>1402</v>
      </c>
      <c r="D133" s="85" t="s">
        <v>1480</v>
      </c>
      <c r="E133" s="85" t="s">
        <v>1479</v>
      </c>
      <c r="F133" s="85" t="s">
        <v>1401</v>
      </c>
      <c r="G133" s="85" t="s">
        <v>1321</v>
      </c>
    </row>
    <row r="134" ht="14.25" customHeight="1">
      <c r="A134" s="85" t="s">
        <v>1107</v>
      </c>
      <c r="B134" s="85" t="s">
        <v>1410</v>
      </c>
      <c r="C134" s="85" t="s">
        <v>1402</v>
      </c>
      <c r="D134" s="85" t="s">
        <v>1482</v>
      </c>
      <c r="E134" s="85" t="s">
        <v>1481</v>
      </c>
      <c r="F134" s="85" t="s">
        <v>1401</v>
      </c>
      <c r="G134" s="85" t="s">
        <v>1322</v>
      </c>
    </row>
    <row r="135" ht="14.25" customHeight="1">
      <c r="A135" s="85" t="s">
        <v>1107</v>
      </c>
      <c r="B135" s="85" t="s">
        <v>1410</v>
      </c>
      <c r="C135" s="85" t="s">
        <v>1402</v>
      </c>
      <c r="D135" s="85" t="s">
        <v>1484</v>
      </c>
      <c r="E135" s="85" t="s">
        <v>1483</v>
      </c>
      <c r="F135" s="85" t="s">
        <v>1401</v>
      </c>
      <c r="G135" s="85" t="s">
        <v>1320</v>
      </c>
    </row>
    <row r="136" ht="14.25" customHeight="1">
      <c r="A136" s="85" t="s">
        <v>1116</v>
      </c>
      <c r="B136" s="85" t="s">
        <v>1410</v>
      </c>
      <c r="C136" s="85" t="s">
        <v>1402</v>
      </c>
      <c r="D136" s="85" t="s">
        <v>1486</v>
      </c>
      <c r="E136" s="85" t="s">
        <v>1485</v>
      </c>
      <c r="F136" s="85" t="s">
        <v>1401</v>
      </c>
      <c r="G136" s="85" t="s">
        <v>1329</v>
      </c>
    </row>
    <row r="137" ht="14.25" customHeight="1">
      <c r="A137" s="85" t="s">
        <v>1116</v>
      </c>
      <c r="B137" s="85" t="s">
        <v>1410</v>
      </c>
      <c r="C137" s="85" t="s">
        <v>1402</v>
      </c>
      <c r="D137" s="85" t="s">
        <v>1488</v>
      </c>
      <c r="E137" s="85" t="s">
        <v>1487</v>
      </c>
      <c r="F137" s="85" t="s">
        <v>1401</v>
      </c>
      <c r="G137" s="85" t="s">
        <v>1336</v>
      </c>
    </row>
    <row r="138" ht="14.25" customHeight="1">
      <c r="A138" s="85" t="s">
        <v>1116</v>
      </c>
      <c r="B138" s="85" t="s">
        <v>1410</v>
      </c>
      <c r="C138" s="85" t="s">
        <v>1402</v>
      </c>
      <c r="D138" s="85" t="s">
        <v>1489</v>
      </c>
      <c r="E138" s="85" t="s">
        <v>397</v>
      </c>
      <c r="F138" s="85" t="s">
        <v>1401</v>
      </c>
      <c r="G138" s="85" t="s">
        <v>1334</v>
      </c>
    </row>
    <row r="139" ht="14.25" customHeight="1">
      <c r="A139" s="85" t="s">
        <v>1116</v>
      </c>
      <c r="B139" s="85" t="s">
        <v>1410</v>
      </c>
      <c r="C139" s="85" t="s">
        <v>1402</v>
      </c>
      <c r="D139" s="85" t="s">
        <v>1491</v>
      </c>
      <c r="E139" s="85" t="s">
        <v>1490</v>
      </c>
      <c r="F139" s="85" t="s">
        <v>1401</v>
      </c>
      <c r="G139" s="85" t="s">
        <v>1332</v>
      </c>
    </row>
    <row r="140" ht="14.25" customHeight="1">
      <c r="A140" s="85" t="s">
        <v>1116</v>
      </c>
      <c r="B140" s="85" t="s">
        <v>1410</v>
      </c>
      <c r="C140" s="85" t="s">
        <v>1402</v>
      </c>
      <c r="D140" s="85" t="s">
        <v>1493</v>
      </c>
      <c r="E140" s="85" t="s">
        <v>1492</v>
      </c>
      <c r="F140" s="85" t="s">
        <v>1401</v>
      </c>
      <c r="G140" s="85" t="s">
        <v>1340</v>
      </c>
    </row>
    <row r="141" ht="14.25" customHeight="1">
      <c r="A141" s="85" t="s">
        <v>1107</v>
      </c>
      <c r="B141" s="85" t="s">
        <v>1410</v>
      </c>
      <c r="C141" s="85" t="s">
        <v>1402</v>
      </c>
      <c r="D141" s="85" t="s">
        <v>1495</v>
      </c>
      <c r="E141" s="85" t="s">
        <v>1494</v>
      </c>
      <c r="F141" s="85" t="s">
        <v>1401</v>
      </c>
      <c r="G141" s="85" t="s">
        <v>1365</v>
      </c>
    </row>
    <row r="142" ht="14.25" customHeight="1">
      <c r="A142" s="85" t="s">
        <v>1107</v>
      </c>
      <c r="B142" s="85" t="s">
        <v>1410</v>
      </c>
      <c r="C142" s="85" t="s">
        <v>1402</v>
      </c>
      <c r="D142" s="85" t="s">
        <v>1497</v>
      </c>
      <c r="E142" s="85" t="s">
        <v>1496</v>
      </c>
      <c r="F142" s="85" t="s">
        <v>1401</v>
      </c>
      <c r="G142" s="85" t="s">
        <v>1362</v>
      </c>
    </row>
    <row r="143" ht="14.25" customHeight="1">
      <c r="A143" s="85" t="s">
        <v>1498</v>
      </c>
      <c r="B143" s="85" t="s">
        <v>1410</v>
      </c>
      <c r="C143" s="85" t="s">
        <v>1402</v>
      </c>
      <c r="D143" s="85" t="s">
        <v>1500</v>
      </c>
      <c r="E143" s="85" t="s">
        <v>1499</v>
      </c>
      <c r="F143" s="85" t="s">
        <v>1401</v>
      </c>
      <c r="G143" s="85" t="s">
        <v>1309</v>
      </c>
    </row>
    <row r="144" ht="14.25" customHeight="1">
      <c r="A144" s="85" t="s">
        <v>1498</v>
      </c>
      <c r="B144" s="85" t="s">
        <v>1410</v>
      </c>
      <c r="C144" s="85" t="s">
        <v>1402</v>
      </c>
      <c r="D144" s="85" t="s">
        <v>320</v>
      </c>
      <c r="E144" s="85" t="s">
        <v>1501</v>
      </c>
      <c r="F144" s="85" t="s">
        <v>1401</v>
      </c>
      <c r="G144" s="85" t="s">
        <v>1297</v>
      </c>
    </row>
    <row r="145" ht="14.25" customHeight="1">
      <c r="A145" s="85" t="s">
        <v>1498</v>
      </c>
      <c r="B145" s="85" t="s">
        <v>1410</v>
      </c>
      <c r="C145" s="85" t="s">
        <v>1402</v>
      </c>
      <c r="D145" s="85" t="s">
        <v>1503</v>
      </c>
      <c r="E145" s="85" t="s">
        <v>1502</v>
      </c>
      <c r="F145" s="85" t="s">
        <v>1401</v>
      </c>
      <c r="G145" s="85" t="s">
        <v>1294</v>
      </c>
    </row>
    <row r="146" ht="14.25" customHeight="1">
      <c r="A146" s="85" t="s">
        <v>1498</v>
      </c>
      <c r="B146" s="85" t="s">
        <v>1410</v>
      </c>
      <c r="C146" s="85" t="s">
        <v>1402</v>
      </c>
      <c r="D146" s="85" t="s">
        <v>316</v>
      </c>
      <c r="E146" s="85" t="s">
        <v>1504</v>
      </c>
      <c r="F146" s="85" t="s">
        <v>1401</v>
      </c>
      <c r="G146" s="85" t="s">
        <v>1295</v>
      </c>
    </row>
    <row r="147" ht="14.25" customHeight="1">
      <c r="A147" s="85" t="s">
        <v>1498</v>
      </c>
      <c r="B147" s="85" t="s">
        <v>1410</v>
      </c>
      <c r="C147" s="85" t="s">
        <v>1402</v>
      </c>
      <c r="D147" s="85" t="s">
        <v>1506</v>
      </c>
      <c r="E147" s="85" t="s">
        <v>1505</v>
      </c>
      <c r="F147" s="85" t="s">
        <v>1401</v>
      </c>
      <c r="G147" s="85" t="s">
        <v>1304</v>
      </c>
    </row>
    <row r="148" ht="14.25" customHeight="1">
      <c r="A148" s="85" t="s">
        <v>1498</v>
      </c>
      <c r="B148" s="85" t="s">
        <v>1410</v>
      </c>
      <c r="C148" s="85" t="s">
        <v>1402</v>
      </c>
      <c r="D148" s="85" t="s">
        <v>250</v>
      </c>
      <c r="E148" s="85" t="s">
        <v>1507</v>
      </c>
      <c r="F148" s="85" t="s">
        <v>1401</v>
      </c>
      <c r="G148" s="85" t="s">
        <v>1298</v>
      </c>
    </row>
    <row r="149" ht="14.25" customHeight="1">
      <c r="A149" s="85" t="s">
        <v>1498</v>
      </c>
      <c r="B149" s="85" t="s">
        <v>1410</v>
      </c>
      <c r="C149" s="85" t="s">
        <v>1402</v>
      </c>
      <c r="D149" s="85" t="s">
        <v>353</v>
      </c>
      <c r="E149" s="85" t="s">
        <v>1508</v>
      </c>
      <c r="F149" s="85" t="s">
        <v>1401</v>
      </c>
      <c r="G149" s="85" t="s">
        <v>1296</v>
      </c>
    </row>
    <row r="150" ht="14.25" customHeight="1">
      <c r="A150" s="85" t="s">
        <v>1498</v>
      </c>
      <c r="B150" s="85" t="s">
        <v>1410</v>
      </c>
      <c r="C150" s="85" t="s">
        <v>1402</v>
      </c>
      <c r="D150" s="85" t="s">
        <v>1510</v>
      </c>
      <c r="E150" s="85" t="s">
        <v>1509</v>
      </c>
      <c r="F150" s="85" t="s">
        <v>1401</v>
      </c>
      <c r="G150" s="85" t="s">
        <v>1299</v>
      </c>
    </row>
    <row r="151" ht="14.25" customHeight="1">
      <c r="A151" s="85" t="s">
        <v>1498</v>
      </c>
      <c r="B151" s="85" t="s">
        <v>1410</v>
      </c>
      <c r="C151" s="85" t="s">
        <v>1402</v>
      </c>
      <c r="D151" s="85" t="s">
        <v>1512</v>
      </c>
      <c r="E151" s="85" t="s">
        <v>1511</v>
      </c>
      <c r="F151" s="85" t="s">
        <v>1401</v>
      </c>
      <c r="G151" s="85" t="s">
        <v>1574</v>
      </c>
    </row>
    <row r="152" ht="14.25" customHeight="1">
      <c r="A152" s="85" t="s">
        <v>1498</v>
      </c>
      <c r="B152" s="85" t="s">
        <v>1410</v>
      </c>
      <c r="C152" s="85" t="s">
        <v>1402</v>
      </c>
      <c r="D152" s="85" t="s">
        <v>1514</v>
      </c>
      <c r="E152" s="85" t="s">
        <v>1513</v>
      </c>
      <c r="F152" s="85" t="s">
        <v>1401</v>
      </c>
      <c r="G152" s="85" t="s">
        <v>1575</v>
      </c>
    </row>
    <row r="153" ht="14.25" customHeight="1">
      <c r="A153" s="85" t="s">
        <v>1498</v>
      </c>
      <c r="B153" s="85" t="s">
        <v>1410</v>
      </c>
      <c r="C153" s="85" t="s">
        <v>1402</v>
      </c>
      <c r="D153" s="85" t="s">
        <v>1516</v>
      </c>
      <c r="E153" s="85" t="s">
        <v>1515</v>
      </c>
      <c r="F153" s="85" t="s">
        <v>1401</v>
      </c>
      <c r="G153" s="85" t="s">
        <v>1576</v>
      </c>
    </row>
    <row r="154" ht="14.25" customHeight="1">
      <c r="A154" s="85" t="s">
        <v>1110</v>
      </c>
      <c r="B154" s="85" t="s">
        <v>1410</v>
      </c>
      <c r="C154" s="85" t="s">
        <v>1402</v>
      </c>
      <c r="D154" s="85" t="s">
        <v>1518</v>
      </c>
      <c r="E154" s="85" t="s">
        <v>1517</v>
      </c>
      <c r="F154" s="85" t="s">
        <v>1401</v>
      </c>
      <c r="G154" s="85" t="s">
        <v>1369</v>
      </c>
    </row>
    <row r="155" ht="14.25" customHeight="1">
      <c r="A155" s="85" t="s">
        <v>1110</v>
      </c>
      <c r="B155" s="85" t="s">
        <v>1410</v>
      </c>
      <c r="C155" s="85" t="s">
        <v>1402</v>
      </c>
      <c r="D155" s="85" t="s">
        <v>1520</v>
      </c>
      <c r="E155" s="85" t="s">
        <v>1519</v>
      </c>
      <c r="F155" s="85" t="s">
        <v>1401</v>
      </c>
      <c r="G155" s="85" t="s">
        <v>1370</v>
      </c>
    </row>
    <row r="156" ht="14.25" customHeight="1">
      <c r="A156" s="85" t="s">
        <v>1110</v>
      </c>
      <c r="B156" s="85" t="s">
        <v>1410</v>
      </c>
      <c r="C156" s="85" t="s">
        <v>1402</v>
      </c>
      <c r="D156" s="85" t="s">
        <v>1522</v>
      </c>
      <c r="E156" s="85" t="s">
        <v>1521</v>
      </c>
      <c r="F156" s="85" t="s">
        <v>1401</v>
      </c>
      <c r="G156" s="85" t="s">
        <v>1183</v>
      </c>
    </row>
    <row r="157" ht="14.25" customHeight="1">
      <c r="A157" s="85" t="s">
        <v>1110</v>
      </c>
      <c r="B157" s="85" t="s">
        <v>1410</v>
      </c>
      <c r="C157" s="85" t="s">
        <v>1402</v>
      </c>
      <c r="D157" s="85" t="s">
        <v>1524</v>
      </c>
      <c r="E157" s="85" t="s">
        <v>1523</v>
      </c>
      <c r="F157" s="85" t="s">
        <v>1401</v>
      </c>
      <c r="G157" s="85" t="s">
        <v>1364</v>
      </c>
    </row>
    <row r="158" ht="14.25" customHeight="1">
      <c r="A158" s="85" t="s">
        <v>1110</v>
      </c>
      <c r="B158" s="85" t="s">
        <v>1410</v>
      </c>
      <c r="C158" s="85" t="s">
        <v>1402</v>
      </c>
      <c r="D158" s="85" t="s">
        <v>1526</v>
      </c>
      <c r="E158" s="85" t="s">
        <v>1525</v>
      </c>
      <c r="F158" s="85" t="s">
        <v>1401</v>
      </c>
      <c r="G158" s="85" t="s">
        <v>1210</v>
      </c>
    </row>
    <row r="159" ht="14.25" customHeight="1">
      <c r="A159" s="85" t="s">
        <v>1110</v>
      </c>
      <c r="B159" s="85" t="s">
        <v>1410</v>
      </c>
      <c r="C159" s="85" t="s">
        <v>1402</v>
      </c>
      <c r="D159" s="85" t="s">
        <v>1528</v>
      </c>
      <c r="E159" s="85" t="s">
        <v>1527</v>
      </c>
      <c r="F159" s="85" t="s">
        <v>1401</v>
      </c>
      <c r="G159" s="85" t="s">
        <v>1206</v>
      </c>
    </row>
    <row r="160" ht="14.25" customHeight="1">
      <c r="A160" s="85" t="s">
        <v>1529</v>
      </c>
      <c r="B160" s="85" t="s">
        <v>1410</v>
      </c>
      <c r="C160" s="85" t="s">
        <v>1402</v>
      </c>
      <c r="D160" s="85" t="s">
        <v>115</v>
      </c>
      <c r="E160" s="85" t="s">
        <v>647</v>
      </c>
      <c r="F160" s="85" t="s">
        <v>1401</v>
      </c>
      <c r="G160" s="85" t="s">
        <v>1242</v>
      </c>
    </row>
    <row r="161" ht="14.25" customHeight="1">
      <c r="A161" s="85" t="s">
        <v>1530</v>
      </c>
      <c r="B161" s="85" t="s">
        <v>1410</v>
      </c>
      <c r="C161" s="85" t="s">
        <v>1402</v>
      </c>
      <c r="D161" s="85" t="s">
        <v>1532</v>
      </c>
      <c r="E161" s="85" t="s">
        <v>1531</v>
      </c>
      <c r="F161" s="85" t="s">
        <v>1401</v>
      </c>
      <c r="G161" s="85" t="s">
        <v>1577</v>
      </c>
    </row>
    <row r="162" ht="14.25" customHeight="1">
      <c r="A162" s="85" t="s">
        <v>1108</v>
      </c>
      <c r="B162" s="85" t="s">
        <v>1412</v>
      </c>
      <c r="C162" s="85" t="s">
        <v>1402</v>
      </c>
      <c r="D162" s="85" t="s">
        <v>1535</v>
      </c>
      <c r="E162" s="85" t="s">
        <v>1534</v>
      </c>
      <c r="F162" s="85" t="s">
        <v>1401</v>
      </c>
      <c r="G162" s="85" t="s">
        <v>1374</v>
      </c>
    </row>
    <row r="163" ht="14.25" customHeight="1">
      <c r="A163" s="85" t="s">
        <v>1108</v>
      </c>
      <c r="B163" s="85" t="s">
        <v>1412</v>
      </c>
      <c r="C163" s="85" t="s">
        <v>1402</v>
      </c>
      <c r="D163" s="85" t="s">
        <v>1537</v>
      </c>
      <c r="E163" s="85" t="s">
        <v>1536</v>
      </c>
      <c r="F163" s="85" t="s">
        <v>1401</v>
      </c>
      <c r="G163" s="85" t="s">
        <v>1319</v>
      </c>
    </row>
    <row r="164" ht="14.25" customHeight="1">
      <c r="A164" s="85" t="s">
        <v>1108</v>
      </c>
      <c r="B164" s="85" t="s">
        <v>1412</v>
      </c>
      <c r="C164" s="85" t="s">
        <v>1402</v>
      </c>
      <c r="D164" s="85" t="s">
        <v>1539</v>
      </c>
      <c r="E164" s="85" t="s">
        <v>1538</v>
      </c>
      <c r="F164" s="85" t="s">
        <v>1401</v>
      </c>
      <c r="G164" s="85" t="s">
        <v>1352</v>
      </c>
    </row>
    <row r="165" ht="14.25" customHeight="1">
      <c r="A165" s="85" t="s">
        <v>1108</v>
      </c>
      <c r="B165" s="85" t="s">
        <v>1412</v>
      </c>
      <c r="C165" s="85" t="s">
        <v>1402</v>
      </c>
      <c r="D165" s="85" t="s">
        <v>1541</v>
      </c>
      <c r="E165" s="85" t="s">
        <v>1540</v>
      </c>
      <c r="F165" s="85" t="s">
        <v>1401</v>
      </c>
      <c r="G165" s="85" t="s">
        <v>1388</v>
      </c>
    </row>
    <row r="166" ht="14.25" customHeight="1">
      <c r="A166" s="85" t="s">
        <v>1108</v>
      </c>
      <c r="B166" s="85" t="s">
        <v>1416</v>
      </c>
      <c r="C166" s="85" t="s">
        <v>1402</v>
      </c>
      <c r="D166" s="85" t="s">
        <v>1543</v>
      </c>
      <c r="E166" s="85" t="s">
        <v>1542</v>
      </c>
      <c r="F166" s="85" t="s">
        <v>1401</v>
      </c>
      <c r="G166" s="85" t="s">
        <v>1351</v>
      </c>
    </row>
    <row r="167" ht="14.25" customHeight="1">
      <c r="A167" s="85" t="s">
        <v>1108</v>
      </c>
      <c r="B167" s="85" t="s">
        <v>1416</v>
      </c>
      <c r="C167" s="85" t="s">
        <v>1402</v>
      </c>
      <c r="D167" s="85" t="s">
        <v>1545</v>
      </c>
      <c r="E167" s="85" t="s">
        <v>1544</v>
      </c>
      <c r="F167" s="85" t="s">
        <v>1401</v>
      </c>
      <c r="G167" s="85" t="s">
        <v>1373</v>
      </c>
    </row>
    <row r="168" ht="14.25" customHeight="1">
      <c r="A168" s="85" t="s">
        <v>1117</v>
      </c>
      <c r="B168" s="85" t="s">
        <v>1416</v>
      </c>
      <c r="C168" s="85" t="s">
        <v>1402</v>
      </c>
      <c r="D168" s="85" t="s">
        <v>1547</v>
      </c>
      <c r="E168" s="85" t="s">
        <v>1546</v>
      </c>
      <c r="F168" s="85" t="s">
        <v>1401</v>
      </c>
      <c r="G168" s="85" t="s">
        <v>1314</v>
      </c>
    </row>
    <row r="169" ht="14.25" customHeight="1">
      <c r="A169" s="85" t="s">
        <v>1117</v>
      </c>
      <c r="B169" s="85" t="s">
        <v>1416</v>
      </c>
      <c r="C169" s="85" t="s">
        <v>1402</v>
      </c>
      <c r="D169" s="85" t="s">
        <v>1549</v>
      </c>
      <c r="E169" s="85" t="s">
        <v>1548</v>
      </c>
      <c r="F169" s="85" t="s">
        <v>1401</v>
      </c>
      <c r="G169" s="85" t="s">
        <v>1348</v>
      </c>
    </row>
    <row r="170" ht="14.25" customHeight="1">
      <c r="A170" s="85" t="s">
        <v>1117</v>
      </c>
      <c r="B170" s="85" t="s">
        <v>1416</v>
      </c>
      <c r="C170" s="85" t="s">
        <v>1402</v>
      </c>
      <c r="D170" s="85" t="s">
        <v>1550</v>
      </c>
      <c r="E170" s="85" t="s">
        <v>602</v>
      </c>
      <c r="F170" s="85" t="s">
        <v>1401</v>
      </c>
      <c r="G170" s="85" t="s">
        <v>1316</v>
      </c>
    </row>
    <row r="171" ht="14.25" customHeight="1">
      <c r="A171" s="85" t="s">
        <v>1108</v>
      </c>
      <c r="B171" s="85" t="s">
        <v>1416</v>
      </c>
      <c r="C171" s="85" t="s">
        <v>1402</v>
      </c>
      <c r="D171" s="85" t="s">
        <v>1543</v>
      </c>
      <c r="E171" s="85" t="s">
        <v>1542</v>
      </c>
      <c r="F171" s="85" t="s">
        <v>1401</v>
      </c>
      <c r="G171" s="85" t="s">
        <v>1351</v>
      </c>
    </row>
    <row r="172" ht="14.25" customHeight="1">
      <c r="A172" s="85" t="s">
        <v>1113</v>
      </c>
      <c r="B172" s="85" t="s">
        <v>1416</v>
      </c>
      <c r="C172" s="85" t="s">
        <v>1402</v>
      </c>
      <c r="D172" s="85" t="s">
        <v>1545</v>
      </c>
      <c r="E172" s="85" t="s">
        <v>1544</v>
      </c>
      <c r="F172" s="85" t="s">
        <v>1401</v>
      </c>
      <c r="G172" s="85" t="s">
        <v>1373</v>
      </c>
    </row>
    <row r="173" ht="14.25" customHeight="1">
      <c r="A173" s="85" t="s">
        <v>1442</v>
      </c>
      <c r="B173" s="85" t="s">
        <v>1416</v>
      </c>
      <c r="C173" s="85" t="s">
        <v>1402</v>
      </c>
      <c r="D173" s="85" t="s">
        <v>1551</v>
      </c>
      <c r="E173" s="85" t="s">
        <v>730</v>
      </c>
      <c r="F173" s="85" t="s">
        <v>1401</v>
      </c>
      <c r="G173" s="85" t="s">
        <v>1315</v>
      </c>
    </row>
    <row r="174" ht="14.25" customHeight="1">
      <c r="A174" s="85" t="s">
        <v>1442</v>
      </c>
      <c r="B174" s="85" t="s">
        <v>1416</v>
      </c>
      <c r="C174" s="85" t="s">
        <v>1402</v>
      </c>
      <c r="D174" s="85" t="s">
        <v>407</v>
      </c>
      <c r="E174" s="85" t="s">
        <v>96</v>
      </c>
      <c r="F174" s="85" t="s">
        <v>1401</v>
      </c>
      <c r="G174" s="85" t="s">
        <v>1347</v>
      </c>
    </row>
    <row r="175" ht="14.25" customHeight="1">
      <c r="A175" s="85" t="s">
        <v>1446</v>
      </c>
      <c r="B175" s="85" t="s">
        <v>1416</v>
      </c>
      <c r="C175" s="85" t="s">
        <v>1402</v>
      </c>
      <c r="D175" s="85" t="s">
        <v>338</v>
      </c>
      <c r="E175" s="85" t="s">
        <v>108</v>
      </c>
      <c r="F175" s="85" t="s">
        <v>1401</v>
      </c>
      <c r="G175" s="85" t="s">
        <v>1302</v>
      </c>
    </row>
    <row r="176" ht="14.25" customHeight="1">
      <c r="A176" s="85" t="s">
        <v>1446</v>
      </c>
      <c r="B176" s="85" t="s">
        <v>1416</v>
      </c>
      <c r="C176" s="85" t="s">
        <v>1402</v>
      </c>
      <c r="D176" s="85" t="s">
        <v>608</v>
      </c>
      <c r="E176" s="85" t="s">
        <v>238</v>
      </c>
      <c r="F176" s="85" t="s">
        <v>1401</v>
      </c>
      <c r="G176" s="85" t="s">
        <v>1307</v>
      </c>
    </row>
    <row r="177" ht="14.25" customHeight="1">
      <c r="A177" s="85" t="s">
        <v>1446</v>
      </c>
      <c r="B177" s="85" t="s">
        <v>1416</v>
      </c>
      <c r="C177" s="85" t="s">
        <v>1402</v>
      </c>
      <c r="D177" s="85" t="s">
        <v>312</v>
      </c>
      <c r="E177" s="85" t="s">
        <v>1552</v>
      </c>
      <c r="F177" s="85" t="s">
        <v>1401</v>
      </c>
      <c r="G177" s="85" t="s">
        <v>1308</v>
      </c>
    </row>
    <row r="178" ht="14.25" customHeight="1">
      <c r="A178" s="85" t="s">
        <v>1113</v>
      </c>
      <c r="B178" s="85" t="s">
        <v>1414</v>
      </c>
      <c r="C178" s="85" t="s">
        <v>1402</v>
      </c>
      <c r="D178" s="85" t="s">
        <v>1002</v>
      </c>
      <c r="E178" s="85" t="s">
        <v>1553</v>
      </c>
      <c r="F178" s="85" t="s">
        <v>1401</v>
      </c>
      <c r="G178" s="85" t="s">
        <v>1349</v>
      </c>
    </row>
    <row r="179" ht="14.25" customHeight="1">
      <c r="A179" s="85" t="s">
        <v>1113</v>
      </c>
      <c r="B179" s="85" t="s">
        <v>1414</v>
      </c>
      <c r="C179" s="85" t="s">
        <v>1402</v>
      </c>
      <c r="D179" s="85" t="s">
        <v>1556</v>
      </c>
      <c r="E179" s="85" t="s">
        <v>1555</v>
      </c>
      <c r="F179" s="85" t="s">
        <v>1401</v>
      </c>
      <c r="G179" s="85" t="s">
        <v>1350</v>
      </c>
    </row>
    <row r="180" ht="14.25" customHeight="1">
      <c r="A180" s="85" t="s">
        <v>1113</v>
      </c>
      <c r="B180" s="85" t="s">
        <v>1414</v>
      </c>
      <c r="C180" s="85" t="s">
        <v>1402</v>
      </c>
      <c r="D180" s="85" t="s">
        <v>1558</v>
      </c>
      <c r="E180" s="85" t="s">
        <v>1557</v>
      </c>
      <c r="F180" s="85" t="s">
        <v>1401</v>
      </c>
      <c r="G180" s="85" t="s">
        <v>1292</v>
      </c>
    </row>
    <row r="181" ht="14.25" customHeight="1">
      <c r="A181" s="85" t="s">
        <v>1113</v>
      </c>
      <c r="B181" s="85" t="s">
        <v>1414</v>
      </c>
      <c r="C181" s="85" t="s">
        <v>1402</v>
      </c>
      <c r="D181" s="85" t="s">
        <v>1560</v>
      </c>
      <c r="E181" s="85" t="s">
        <v>1559</v>
      </c>
      <c r="F181" s="85" t="s">
        <v>1401</v>
      </c>
      <c r="G181" s="85" t="s">
        <v>1560</v>
      </c>
    </row>
    <row r="182" ht="14.25" customHeight="1">
      <c r="A182" s="85" t="s">
        <v>1113</v>
      </c>
      <c r="B182" s="85" t="s">
        <v>1414</v>
      </c>
      <c r="C182" s="85" t="s">
        <v>1402</v>
      </c>
      <c r="D182" s="85" t="s">
        <v>1560</v>
      </c>
      <c r="E182" s="85" t="s">
        <v>1561</v>
      </c>
      <c r="F182" s="85" t="s">
        <v>1401</v>
      </c>
      <c r="G182" s="85" t="s">
        <v>1560</v>
      </c>
    </row>
    <row r="183" ht="14.25" customHeight="1">
      <c r="A183" s="85" t="s">
        <v>1113</v>
      </c>
      <c r="B183" s="85" t="s">
        <v>1414</v>
      </c>
      <c r="C183" s="85" t="s">
        <v>1402</v>
      </c>
      <c r="D183" s="85" t="s">
        <v>1560</v>
      </c>
      <c r="E183" s="85" t="s">
        <v>1562</v>
      </c>
      <c r="F183" s="85" t="s">
        <v>1401</v>
      </c>
      <c r="G183" s="85" t="s">
        <v>1560</v>
      </c>
    </row>
    <row r="184" ht="14.25" customHeight="1">
      <c r="A184" s="85" t="s">
        <v>1113</v>
      </c>
      <c r="B184" s="85" t="s">
        <v>1414</v>
      </c>
      <c r="C184" s="85" t="s">
        <v>1402</v>
      </c>
      <c r="D184" s="85" t="s">
        <v>1560</v>
      </c>
      <c r="E184" s="85" t="s">
        <v>639</v>
      </c>
      <c r="F184" s="85" t="s">
        <v>1401</v>
      </c>
      <c r="G184" s="85" t="s">
        <v>1560</v>
      </c>
    </row>
    <row r="185" ht="14.25" customHeight="1">
      <c r="A185" s="85" t="s">
        <v>1113</v>
      </c>
      <c r="B185" s="85" t="s">
        <v>1414</v>
      </c>
      <c r="C185" s="85" t="s">
        <v>1402</v>
      </c>
      <c r="D185" s="85" t="s">
        <v>1560</v>
      </c>
      <c r="E185" s="85" t="s">
        <v>1555</v>
      </c>
      <c r="F185" s="85" t="s">
        <v>1401</v>
      </c>
      <c r="G185" s="85" t="s">
        <v>1560</v>
      </c>
    </row>
    <row r="186" ht="14.25" customHeight="1">
      <c r="A186" s="85" t="s">
        <v>1113</v>
      </c>
      <c r="B186" s="85" t="s">
        <v>1414</v>
      </c>
      <c r="C186" s="85" t="s">
        <v>1402</v>
      </c>
      <c r="D186" s="85" t="s">
        <v>1560</v>
      </c>
      <c r="E186" s="85" t="s">
        <v>1563</v>
      </c>
      <c r="F186" s="85" t="s">
        <v>1401</v>
      </c>
      <c r="G186" s="85" t="s">
        <v>1560</v>
      </c>
    </row>
    <row r="187" ht="14.25" customHeight="1">
      <c r="A187" s="85" t="s">
        <v>1113</v>
      </c>
      <c r="B187" s="85" t="s">
        <v>1414</v>
      </c>
      <c r="C187" s="85" t="s">
        <v>1402</v>
      </c>
      <c r="D187" s="85" t="s">
        <v>1560</v>
      </c>
      <c r="E187" s="85" t="s">
        <v>1561</v>
      </c>
      <c r="F187" s="85" t="s">
        <v>1401</v>
      </c>
      <c r="G187" s="85" t="s">
        <v>1560</v>
      </c>
    </row>
    <row r="188" ht="14.25" customHeight="1">
      <c r="A188" s="85" t="s">
        <v>1113</v>
      </c>
      <c r="B188" s="85" t="s">
        <v>1414</v>
      </c>
      <c r="C188" s="85" t="s">
        <v>1402</v>
      </c>
      <c r="D188" s="85" t="s">
        <v>1560</v>
      </c>
      <c r="E188" s="85" t="s">
        <v>1564</v>
      </c>
      <c r="F188" s="85" t="s">
        <v>1401</v>
      </c>
      <c r="G188" s="85" t="s">
        <v>1560</v>
      </c>
    </row>
    <row r="189" ht="14.25" customHeight="1">
      <c r="A189" s="85" t="s">
        <v>1113</v>
      </c>
      <c r="B189" s="85" t="s">
        <v>1414</v>
      </c>
      <c r="C189" s="85" t="s">
        <v>1402</v>
      </c>
      <c r="D189" s="85" t="s">
        <v>1560</v>
      </c>
      <c r="E189" s="85" t="s">
        <v>1565</v>
      </c>
      <c r="F189" s="85" t="s">
        <v>1401</v>
      </c>
      <c r="G189" s="85" t="s">
        <v>1560</v>
      </c>
    </row>
    <row r="190" ht="14.25" customHeight="1">
      <c r="A190" s="85" t="s">
        <v>1113</v>
      </c>
      <c r="B190" s="85" t="s">
        <v>1414</v>
      </c>
      <c r="C190" s="85" t="s">
        <v>1402</v>
      </c>
      <c r="D190" s="85" t="s">
        <v>1560</v>
      </c>
      <c r="E190" s="85" t="s">
        <v>1567</v>
      </c>
      <c r="F190" s="85" t="s">
        <v>1401</v>
      </c>
      <c r="G190" s="85" t="s">
        <v>1560</v>
      </c>
    </row>
    <row r="191" ht="14.25" customHeight="1">
      <c r="A191" s="85" t="s">
        <v>1113</v>
      </c>
      <c r="B191" s="85" t="s">
        <v>1414</v>
      </c>
      <c r="C191" s="85" t="s">
        <v>1402</v>
      </c>
      <c r="D191" s="85" t="s">
        <v>960</v>
      </c>
      <c r="E191" s="85" t="s">
        <v>960</v>
      </c>
      <c r="F191" s="85" t="s">
        <v>1401</v>
      </c>
      <c r="G191" s="85" t="s">
        <v>960</v>
      </c>
    </row>
    <row r="192" ht="14.25" customHeight="1">
      <c r="A192" s="85" t="s">
        <v>1446</v>
      </c>
      <c r="B192" s="85" t="s">
        <v>1414</v>
      </c>
      <c r="C192" s="85" t="s">
        <v>1402</v>
      </c>
      <c r="D192" s="85" t="s">
        <v>1560</v>
      </c>
      <c r="E192" s="85" t="s">
        <v>1568</v>
      </c>
      <c r="F192" s="85" t="s">
        <v>1401</v>
      </c>
      <c r="G192" s="85" t="s">
        <v>1560</v>
      </c>
    </row>
    <row r="193" ht="14.25" customHeight="1">
      <c r="A193" s="85" t="s">
        <v>1569</v>
      </c>
      <c r="B193" s="85" t="s">
        <v>1414</v>
      </c>
      <c r="C193" s="85" t="s">
        <v>1402</v>
      </c>
      <c r="D193" s="85" t="s">
        <v>1560</v>
      </c>
      <c r="E193" s="85" t="s">
        <v>1570</v>
      </c>
      <c r="F193" s="85" t="s">
        <v>1401</v>
      </c>
      <c r="G193" s="85" t="s">
        <v>1560</v>
      </c>
    </row>
    <row r="194" ht="14.25" customHeight="1">
      <c r="A194" s="85" t="s">
        <v>1569</v>
      </c>
      <c r="B194" s="85" t="s">
        <v>1414</v>
      </c>
      <c r="C194" s="85" t="s">
        <v>1402</v>
      </c>
      <c r="D194" s="85" t="s">
        <v>1560</v>
      </c>
      <c r="E194" s="85" t="s">
        <v>1571</v>
      </c>
      <c r="F194" s="85" t="s">
        <v>1401</v>
      </c>
      <c r="G194" s="85" t="s">
        <v>1560</v>
      </c>
    </row>
    <row r="195" ht="14.25" customHeight="1">
      <c r="A195" s="85" t="s">
        <v>1116</v>
      </c>
      <c r="B195" s="85" t="s">
        <v>1410</v>
      </c>
      <c r="C195" s="85" t="s">
        <v>1401</v>
      </c>
      <c r="D195" s="85" t="s">
        <v>1578</v>
      </c>
      <c r="E195" s="85" t="s">
        <v>1579</v>
      </c>
      <c r="F195" s="85" t="s">
        <v>1402</v>
      </c>
      <c r="G195" s="85" t="s">
        <v>1251</v>
      </c>
    </row>
    <row r="196" ht="14.25" customHeight="1">
      <c r="A196" s="85" t="s">
        <v>1116</v>
      </c>
      <c r="B196" s="85" t="s">
        <v>1410</v>
      </c>
      <c r="C196" s="85" t="s">
        <v>1402</v>
      </c>
      <c r="D196" s="85" t="s">
        <v>1579</v>
      </c>
      <c r="E196" s="85" t="s">
        <v>1578</v>
      </c>
      <c r="F196" s="85" t="s">
        <v>1401</v>
      </c>
      <c r="G196" s="85" t="s">
        <v>1253</v>
      </c>
    </row>
    <row r="197" ht="14.25" customHeight="1">
      <c r="A197" s="85" t="s">
        <v>1116</v>
      </c>
      <c r="B197" s="85" t="s">
        <v>1410</v>
      </c>
      <c r="C197" s="85" t="s">
        <v>1402</v>
      </c>
      <c r="D197" s="85" t="s">
        <v>1580</v>
      </c>
      <c r="E197" s="85" t="s">
        <v>1490</v>
      </c>
      <c r="F197" s="85" t="s">
        <v>1401</v>
      </c>
      <c r="G197" s="85" t="s">
        <v>1332</v>
      </c>
    </row>
    <row r="198" ht="14.25" customHeight="1">
      <c r="A198" s="85" t="s">
        <v>1581</v>
      </c>
      <c r="B198" s="85" t="s">
        <v>1581</v>
      </c>
      <c r="C198" s="85" t="s">
        <v>1581</v>
      </c>
      <c r="D198" s="85" t="s">
        <v>1582</v>
      </c>
      <c r="E198" s="85" t="s">
        <v>1581</v>
      </c>
      <c r="F198" s="85" t="s">
        <v>1581</v>
      </c>
      <c r="G198" s="85" t="s">
        <v>1583</v>
      </c>
    </row>
    <row r="199" ht="14.25" customHeight="1">
      <c r="A199" s="85" t="s">
        <v>1117</v>
      </c>
      <c r="B199" s="85" t="s">
        <v>1416</v>
      </c>
      <c r="C199" s="85" t="s">
        <v>1401</v>
      </c>
      <c r="D199" s="85" t="s">
        <v>1584</v>
      </c>
      <c r="E199" s="85" t="s">
        <v>1581</v>
      </c>
      <c r="F199" s="85" t="s">
        <v>1581</v>
      </c>
      <c r="G199" s="85" t="s">
        <v>1157</v>
      </c>
    </row>
    <row r="200" ht="14.25" customHeight="1">
      <c r="A200" s="85" t="s">
        <v>1117</v>
      </c>
      <c r="B200" s="85" t="s">
        <v>1581</v>
      </c>
      <c r="C200" s="85" t="s">
        <v>1581</v>
      </c>
      <c r="D200" s="85" t="s">
        <v>1585</v>
      </c>
      <c r="E200" s="85" t="s">
        <v>1581</v>
      </c>
      <c r="F200" s="85" t="s">
        <v>1581</v>
      </c>
      <c r="G200" s="85" t="s">
        <v>1348</v>
      </c>
    </row>
    <row r="201" ht="14.25" customHeight="1">
      <c r="A201" s="85" t="s">
        <v>1581</v>
      </c>
      <c r="B201" s="85" t="s">
        <v>1581</v>
      </c>
      <c r="C201" s="85" t="s">
        <v>1581</v>
      </c>
      <c r="D201" s="85" t="s">
        <v>1586</v>
      </c>
      <c r="E201" s="85" t="s">
        <v>1581</v>
      </c>
      <c r="F201" s="85" t="s">
        <v>1581</v>
      </c>
      <c r="G201" s="85" t="s">
        <v>1395</v>
      </c>
    </row>
    <row r="202" ht="14.25" customHeight="1">
      <c r="A202" s="85" t="s">
        <v>1581</v>
      </c>
      <c r="B202" s="85" t="s">
        <v>1581</v>
      </c>
      <c r="C202" s="85" t="s">
        <v>1581</v>
      </c>
      <c r="D202" s="85" t="s">
        <v>1587</v>
      </c>
      <c r="E202" s="85" t="s">
        <v>1581</v>
      </c>
      <c r="F202" s="85" t="s">
        <v>1581</v>
      </c>
      <c r="G202" s="85" t="s">
        <v>1396</v>
      </c>
    </row>
    <row r="203" ht="14.25" customHeight="1">
      <c r="A203" s="85" t="s">
        <v>1446</v>
      </c>
      <c r="B203" s="85" t="s">
        <v>1581</v>
      </c>
      <c r="C203" s="85" t="s">
        <v>1581</v>
      </c>
      <c r="D203" s="85" t="s">
        <v>326</v>
      </c>
      <c r="E203" s="85" t="s">
        <v>1581</v>
      </c>
      <c r="F203" s="85" t="s">
        <v>1581</v>
      </c>
      <c r="G203" s="85" t="s">
        <v>1231</v>
      </c>
    </row>
    <row r="204" ht="14.25" customHeight="1">
      <c r="A204" s="85" t="s">
        <v>1446</v>
      </c>
      <c r="B204" s="85" t="s">
        <v>1581</v>
      </c>
      <c r="C204" s="85" t="s">
        <v>1581</v>
      </c>
      <c r="D204" s="85" t="s">
        <v>332</v>
      </c>
      <c r="E204" s="85" t="s">
        <v>1581</v>
      </c>
      <c r="F204" s="85" t="s">
        <v>1581</v>
      </c>
      <c r="G204" s="85" t="s">
        <v>1302</v>
      </c>
    </row>
    <row r="205" ht="14.25" customHeight="1">
      <c r="A205" s="85" t="s">
        <v>1581</v>
      </c>
      <c r="B205" s="85" t="s">
        <v>1581</v>
      </c>
      <c r="C205" s="85" t="s">
        <v>1581</v>
      </c>
      <c r="D205" s="85" t="s">
        <v>1588</v>
      </c>
      <c r="E205" s="85" t="s">
        <v>1581</v>
      </c>
      <c r="F205" s="85" t="s">
        <v>1581</v>
      </c>
      <c r="G205" s="85" t="s">
        <v>1589</v>
      </c>
    </row>
    <row r="206" ht="14.25" customHeight="1">
      <c r="A206" s="85" t="s">
        <v>1581</v>
      </c>
      <c r="B206" s="85" t="s">
        <v>1581</v>
      </c>
      <c r="C206" s="85" t="s">
        <v>1581</v>
      </c>
      <c r="D206" s="85" t="s">
        <v>1590</v>
      </c>
      <c r="E206" s="85" t="s">
        <v>1581</v>
      </c>
      <c r="F206" s="85" t="s">
        <v>1581</v>
      </c>
      <c r="G206" s="85" t="s">
        <v>1591</v>
      </c>
    </row>
    <row r="207" ht="14.25" customHeight="1">
      <c r="A207" s="85" t="s">
        <v>1581</v>
      </c>
      <c r="B207" s="85" t="s">
        <v>1581</v>
      </c>
      <c r="C207" s="85" t="s">
        <v>1581</v>
      </c>
      <c r="D207" s="85" t="s">
        <v>1592</v>
      </c>
      <c r="E207" s="85" t="s">
        <v>1581</v>
      </c>
      <c r="F207" s="85" t="s">
        <v>1581</v>
      </c>
      <c r="G207" s="85" t="s">
        <v>1172</v>
      </c>
    </row>
    <row r="208" ht="14.25" customHeight="1">
      <c r="A208" s="85" t="s">
        <v>1581</v>
      </c>
      <c r="B208" s="85" t="s">
        <v>1581</v>
      </c>
      <c r="C208" s="85" t="s">
        <v>1581</v>
      </c>
      <c r="D208" s="85" t="s">
        <v>1593</v>
      </c>
      <c r="E208" s="85" t="s">
        <v>1581</v>
      </c>
      <c r="F208" s="85" t="s">
        <v>1581</v>
      </c>
      <c r="G208" s="85" t="s">
        <v>1594</v>
      </c>
    </row>
    <row r="209" ht="14.25" customHeight="1">
      <c r="A209" s="85" t="s">
        <v>1595</v>
      </c>
      <c r="B209" s="85" t="s">
        <v>1581</v>
      </c>
      <c r="C209" s="85" t="s">
        <v>1581</v>
      </c>
      <c r="D209" s="85" t="s">
        <v>1596</v>
      </c>
      <c r="E209" s="85" t="s">
        <v>1581</v>
      </c>
      <c r="F209" s="85" t="s">
        <v>1581</v>
      </c>
      <c r="G209" s="85" t="s">
        <v>1221</v>
      </c>
    </row>
    <row r="210" ht="14.25" customHeight="1">
      <c r="A210" s="85" t="s">
        <v>1595</v>
      </c>
      <c r="B210" s="85" t="s">
        <v>1581</v>
      </c>
      <c r="C210" s="85" t="s">
        <v>1581</v>
      </c>
      <c r="D210" s="85" t="s">
        <v>1597</v>
      </c>
      <c r="E210" s="85" t="s">
        <v>1581</v>
      </c>
      <c r="F210" s="85" t="s">
        <v>1581</v>
      </c>
      <c r="G210" s="85" t="s">
        <v>1185</v>
      </c>
    </row>
    <row r="211" ht="14.25" customHeight="1">
      <c r="A211" s="85" t="s">
        <v>1595</v>
      </c>
      <c r="B211" s="85" t="s">
        <v>1581</v>
      </c>
      <c r="C211" s="85" t="s">
        <v>1581</v>
      </c>
      <c r="D211" s="85" t="s">
        <v>1598</v>
      </c>
      <c r="E211" s="85" t="s">
        <v>1581</v>
      </c>
      <c r="F211" s="85" t="s">
        <v>1581</v>
      </c>
      <c r="G211" s="85" t="s">
        <v>1184</v>
      </c>
    </row>
    <row r="212" ht="14.25" customHeight="1">
      <c r="A212" s="85" t="s">
        <v>1595</v>
      </c>
      <c r="B212" s="85" t="s">
        <v>1410</v>
      </c>
      <c r="D212" s="85" t="s">
        <v>1599</v>
      </c>
      <c r="G212" s="85" t="s">
        <v>1200</v>
      </c>
    </row>
    <row r="213" ht="14.25" customHeight="1">
      <c r="A213" s="85" t="s">
        <v>1581</v>
      </c>
      <c r="B213" s="85" t="s">
        <v>1581</v>
      </c>
      <c r="D213" s="85" t="s">
        <v>1600</v>
      </c>
      <c r="G213" s="85" t="s">
        <v>1289</v>
      </c>
    </row>
    <row r="214" ht="14.25" customHeight="1">
      <c r="A214" s="85" t="s">
        <v>1442</v>
      </c>
      <c r="B214" s="85" t="s">
        <v>1408</v>
      </c>
      <c r="D214" s="85" t="s">
        <v>1601</v>
      </c>
      <c r="G214" s="85" t="s">
        <v>1379</v>
      </c>
    </row>
    <row r="215" ht="14.25" customHeight="1">
      <c r="A215" s="85" t="s">
        <v>1442</v>
      </c>
      <c r="B215" s="85" t="s">
        <v>1408</v>
      </c>
      <c r="D215" s="85" t="s">
        <v>1602</v>
      </c>
      <c r="G215" s="85" t="s">
        <v>1169</v>
      </c>
    </row>
    <row r="216" ht="14.25" customHeight="1">
      <c r="A216" s="85" t="s">
        <v>1113</v>
      </c>
      <c r="B216" s="85" t="s">
        <v>1414</v>
      </c>
      <c r="D216" s="85" t="s">
        <v>1603</v>
      </c>
      <c r="G216" s="85" t="s">
        <v>1179</v>
      </c>
    </row>
    <row r="217" ht="14.25" customHeight="1">
      <c r="A217" s="85" t="s">
        <v>1107</v>
      </c>
      <c r="B217" s="85" t="s">
        <v>1408</v>
      </c>
      <c r="D217" s="85" t="s">
        <v>1604</v>
      </c>
      <c r="G217" s="85" t="s">
        <v>1191</v>
      </c>
    </row>
    <row r="218" ht="14.25" customHeight="1">
      <c r="A218" s="85" t="s">
        <v>1581</v>
      </c>
      <c r="B218" s="85" t="s">
        <v>1581</v>
      </c>
      <c r="D218" s="85" t="s">
        <v>1605</v>
      </c>
      <c r="G218" s="85" t="s">
        <v>1211</v>
      </c>
    </row>
    <row r="219" ht="14.25" customHeight="1">
      <c r="A219" s="85" t="s">
        <v>1113</v>
      </c>
      <c r="B219" s="85" t="s">
        <v>1414</v>
      </c>
      <c r="D219" s="85" t="s">
        <v>1606</v>
      </c>
      <c r="G219" s="85" t="s">
        <v>1178</v>
      </c>
    </row>
    <row r="220" ht="14.25" customHeight="1">
      <c r="A220" s="85" t="s">
        <v>1108</v>
      </c>
      <c r="B220" s="85" t="s">
        <v>1416</v>
      </c>
      <c r="D220" s="85" t="s">
        <v>1607</v>
      </c>
      <c r="G220" s="85" t="s">
        <v>1212</v>
      </c>
    </row>
    <row r="221" ht="14.25" customHeight="1">
      <c r="A221" s="85" t="s">
        <v>1581</v>
      </c>
      <c r="B221" s="85" t="s">
        <v>1581</v>
      </c>
      <c r="D221" s="85" t="s">
        <v>1608</v>
      </c>
      <c r="G221" s="85" t="s">
        <v>1373</v>
      </c>
    </row>
    <row r="222" ht="14.25" customHeight="1">
      <c r="A222" s="85" t="s">
        <v>1107</v>
      </c>
      <c r="B222" s="85" t="s">
        <v>1408</v>
      </c>
      <c r="D222" s="85" t="s">
        <v>1609</v>
      </c>
      <c r="G222" s="85" t="s">
        <v>1190</v>
      </c>
    </row>
    <row r="223" ht="14.25" customHeight="1">
      <c r="A223" s="85" t="s">
        <v>1116</v>
      </c>
      <c r="B223" s="85" t="s">
        <v>1410</v>
      </c>
      <c r="D223" s="85" t="s">
        <v>1610</v>
      </c>
      <c r="G223" s="85" t="s">
        <v>1259</v>
      </c>
    </row>
    <row r="224" ht="14.25" customHeight="1">
      <c r="A224" s="85" t="s">
        <v>1116</v>
      </c>
      <c r="B224" s="85" t="s">
        <v>1410</v>
      </c>
      <c r="D224" s="85" t="s">
        <v>1611</v>
      </c>
      <c r="G224" s="85" t="s">
        <v>1329</v>
      </c>
    </row>
    <row r="225" ht="14.25" customHeight="1">
      <c r="A225" s="85" t="s">
        <v>1107</v>
      </c>
      <c r="B225" s="85" t="s">
        <v>1408</v>
      </c>
      <c r="D225" s="85" t="s">
        <v>1612</v>
      </c>
      <c r="G225" s="85" t="s">
        <v>1341</v>
      </c>
    </row>
    <row r="226" ht="14.25" customHeight="1">
      <c r="A226" s="85" t="s">
        <v>1113</v>
      </c>
      <c r="B226" s="85" t="s">
        <v>1414</v>
      </c>
      <c r="D226" s="85" t="s">
        <v>1613</v>
      </c>
      <c r="G226" s="85" t="s">
        <v>1162</v>
      </c>
    </row>
    <row r="227" ht="14.25" customHeight="1">
      <c r="A227" s="85" t="s">
        <v>1113</v>
      </c>
      <c r="B227" s="85" t="s">
        <v>1414</v>
      </c>
      <c r="D227" s="85" t="s">
        <v>1614</v>
      </c>
      <c r="G227" s="85" t="s">
        <v>1168</v>
      </c>
    </row>
    <row r="228" ht="14.25" customHeight="1">
      <c r="A228" s="85" t="s">
        <v>1107</v>
      </c>
      <c r="B228" s="85" t="s">
        <v>1408</v>
      </c>
      <c r="D228" s="85" t="s">
        <v>1615</v>
      </c>
      <c r="G228" s="85" t="s">
        <v>1280</v>
      </c>
    </row>
    <row r="229" ht="14.25" customHeight="1">
      <c r="A229" s="85" t="s">
        <v>1107</v>
      </c>
      <c r="B229" s="85" t="s">
        <v>1408</v>
      </c>
      <c r="D229" s="85" t="s">
        <v>1616</v>
      </c>
      <c r="G229" s="85" t="s">
        <v>1318</v>
      </c>
    </row>
    <row r="230" ht="14.25" customHeight="1">
      <c r="A230" s="85" t="s">
        <v>1108</v>
      </c>
      <c r="B230" s="85" t="s">
        <v>1617</v>
      </c>
      <c r="D230" s="85" t="s">
        <v>1618</v>
      </c>
      <c r="G230" s="85" t="s">
        <v>1351</v>
      </c>
    </row>
    <row r="231" ht="14.25" customHeight="1">
      <c r="A231" s="85" t="s">
        <v>1581</v>
      </c>
      <c r="B231" s="85" t="s">
        <v>1581</v>
      </c>
      <c r="D231" s="85" t="s">
        <v>1619</v>
      </c>
      <c r="G231" s="85" t="s">
        <v>1352</v>
      </c>
    </row>
    <row r="232" ht="14.25" customHeight="1">
      <c r="A232" s="85" t="s">
        <v>1581</v>
      </c>
      <c r="B232" s="85" t="s">
        <v>1581</v>
      </c>
      <c r="D232" s="85" t="s">
        <v>1620</v>
      </c>
      <c r="G232" s="85" t="s">
        <v>1143</v>
      </c>
    </row>
    <row r="233" ht="14.25" customHeight="1">
      <c r="A233" s="85" t="s">
        <v>1113</v>
      </c>
      <c r="B233" s="85" t="s">
        <v>1414</v>
      </c>
      <c r="D233" s="85" t="s">
        <v>1621</v>
      </c>
      <c r="G233" s="85" t="s">
        <v>1140</v>
      </c>
    </row>
    <row r="234" ht="14.25" customHeight="1">
      <c r="A234" s="85" t="s">
        <v>1113</v>
      </c>
      <c r="B234" s="85" t="s">
        <v>1414</v>
      </c>
      <c r="C234" s="85" t="s">
        <v>1553</v>
      </c>
      <c r="D234" s="85" t="s">
        <v>1401</v>
      </c>
      <c r="E234" s="85" t="s">
        <v>1402</v>
      </c>
      <c r="F234" s="85" t="s">
        <v>1554</v>
      </c>
      <c r="G234" s="135" t="s">
        <v>1139</v>
      </c>
    </row>
    <row r="235" ht="14.25" customHeight="1">
      <c r="A235" s="85" t="s">
        <v>1113</v>
      </c>
      <c r="B235" s="85" t="s">
        <v>1414</v>
      </c>
      <c r="D235" s="85" t="s">
        <v>1623</v>
      </c>
      <c r="G235" s="85" t="s">
        <v>1350</v>
      </c>
    </row>
    <row r="236" ht="14.25" customHeight="1">
      <c r="A236" s="85" t="s">
        <v>1108</v>
      </c>
      <c r="B236" s="85" t="s">
        <v>1617</v>
      </c>
      <c r="D236" s="85" t="s">
        <v>1624</v>
      </c>
      <c r="G236" s="85" t="s">
        <v>1138</v>
      </c>
    </row>
    <row r="237" ht="14.25" customHeight="1">
      <c r="A237" s="85" t="s">
        <v>1113</v>
      </c>
      <c r="B237" s="85" t="s">
        <v>1414</v>
      </c>
      <c r="D237" s="85" t="s">
        <v>1625</v>
      </c>
      <c r="G237" s="85" t="s">
        <v>1142</v>
      </c>
    </row>
    <row r="238" ht="14.25" customHeight="1">
      <c r="A238" s="85" t="s">
        <v>1113</v>
      </c>
      <c r="B238" s="85" t="s">
        <v>1414</v>
      </c>
      <c r="D238" s="85" t="s">
        <v>1626</v>
      </c>
      <c r="G238" s="85" t="s">
        <v>1139</v>
      </c>
    </row>
    <row r="239" ht="14.25" customHeight="1">
      <c r="A239" s="85" t="s">
        <v>1581</v>
      </c>
      <c r="B239" s="85" t="s">
        <v>1581</v>
      </c>
      <c r="D239" s="85" t="s">
        <v>1627</v>
      </c>
      <c r="G239" s="85" t="s">
        <v>1209</v>
      </c>
    </row>
    <row r="240" ht="14.25" customHeight="1">
      <c r="A240" s="85" t="s">
        <v>1581</v>
      </c>
      <c r="B240" s="85" t="s">
        <v>1581</v>
      </c>
      <c r="D240" s="85" t="s">
        <v>1628</v>
      </c>
      <c r="G240" s="85" t="s">
        <v>1246</v>
      </c>
    </row>
    <row r="241" ht="14.25" customHeight="1">
      <c r="A241" s="85" t="s">
        <v>1581</v>
      </c>
      <c r="B241" s="85" t="s">
        <v>1581</v>
      </c>
      <c r="D241" s="85" t="s">
        <v>1629</v>
      </c>
      <c r="G241" s="85" t="s">
        <v>1247</v>
      </c>
    </row>
    <row r="242" ht="14.25" customHeight="1">
      <c r="A242" s="85" t="s">
        <v>1581</v>
      </c>
      <c r="B242" s="85" t="s">
        <v>1581</v>
      </c>
      <c r="D242" s="85" t="s">
        <v>1630</v>
      </c>
      <c r="G242" s="85" t="s">
        <v>1248</v>
      </c>
    </row>
    <row r="243" ht="14.25" customHeight="1">
      <c r="A243" s="85" t="s">
        <v>1581</v>
      </c>
      <c r="B243" s="85" t="s">
        <v>1581</v>
      </c>
      <c r="D243" s="85" t="s">
        <v>1631</v>
      </c>
      <c r="G243" s="85" t="s">
        <v>1250</v>
      </c>
    </row>
    <row r="244" ht="14.25" customHeight="1">
      <c r="A244" s="85" t="s">
        <v>1581</v>
      </c>
      <c r="B244" s="85" t="s">
        <v>1581</v>
      </c>
      <c r="D244" s="85" t="s">
        <v>1632</v>
      </c>
      <c r="G244" s="85" t="s">
        <v>1392</v>
      </c>
    </row>
    <row r="245" ht="14.25" customHeight="1">
      <c r="A245" s="85" t="s">
        <v>1116</v>
      </c>
      <c r="B245" s="85" t="s">
        <v>1410</v>
      </c>
      <c r="C245" s="85" t="s">
        <v>1401</v>
      </c>
      <c r="D245" s="85" t="s">
        <v>1633</v>
      </c>
      <c r="E245" s="85" t="s">
        <v>1634</v>
      </c>
      <c r="F245" s="85" t="s">
        <v>1402</v>
      </c>
      <c r="G245" s="85" t="s">
        <v>1266</v>
      </c>
    </row>
    <row r="246" ht="14.25" customHeight="1">
      <c r="A246" s="85" t="s">
        <v>1116</v>
      </c>
      <c r="B246" s="85" t="s">
        <v>1410</v>
      </c>
      <c r="C246" s="85" t="s">
        <v>1402</v>
      </c>
      <c r="D246" s="85" t="s">
        <v>1634</v>
      </c>
      <c r="E246" s="85" t="s">
        <v>1633</v>
      </c>
      <c r="F246" s="85" t="s">
        <v>1401</v>
      </c>
      <c r="G246" s="85" t="s">
        <v>1340</v>
      </c>
    </row>
    <row r="247" ht="14.25" customHeight="1">
      <c r="A247" s="85" t="s">
        <v>1446</v>
      </c>
      <c r="B247" s="85" t="s">
        <v>1408</v>
      </c>
      <c r="C247" s="85" t="s">
        <v>1401</v>
      </c>
      <c r="D247" s="85" t="s">
        <v>244</v>
      </c>
      <c r="E247" s="85" t="s">
        <v>1069</v>
      </c>
      <c r="F247" s="85" t="s">
        <v>1402</v>
      </c>
      <c r="G247" s="85" t="s">
        <v>1245</v>
      </c>
    </row>
    <row r="248" ht="14.25" customHeight="1">
      <c r="A248" s="85" t="s">
        <v>1446</v>
      </c>
      <c r="B248" s="85" t="s">
        <v>1408</v>
      </c>
      <c r="C248" s="85" t="s">
        <v>1402</v>
      </c>
      <c r="D248" s="85" t="s">
        <v>1069</v>
      </c>
      <c r="E248" s="85" t="s">
        <v>244</v>
      </c>
      <c r="F248" s="85" t="s">
        <v>1401</v>
      </c>
      <c r="G248" s="85" t="s">
        <v>1386</v>
      </c>
    </row>
    <row r="249" ht="14.25" customHeight="1">
      <c r="A249" s="85" t="s">
        <v>1446</v>
      </c>
      <c r="B249" s="85" t="s">
        <v>1410</v>
      </c>
      <c r="C249" s="85" t="s">
        <v>1402</v>
      </c>
      <c r="D249" s="85" t="s">
        <v>1635</v>
      </c>
      <c r="E249" s="85" t="s">
        <v>1636</v>
      </c>
      <c r="F249" s="85" t="s">
        <v>1401</v>
      </c>
      <c r="G249" s="85" t="s">
        <v>1637</v>
      </c>
    </row>
    <row r="250" ht="14.25" customHeight="1">
      <c r="A250" s="85" t="s">
        <v>1446</v>
      </c>
      <c r="B250" s="85" t="s">
        <v>1410</v>
      </c>
      <c r="C250" s="85" t="s">
        <v>1401</v>
      </c>
      <c r="D250" s="85" t="s">
        <v>1636</v>
      </c>
      <c r="E250" s="85" t="s">
        <v>1635</v>
      </c>
      <c r="F250" s="85" t="s">
        <v>1402</v>
      </c>
      <c r="G250" s="85" t="s">
        <v>1638</v>
      </c>
    </row>
    <row r="251" ht="14.25" customHeight="1">
      <c r="A251" s="85" t="s">
        <v>1446</v>
      </c>
      <c r="B251" s="85" t="s">
        <v>1416</v>
      </c>
      <c r="C251" s="85" t="s">
        <v>1401</v>
      </c>
      <c r="D251" s="85" t="s">
        <v>1640</v>
      </c>
      <c r="E251" s="85" t="s">
        <v>1641</v>
      </c>
      <c r="F251" s="85" t="s">
        <v>1402</v>
      </c>
      <c r="G251" s="85" t="s">
        <v>1301</v>
      </c>
    </row>
    <row r="252" ht="14.25" customHeight="1">
      <c r="A252" s="85" t="s">
        <v>1446</v>
      </c>
      <c r="B252" s="85" t="s">
        <v>1416</v>
      </c>
      <c r="C252" s="85" t="s">
        <v>1402</v>
      </c>
      <c r="D252" s="85" t="s">
        <v>1641</v>
      </c>
      <c r="E252" s="85" t="s">
        <v>1640</v>
      </c>
      <c r="F252" s="85" t="s">
        <v>1401</v>
      </c>
      <c r="G252" s="85" t="s">
        <v>1225</v>
      </c>
    </row>
    <row r="253" ht="14.25" customHeight="1">
      <c r="A253" s="85" t="s">
        <v>1446</v>
      </c>
      <c r="B253" s="85" t="s">
        <v>1416</v>
      </c>
      <c r="C253" s="85" t="s">
        <v>1401</v>
      </c>
      <c r="D253" s="85" t="s">
        <v>1642</v>
      </c>
      <c r="E253" s="85" t="s">
        <v>1516</v>
      </c>
      <c r="F253" s="85" t="s">
        <v>1402</v>
      </c>
      <c r="G253" s="85" t="s">
        <v>1576</v>
      </c>
    </row>
    <row r="254" ht="14.25" customHeight="1">
      <c r="A254" s="85" t="s">
        <v>1446</v>
      </c>
      <c r="B254" s="85" t="s">
        <v>1416</v>
      </c>
      <c r="C254" s="85" t="s">
        <v>1402</v>
      </c>
      <c r="D254" s="85" t="s">
        <v>1516</v>
      </c>
      <c r="E254" s="85" t="s">
        <v>1642</v>
      </c>
      <c r="F254" s="85" t="s">
        <v>1401</v>
      </c>
      <c r="G254" s="85" t="s">
        <v>1229</v>
      </c>
    </row>
    <row r="255" ht="14.25" customHeight="1">
      <c r="A255" s="85" t="s">
        <v>1110</v>
      </c>
      <c r="B255" s="85" t="s">
        <v>1410</v>
      </c>
      <c r="C255" s="85" t="s">
        <v>1402</v>
      </c>
      <c r="D255" s="85" t="s">
        <v>1639</v>
      </c>
      <c r="F255" s="85" t="s">
        <v>1401</v>
      </c>
      <c r="G255" s="135" t="s">
        <v>1183</v>
      </c>
    </row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J$255"/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6.86"/>
    <col customWidth="1" min="3" max="3" width="4.86"/>
    <col customWidth="1" min="4" max="4" width="12.57"/>
    <col customWidth="1" min="5" max="26" width="8.71"/>
  </cols>
  <sheetData>
    <row r="1" ht="14.25" customHeight="1">
      <c r="D1" s="85" t="s">
        <v>1643</v>
      </c>
      <c r="F1" s="85" t="s">
        <v>1644</v>
      </c>
    </row>
    <row r="2" ht="14.25" customHeight="1">
      <c r="A2" s="85" t="s">
        <v>1645</v>
      </c>
      <c r="B2" s="85" t="s">
        <v>1646</v>
      </c>
      <c r="C2" s="85" t="s">
        <v>34</v>
      </c>
      <c r="D2" s="85">
        <v>1.0</v>
      </c>
      <c r="F2" s="85">
        <v>1.0</v>
      </c>
    </row>
    <row r="3" ht="14.25" customHeight="1">
      <c r="C3" s="85" t="s">
        <v>49</v>
      </c>
      <c r="D3" s="98">
        <v>1.3758602435150873</v>
      </c>
      <c r="F3" s="85" t="s">
        <v>1647</v>
      </c>
    </row>
    <row r="4" ht="14.25" customHeight="1">
      <c r="D4" s="98"/>
    </row>
    <row r="5" ht="14.25" customHeight="1">
      <c r="A5" s="85" t="s">
        <v>1648</v>
      </c>
      <c r="B5" s="85" t="s">
        <v>1649</v>
      </c>
      <c r="C5" s="85" t="s">
        <v>34</v>
      </c>
      <c r="D5" s="98">
        <v>0.15691540910978818</v>
      </c>
      <c r="F5" s="85" t="s">
        <v>1650</v>
      </c>
    </row>
    <row r="6" ht="14.25" customHeight="1">
      <c r="C6" s="85" t="s">
        <v>49</v>
      </c>
      <c r="D6" s="98">
        <v>0.2158936729890627</v>
      </c>
      <c r="F6" s="85" t="s">
        <v>1651</v>
      </c>
    </row>
    <row r="7" ht="14.25" customHeight="1">
      <c r="D7" s="98"/>
    </row>
    <row r="8" ht="14.25" customHeight="1">
      <c r="A8" s="85" t="s">
        <v>1652</v>
      </c>
      <c r="B8" s="85" t="s">
        <v>1653</v>
      </c>
      <c r="C8" s="85" t="s">
        <v>34</v>
      </c>
      <c r="D8" s="98">
        <v>1.1334</v>
      </c>
      <c r="F8" s="85">
        <v>1.0649</v>
      </c>
    </row>
    <row r="9" ht="14.25" customHeight="1">
      <c r="C9" s="85" t="s">
        <v>49</v>
      </c>
      <c r="D9" s="98">
        <v>1.5594</v>
      </c>
      <c r="F9" s="85">
        <v>1.5859</v>
      </c>
    </row>
    <row r="10" ht="14.25" customHeight="1">
      <c r="D10" s="98"/>
    </row>
    <row r="11" ht="14.25" customHeight="1">
      <c r="A11" s="85" t="s">
        <v>1654</v>
      </c>
      <c r="B11" s="85" t="s">
        <v>1655</v>
      </c>
      <c r="C11" s="85" t="s">
        <v>34</v>
      </c>
      <c r="D11" s="98">
        <v>1.3504110568330752</v>
      </c>
      <c r="F11" s="85">
        <v>1.2026109837491106</v>
      </c>
    </row>
    <row r="12" ht="14.25" customHeight="1">
      <c r="C12" s="85" t="s">
        <v>49</v>
      </c>
      <c r="D12" s="98">
        <v>1.857976885499821</v>
      </c>
      <c r="F12" s="85">
        <v>1.7909857818834771</v>
      </c>
    </row>
    <row r="13" ht="14.25" customHeight="1">
      <c r="D13" s="98"/>
    </row>
    <row r="14" ht="14.25" customHeight="1">
      <c r="B14" s="85" t="s">
        <v>47</v>
      </c>
      <c r="C14" s="85" t="s">
        <v>34</v>
      </c>
      <c r="D14" s="98">
        <v>0.008689052437902484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