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1ee1d5a733276484/Upwork/Nick - Web based Engineering Calc/"/>
    </mc:Choice>
  </mc:AlternateContent>
  <xr:revisionPtr revIDLastSave="1" documentId="13_ncr:1_{8357C525-AD7E-4CA9-BE64-DB1EB045ED1E}" xr6:coauthVersionLast="47" xr6:coauthVersionMax="47" xr10:uidLastSave="{B0760644-5C05-4085-BEAE-096AF3831400}"/>
  <bookViews>
    <workbookView xWindow="-120" yWindow="-120" windowWidth="20730" windowHeight="11160" activeTab="2" xr2:uid="{DA84472D-3B68-4BC6-A841-AACA318DB390}"/>
  </bookViews>
  <sheets>
    <sheet name="Sheet1" sheetId="1" r:id="rId1"/>
    <sheet name="Graph" sheetId="4" r:id="rId2"/>
    <sheet name="Table" sheetId="3" r:id="rId3"/>
    <sheet name="Reference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7" i="1" l="1"/>
  <c r="E24" i="1"/>
  <c r="E14" i="1"/>
  <c r="E31" i="1" s="1"/>
  <c r="E11" i="1" l="1"/>
  <c r="E33" i="1" s="1"/>
  <c r="E17" i="1" l="1"/>
  <c r="E35" i="1" s="1"/>
  <c r="E15" i="1"/>
  <c r="E20" i="1" l="1"/>
  <c r="E21" i="1" s="1"/>
  <c r="E26" i="1"/>
  <c r="E25" i="1"/>
</calcChain>
</file>

<file path=xl/sharedStrings.xml><?xml version="1.0" encoding="utf-8"?>
<sst xmlns="http://schemas.openxmlformats.org/spreadsheetml/2006/main" count="119" uniqueCount="90">
  <si>
    <t>h</t>
  </si>
  <si>
    <t>Equation</t>
  </si>
  <si>
    <t>Symbol</t>
  </si>
  <si>
    <t>Q_L</t>
  </si>
  <si>
    <t>g</t>
  </si>
  <si>
    <t>d</t>
  </si>
  <si>
    <t>Acceleration due to gravity</t>
  </si>
  <si>
    <t>Value</t>
  </si>
  <si>
    <t>Parameter</t>
  </si>
  <si>
    <t>Inside diameter of the pipe</t>
  </si>
  <si>
    <t>Notes</t>
  </si>
  <si>
    <t>DN250</t>
  </si>
  <si>
    <t>Wall thickness</t>
  </si>
  <si>
    <t>Units</t>
  </si>
  <si>
    <t>mm</t>
  </si>
  <si>
    <t>-</t>
  </si>
  <si>
    <t>D</t>
  </si>
  <si>
    <t>w_t</t>
  </si>
  <si>
    <t>m/s^2</t>
  </si>
  <si>
    <t>Superficial volumetric flux</t>
  </si>
  <si>
    <t>References</t>
  </si>
  <si>
    <t>Eq 3, Hill</t>
  </si>
  <si>
    <t>Eq 1, Hill</t>
  </si>
  <si>
    <t>m</t>
  </si>
  <si>
    <t>Criteria for flooded flow</t>
  </si>
  <si>
    <t>h &gt; 0.811*(Q_L^2)/(g*d^4)</t>
  </si>
  <si>
    <t>Raw water pump supply</t>
  </si>
  <si>
    <t>Midpoint of overflow</t>
  </si>
  <si>
    <t>m^3/h</t>
  </si>
  <si>
    <t>m^3/s</t>
  </si>
  <si>
    <t>Y / N</t>
  </si>
  <si>
    <t>Is flux criteria satisfied?</t>
  </si>
  <si>
    <t>Density</t>
  </si>
  <si>
    <t>ρ</t>
  </si>
  <si>
    <t>kg/m3</t>
  </si>
  <si>
    <t>A_req</t>
  </si>
  <si>
    <t>d_req</t>
  </si>
  <si>
    <t>d_req = 2*(A_req/pi())^0.5</t>
  </si>
  <si>
    <t>J_L^*</t>
  </si>
  <si>
    <t>J_L^* &lt; (2*h/d)^0.5</t>
  </si>
  <si>
    <t>J_L^* = (4*Q_L)/(pi()*(d^2)*(g*d)^0.5)</t>
  </si>
  <si>
    <t>d &gt; ((4*Q_L)/(0.3*pi()*g^0.5))^0.4</t>
  </si>
  <si>
    <t>Eq 4, Hill</t>
  </si>
  <si>
    <t>Is diameter criteria satisfied</t>
  </si>
  <si>
    <t>J_L* &lt; 0.3</t>
  </si>
  <si>
    <t>Superficial volumetric flux threshold</t>
  </si>
  <si>
    <t>Cross sectional area required</t>
  </si>
  <si>
    <t>A_req = Q_L/((2*g*h)^0.5)</t>
  </si>
  <si>
    <t>m2</t>
  </si>
  <si>
    <t>Pipe size required</t>
  </si>
  <si>
    <t>DN</t>
  </si>
  <si>
    <t>Flowrate</t>
  </si>
  <si>
    <t>Diameter</t>
  </si>
  <si>
    <t>Calculator notes</t>
  </si>
  <si>
    <t>Input (from drop down menu)</t>
  </si>
  <si>
    <t>ASME B36.10</t>
  </si>
  <si>
    <t>d = (OD - 2*w_t)/1000</t>
  </si>
  <si>
    <t>Gravitational constant</t>
  </si>
  <si>
    <t>Sum of simultaneous inflows</t>
  </si>
  <si>
    <t>Q_L = Q_L /(60*60)</t>
  </si>
  <si>
    <t>Liquid level above overflow nozzle</t>
  </si>
  <si>
    <t>onesteel-metalcentre-pipe-and-fittings-data-charts.pdf (libertygfg.com)</t>
  </si>
  <si>
    <t>If E23 and E25 are "Yes" then return "Yes"</t>
  </si>
  <si>
    <t>Rev A</t>
  </si>
  <si>
    <t>Introduction</t>
  </si>
  <si>
    <t>Required internal diameter</t>
  </si>
  <si>
    <t>Vertical pipe only</t>
  </si>
  <si>
    <t>Look up and select nearest standard pipe size (assuming standard weight wall thickness)</t>
  </si>
  <si>
    <t>Proposed pipe size</t>
  </si>
  <si>
    <t>Required head</t>
  </si>
  <si>
    <t>Is sufficient head available?</t>
  </si>
  <si>
    <t>D_selfventing</t>
  </si>
  <si>
    <t>D_flooded</t>
  </si>
  <si>
    <t>Required pipe size</t>
  </si>
  <si>
    <t>Required volumetric overflow rate</t>
  </si>
  <si>
    <t>Can hide</t>
  </si>
  <si>
    <t>Automatically provided - look up and select wall thickness that corresponds to pipe size (standard weight). Can hide</t>
  </si>
  <si>
    <t>Unit conversion, can hide</t>
  </si>
  <si>
    <t>Ideally would allow selection of input units</t>
  </si>
  <si>
    <t>Need to show result</t>
  </si>
  <si>
    <t>Look up and select nearest standard pipe size (round up)</t>
  </si>
  <si>
    <t>Need to show result - can be a warning if relevant</t>
  </si>
  <si>
    <t>Required superficial volumetric flux</t>
  </si>
  <si>
    <t>Is flooded flow criteria satisfied?</t>
  </si>
  <si>
    <t>Method 2 - Unflooded (self-venting) piping</t>
  </si>
  <si>
    <t>Method 1 - Flooded flow</t>
  </si>
  <si>
    <t>Can show as a warning result, if relevant</t>
  </si>
  <si>
    <t>Simplified Tank Overflow Calculation</t>
  </si>
  <si>
    <r>
      <t>The purpose of an overflow nozzle is to prevent the tank from exceeding its maximum allowable working pressure. This is achieved by ensuring that the simultaneous inflows can be removed via the overflow nozzle. The overflow diameter needs to be sized to enable this flow rate using the head available to it.  The head is developed by the liquid level above the overflow nozzle. In a simple situation, there are two approaches. 
The first is to assume gravity drainage based on full flow through the nozzle. Where vibration (or unstable flow) is a risk that needs to be managed, single phase criteria should be adopted to ensure that there is sufficient head/diameter to avoid entrainment. Where it is not critical to satisfy this criteria a smaller, cheaper overflow can be specified.
In the second method a more stringent criteria is used to indicate whether the vertical overflow pipe will be self venting, which eliminates the risk of unstable flow accompanied by entrained gas.
For further information refer to Hills,  P. D. (1983). Designing piping for gravity flow</t>
    </r>
    <r>
      <rPr>
        <i/>
        <sz val="11"/>
        <color theme="1"/>
        <rFont val="Calibri"/>
        <family val="2"/>
        <scheme val="minor"/>
      </rPr>
      <t>. Chemical Engineering</t>
    </r>
    <r>
      <rPr>
        <sz val="11"/>
        <color theme="1"/>
        <rFont val="Calibri"/>
        <family val="2"/>
        <scheme val="minor"/>
      </rPr>
      <t xml:space="preserve">, 90(18), 111-114. </t>
    </r>
  </si>
  <si>
    <t>see what flow could be achieved with larger (or smaller) pipe. It would be max Q_L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</si>
</sst>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8" x14ac:knownFonts="1">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sz val="11"/>
      <color rgb="FFFF0000"/>
      <name val="Calibri"/>
      <family val="2"/>
      <scheme val="minor"/>
    </font>
    <font>
      <b/>
      <i/>
      <sz val="11"/>
      <color theme="1"/>
      <name val="Calibri"/>
      <family val="2"/>
      <scheme val="minor"/>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s>
  <borders count="28">
    <border>
      <left/>
      <right/>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style="hair">
        <color auto="1"/>
      </top>
      <bottom/>
      <diagonal/>
    </border>
    <border>
      <left style="thin">
        <color auto="1"/>
      </left>
      <right style="thin">
        <color auto="1"/>
      </right>
      <top style="hair">
        <color auto="1"/>
      </top>
      <bottom/>
      <diagonal/>
    </border>
    <border>
      <left style="thin">
        <color auto="1"/>
      </left>
      <right/>
      <top style="hair">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top style="medium">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s>
  <cellStyleXfs count="2">
    <xf numFmtId="0" fontId="0" fillId="0" borderId="0"/>
    <xf numFmtId="0" fontId="6" fillId="0" borderId="0" applyNumberFormat="0" applyFill="0" applyBorder="0" applyAlignment="0" applyProtection="0"/>
  </cellStyleXfs>
  <cellXfs count="64">
    <xf numFmtId="0" fontId="0" fillId="0" borderId="0" xfId="0"/>
    <xf numFmtId="0" fontId="1" fillId="2" borderId="0" xfId="0" applyFont="1" applyFill="1"/>
    <xf numFmtId="0" fontId="0" fillId="2" borderId="0" xfId="0" applyFill="1"/>
    <xf numFmtId="0" fontId="0" fillId="2" borderId="0" xfId="0" applyFill="1" applyAlignment="1">
      <alignment horizontal="center"/>
    </xf>
    <xf numFmtId="0" fontId="0" fillId="2" borderId="1" xfId="0" applyFill="1" applyBorder="1"/>
    <xf numFmtId="0" fontId="0" fillId="2" borderId="2" xfId="0" applyFill="1" applyBorder="1"/>
    <xf numFmtId="0" fontId="0" fillId="2" borderId="2" xfId="0" applyFont="1" applyFill="1" applyBorder="1"/>
    <xf numFmtId="0" fontId="0" fillId="2" borderId="3" xfId="0" applyFill="1" applyBorder="1"/>
    <xf numFmtId="0" fontId="1" fillId="2" borderId="4" xfId="0" applyFont="1" applyFill="1" applyBorder="1"/>
    <xf numFmtId="0" fontId="1" fillId="2" borderId="5" xfId="0" applyFont="1" applyFill="1" applyBorder="1"/>
    <xf numFmtId="0" fontId="1" fillId="2" borderId="5" xfId="0" applyFont="1" applyFill="1" applyBorder="1" applyAlignment="1">
      <alignment horizontal="center"/>
    </xf>
    <xf numFmtId="0" fontId="1" fillId="2" borderId="6" xfId="0" applyFont="1" applyFill="1" applyBorder="1"/>
    <xf numFmtId="0" fontId="2" fillId="2" borderId="2" xfId="0" applyFont="1" applyFill="1" applyBorder="1" applyAlignment="1">
      <alignment horizontal="center"/>
    </xf>
    <xf numFmtId="0" fontId="0" fillId="2" borderId="8" xfId="0" applyFill="1" applyBorder="1" applyAlignment="1">
      <alignment horizontal="center"/>
    </xf>
    <xf numFmtId="0" fontId="0" fillId="2" borderId="8" xfId="0" applyFill="1" applyBorder="1"/>
    <xf numFmtId="0" fontId="0" fillId="2" borderId="10" xfId="0" applyFont="1" applyFill="1" applyBorder="1"/>
    <xf numFmtId="0" fontId="0" fillId="2" borderId="11" xfId="0" applyFill="1" applyBorder="1" applyAlignment="1">
      <alignment horizontal="center"/>
    </xf>
    <xf numFmtId="0" fontId="0" fillId="2" borderId="11" xfId="0" applyFill="1" applyBorder="1"/>
    <xf numFmtId="0" fontId="0" fillId="2" borderId="12" xfId="0" applyFill="1" applyBorder="1"/>
    <xf numFmtId="0" fontId="0" fillId="2" borderId="13" xfId="0" applyFont="1" applyFill="1" applyBorder="1"/>
    <xf numFmtId="0" fontId="0" fillId="2" borderId="14" xfId="0" applyFill="1" applyBorder="1" applyAlignment="1">
      <alignment horizontal="center"/>
    </xf>
    <xf numFmtId="0" fontId="0" fillId="2" borderId="14" xfId="0" applyFill="1" applyBorder="1"/>
    <xf numFmtId="0" fontId="4" fillId="2" borderId="14" xfId="0" applyFont="1" applyFill="1" applyBorder="1"/>
    <xf numFmtId="0" fontId="0" fillId="2" borderId="15" xfId="0" applyFill="1" applyBorder="1"/>
    <xf numFmtId="0" fontId="0" fillId="2" borderId="16" xfId="0" applyFill="1" applyBorder="1"/>
    <xf numFmtId="0" fontId="0" fillId="2" borderId="17" xfId="0" applyFill="1" applyBorder="1" applyAlignment="1">
      <alignment horizontal="center"/>
    </xf>
    <xf numFmtId="0" fontId="0" fillId="2" borderId="17" xfId="0" applyFill="1" applyBorder="1"/>
    <xf numFmtId="0" fontId="0" fillId="2" borderId="18" xfId="0" applyFill="1" applyBorder="1"/>
    <xf numFmtId="0" fontId="1" fillId="2" borderId="19" xfId="0" applyFont="1" applyFill="1" applyBorder="1"/>
    <xf numFmtId="0" fontId="0" fillId="2" borderId="20" xfId="0" applyFill="1" applyBorder="1" applyAlignment="1">
      <alignment horizontal="center"/>
    </xf>
    <xf numFmtId="0" fontId="0" fillId="2" borderId="20" xfId="0" applyFill="1" applyBorder="1"/>
    <xf numFmtId="0" fontId="0" fillId="2" borderId="21" xfId="0" applyFill="1" applyBorder="1"/>
    <xf numFmtId="0" fontId="0" fillId="2" borderId="22" xfId="0" applyFont="1" applyFill="1" applyBorder="1"/>
    <xf numFmtId="0" fontId="0" fillId="2" borderId="23" xfId="0" applyFill="1" applyBorder="1" applyAlignment="1">
      <alignment horizontal="center"/>
    </xf>
    <xf numFmtId="0" fontId="0" fillId="2" borderId="23" xfId="0" applyFont="1" applyFill="1" applyBorder="1"/>
    <xf numFmtId="0" fontId="0" fillId="2" borderId="23" xfId="0" applyFill="1" applyBorder="1"/>
    <xf numFmtId="0" fontId="4" fillId="2" borderId="24" xfId="0" applyFont="1" applyFill="1" applyBorder="1"/>
    <xf numFmtId="0" fontId="0" fillId="4" borderId="11" xfId="0" applyFill="1" applyBorder="1" applyAlignment="1">
      <alignment horizontal="center"/>
    </xf>
    <xf numFmtId="0" fontId="0" fillId="2" borderId="11" xfId="0" applyFont="1" applyFill="1" applyBorder="1"/>
    <xf numFmtId="0" fontId="4" fillId="2" borderId="12" xfId="0" applyFont="1" applyFill="1" applyBorder="1" applyAlignment="1">
      <alignment wrapText="1"/>
    </xf>
    <xf numFmtId="0" fontId="0" fillId="2" borderId="10" xfId="0" applyFill="1" applyBorder="1"/>
    <xf numFmtId="0" fontId="0" fillId="3" borderId="11" xfId="0" applyFill="1" applyBorder="1" applyAlignment="1">
      <alignment horizontal="center"/>
    </xf>
    <xf numFmtId="0" fontId="6" fillId="0" borderId="0" xfId="1"/>
    <xf numFmtId="0" fontId="0" fillId="2" borderId="13" xfId="0" applyFill="1" applyBorder="1"/>
    <xf numFmtId="0" fontId="0" fillId="2" borderId="7" xfId="0" applyFill="1" applyBorder="1"/>
    <xf numFmtId="0" fontId="5" fillId="2" borderId="25" xfId="0" applyFont="1" applyFill="1" applyBorder="1"/>
    <xf numFmtId="0" fontId="0" fillId="2" borderId="26" xfId="0" applyFill="1" applyBorder="1" applyAlignment="1">
      <alignment horizontal="center"/>
    </xf>
    <xf numFmtId="0" fontId="0" fillId="2" borderId="26" xfId="0" applyFill="1" applyBorder="1"/>
    <xf numFmtId="0" fontId="0" fillId="2" borderId="27" xfId="0" applyFill="1" applyBorder="1"/>
    <xf numFmtId="0" fontId="4" fillId="2" borderId="15" xfId="0" applyFont="1" applyFill="1" applyBorder="1"/>
    <xf numFmtId="0" fontId="3" fillId="2" borderId="10" xfId="0" applyFont="1" applyFill="1" applyBorder="1"/>
    <xf numFmtId="165" fontId="0" fillId="4" borderId="11" xfId="0" applyNumberFormat="1" applyFill="1" applyBorder="1" applyAlignment="1">
      <alignment horizontal="center"/>
    </xf>
    <xf numFmtId="0" fontId="0" fillId="3" borderId="2" xfId="0" applyFill="1" applyBorder="1" applyAlignment="1">
      <alignment horizontal="center"/>
    </xf>
    <xf numFmtId="0" fontId="7" fillId="3" borderId="23" xfId="0" applyFont="1" applyFill="1" applyBorder="1" applyAlignment="1">
      <alignment horizontal="center"/>
    </xf>
    <xf numFmtId="0" fontId="7" fillId="4" borderId="11" xfId="0" applyFont="1" applyFill="1" applyBorder="1" applyAlignment="1">
      <alignment horizontal="center"/>
    </xf>
    <xf numFmtId="0" fontId="4" fillId="2" borderId="12" xfId="0" applyFont="1" applyFill="1" applyBorder="1"/>
    <xf numFmtId="0" fontId="4" fillId="2" borderId="9" xfId="0" applyFont="1" applyFill="1" applyBorder="1"/>
    <xf numFmtId="0" fontId="1" fillId="2" borderId="25" xfId="0" applyFont="1" applyFill="1" applyBorder="1"/>
    <xf numFmtId="164" fontId="0" fillId="4" borderId="11" xfId="0" applyNumberFormat="1" applyFill="1" applyBorder="1" applyAlignment="1">
      <alignment horizontal="center"/>
    </xf>
    <xf numFmtId="0" fontId="0" fillId="4" borderId="14" xfId="0" applyFill="1" applyBorder="1" applyAlignment="1">
      <alignment horizontal="center"/>
    </xf>
    <xf numFmtId="164" fontId="0" fillId="4" borderId="8" xfId="0" applyNumberFormat="1" applyFill="1" applyBorder="1" applyAlignment="1">
      <alignment horizontal="center"/>
    </xf>
    <xf numFmtId="2" fontId="0" fillId="4" borderId="11" xfId="0" applyNumberFormat="1" applyFill="1" applyBorder="1" applyAlignment="1">
      <alignment horizontal="center"/>
    </xf>
    <xf numFmtId="0" fontId="0" fillId="2" borderId="0" xfId="0" applyFont="1" applyFill="1" applyBorder="1" applyAlignment="1">
      <alignment horizontal="left" vertical="top" wrapText="1"/>
    </xf>
    <xf numFmtId="0" fontId="0" fillId="0" borderId="0" xfId="0"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147638</xdr:colOff>
      <xdr:row>0</xdr:row>
      <xdr:rowOff>176213</xdr:rowOff>
    </xdr:from>
    <xdr:to>
      <xdr:col>15</xdr:col>
      <xdr:colOff>38100</xdr:colOff>
      <xdr:row>21</xdr:row>
      <xdr:rowOff>19050</xdr:rowOff>
    </xdr:to>
    <xdr:sp macro="" textlink="">
      <xdr:nvSpPr>
        <xdr:cNvPr id="2" name="Rectangle 1">
          <a:extLst>
            <a:ext uri="{FF2B5EF4-FFF2-40B4-BE49-F238E27FC236}">
              <a16:creationId xmlns:a16="http://schemas.microsoft.com/office/drawing/2014/main" id="{2C8ECD19-70DF-4E12-9DAE-9117D035828E}"/>
            </a:ext>
          </a:extLst>
        </xdr:cNvPr>
        <xdr:cNvSpPr/>
      </xdr:nvSpPr>
      <xdr:spPr>
        <a:xfrm>
          <a:off x="3386138" y="176213"/>
          <a:ext cx="6367462" cy="364331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6</xdr:col>
      <xdr:colOff>327732</xdr:colOff>
      <xdr:row>4</xdr:row>
      <xdr:rowOff>125752</xdr:rowOff>
    </xdr:from>
    <xdr:to>
      <xdr:col>16</xdr:col>
      <xdr:colOff>623729</xdr:colOff>
      <xdr:row>30</xdr:row>
      <xdr:rowOff>68602</xdr:rowOff>
    </xdr:to>
    <xdr:sp macro="" textlink="">
      <xdr:nvSpPr>
        <xdr:cNvPr id="3" name="Arc 2">
          <a:extLst>
            <a:ext uri="{FF2B5EF4-FFF2-40B4-BE49-F238E27FC236}">
              <a16:creationId xmlns:a16="http://schemas.microsoft.com/office/drawing/2014/main" id="{676DA8A3-32FB-429A-ABD6-46EC339D900C}"/>
            </a:ext>
          </a:extLst>
        </xdr:cNvPr>
        <xdr:cNvSpPr/>
      </xdr:nvSpPr>
      <xdr:spPr>
        <a:xfrm rot="16200000">
          <a:off x="5276331" y="-212747"/>
          <a:ext cx="4648200" cy="6772997"/>
        </a:xfrm>
        <a:prstGeom prst="arc">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n-AU" sz="1100"/>
        </a:p>
      </xdr:txBody>
    </xdr:sp>
    <xdr:clientData/>
  </xdr:twoCellAnchor>
  <xdr:twoCellAnchor>
    <xdr:from>
      <xdr:col>4</xdr:col>
      <xdr:colOff>323850</xdr:colOff>
      <xdr:row>5</xdr:row>
      <xdr:rowOff>147638</xdr:rowOff>
    </xdr:from>
    <xdr:to>
      <xdr:col>9</xdr:col>
      <xdr:colOff>309563</xdr:colOff>
      <xdr:row>5</xdr:row>
      <xdr:rowOff>147638</xdr:rowOff>
    </xdr:to>
    <xdr:cxnSp macro="">
      <xdr:nvCxnSpPr>
        <xdr:cNvPr id="5" name="Straight Connector 4">
          <a:extLst>
            <a:ext uri="{FF2B5EF4-FFF2-40B4-BE49-F238E27FC236}">
              <a16:creationId xmlns:a16="http://schemas.microsoft.com/office/drawing/2014/main" id="{42232D9E-ABA7-4302-9FB3-AC7C285A849F}"/>
            </a:ext>
          </a:extLst>
        </xdr:cNvPr>
        <xdr:cNvCxnSpPr/>
      </xdr:nvCxnSpPr>
      <xdr:spPr>
        <a:xfrm>
          <a:off x="2914650" y="1052513"/>
          <a:ext cx="322421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361950</xdr:colOff>
      <xdr:row>5</xdr:row>
      <xdr:rowOff>142875</xdr:rowOff>
    </xdr:from>
    <xdr:to>
      <xdr:col>9</xdr:col>
      <xdr:colOff>361950</xdr:colOff>
      <xdr:row>26</xdr:row>
      <xdr:rowOff>71438</xdr:rowOff>
    </xdr:to>
    <xdr:cxnSp macro="">
      <xdr:nvCxnSpPr>
        <xdr:cNvPr id="7" name="Straight Connector 6">
          <a:extLst>
            <a:ext uri="{FF2B5EF4-FFF2-40B4-BE49-F238E27FC236}">
              <a16:creationId xmlns:a16="http://schemas.microsoft.com/office/drawing/2014/main" id="{1E213AFA-332D-49C2-9209-704710450236}"/>
            </a:ext>
          </a:extLst>
        </xdr:cNvPr>
        <xdr:cNvCxnSpPr/>
      </xdr:nvCxnSpPr>
      <xdr:spPr>
        <a:xfrm flipV="1">
          <a:off x="6191250" y="1047750"/>
          <a:ext cx="0" cy="37290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609600</xdr:colOff>
      <xdr:row>2</xdr:row>
      <xdr:rowOff>28575</xdr:rowOff>
    </xdr:from>
    <xdr:to>
      <xdr:col>11</xdr:col>
      <xdr:colOff>381050</xdr:colOff>
      <xdr:row>44</xdr:row>
      <xdr:rowOff>19106</xdr:rowOff>
    </xdr:to>
    <xdr:pic>
      <xdr:nvPicPr>
        <xdr:cNvPr id="2" name="Picture 1">
          <a:extLst>
            <a:ext uri="{FF2B5EF4-FFF2-40B4-BE49-F238E27FC236}">
              <a16:creationId xmlns:a16="http://schemas.microsoft.com/office/drawing/2014/main" id="{D8F3ADD0-597D-4E49-A9D5-4DBB41BE3E69}"/>
            </a:ext>
          </a:extLst>
        </xdr:cNvPr>
        <xdr:cNvPicPr>
          <a:picLocks noChangeAspect="1"/>
        </xdr:cNvPicPr>
      </xdr:nvPicPr>
      <xdr:blipFill>
        <a:blip xmlns:r="http://schemas.openxmlformats.org/officeDocument/2006/relationships" r:embed="rId1"/>
        <a:stretch>
          <a:fillRect/>
        </a:stretch>
      </xdr:blipFill>
      <xdr:spPr>
        <a:xfrm>
          <a:off x="609600" y="390525"/>
          <a:ext cx="6896150" cy="7591481"/>
        </a:xfrm>
        <a:prstGeom prst="rect">
          <a:avLst/>
        </a:prstGeom>
      </xdr:spPr>
    </xdr:pic>
    <xdr:clientData/>
  </xdr:twoCellAnchor>
  <xdr:twoCellAnchor>
    <xdr:from>
      <xdr:col>1</xdr:col>
      <xdr:colOff>33339</xdr:colOff>
      <xdr:row>2</xdr:row>
      <xdr:rowOff>85725</xdr:rowOff>
    </xdr:from>
    <xdr:to>
      <xdr:col>2</xdr:col>
      <xdr:colOff>223838</xdr:colOff>
      <xdr:row>43</xdr:row>
      <xdr:rowOff>147638</xdr:rowOff>
    </xdr:to>
    <xdr:sp macro="" textlink="">
      <xdr:nvSpPr>
        <xdr:cNvPr id="3" name="Rectangle 2">
          <a:extLst>
            <a:ext uri="{FF2B5EF4-FFF2-40B4-BE49-F238E27FC236}">
              <a16:creationId xmlns:a16="http://schemas.microsoft.com/office/drawing/2014/main" id="{7377980F-B507-49D0-A548-1B70EADF0060}"/>
            </a:ext>
          </a:extLst>
        </xdr:cNvPr>
        <xdr:cNvSpPr/>
      </xdr:nvSpPr>
      <xdr:spPr>
        <a:xfrm>
          <a:off x="681039" y="447675"/>
          <a:ext cx="838199" cy="7481888"/>
        </a:xfrm>
        <a:prstGeom prst="rect">
          <a:avLst/>
        </a:prstGeom>
        <a:no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8</xdr:col>
      <xdr:colOff>123859</xdr:colOff>
      <xdr:row>7</xdr:row>
      <xdr:rowOff>142881</xdr:rowOff>
    </xdr:to>
    <xdr:pic>
      <xdr:nvPicPr>
        <xdr:cNvPr id="2" name="Picture 1">
          <a:extLst>
            <a:ext uri="{FF2B5EF4-FFF2-40B4-BE49-F238E27FC236}">
              <a16:creationId xmlns:a16="http://schemas.microsoft.com/office/drawing/2014/main" id="{2985093E-FCDB-4A42-850E-688EB0D1ACC2}"/>
            </a:ext>
          </a:extLst>
        </xdr:cNvPr>
        <xdr:cNvPicPr>
          <a:picLocks noChangeAspect="1"/>
        </xdr:cNvPicPr>
      </xdr:nvPicPr>
      <xdr:blipFill>
        <a:blip xmlns:r="http://schemas.openxmlformats.org/officeDocument/2006/relationships" r:embed="rId1"/>
        <a:stretch>
          <a:fillRect/>
        </a:stretch>
      </xdr:blipFill>
      <xdr:spPr>
        <a:xfrm>
          <a:off x="647700" y="542925"/>
          <a:ext cx="4648234" cy="866781"/>
        </a:xfrm>
        <a:prstGeom prst="rect">
          <a:avLst/>
        </a:prstGeom>
      </xdr:spPr>
    </xdr:pic>
    <xdr:clientData/>
  </xdr:twoCellAnchor>
  <xdr:twoCellAnchor editAs="oneCell">
    <xdr:from>
      <xdr:col>11</xdr:col>
      <xdr:colOff>628650</xdr:colOff>
      <xdr:row>4</xdr:row>
      <xdr:rowOff>104775</xdr:rowOff>
    </xdr:from>
    <xdr:to>
      <xdr:col>24</xdr:col>
      <xdr:colOff>161983</xdr:colOff>
      <xdr:row>20</xdr:row>
      <xdr:rowOff>76221</xdr:rowOff>
    </xdr:to>
    <xdr:pic>
      <xdr:nvPicPr>
        <xdr:cNvPr id="3" name="Picture 2">
          <a:extLst>
            <a:ext uri="{FF2B5EF4-FFF2-40B4-BE49-F238E27FC236}">
              <a16:creationId xmlns:a16="http://schemas.microsoft.com/office/drawing/2014/main" id="{4805FB08-610E-45A2-8DE9-FAA275BEECD8}"/>
            </a:ext>
          </a:extLst>
        </xdr:cNvPr>
        <xdr:cNvPicPr>
          <a:picLocks noChangeAspect="1"/>
        </xdr:cNvPicPr>
      </xdr:nvPicPr>
      <xdr:blipFill>
        <a:blip xmlns:r="http://schemas.openxmlformats.org/officeDocument/2006/relationships" r:embed="rId2"/>
        <a:stretch>
          <a:fillRect/>
        </a:stretch>
      </xdr:blipFill>
      <xdr:spPr>
        <a:xfrm>
          <a:off x="7743825" y="828675"/>
          <a:ext cx="7953433" cy="2867046"/>
        </a:xfrm>
        <a:prstGeom prst="rect">
          <a:avLst/>
        </a:prstGeom>
      </xdr:spPr>
    </xdr:pic>
    <xdr:clientData/>
  </xdr:twoCellAnchor>
  <xdr:twoCellAnchor editAs="oneCell">
    <xdr:from>
      <xdr:col>12</xdr:col>
      <xdr:colOff>523875</xdr:colOff>
      <xdr:row>23</xdr:row>
      <xdr:rowOff>38100</xdr:rowOff>
    </xdr:from>
    <xdr:to>
      <xdr:col>20</xdr:col>
      <xdr:colOff>552488</xdr:colOff>
      <xdr:row>25</xdr:row>
      <xdr:rowOff>95253</xdr:rowOff>
    </xdr:to>
    <xdr:pic>
      <xdr:nvPicPr>
        <xdr:cNvPr id="4" name="Picture 3">
          <a:extLst>
            <a:ext uri="{FF2B5EF4-FFF2-40B4-BE49-F238E27FC236}">
              <a16:creationId xmlns:a16="http://schemas.microsoft.com/office/drawing/2014/main" id="{E9964741-C6DD-4E85-980F-6BAA5723C024}"/>
            </a:ext>
          </a:extLst>
        </xdr:cNvPr>
        <xdr:cNvPicPr>
          <a:picLocks noChangeAspect="1"/>
        </xdr:cNvPicPr>
      </xdr:nvPicPr>
      <xdr:blipFill>
        <a:blip xmlns:r="http://schemas.openxmlformats.org/officeDocument/2006/relationships" r:embed="rId3"/>
        <a:stretch>
          <a:fillRect/>
        </a:stretch>
      </xdr:blipFill>
      <xdr:spPr>
        <a:xfrm>
          <a:off x="8286750" y="4200525"/>
          <a:ext cx="5210213" cy="419103"/>
        </a:xfrm>
        <a:prstGeom prst="rect">
          <a:avLst/>
        </a:prstGeom>
      </xdr:spPr>
    </xdr:pic>
    <xdr:clientData/>
  </xdr:twoCellAnchor>
  <xdr:twoCellAnchor editAs="oneCell">
    <xdr:from>
      <xdr:col>2</xdr:col>
      <xdr:colOff>209550</xdr:colOff>
      <xdr:row>11</xdr:row>
      <xdr:rowOff>47625</xdr:rowOff>
    </xdr:from>
    <xdr:to>
      <xdr:col>6</xdr:col>
      <xdr:colOff>581047</xdr:colOff>
      <xdr:row>24</xdr:row>
      <xdr:rowOff>9541</xdr:rowOff>
    </xdr:to>
    <xdr:pic>
      <xdr:nvPicPr>
        <xdr:cNvPr id="5" name="Picture 4">
          <a:extLst>
            <a:ext uri="{FF2B5EF4-FFF2-40B4-BE49-F238E27FC236}">
              <a16:creationId xmlns:a16="http://schemas.microsoft.com/office/drawing/2014/main" id="{C611F6ED-260D-4906-876B-005A761C95CE}"/>
            </a:ext>
          </a:extLst>
        </xdr:cNvPr>
        <xdr:cNvPicPr>
          <a:picLocks noChangeAspect="1"/>
        </xdr:cNvPicPr>
      </xdr:nvPicPr>
      <xdr:blipFill>
        <a:blip xmlns:r="http://schemas.openxmlformats.org/officeDocument/2006/relationships" r:embed="rId4"/>
        <a:stretch>
          <a:fillRect/>
        </a:stretch>
      </xdr:blipFill>
      <xdr:spPr>
        <a:xfrm>
          <a:off x="1504950" y="2038350"/>
          <a:ext cx="2952772" cy="231459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libertygfg.com/media/164103/onesteel-metalcentre-pipe-and-fittings-data-charts.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DF1E3-E563-420B-80FC-4E3A887E3DEC}">
  <dimension ref="C2:J44"/>
  <sheetViews>
    <sheetView topLeftCell="D4" workbookViewId="0">
      <selection activeCell="G17" sqref="G17"/>
    </sheetView>
  </sheetViews>
  <sheetFormatPr baseColWidth="10" defaultColWidth="9" defaultRowHeight="15" x14ac:dyDescent="0.25"/>
  <cols>
    <col min="1" max="2" width="9" style="2"/>
    <col min="3" max="3" width="42" style="2" customWidth="1"/>
    <col min="4" max="4" width="13.140625" style="3" customWidth="1"/>
    <col min="5" max="5" width="11.140625" style="3" bestFit="1" customWidth="1"/>
    <col min="6" max="6" width="9" style="2"/>
    <col min="7" max="7" width="21.7109375" style="2" bestFit="1" customWidth="1"/>
    <col min="8" max="8" width="36.5703125" style="2" customWidth="1"/>
    <col min="9" max="9" width="21" style="2" bestFit="1" customWidth="1"/>
    <col min="10" max="10" width="28.5703125" style="2" customWidth="1"/>
    <col min="11" max="16384" width="9" style="2"/>
  </cols>
  <sheetData>
    <row r="2" spans="3:10" x14ac:dyDescent="0.25">
      <c r="C2" s="1" t="s">
        <v>87</v>
      </c>
    </row>
    <row r="3" spans="3:10" x14ac:dyDescent="0.25">
      <c r="C3" s="1" t="s">
        <v>63</v>
      </c>
    </row>
    <row r="4" spans="3:10" x14ac:dyDescent="0.25">
      <c r="C4" s="1"/>
    </row>
    <row r="5" spans="3:10" x14ac:dyDescent="0.25">
      <c r="C5" s="1" t="s">
        <v>64</v>
      </c>
    </row>
    <row r="6" spans="3:10" ht="158.25" customHeight="1" x14ac:dyDescent="0.25">
      <c r="C6" s="62" t="s">
        <v>88</v>
      </c>
      <c r="D6" s="62"/>
      <c r="E6" s="62"/>
      <c r="F6" s="62"/>
      <c r="G6" s="62"/>
      <c r="H6" s="62"/>
      <c r="I6" s="62"/>
    </row>
    <row r="7" spans="3:10" x14ac:dyDescent="0.25">
      <c r="C7" s="1"/>
    </row>
    <row r="8" spans="3:10" ht="15.75" thickBot="1" x14ac:dyDescent="0.3">
      <c r="C8" s="8" t="s">
        <v>8</v>
      </c>
      <c r="D8" s="10" t="s">
        <v>2</v>
      </c>
      <c r="E8" s="10" t="s">
        <v>7</v>
      </c>
      <c r="F8" s="9" t="s">
        <v>13</v>
      </c>
      <c r="G8" s="9" t="s">
        <v>1</v>
      </c>
      <c r="H8" s="9" t="s">
        <v>10</v>
      </c>
      <c r="I8" s="9" t="s">
        <v>20</v>
      </c>
      <c r="J8" s="11" t="s">
        <v>53</v>
      </c>
    </row>
    <row r="9" spans="3:10" x14ac:dyDescent="0.25">
      <c r="C9" s="32" t="s">
        <v>68</v>
      </c>
      <c r="D9" s="33" t="s">
        <v>16</v>
      </c>
      <c r="E9" s="53" t="s">
        <v>11</v>
      </c>
      <c r="F9" s="34" t="s">
        <v>15</v>
      </c>
      <c r="G9" s="34"/>
      <c r="H9" s="34"/>
      <c r="I9" s="35"/>
      <c r="J9" s="36" t="s">
        <v>54</v>
      </c>
    </row>
    <row r="10" spans="3:10" ht="60" x14ac:dyDescent="0.25">
      <c r="C10" s="15" t="s">
        <v>12</v>
      </c>
      <c r="D10" s="16" t="s">
        <v>17</v>
      </c>
      <c r="E10" s="54">
        <v>9.27</v>
      </c>
      <c r="F10" s="38" t="s">
        <v>14</v>
      </c>
      <c r="G10" s="38"/>
      <c r="H10" s="17"/>
      <c r="I10" s="17" t="s">
        <v>55</v>
      </c>
      <c r="J10" s="39" t="s">
        <v>76</v>
      </c>
    </row>
    <row r="11" spans="3:10" x14ac:dyDescent="0.25">
      <c r="C11" s="40" t="s">
        <v>9</v>
      </c>
      <c r="D11" s="16" t="s">
        <v>5</v>
      </c>
      <c r="E11" s="54">
        <f>(273.1-2*(E10))/1000</f>
        <v>0.25456000000000001</v>
      </c>
      <c r="F11" s="38" t="s">
        <v>23</v>
      </c>
      <c r="G11" s="17" t="s">
        <v>56</v>
      </c>
      <c r="H11" s="17" t="s">
        <v>11</v>
      </c>
      <c r="I11" s="17"/>
      <c r="J11" s="55" t="s">
        <v>75</v>
      </c>
    </row>
    <row r="12" spans="3:10" x14ac:dyDescent="0.25">
      <c r="C12" s="40" t="s">
        <v>6</v>
      </c>
      <c r="D12" s="16" t="s">
        <v>4</v>
      </c>
      <c r="E12" s="37">
        <v>9.81</v>
      </c>
      <c r="F12" s="38" t="s">
        <v>18</v>
      </c>
      <c r="G12" s="17"/>
      <c r="H12" s="17" t="s">
        <v>57</v>
      </c>
      <c r="I12" s="17"/>
      <c r="J12" s="55" t="s">
        <v>75</v>
      </c>
    </row>
    <row r="13" spans="3:10" x14ac:dyDescent="0.25">
      <c r="C13" s="40" t="s">
        <v>74</v>
      </c>
      <c r="D13" s="16" t="s">
        <v>3</v>
      </c>
      <c r="E13" s="41">
        <v>210</v>
      </c>
      <c r="F13" s="38" t="s">
        <v>28</v>
      </c>
      <c r="G13" s="17"/>
      <c r="H13" s="17" t="s">
        <v>58</v>
      </c>
      <c r="I13" s="17"/>
      <c r="J13" s="55" t="s">
        <v>78</v>
      </c>
    </row>
    <row r="14" spans="3:10" x14ac:dyDescent="0.25">
      <c r="C14" s="40" t="s">
        <v>74</v>
      </c>
      <c r="D14" s="16" t="s">
        <v>3</v>
      </c>
      <c r="E14" s="51">
        <f>E13/(60*60)</f>
        <v>5.8333333333333334E-2</v>
      </c>
      <c r="F14" s="38" t="s">
        <v>29</v>
      </c>
      <c r="G14" s="17" t="s">
        <v>59</v>
      </c>
      <c r="H14" s="17"/>
      <c r="I14" s="17" t="s">
        <v>26</v>
      </c>
      <c r="J14" s="55" t="s">
        <v>77</v>
      </c>
    </row>
    <row r="15" spans="3:10" x14ac:dyDescent="0.25">
      <c r="C15" s="40" t="s">
        <v>60</v>
      </c>
      <c r="D15" s="16" t="s">
        <v>0</v>
      </c>
      <c r="E15" s="41">
        <f>4.575-4.075-(E11/2)-0.1</f>
        <v>0.27271999999999996</v>
      </c>
      <c r="F15" s="38"/>
      <c r="G15" s="17"/>
      <c r="H15" s="17" t="s">
        <v>27</v>
      </c>
      <c r="I15" s="17"/>
      <c r="J15" s="18"/>
    </row>
    <row r="16" spans="3:10" x14ac:dyDescent="0.25">
      <c r="C16" s="4" t="s">
        <v>32</v>
      </c>
      <c r="D16" s="12" t="s">
        <v>33</v>
      </c>
      <c r="E16" s="52">
        <v>1010</v>
      </c>
      <c r="F16" s="6" t="s">
        <v>34</v>
      </c>
      <c r="G16" s="5"/>
      <c r="H16" s="5"/>
      <c r="I16" s="5"/>
      <c r="J16" s="7"/>
    </row>
    <row r="17" spans="3:10" x14ac:dyDescent="0.25">
      <c r="C17" s="40" t="s">
        <v>19</v>
      </c>
      <c r="D17" s="16" t="s">
        <v>38</v>
      </c>
      <c r="E17" s="51">
        <f xml:space="preserve"> (4*E14)/(PI()*(E11^2)*(E12*E11)^0.5)</f>
        <v>0.72529887386349778</v>
      </c>
      <c r="F17" s="38" t="s">
        <v>15</v>
      </c>
      <c r="G17" s="17" t="s">
        <v>40</v>
      </c>
      <c r="H17" s="17"/>
      <c r="I17" s="17" t="s">
        <v>22</v>
      </c>
      <c r="J17" s="55" t="s">
        <v>79</v>
      </c>
    </row>
    <row r="18" spans="3:10" x14ac:dyDescent="0.25">
      <c r="C18" s="24"/>
      <c r="D18" s="25"/>
      <c r="E18" s="25"/>
      <c r="F18" s="26"/>
      <c r="G18" s="26"/>
      <c r="H18" s="26"/>
      <c r="I18" s="26"/>
      <c r="J18" s="27"/>
    </row>
    <row r="19" spans="3:10" x14ac:dyDescent="0.25">
      <c r="C19" s="28" t="s">
        <v>85</v>
      </c>
      <c r="D19" s="29"/>
      <c r="E19" s="29"/>
      <c r="F19" s="30"/>
      <c r="G19" s="30"/>
      <c r="H19" s="30"/>
      <c r="I19" s="30"/>
      <c r="J19" s="31"/>
    </row>
    <row r="20" spans="3:10" x14ac:dyDescent="0.25">
      <c r="C20" s="15" t="s">
        <v>46</v>
      </c>
      <c r="D20" s="16" t="s">
        <v>35</v>
      </c>
      <c r="E20" s="58">
        <f xml:space="preserve"> E14/((2*E12*E15)^0.5)</f>
        <v>2.5217893038382604E-2</v>
      </c>
      <c r="F20" s="17" t="s">
        <v>48</v>
      </c>
      <c r="G20" s="17" t="s">
        <v>47</v>
      </c>
      <c r="H20" s="17"/>
      <c r="I20" s="17"/>
      <c r="J20" s="55" t="s">
        <v>75</v>
      </c>
    </row>
    <row r="21" spans="3:10" x14ac:dyDescent="0.25">
      <c r="C21" s="15" t="s">
        <v>49</v>
      </c>
      <c r="D21" s="16" t="s">
        <v>36</v>
      </c>
      <c r="E21" s="37">
        <f xml:space="preserve"> 2*(E20/PI())^0.5</f>
        <v>0.17918822129640746</v>
      </c>
      <c r="F21" s="17" t="s">
        <v>23</v>
      </c>
      <c r="G21" s="17" t="s">
        <v>37</v>
      </c>
      <c r="H21" s="17"/>
      <c r="I21" s="17"/>
      <c r="J21" s="55" t="s">
        <v>75</v>
      </c>
    </row>
    <row r="22" spans="3:10" x14ac:dyDescent="0.25">
      <c r="C22" s="19" t="s">
        <v>49</v>
      </c>
      <c r="D22" s="20" t="s">
        <v>72</v>
      </c>
      <c r="E22" s="59"/>
      <c r="F22" s="21" t="s">
        <v>50</v>
      </c>
      <c r="G22" s="21"/>
      <c r="I22" s="21"/>
      <c r="J22" s="22" t="s">
        <v>80</v>
      </c>
    </row>
    <row r="23" spans="3:10" x14ac:dyDescent="0.25">
      <c r="C23" s="45" t="s">
        <v>24</v>
      </c>
      <c r="D23" s="46"/>
      <c r="E23" s="46"/>
      <c r="F23" s="47"/>
      <c r="G23" s="47"/>
      <c r="H23" s="47"/>
      <c r="I23" s="47"/>
      <c r="J23" s="48"/>
    </row>
    <row r="24" spans="3:10" x14ac:dyDescent="0.25">
      <c r="C24" s="44" t="s">
        <v>69</v>
      </c>
      <c r="D24" s="13" t="s">
        <v>0</v>
      </c>
      <c r="E24" s="60">
        <f xml:space="preserve"> 0.811*(E14^2)/(E12*E11^4)</f>
        <v>6.699228413903302E-2</v>
      </c>
      <c r="F24" s="14" t="s">
        <v>23</v>
      </c>
      <c r="G24" s="14" t="s">
        <v>25</v>
      </c>
      <c r="H24" s="14"/>
      <c r="I24" s="14" t="s">
        <v>21</v>
      </c>
      <c r="J24" s="56" t="s">
        <v>79</v>
      </c>
    </row>
    <row r="25" spans="3:10" x14ac:dyDescent="0.25">
      <c r="C25" s="40" t="s">
        <v>70</v>
      </c>
      <c r="D25" s="16" t="s">
        <v>15</v>
      </c>
      <c r="E25" s="37" t="str">
        <f>IF(E15&gt;E24,"Yes", "No")</f>
        <v>Yes</v>
      </c>
      <c r="F25" s="17" t="s">
        <v>30</v>
      </c>
      <c r="G25" s="17"/>
      <c r="H25" s="17"/>
      <c r="I25" s="17"/>
      <c r="J25" s="55" t="s">
        <v>81</v>
      </c>
    </row>
    <row r="26" spans="3:10" x14ac:dyDescent="0.25">
      <c r="C26" s="40" t="s">
        <v>82</v>
      </c>
      <c r="D26" s="16" t="s">
        <v>38</v>
      </c>
      <c r="E26" s="61">
        <f xml:space="preserve"> (2*E15/E11)^0.5</f>
        <v>1.4637887693523994</v>
      </c>
      <c r="F26" s="17" t="s">
        <v>15</v>
      </c>
      <c r="G26" s="17" t="s">
        <v>39</v>
      </c>
      <c r="H26" s="17"/>
      <c r="I26" s="17" t="s">
        <v>21</v>
      </c>
      <c r="J26" s="55" t="s">
        <v>75</v>
      </c>
    </row>
    <row r="27" spans="3:10" x14ac:dyDescent="0.25">
      <c r="C27" s="40" t="s">
        <v>31</v>
      </c>
      <c r="D27" s="16" t="s">
        <v>15</v>
      </c>
      <c r="E27" s="37" t="str">
        <f>IF(E17&lt;E26,"Yes","No")</f>
        <v>Yes</v>
      </c>
      <c r="F27" s="17" t="s">
        <v>30</v>
      </c>
      <c r="G27" s="17"/>
      <c r="H27" s="17"/>
      <c r="I27" s="17"/>
      <c r="J27" s="18"/>
    </row>
    <row r="28" spans="3:10" x14ac:dyDescent="0.25">
      <c r="C28" s="43" t="s">
        <v>83</v>
      </c>
      <c r="D28" s="20" t="s">
        <v>15</v>
      </c>
      <c r="E28" s="59"/>
      <c r="F28" s="21" t="s">
        <v>30</v>
      </c>
      <c r="G28" s="21"/>
      <c r="H28" s="21"/>
      <c r="I28" s="21"/>
      <c r="J28" s="49" t="s">
        <v>62</v>
      </c>
    </row>
    <row r="29" spans="3:10" x14ac:dyDescent="0.25">
      <c r="C29" s="40"/>
      <c r="D29" s="16"/>
      <c r="E29" s="16"/>
      <c r="F29" s="17"/>
      <c r="G29" s="17"/>
      <c r="H29" s="17"/>
      <c r="I29" s="17"/>
      <c r="J29" s="18"/>
    </row>
    <row r="30" spans="3:10" x14ac:dyDescent="0.25">
      <c r="C30" s="57" t="s">
        <v>84</v>
      </c>
      <c r="D30" s="46"/>
      <c r="E30" s="46"/>
      <c r="F30" s="47"/>
      <c r="G30" s="47"/>
      <c r="H30" s="47"/>
      <c r="I30" s="47"/>
      <c r="J30" s="48"/>
    </row>
    <row r="31" spans="3:10" x14ac:dyDescent="0.25">
      <c r="C31" s="44" t="s">
        <v>65</v>
      </c>
      <c r="D31" s="13" t="s">
        <v>5</v>
      </c>
      <c r="E31" s="60">
        <f>((4*E14)/(0.3*PI()*E12^0.5))^0.4</f>
        <v>0.36236685077532971</v>
      </c>
      <c r="F31" s="14"/>
      <c r="G31" s="14" t="s">
        <v>41</v>
      </c>
      <c r="H31" s="14" t="s">
        <v>66</v>
      </c>
      <c r="I31" s="14" t="s">
        <v>42</v>
      </c>
      <c r="J31" s="56" t="s">
        <v>75</v>
      </c>
    </row>
    <row r="32" spans="3:10" x14ac:dyDescent="0.25">
      <c r="C32" s="40" t="s">
        <v>73</v>
      </c>
      <c r="D32" s="16" t="s">
        <v>71</v>
      </c>
      <c r="E32" s="58"/>
      <c r="F32" s="17" t="s">
        <v>50</v>
      </c>
      <c r="G32" s="17"/>
      <c r="I32" s="17"/>
      <c r="J32" s="22" t="s">
        <v>67</v>
      </c>
    </row>
    <row r="33" spans="3:10" x14ac:dyDescent="0.25">
      <c r="C33" s="40" t="s">
        <v>43</v>
      </c>
      <c r="D33" s="16" t="s">
        <v>15</v>
      </c>
      <c r="E33" s="37" t="str">
        <f>IF(E11&gt;E31,"Yes","No")</f>
        <v>No</v>
      </c>
      <c r="F33" s="17"/>
      <c r="G33" s="17"/>
      <c r="H33" s="17"/>
      <c r="I33" s="17"/>
      <c r="J33" s="55" t="s">
        <v>86</v>
      </c>
    </row>
    <row r="34" spans="3:10" x14ac:dyDescent="0.25">
      <c r="C34" s="40" t="s">
        <v>45</v>
      </c>
      <c r="D34" s="16"/>
      <c r="E34" s="37">
        <v>0.3</v>
      </c>
      <c r="F34" s="17"/>
      <c r="G34" s="17" t="s">
        <v>44</v>
      </c>
      <c r="H34" s="17"/>
      <c r="I34" s="17"/>
      <c r="J34" s="55" t="s">
        <v>75</v>
      </c>
    </row>
    <row r="35" spans="3:10" x14ac:dyDescent="0.25">
      <c r="C35" s="40" t="s">
        <v>31</v>
      </c>
      <c r="D35" s="16"/>
      <c r="E35" s="37" t="str">
        <f>IF(E17&lt;0.3,"Yes","No")</f>
        <v>No</v>
      </c>
      <c r="F35" s="17"/>
      <c r="G35" s="17"/>
      <c r="H35" s="17"/>
      <c r="I35" s="17"/>
      <c r="J35" s="18"/>
    </row>
    <row r="36" spans="3:10" x14ac:dyDescent="0.25">
      <c r="C36" s="50"/>
      <c r="D36" s="16"/>
      <c r="E36" s="16"/>
      <c r="F36" s="17"/>
      <c r="G36" s="17"/>
      <c r="H36" s="17"/>
      <c r="I36" s="17"/>
      <c r="J36" s="18"/>
    </row>
    <row r="37" spans="3:10" x14ac:dyDescent="0.25">
      <c r="C37" s="40"/>
      <c r="D37" s="16"/>
      <c r="E37" s="16"/>
      <c r="F37" s="17"/>
      <c r="G37" s="17"/>
      <c r="H37" s="17"/>
      <c r="I37" s="17"/>
      <c r="J37" s="18"/>
    </row>
    <row r="38" spans="3:10" x14ac:dyDescent="0.25">
      <c r="C38" s="40"/>
      <c r="D38" s="16"/>
      <c r="E38" s="16"/>
      <c r="F38" s="17"/>
      <c r="G38" s="17"/>
      <c r="H38" s="17"/>
      <c r="I38" s="17"/>
      <c r="J38" s="18"/>
    </row>
    <row r="39" spans="3:10" x14ac:dyDescent="0.25">
      <c r="C39" s="40"/>
      <c r="D39" s="16"/>
      <c r="E39" s="16"/>
      <c r="F39" s="17"/>
      <c r="G39" s="17"/>
      <c r="H39" s="17"/>
      <c r="I39" s="17"/>
      <c r="J39" s="18"/>
    </row>
    <row r="40" spans="3:10" x14ac:dyDescent="0.25">
      <c r="C40" s="40"/>
      <c r="D40" s="16"/>
      <c r="E40" s="16"/>
      <c r="F40" s="17"/>
      <c r="G40" s="17"/>
      <c r="H40" s="17"/>
      <c r="I40" s="17"/>
      <c r="J40" s="18"/>
    </row>
    <row r="41" spans="3:10" x14ac:dyDescent="0.25">
      <c r="C41" s="43"/>
      <c r="D41" s="20"/>
      <c r="E41" s="20"/>
      <c r="F41" s="21"/>
      <c r="G41" s="21"/>
      <c r="H41" s="21"/>
      <c r="I41" s="21"/>
      <c r="J41" s="23"/>
    </row>
    <row r="44" spans="3:10" x14ac:dyDescent="0.25">
      <c r="D44" s="2"/>
      <c r="E44" s="2"/>
    </row>
  </sheetData>
  <mergeCells count="1">
    <mergeCell ref="C6:I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0BA80-79F6-4A3F-B14D-A8635ED1E6BE}">
  <dimension ref="A4:J24"/>
  <sheetViews>
    <sheetView workbookViewId="0">
      <selection activeCell="R9" sqref="R9"/>
    </sheetView>
  </sheetViews>
  <sheetFormatPr baseColWidth="10" defaultColWidth="9.140625" defaultRowHeight="15" x14ac:dyDescent="0.25"/>
  <sheetData>
    <row r="4" spans="1:5" x14ac:dyDescent="0.25">
      <c r="A4" s="63" t="s">
        <v>89</v>
      </c>
      <c r="B4" s="63"/>
      <c r="C4" s="63"/>
    </row>
    <row r="5" spans="1:5" x14ac:dyDescent="0.25">
      <c r="A5" s="63"/>
      <c r="B5" s="63"/>
      <c r="C5" s="63"/>
    </row>
    <row r="6" spans="1:5" x14ac:dyDescent="0.25">
      <c r="A6" s="63"/>
      <c r="B6" s="63"/>
      <c r="C6" s="63"/>
    </row>
    <row r="7" spans="1:5" x14ac:dyDescent="0.25">
      <c r="A7" s="63"/>
      <c r="B7" s="63"/>
      <c r="C7" s="63"/>
    </row>
    <row r="8" spans="1:5" x14ac:dyDescent="0.25">
      <c r="A8" s="63"/>
      <c r="B8" s="63"/>
      <c r="C8" s="63"/>
    </row>
    <row r="9" spans="1:5" x14ac:dyDescent="0.25">
      <c r="A9" s="63"/>
      <c r="B9" s="63"/>
      <c r="C9" s="63"/>
      <c r="E9" t="s">
        <v>51</v>
      </c>
    </row>
    <row r="10" spans="1:5" x14ac:dyDescent="0.25">
      <c r="A10" s="63"/>
      <c r="B10" s="63"/>
      <c r="C10" s="63"/>
      <c r="E10" t="s">
        <v>3</v>
      </c>
    </row>
    <row r="11" spans="1:5" x14ac:dyDescent="0.25">
      <c r="A11" s="63"/>
      <c r="B11" s="63"/>
      <c r="C11" s="63"/>
    </row>
    <row r="12" spans="1:5" x14ac:dyDescent="0.25">
      <c r="A12" s="63"/>
      <c r="B12" s="63"/>
      <c r="C12" s="63"/>
    </row>
    <row r="13" spans="1:5" x14ac:dyDescent="0.25">
      <c r="A13" s="63"/>
      <c r="B13" s="63"/>
      <c r="C13" s="63"/>
    </row>
    <row r="14" spans="1:5" x14ac:dyDescent="0.25">
      <c r="A14" s="63"/>
      <c r="B14" s="63"/>
      <c r="C14" s="63"/>
    </row>
    <row r="15" spans="1:5" x14ac:dyDescent="0.25">
      <c r="A15" s="63"/>
      <c r="B15" s="63"/>
      <c r="C15" s="63"/>
    </row>
    <row r="16" spans="1:5" x14ac:dyDescent="0.25">
      <c r="A16" s="63"/>
      <c r="B16" s="63"/>
      <c r="C16" s="63"/>
    </row>
    <row r="17" spans="1:10" x14ac:dyDescent="0.25">
      <c r="A17" s="63"/>
      <c r="B17" s="63"/>
      <c r="C17" s="63"/>
    </row>
    <row r="23" spans="1:10" x14ac:dyDescent="0.25">
      <c r="J23" t="s">
        <v>52</v>
      </c>
    </row>
    <row r="24" spans="1:10" x14ac:dyDescent="0.25">
      <c r="J24" t="s">
        <v>16</v>
      </c>
    </row>
  </sheetData>
  <mergeCells count="1">
    <mergeCell ref="A4:C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137A-1CA7-4F16-9EBB-971C2D7F75BB}">
  <dimension ref="B1"/>
  <sheetViews>
    <sheetView tabSelected="1" workbookViewId="0">
      <selection activeCell="N9" sqref="N9"/>
    </sheetView>
  </sheetViews>
  <sheetFormatPr baseColWidth="10" defaultColWidth="9.140625" defaultRowHeight="15" x14ac:dyDescent="0.25"/>
  <sheetData>
    <row r="1" spans="2:2" x14ac:dyDescent="0.25">
      <c r="B1" s="42" t="s">
        <v>61</v>
      </c>
    </row>
  </sheetData>
  <hyperlinks>
    <hyperlink ref="B1" r:id="rId1" display="https://www.libertygfg.com/media/164103/onesteel-metalcentre-pipe-and-fittings-data-charts.pdf" xr:uid="{DA1F2237-BB39-4489-9195-6F74FF956716}"/>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259CC-E642-4C45-9D1F-4A8D1FAD50A3}">
  <dimension ref="A1"/>
  <sheetViews>
    <sheetView topLeftCell="B1" workbookViewId="0">
      <selection activeCell="E28" sqref="E28"/>
    </sheetView>
  </sheetViews>
  <sheetFormatPr baseColWidth="10" defaultColWidth="9.140625" defaultRowHeight="15" x14ac:dyDescent="0.25"/>
  <cols>
    <col min="5" max="5" width="9" customWidth="1"/>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StartDate xmlns="http://schemas.microsoft.com/sharepoint/v3" xsi:nil="true"/>
    <lcf76f155ced4ddcb4097134ff3c332f xmlns="a15101a4-3849-478a-85f4-07255c8a3306">
      <Terms xmlns="http://schemas.microsoft.com/office/infopath/2007/PartnerControls"/>
    </lcf76f155ced4ddcb4097134ff3c332f>
    <TaxCatchAll xmlns="a8329af7-1f58-47cd-8fa6-ea066f9a93a8" xsi:nil="true"/>
    <PublishingExpiration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005A107F1EE24BBCCD1E395781A917" ma:contentTypeVersion="15" ma:contentTypeDescription="Create a new document." ma:contentTypeScope="" ma:versionID="82165a502fbad7dba6ea9ce0022eb34a">
  <xsd:schema xmlns:xsd="http://www.w3.org/2001/XMLSchema" xmlns:xs="http://www.w3.org/2001/XMLSchema" xmlns:p="http://schemas.microsoft.com/office/2006/metadata/properties" xmlns:ns1="http://schemas.microsoft.com/sharepoint/v3" xmlns:ns2="a15101a4-3849-478a-85f4-07255c8a3306" xmlns:ns3="a8329af7-1f58-47cd-8fa6-ea066f9a93a8" targetNamespace="http://schemas.microsoft.com/office/2006/metadata/properties" ma:root="true" ma:fieldsID="a94f2747beb1eed5764fd76809f38167" ns1:_="" ns2:_="" ns3:_="">
    <xsd:import namespace="http://schemas.microsoft.com/sharepoint/v3"/>
    <xsd:import namespace="a15101a4-3849-478a-85f4-07255c8a3306"/>
    <xsd:import namespace="a8329af7-1f58-47cd-8fa6-ea066f9a93a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1:PublishingStartDate" minOccurs="0"/>
                <xsd:element ref="ns1:PublishingExpirationDate"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15101a4-3849-478a-85f4-07255c8a33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35e44e1-03b0-412c-bf25-e667f4c11fe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8329af7-1f58-47cd-8fa6-ea066f9a93a8"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d3b11a5-e132-48cd-92b0-fa255b3a4226}" ma:internalName="TaxCatchAll" ma:showField="CatchAllData" ma:web="a8329af7-1f58-47cd-8fa6-ea066f9a93a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AAD3EE-6FDE-442E-82F7-B51F4B09C0DB}">
  <ds:schemaRefs>
    <ds:schemaRef ds:uri="http://schemas.microsoft.com/office/2006/metadata/properties"/>
    <ds:schemaRef ds:uri="http://schemas.microsoft.com/office/infopath/2007/PartnerControls"/>
    <ds:schemaRef ds:uri="http://schemas.microsoft.com/sharepoint/v3"/>
    <ds:schemaRef ds:uri="a15101a4-3849-478a-85f4-07255c8a3306"/>
    <ds:schemaRef ds:uri="a8329af7-1f58-47cd-8fa6-ea066f9a93a8"/>
  </ds:schemaRefs>
</ds:datastoreItem>
</file>

<file path=customXml/itemProps2.xml><?xml version="1.0" encoding="utf-8"?>
<ds:datastoreItem xmlns:ds="http://schemas.openxmlformats.org/officeDocument/2006/customXml" ds:itemID="{AA09B73A-50A0-4FF8-9BF8-509794ED17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15101a4-3849-478a-85f4-07255c8a3306"/>
    <ds:schemaRef ds:uri="a8329af7-1f58-47cd-8fa6-ea066f9a93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3EB1441-AAFF-4D91-9528-19158BCFDD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Sheet1</vt:lpstr>
      <vt:lpstr>Graph</vt:lpstr>
      <vt:lpstr>Table</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Chiknaikin</dc:creator>
  <cp:lastModifiedBy>gianluca baruffato</cp:lastModifiedBy>
  <dcterms:created xsi:type="dcterms:W3CDTF">2022-06-01T01:43:04Z</dcterms:created>
  <dcterms:modified xsi:type="dcterms:W3CDTF">2022-06-06T22:03:38Z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0x010100A1005A107F1EE24BBCCD1E395781A917</vt:lpwstr>
  </property>
</Properties>
</file>