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Research/hypatia/CaseStudy_Biorefinery/"/>
    </mc:Choice>
  </mc:AlternateContent>
  <xr:revisionPtr revIDLastSave="4" documentId="8_{51A1565B-4D6A-47DE-A49D-A503E34D5E0D}" xr6:coauthVersionLast="47" xr6:coauthVersionMax="47" xr10:uidLastSave="{64D611BC-3744-4693-93F4-502B35E20BBE}"/>
  <bookViews>
    <workbookView minimized="1" xWindow="2136" yWindow="1836" windowWidth="21600" windowHeight="11220" xr2:uid="{5D776BF8-EFC3-4FD0-92E7-0026B1B9A48C}"/>
  </bookViews>
  <sheets>
    <sheet name="Riassunto scenari" sheetId="1" r:id="rId1"/>
    <sheet name="Vincoli modello" sheetId="2" r:id="rId2"/>
    <sheet name="FUEL sensitiv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  <c r="Q1" i="1" l="1"/>
  <c r="J35" i="3"/>
  <c r="J36" i="3"/>
  <c r="J37" i="3"/>
  <c r="J38" i="3"/>
  <c r="H31" i="3"/>
  <c r="H32" i="3"/>
  <c r="H33" i="3"/>
  <c r="H34" i="3"/>
  <c r="H35" i="3"/>
  <c r="H36" i="3"/>
  <c r="H37" i="3"/>
  <c r="H38" i="3"/>
  <c r="F31" i="3"/>
  <c r="F32" i="3"/>
  <c r="F33" i="3"/>
  <c r="F34" i="3"/>
  <c r="F35" i="3"/>
  <c r="F36" i="3"/>
  <c r="F37" i="3"/>
  <c r="F38" i="3"/>
  <c r="D31" i="3"/>
  <c r="D32" i="3"/>
  <c r="D33" i="3"/>
  <c r="D34" i="3"/>
  <c r="D35" i="3"/>
  <c r="D36" i="3"/>
  <c r="D37" i="3"/>
  <c r="D38" i="3"/>
  <c r="H30" i="3"/>
  <c r="F30" i="3"/>
  <c r="D30" i="3"/>
  <c r="C67" i="3"/>
  <c r="I68" i="3" l="1"/>
  <c r="G68" i="3"/>
  <c r="E68" i="3"/>
  <c r="C68" i="3"/>
  <c r="AH1" i="3"/>
  <c r="I67" i="3"/>
  <c r="G67" i="3"/>
  <c r="E67" i="3"/>
  <c r="AL7" i="3"/>
  <c r="AL1" i="3" s="1"/>
  <c r="AH7" i="3"/>
  <c r="AD7" i="3"/>
  <c r="AD1" i="3" s="1"/>
  <c r="Z7" i="3"/>
  <c r="Z1" i="3" s="1"/>
  <c r="V7" i="3"/>
  <c r="V1" i="3" s="1"/>
  <c r="R7" i="3"/>
  <c r="R1" i="3" s="1"/>
  <c r="Q7" i="3" s="1"/>
  <c r="Q1" i="3" s="1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Z28" i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O28" i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AJ7" i="3" l="1"/>
  <c r="AJ1" i="3" s="1"/>
  <c r="AM7" i="3"/>
  <c r="AM1" i="3" s="1"/>
  <c r="AB7" i="3"/>
  <c r="AB1" i="3" s="1"/>
  <c r="Y7" i="3"/>
  <c r="Y1" i="3" s="1"/>
  <c r="W7" i="3"/>
  <c r="W1" i="3" s="1"/>
  <c r="U7" i="3"/>
  <c r="U1" i="3" s="1"/>
  <c r="AE7" i="3"/>
  <c r="AE1" i="3" s="1"/>
  <c r="AF7" i="3"/>
  <c r="AF1" i="3" s="1"/>
  <c r="AC7" i="3"/>
  <c r="AC1" i="3" s="1"/>
  <c r="AA7" i="3"/>
  <c r="AA1" i="3" s="1"/>
  <c r="AG7" i="3"/>
  <c r="AG1" i="3" s="1"/>
  <c r="AI7" i="3"/>
  <c r="AI1" i="3" s="1"/>
  <c r="S7" i="3"/>
  <c r="S1" i="3" s="1"/>
  <c r="AK7" i="3"/>
  <c r="AK1" i="3" s="1"/>
  <c r="AN7" i="3"/>
  <c r="AN1" i="3" s="1"/>
  <c r="T7" i="3"/>
  <c r="T1" i="3" s="1"/>
  <c r="X7" i="3"/>
  <c r="X1" i="3" s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T28" i="1" l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X27" i="1"/>
  <c r="V27" i="1"/>
  <c r="T27" i="1"/>
  <c r="R27" i="1"/>
  <c r="P1" i="1" l="1"/>
  <c r="R1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</calcChain>
</file>

<file path=xl/sharedStrings.xml><?xml version="1.0" encoding="utf-8"?>
<sst xmlns="http://schemas.openxmlformats.org/spreadsheetml/2006/main" count="886" uniqueCount="272">
  <si>
    <t>Nome scenario</t>
  </si>
  <si>
    <t>BC without biorefineries</t>
  </si>
  <si>
    <t>GD+BAN without biorefineries</t>
  </si>
  <si>
    <t>GD+BAN Low Biofuels Share</t>
  </si>
  <si>
    <t>GD without biorefineries</t>
  </si>
  <si>
    <t>GD+BAN Average Biofuels Share</t>
  </si>
  <si>
    <t>GD+BAN High Biofuels Share</t>
  </si>
  <si>
    <t>BAU</t>
  </si>
  <si>
    <t>GD</t>
  </si>
  <si>
    <t>BAN</t>
  </si>
  <si>
    <t>Biorefineries</t>
  </si>
  <si>
    <t>NG sensitivity</t>
  </si>
  <si>
    <t>ü</t>
  </si>
  <si>
    <t>û</t>
  </si>
  <si>
    <t>Numero scenario</t>
  </si>
  <si>
    <t>Carbon tax</t>
  </si>
  <si>
    <t>NG price (EUR/MWh) post 2022</t>
  </si>
  <si>
    <t>LOW SHARE + 120NG</t>
  </si>
  <si>
    <t>AV SHARE + 120NG</t>
  </si>
  <si>
    <t>HIGH SHARE + 120NG</t>
  </si>
  <si>
    <t>AV SHARE + 100NG</t>
  </si>
  <si>
    <t>AV SHARE + 80NG</t>
  </si>
  <si>
    <t>AV SHARE + 60NG</t>
  </si>
  <si>
    <t>AV SHARE + 40NG</t>
  </si>
  <si>
    <t>AV SHARE + 20NG</t>
  </si>
  <si>
    <t>SC 10</t>
  </si>
  <si>
    <t>SC 11</t>
  </si>
  <si>
    <t>SC 12</t>
  </si>
  <si>
    <t>SC 13</t>
  </si>
  <si>
    <t>SC 14</t>
  </si>
  <si>
    <t>Carbon Tax (EUR/tonCO2)</t>
  </si>
  <si>
    <t>-</t>
  </si>
  <si>
    <t>AV SHARE + 120NG + 120CT</t>
  </si>
  <si>
    <t>AV SHARE + 120NG + 20CT</t>
  </si>
  <si>
    <t>AV SHARE + 120NG + 40CT</t>
  </si>
  <si>
    <t>AV SHARE + 120NG + 80CT</t>
  </si>
  <si>
    <t>AV SHARE + 100NG + 20CT</t>
  </si>
  <si>
    <t>AV SHARE + 100NG + 40CT</t>
  </si>
  <si>
    <t>AV SHARE + 100NG + 80CT</t>
  </si>
  <si>
    <t>AV SHARE + 100NG + 120CT</t>
  </si>
  <si>
    <t>AV SHARE + 80NG + 20CT</t>
  </si>
  <si>
    <t>AV SHARE + 80NG + 40CT</t>
  </si>
  <si>
    <t>AV SHARE + 40NG + 80CT</t>
  </si>
  <si>
    <t>AV SHARE + 40NG + 120CT</t>
  </si>
  <si>
    <t>AV SHARE + 80NG + 80CT</t>
  </si>
  <si>
    <t>AV SHARE + 80NG + 120CT</t>
  </si>
  <si>
    <t>AV SHARE + 40NG + 20CT</t>
  </si>
  <si>
    <t>AV SHARE + 60NG + 20CT</t>
  </si>
  <si>
    <t>AV SHARE + 60NG + 40CT</t>
  </si>
  <si>
    <t>AV SHARE + 60NG + 80CT</t>
  </si>
  <si>
    <t>AV SHARE + 60NG + 120CT</t>
  </si>
  <si>
    <t>AV SHARE + 40NG + 40CT</t>
  </si>
  <si>
    <t>AV SHARE + 20NG + 20CT</t>
  </si>
  <si>
    <t>AV SHARE + 20NG + 40CT</t>
  </si>
  <si>
    <t>AV SHARE + 20NG + 80CT</t>
  </si>
  <si>
    <t>AV SHARE + 20NG + 120CT</t>
  </si>
  <si>
    <t>SC 15</t>
  </si>
  <si>
    <t>SC 16</t>
  </si>
  <si>
    <t>SC 17</t>
  </si>
  <si>
    <t>SC 18</t>
  </si>
  <si>
    <t>SC 19</t>
  </si>
  <si>
    <t>SC 20</t>
  </si>
  <si>
    <t>SC 21</t>
  </si>
  <si>
    <t>SC 22</t>
  </si>
  <si>
    <t>SC 23</t>
  </si>
  <si>
    <t>SC 31</t>
  </si>
  <si>
    <t>SC 35</t>
  </si>
  <si>
    <t>SC 24</t>
  </si>
  <si>
    <t>SC 25</t>
  </si>
  <si>
    <t>SC 26</t>
  </si>
  <si>
    <t>SC 32</t>
  </si>
  <si>
    <t>SC 33</t>
  </si>
  <si>
    <t>SC 34</t>
  </si>
  <si>
    <t>SC 27</t>
  </si>
  <si>
    <t>SC 28</t>
  </si>
  <si>
    <t>SC 29</t>
  </si>
  <si>
    <t>SC 30</t>
  </si>
  <si>
    <t>SC 36</t>
  </si>
  <si>
    <t>SC 37</t>
  </si>
  <si>
    <t>SC 38</t>
  </si>
  <si>
    <t>https://taxfoundation.org/carbon-taxes-in-europe-2022/#:~:text=Sweden%20levies%20the%20highest%20carbon,(%E2%82%AC2%2C%20%242.21).</t>
  </si>
  <si>
    <t>Descrizione</t>
  </si>
  <si>
    <t>Residual capacity</t>
  </si>
  <si>
    <t>Le capacità residue di ogni tecnologia all'anno 2020 vengo ridotte linearmente fino a zero in accordo con la vita utile commerciale di queste</t>
  </si>
  <si>
    <t>Minimum capacity factor</t>
  </si>
  <si>
    <t>Parte delle tecnologie (GEO_PP, HYDRO_PP, SOLAR_PV_PP, WIND_PP, Pump_HYDRP_PP, SFF_PP, NG_PP, NG_CHP, BW_CHP_PP) sono forzate a lavorare sempre al di sopra di una certa produzione proporzionalmente alla capacità installata</t>
  </si>
  <si>
    <t>Storage min SOC</t>
  </si>
  <si>
    <t>Storage initial SOC</t>
  </si>
  <si>
    <t>Impostata a zero per effettuare run con giornata tipo</t>
  </si>
  <si>
    <t>Capacity factor resource</t>
  </si>
  <si>
    <t>Per le rinnovabili vengono considerati i valori medi sulla giornata ove possibile (Solar and Wind) mentre per le altre sull'anno (Hydro). Per gli impianti termoelettrici il capacity factor resource rappresenta l'availability dell'impianto</t>
  </si>
  <si>
    <t>Maximum and Minimum production of Oil refinery</t>
  </si>
  <si>
    <t>Impostati ad un certo valore per evitare importazioni esagerate di Oil products, secondo i trend storici italiani</t>
  </si>
  <si>
    <t>Max new capacity</t>
  </si>
  <si>
    <t>Valori inseriti valutando gli storici italiani e le prospettive future (specialmente per le rinnovabili)  al fine di evitare installazione di elevate capacità irrealistiche</t>
  </si>
  <si>
    <t>VINCOLI STRUTTURALI</t>
  </si>
  <si>
    <t>Max total capacity</t>
  </si>
  <si>
    <t>Massima capacità imposta per tecnologie: Hydro (potenziale tecnico quasi interamente sfruttato) e Electricity imports (per vincoli di rete e indipendenza energetica)</t>
  </si>
  <si>
    <t>Average biofuels share</t>
  </si>
  <si>
    <t>Low biofuels share</t>
  </si>
  <si>
    <t>SC 7</t>
  </si>
  <si>
    <t>LOW SHARE + 100NG</t>
  </si>
  <si>
    <t>LOW SHARE + 80NG</t>
  </si>
  <si>
    <t>LOW SHARE + 60NG</t>
  </si>
  <si>
    <t>LOW SHARE + 40NG</t>
  </si>
  <si>
    <t>LOW SHARE + 20NG</t>
  </si>
  <si>
    <t>LOW SHARE + 120NG + 20CT</t>
  </si>
  <si>
    <t>LOW SHARE + 120NG + 40CT</t>
  </si>
  <si>
    <t>LOW SHARE + 120NG + 80CT</t>
  </si>
  <si>
    <t>LOW SHARE + 120NG + 120CT</t>
  </si>
  <si>
    <t>LOW SHARE + 100NG + 20CT</t>
  </si>
  <si>
    <t>LOW SHARE + 100NG + 40CT</t>
  </si>
  <si>
    <t>LOW SHARE + 100NG + 80CT</t>
  </si>
  <si>
    <t>LOW SHARE + 100NG + 120CT</t>
  </si>
  <si>
    <t>LOW SHARE + 80NG + 20CT</t>
  </si>
  <si>
    <t>LOW SHARE + 80NG + 40CT</t>
  </si>
  <si>
    <t>LOW SHARE + 80NG + 80CT</t>
  </si>
  <si>
    <t>LOW SHARE + 80NG + 120CT</t>
  </si>
  <si>
    <t>LOW SHARE + 60NG + 20CT</t>
  </si>
  <si>
    <t>LOW SHARE + 60NG + 40CT</t>
  </si>
  <si>
    <t>LOW SHARE + 60NG + 80CT</t>
  </si>
  <si>
    <t>LOW SHARE + 60NG + 120CT</t>
  </si>
  <si>
    <t>LOW SHARE + 40NG + 20CT</t>
  </si>
  <si>
    <t>LOW SHARE + 40NG + 40CT</t>
  </si>
  <si>
    <t>LOW SHARE + 40NG + 80CT</t>
  </si>
  <si>
    <t>LOW SHARE + 40NG + 120CT</t>
  </si>
  <si>
    <t>LOW SHARE + 20NG + 20CT</t>
  </si>
  <si>
    <t>LOW SHARE + 20NG + 40CT</t>
  </si>
  <si>
    <t>LOW SHARE + 20NG + 80CT</t>
  </si>
  <si>
    <t>LOW SHARE + 20NG + 120CT</t>
  </si>
  <si>
    <t>SC 39</t>
  </si>
  <si>
    <t>SC 40</t>
  </si>
  <si>
    <t>SC 41</t>
  </si>
  <si>
    <t>SC 42</t>
  </si>
  <si>
    <t>SC 43</t>
  </si>
  <si>
    <t>SC 44</t>
  </si>
  <si>
    <t>SC 45</t>
  </si>
  <si>
    <t>SC 46</t>
  </si>
  <si>
    <t>SC 47</t>
  </si>
  <si>
    <t>SC 48</t>
  </si>
  <si>
    <t>SC 49</t>
  </si>
  <si>
    <t>SC 50</t>
  </si>
  <si>
    <t>SC 51</t>
  </si>
  <si>
    <t>SC 52</t>
  </si>
  <si>
    <t>SC 56</t>
  </si>
  <si>
    <t>SC 60</t>
  </si>
  <si>
    <t>SC 64</t>
  </si>
  <si>
    <t>SC 53</t>
  </si>
  <si>
    <t>SC 54</t>
  </si>
  <si>
    <t>SC 55</t>
  </si>
  <si>
    <t>SC 57</t>
  </si>
  <si>
    <t>SC 58</t>
  </si>
  <si>
    <t>SC 59</t>
  </si>
  <si>
    <t>SC 61</t>
  </si>
  <si>
    <t>SC 62</t>
  </si>
  <si>
    <t>SC 63</t>
  </si>
  <si>
    <t>SC 65</t>
  </si>
  <si>
    <t>SC 66</t>
  </si>
  <si>
    <t>SC 67</t>
  </si>
  <si>
    <t>SC 8</t>
  </si>
  <si>
    <t>ESEGUITI</t>
  </si>
  <si>
    <t>Coal Price (EUR/GWh)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</si>
  <si>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</si>
  <si>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</si>
  <si>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</si>
  <si>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</si>
  <si>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</si>
  <si>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</si>
  <si>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</si>
  <si>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</si>
  <si>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</si>
  <si>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</si>
  <si>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</si>
  <si>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</si>
  <si>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</si>
  <si>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</si>
  <si>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</si>
  <si>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</si>
  <si>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</si>
  <si>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</si>
  <si>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</si>
  <si>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</si>
  <si>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</si>
  <si>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</si>
  <si>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</si>
  <si>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</si>
  <si>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</si>
  <si>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</si>
  <si>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</si>
  <si>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</si>
  <si>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</si>
  <si>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</si>
  <si>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</si>
  <si>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</si>
  <si>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</si>
  <si>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</si>
  <si>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</si>
  <si>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</si>
  <si>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</si>
  <si>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</si>
  <si>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</si>
  <si>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</si>
  <si>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</si>
  <si>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</si>
  <si>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</si>
  <si>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</si>
  <si>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</si>
  <si>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</si>
  <si>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</si>
  <si>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</si>
  <si>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</si>
  <si>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</si>
  <si>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</si>
  <si>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Oil price (EUR/GWh)</t>
  </si>
  <si>
    <t>NG price (EUR/GWh)</t>
  </si>
  <si>
    <t>OP Price (EUR/GWh)</t>
  </si>
  <si>
    <t>Variable trend estimated</t>
  </si>
  <si>
    <t>Da inserire</t>
  </si>
  <si>
    <t>PRONTI</t>
  </si>
  <si>
    <t>IN RUN</t>
  </si>
  <si>
    <t>20 EUR/MWh</t>
  </si>
  <si>
    <t>120 EUR/MWh</t>
  </si>
  <si>
    <t>40 EUR/MWh</t>
  </si>
  <si>
    <t>60 EUR/MWh</t>
  </si>
  <si>
    <t>80 EUR/MWh</t>
  </si>
  <si>
    <t>100 EUR/MWh</t>
  </si>
  <si>
    <t>MIN</t>
  </si>
  <si>
    <t>MAX</t>
  </si>
  <si>
    <t>EVITABILI</t>
  </si>
  <si>
    <t>DA FARE</t>
  </si>
  <si>
    <t>Oil price (EUR/MWh)</t>
  </si>
  <si>
    <t>NG price (EUR/MWh)</t>
  </si>
  <si>
    <t>Coal Price (EUR/MWh)</t>
  </si>
  <si>
    <t>OP Price (EUR/MWh)</t>
  </si>
  <si>
    <t>Emission cap power sector (post 2035)</t>
  </si>
  <si>
    <t>AV + CAP</t>
  </si>
  <si>
    <t>LOW + CAP</t>
  </si>
  <si>
    <t>VINCOLI PNIEC e GD</t>
  </si>
  <si>
    <t>VINCOLI BASECASE</t>
  </si>
  <si>
    <t>Demand</t>
  </si>
  <si>
    <t>Domanda presa dal Green Deal, interpolando linearmente fino al 2045 e poi mantenuta constante per mancanza di ulteriori policy</t>
  </si>
  <si>
    <t>Domanda presa da scenario PNIEC Business as usual, interpolando linearmente fino al 2045 e poi mantenuta constante per mancanza di ulteriori policy</t>
  </si>
  <si>
    <t>Carrier_ratio_in</t>
  </si>
  <si>
    <t>Presi da scenario PNIEC Business as usual, interpolando linearmente fino al 2045 e poi mantenuta constante per mancanza di ulteriori policy</t>
  </si>
  <si>
    <t>Presi da scenario Green Deal, interpolando linearmente fino al 2045 e poi mantenuta constante per mancanza di ulteriori policy</t>
  </si>
  <si>
    <t>Specific_emission</t>
  </si>
  <si>
    <t>Calcolate come media pesata tra le emissioni specifiche dei vari carrier consumati sulla base dei carrier ratio in</t>
  </si>
  <si>
    <t>Min total capacity</t>
  </si>
  <si>
    <t>Presi dal Green Deal come obiettivo per il 2030 interpolando linearmente i valori e mantenendoli costanti per i restanti anni</t>
  </si>
  <si>
    <t>Min RES production over TFEC</t>
  </si>
  <si>
    <t>Aumentato linearmente fino al 30% del 2030 e poi mantenuto constante per i restanti anni</t>
  </si>
  <si>
    <t>Aumentato linearmente fino al 55% del 2030 e poi mantenuto constante per i restanti anni</t>
  </si>
  <si>
    <t>Min RES electric production over total final electric consumption</t>
  </si>
  <si>
    <t>LOW SHARE</t>
  </si>
  <si>
    <t>Quota parte ridotta dei consumi di combustibili fossili consumati nel passanger car transport on road viene risudivisa in maniera proporzionale tra tutti i carrier eccetto liquid biofuels</t>
  </si>
  <si>
    <t>AV SHARE</t>
  </si>
  <si>
    <t>HIGH SHARE</t>
  </si>
  <si>
    <t xml:space="preserve">Quota parte ridotta dei consumi di combustibili fossili consumati nel passanger car transport on road viene risudivisa in maniera proporzionale tra tutti i carrier </t>
  </si>
  <si>
    <t>Quota parte ridotta dei consumi di combustibili fossili consumati nel passanger car transport on road viene riassegnata interamente al consumo di liquid biofuels</t>
  </si>
  <si>
    <t>VINCOLI Biorefineries con BAN</t>
  </si>
  <si>
    <t>La quota parte dei consumi di combustibili fossili nel settore passanger car on road (corrispondente al 76.1% dei consumi totali del settore dei trasporti) si azzerra completamente con un andamento lineare dal 2035 al 2045</t>
  </si>
  <si>
    <t>Variable trend</t>
  </si>
  <si>
    <t>Considera l'andamento dal 2020 al 2022 e per gli anni successivi la media del prezzo dei combustibili (Crude oil, Coal, Oil products e Gas naturale) nei 10 anni precedenti</t>
  </si>
  <si>
    <t>20-40-60-80-100-120</t>
  </si>
  <si>
    <t>VINCOLI fossil fuel price sensitivity</t>
  </si>
  <si>
    <t>Considera l'andamento dal 2020 al 2022 e per gli anni successivi prezzi constanti pari a 20-40-60-80-100-120 EUR/MWh per il NG; per gli altri combustibili il prezzo viene variato proporzionalmente alla variazione del prezzo del NG senza eccedere il limite inferiore di prezzo considerando i dati storici</t>
  </si>
  <si>
    <t>VINCOLI Carbon tax sensitivity</t>
  </si>
  <si>
    <t>0-20-40-80-120</t>
  </si>
  <si>
    <t>Considera Carbon tax differenti nei vari scenari considerati (0-20-40-80-120 EUR/tonCO2)</t>
  </si>
  <si>
    <t>VINCOLI CO2 emission cap nel power sector</t>
  </si>
  <si>
    <t xml:space="preserve">CAP CO2 emission power sector </t>
  </si>
  <si>
    <t>Si considera un cap alle emissioni dal 2035 in poi per il caso LOW share pari al valore delle emissioni al 2035 nel medesimo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</si>
</sst>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50"/>
      <name val="Wingdings"/>
      <charset val="2"/>
    </font>
    <font>
      <sz val="11"/>
      <color rgb="FFFF0000"/>
      <name val="Wingdings"/>
      <charset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7">
    <xf numFmtId="0" fontId="0" fillId="0" borderId="0" xfId="0"/>
    <xf numFmtId="4" fontId="0" fillId="0" borderId="0" xfId="0" applyNumberFormat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8" fillId="2" borderId="1" xfId="0" applyFont="1" applyFill="1" applyBorder="1" applyAlignment="1">
      <alignment horizontal="center"/>
    </xf>
    <xf numFmtId="0" fontId="0" fillId="0" borderId="1" xfId="0" applyFill="1" applyBorder="1"/>
    <xf numFmtId="9" fontId="0" fillId="0" borderId="0" xfId="0" applyNumberFormat="1"/>
    <xf numFmtId="0" fontId="2" fillId="0" borderId="6" xfId="0" applyFont="1" applyBorder="1" applyAlignment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0" xfId="0" applyFont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2" borderId="0" xfId="0" applyFill="1"/>
    <xf numFmtId="0" fontId="8" fillId="2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0" borderId="1" xfId="0" applyFont="1" applyBorder="1"/>
    <xf numFmtId="0" fontId="8" fillId="0" borderId="7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2" fillId="4" borderId="0" xfId="0" applyFont="1" applyFill="1"/>
    <xf numFmtId="0" fontId="2" fillId="2" borderId="0" xfId="0" applyFont="1" applyFill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8" fillId="0" borderId="0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2" fontId="0" fillId="0" borderId="15" xfId="0" applyNumberFormat="1" applyBorder="1"/>
    <xf numFmtId="2" fontId="0" fillId="0" borderId="18" xfId="0" applyNumberFormat="1" applyBorder="1"/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4" fontId="1" fillId="5" borderId="1" xfId="0" applyNumberFormat="1" applyFont="1" applyFill="1" applyBorder="1" applyAlignment="1">
      <alignment horizontal="center"/>
    </xf>
    <xf numFmtId="9" fontId="0" fillId="0" borderId="0" xfId="1" applyFont="1"/>
    <xf numFmtId="0" fontId="8" fillId="0" borderId="0" xfId="0" applyFont="1" applyBorder="1" applyAlignment="1">
      <alignment horizontal="center"/>
    </xf>
    <xf numFmtId="0" fontId="9" fillId="0" borderId="1" xfId="0" applyFont="1" applyBorder="1"/>
    <xf numFmtId="0" fontId="7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Fossil fuel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'Riassunto scenari'!$AG$26</c:f>
              <c:strCache>
                <c:ptCount val="1"/>
                <c:pt idx="0">
                  <c:v>Oil price (EUR/MWh)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'Riassunto scenari'!$AF$27:$AF$90</c:f>
              <c:numCache>
                <c:formatCode>General</c:formatCode>
                <c:ptCount val="64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  <c:pt idx="36">
                  <c:v>2023</c:v>
                </c:pt>
                <c:pt idx="37">
                  <c:v>2024</c:v>
                </c:pt>
                <c:pt idx="38">
                  <c:v>2025</c:v>
                </c:pt>
                <c:pt idx="39">
                  <c:v>2026</c:v>
                </c:pt>
                <c:pt idx="40">
                  <c:v>2027</c:v>
                </c:pt>
                <c:pt idx="41">
                  <c:v>2028</c:v>
                </c:pt>
                <c:pt idx="42">
                  <c:v>2029</c:v>
                </c:pt>
                <c:pt idx="43">
                  <c:v>2030</c:v>
                </c:pt>
                <c:pt idx="44">
                  <c:v>2031</c:v>
                </c:pt>
                <c:pt idx="45">
                  <c:v>2032</c:v>
                </c:pt>
                <c:pt idx="46">
                  <c:v>2033</c:v>
                </c:pt>
                <c:pt idx="47">
                  <c:v>2034</c:v>
                </c:pt>
                <c:pt idx="48">
                  <c:v>2035</c:v>
                </c:pt>
                <c:pt idx="49">
                  <c:v>2036</c:v>
                </c:pt>
                <c:pt idx="50">
                  <c:v>2037</c:v>
                </c:pt>
                <c:pt idx="51">
                  <c:v>2038</c:v>
                </c:pt>
                <c:pt idx="52">
                  <c:v>2039</c:v>
                </c:pt>
                <c:pt idx="53">
                  <c:v>2040</c:v>
                </c:pt>
                <c:pt idx="54">
                  <c:v>2041</c:v>
                </c:pt>
                <c:pt idx="55">
                  <c:v>2042</c:v>
                </c:pt>
                <c:pt idx="56">
                  <c:v>2043</c:v>
                </c:pt>
                <c:pt idx="57">
                  <c:v>2044</c:v>
                </c:pt>
                <c:pt idx="58">
                  <c:v>2045</c:v>
                </c:pt>
                <c:pt idx="59">
                  <c:v>2046</c:v>
                </c:pt>
                <c:pt idx="60">
                  <c:v>2047</c:v>
                </c:pt>
                <c:pt idx="61">
                  <c:v>2048</c:v>
                </c:pt>
                <c:pt idx="62">
                  <c:v>2049</c:v>
                </c:pt>
                <c:pt idx="63">
                  <c:v>2050</c:v>
                </c:pt>
              </c:numCache>
            </c:numRef>
          </c:cat>
          <c:val>
            <c:numRef>
              <c:f>'Riassunto scenari'!$AG$27:$AG$90</c:f>
              <c:numCache>
                <c:formatCode>General</c:formatCode>
                <c:ptCount val="64"/>
                <c:pt idx="0">
                  <c:v>10.159958696720304</c:v>
                </c:pt>
                <c:pt idx="1">
                  <c:v>8.1994573762437053</c:v>
                </c:pt>
                <c:pt idx="2">
                  <c:v>10.01140124063383</c:v>
                </c:pt>
                <c:pt idx="3">
                  <c:v>12.986664261147279</c:v>
                </c:pt>
                <c:pt idx="4">
                  <c:v>10.976339055398599</c:v>
                </c:pt>
                <c:pt idx="5">
                  <c:v>10.589632569708881</c:v>
                </c:pt>
                <c:pt idx="6">
                  <c:v>9.3481493366908222</c:v>
                </c:pt>
                <c:pt idx="7">
                  <c:v>8.6890113315317539</c:v>
                </c:pt>
                <c:pt idx="8">
                  <c:v>9.3490635364205872</c:v>
                </c:pt>
                <c:pt idx="9">
                  <c:v>11.318706854194815</c:v>
                </c:pt>
                <c:pt idx="10">
                  <c:v>10.486785100110552</c:v>
                </c:pt>
                <c:pt idx="11">
                  <c:v>7.0096264279572535</c:v>
                </c:pt>
                <c:pt idx="12">
                  <c:v>9.7892507063014378</c:v>
                </c:pt>
                <c:pt idx="13">
                  <c:v>15.645157075297879</c:v>
                </c:pt>
                <c:pt idx="14">
                  <c:v>13.411310035622158</c:v>
                </c:pt>
                <c:pt idx="15">
                  <c:v>13.692883552389143</c:v>
                </c:pt>
                <c:pt idx="16">
                  <c:v>15.842624216926668</c:v>
                </c:pt>
                <c:pt idx="17">
                  <c:v>20.969913401302048</c:v>
                </c:pt>
                <c:pt idx="18">
                  <c:v>29.849535376489371</c:v>
                </c:pt>
                <c:pt idx="19">
                  <c:v>35.734239036973349</c:v>
                </c:pt>
                <c:pt idx="20">
                  <c:v>39.748490050362356</c:v>
                </c:pt>
                <c:pt idx="21">
                  <c:v>53.122774996929131</c:v>
                </c:pt>
                <c:pt idx="22">
                  <c:v>33.728484829873487</c:v>
                </c:pt>
                <c:pt idx="23">
                  <c:v>43.613726507800024</c:v>
                </c:pt>
                <c:pt idx="24">
                  <c:v>61.030602659378445</c:v>
                </c:pt>
                <c:pt idx="25">
                  <c:v>61.243154096548338</c:v>
                </c:pt>
                <c:pt idx="26">
                  <c:v>59.589823885272075</c:v>
                </c:pt>
                <c:pt idx="27">
                  <c:v>54.316262744134626</c:v>
                </c:pt>
                <c:pt idx="28">
                  <c:v>28.716841911313107</c:v>
                </c:pt>
                <c:pt idx="29">
                  <c:v>23.887124738975558</c:v>
                </c:pt>
                <c:pt idx="30">
                  <c:v>29.75582990418868</c:v>
                </c:pt>
                <c:pt idx="31">
                  <c:v>38.978276778037092</c:v>
                </c:pt>
                <c:pt idx="32">
                  <c:v>35.301822564795479</c:v>
                </c:pt>
                <c:pt idx="33">
                  <c:v>22.905731329075049</c:v>
                </c:pt>
                <c:pt idx="34">
                  <c:v>38.768010840191621</c:v>
                </c:pt>
                <c:pt idx="35">
                  <c:v>59.040324547703868</c:v>
                </c:pt>
                <c:pt idx="36">
                  <c:v>41.629503155446749</c:v>
                </c:pt>
                <c:pt idx="37">
                  <c:v>42.283945809833277</c:v>
                </c:pt>
                <c:pt idx="38">
                  <c:v>42.647818408325499</c:v>
                </c:pt>
                <c:pt idx="39">
                  <c:v>42.808892205990112</c:v>
                </c:pt>
                <c:pt idx="40">
                  <c:v>42.235898717604613</c:v>
                </c:pt>
                <c:pt idx="41">
                  <c:v>42.708532822478553</c:v>
                </c:pt>
                <c:pt idx="42">
                  <c:v>42.658244284405143</c:v>
                </c:pt>
                <c:pt idx="43">
                  <c:v>41.637557708017745</c:v>
                </c:pt>
                <c:pt idx="44">
                  <c:v>40.548357908654935</c:v>
                </c:pt>
                <c:pt idx="45">
                  <c:v>39.490498687731765</c:v>
                </c:pt>
                <c:pt idx="46">
                  <c:v>38.66684512904272</c:v>
                </c:pt>
                <c:pt idx="47">
                  <c:v>39.219623085583251</c:v>
                </c:pt>
                <c:pt idx="48">
                  <c:v>40.071428549283674</c:v>
                </c:pt>
                <c:pt idx="49">
                  <c:v>40.644517362900061</c:v>
                </c:pt>
                <c:pt idx="50">
                  <c:v>40.737086284281339</c:v>
                </c:pt>
                <c:pt idx="51">
                  <c:v>41.039045379808336</c:v>
                </c:pt>
                <c:pt idx="52">
                  <c:v>42.046451715960181</c:v>
                </c:pt>
                <c:pt idx="53">
                  <c:v>42.228587320169545</c:v>
                </c:pt>
                <c:pt idx="54">
                  <c:v>41.294601918639856</c:v>
                </c:pt>
                <c:pt idx="55">
                  <c:v>41.275996294372824</c:v>
                </c:pt>
                <c:pt idx="56">
                  <c:v>41.219999099069454</c:v>
                </c:pt>
                <c:pt idx="57">
                  <c:v>41.140675804110785</c:v>
                </c:pt>
                <c:pt idx="58">
                  <c:v>41.047997115117482</c:v>
                </c:pt>
                <c:pt idx="59">
                  <c:v>40.982002581645979</c:v>
                </c:pt>
                <c:pt idx="60">
                  <c:v>40.886084234933065</c:v>
                </c:pt>
                <c:pt idx="61">
                  <c:v>40.787630898851283</c:v>
                </c:pt>
                <c:pt idx="62">
                  <c:v>40.740412742786475</c:v>
                </c:pt>
                <c:pt idx="63">
                  <c:v>40.751082455793771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7-4CF2-BF10-30C1E343F572}"/>
            </c:ext>
          </c:extLst>
        </c:ser>
        <c:ser>
          <c:idx val="1"/>
          <c:order val="1"/>
          <c:tx>
            <c:strRef>
              <c:f>'Riassunto scenari'!$AH$26</c:f>
              <c:strCache>
                <c:ptCount val="1"/>
                <c:pt idx="0">
                  <c:v>NG price (EUR/MWh)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'Riassunto scenari'!$AF$27:$AF$90</c:f>
              <c:numCache>
                <c:formatCode>General</c:formatCode>
                <c:ptCount val="64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  <c:pt idx="36">
                  <c:v>2023</c:v>
                </c:pt>
                <c:pt idx="37">
                  <c:v>2024</c:v>
                </c:pt>
                <c:pt idx="38">
                  <c:v>2025</c:v>
                </c:pt>
                <c:pt idx="39">
                  <c:v>2026</c:v>
                </c:pt>
                <c:pt idx="40">
                  <c:v>2027</c:v>
                </c:pt>
                <c:pt idx="41">
                  <c:v>2028</c:v>
                </c:pt>
                <c:pt idx="42">
                  <c:v>2029</c:v>
                </c:pt>
                <c:pt idx="43">
                  <c:v>2030</c:v>
                </c:pt>
                <c:pt idx="44">
                  <c:v>2031</c:v>
                </c:pt>
                <c:pt idx="45">
                  <c:v>2032</c:v>
                </c:pt>
                <c:pt idx="46">
                  <c:v>2033</c:v>
                </c:pt>
                <c:pt idx="47">
                  <c:v>2034</c:v>
                </c:pt>
                <c:pt idx="48">
                  <c:v>2035</c:v>
                </c:pt>
                <c:pt idx="49">
                  <c:v>2036</c:v>
                </c:pt>
                <c:pt idx="50">
                  <c:v>2037</c:v>
                </c:pt>
                <c:pt idx="51">
                  <c:v>2038</c:v>
                </c:pt>
                <c:pt idx="52">
                  <c:v>2039</c:v>
                </c:pt>
                <c:pt idx="53">
                  <c:v>2040</c:v>
                </c:pt>
                <c:pt idx="54">
                  <c:v>2041</c:v>
                </c:pt>
                <c:pt idx="55">
                  <c:v>2042</c:v>
                </c:pt>
                <c:pt idx="56">
                  <c:v>2043</c:v>
                </c:pt>
                <c:pt idx="57">
                  <c:v>2044</c:v>
                </c:pt>
                <c:pt idx="58">
                  <c:v>2045</c:v>
                </c:pt>
                <c:pt idx="59">
                  <c:v>2046</c:v>
                </c:pt>
                <c:pt idx="60">
                  <c:v>2047</c:v>
                </c:pt>
                <c:pt idx="61">
                  <c:v>2048</c:v>
                </c:pt>
                <c:pt idx="62">
                  <c:v>2049</c:v>
                </c:pt>
                <c:pt idx="63">
                  <c:v>2050</c:v>
                </c:pt>
              </c:numCache>
            </c:numRef>
          </c:cat>
          <c:val>
            <c:numRef>
              <c:f>'Riassunto scenari'!$AH$27:$AH$90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26.610833333333332</c:v>
                </c:pt>
                <c:pt idx="27">
                  <c:v>21.474999999999998</c:v>
                </c:pt>
                <c:pt idx="28">
                  <c:v>20.006666666666668</c:v>
                </c:pt>
                <c:pt idx="29">
                  <c:v>14.6225</c:v>
                </c:pt>
                <c:pt idx="30">
                  <c:v>17.225000000000001</c:v>
                </c:pt>
                <c:pt idx="31">
                  <c:v>22.0425</c:v>
                </c:pt>
                <c:pt idx="32">
                  <c:v>14.3575</c:v>
                </c:pt>
                <c:pt idx="33">
                  <c:v>10.097083333333334</c:v>
                </c:pt>
                <c:pt idx="34">
                  <c:v>46.184166666666677</c:v>
                </c:pt>
                <c:pt idx="35">
                  <c:v>146.39125000000001</c:v>
                </c:pt>
                <c:pt idx="36">
                  <c:v>44.859999999999992</c:v>
                </c:pt>
                <c:pt idx="37">
                  <c:v>46.852500000000006</c:v>
                </c:pt>
                <c:pt idx="38">
                  <c:v>48.875469696969702</c:v>
                </c:pt>
                <c:pt idx="39">
                  <c:v>50.804842975206618</c:v>
                </c:pt>
                <c:pt idx="40">
                  <c:v>52.560124067117471</c:v>
                </c:pt>
                <c:pt idx="41">
                  <c:v>53.976686394371981</c:v>
                </c:pt>
                <c:pt idx="42">
                  <c:v>55.008348707179728</c:v>
                </c:pt>
                <c:pt idx="43">
                  <c:v>55.646964415145746</c:v>
                </c:pt>
                <c:pt idx="44">
                  <c:v>55.66258572988415</c:v>
                </c:pt>
                <c:pt idx="45">
                  <c:v>54.852867627632939</c:v>
                </c:pt>
                <c:pt idx="46">
                  <c:v>53.723593160186638</c:v>
                </c:pt>
                <c:pt idx="47">
                  <c:v>54.053330287247704</c:v>
                </c:pt>
                <c:pt idx="48">
                  <c:v>54.281863379952831</c:v>
                </c:pt>
                <c:pt idx="49">
                  <c:v>54.421023757018027</c:v>
                </c:pt>
                <c:pt idx="50">
                  <c:v>54.487187953859014</c:v>
                </c:pt>
                <c:pt idx="51">
                  <c:v>54.499633263183618</c:v>
                </c:pt>
                <c:pt idx="52">
                  <c:v>54.479303830808284</c:v>
                </c:pt>
                <c:pt idx="53">
                  <c:v>54.445770013113609</c:v>
                </c:pt>
                <c:pt idx="54">
                  <c:v>54.415758135408481</c:v>
                </c:pt>
                <c:pt idx="55">
                  <c:v>54.4021294508848</c:v>
                </c:pt>
                <c:pt idx="56">
                  <c:v>54.408692416347286</c:v>
                </c:pt>
                <c:pt idx="57">
                  <c:v>54.424643887834748</c:v>
                </c:pt>
                <c:pt idx="58">
                  <c:v>54.431039276753339</c:v>
                </c:pt>
                <c:pt idx="59">
                  <c:v>54.431846307282854</c:v>
                </c:pt>
                <c:pt idx="60">
                  <c:v>54.43008778160317</c:v>
                </c:pt>
                <c:pt idx="61">
                  <c:v>54.42781275034055</c:v>
                </c:pt>
                <c:pt idx="62">
                  <c:v>54.426162261980288</c:v>
                </c:pt>
                <c:pt idx="63">
                  <c:v>54.424394228154902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7-4CF2-BF10-30C1E343F572}"/>
            </c:ext>
          </c:extLst>
        </c:ser>
        <c:ser>
          <c:idx val="2"/>
          <c:order val="2"/>
          <c:tx>
            <c:strRef>
              <c:f>'Riassunto scenari'!$AI$26</c:f>
              <c:strCache>
                <c:ptCount val="1"/>
                <c:pt idx="0">
                  <c:v>Coal Price (EUR/MWh)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'Riassunto scenari'!$AF$27:$AF$90</c:f>
              <c:numCache>
                <c:formatCode>General</c:formatCode>
                <c:ptCount val="64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  <c:pt idx="36">
                  <c:v>2023</c:v>
                </c:pt>
                <c:pt idx="37">
                  <c:v>2024</c:v>
                </c:pt>
                <c:pt idx="38">
                  <c:v>2025</c:v>
                </c:pt>
                <c:pt idx="39">
                  <c:v>2026</c:v>
                </c:pt>
                <c:pt idx="40">
                  <c:v>2027</c:v>
                </c:pt>
                <c:pt idx="41">
                  <c:v>2028</c:v>
                </c:pt>
                <c:pt idx="42">
                  <c:v>2029</c:v>
                </c:pt>
                <c:pt idx="43">
                  <c:v>2030</c:v>
                </c:pt>
                <c:pt idx="44">
                  <c:v>2031</c:v>
                </c:pt>
                <c:pt idx="45">
                  <c:v>2032</c:v>
                </c:pt>
                <c:pt idx="46">
                  <c:v>2033</c:v>
                </c:pt>
                <c:pt idx="47">
                  <c:v>2034</c:v>
                </c:pt>
                <c:pt idx="48">
                  <c:v>2035</c:v>
                </c:pt>
                <c:pt idx="49">
                  <c:v>2036</c:v>
                </c:pt>
                <c:pt idx="50">
                  <c:v>2037</c:v>
                </c:pt>
                <c:pt idx="51">
                  <c:v>2038</c:v>
                </c:pt>
                <c:pt idx="52">
                  <c:v>2039</c:v>
                </c:pt>
                <c:pt idx="53">
                  <c:v>2040</c:v>
                </c:pt>
                <c:pt idx="54">
                  <c:v>2041</c:v>
                </c:pt>
                <c:pt idx="55">
                  <c:v>2042</c:v>
                </c:pt>
                <c:pt idx="56">
                  <c:v>2043</c:v>
                </c:pt>
                <c:pt idx="57">
                  <c:v>2044</c:v>
                </c:pt>
                <c:pt idx="58">
                  <c:v>2045</c:v>
                </c:pt>
                <c:pt idx="59">
                  <c:v>2046</c:v>
                </c:pt>
                <c:pt idx="60">
                  <c:v>2047</c:v>
                </c:pt>
                <c:pt idx="61">
                  <c:v>2048</c:v>
                </c:pt>
                <c:pt idx="62">
                  <c:v>2049</c:v>
                </c:pt>
                <c:pt idx="63">
                  <c:v>2050</c:v>
                </c:pt>
              </c:numCache>
            </c:numRef>
          </c:cat>
          <c:val>
            <c:numRef>
              <c:f>'Riassunto scenari'!$AI$27:$AI$90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8.8591435327355352</c:v>
                </c:pt>
                <c:pt idx="27">
                  <c:v>8.0776788273348892</c:v>
                </c:pt>
                <c:pt idx="28">
                  <c:v>6.0488330671907624</c:v>
                </c:pt>
                <c:pt idx="29">
                  <c:v>6.5380901199688815</c:v>
                </c:pt>
                <c:pt idx="30">
                  <c:v>9.0943460058141898</c:v>
                </c:pt>
                <c:pt idx="31">
                  <c:v>9.8089306186791152</c:v>
                </c:pt>
                <c:pt idx="32">
                  <c:v>6.5425787167833604</c:v>
                </c:pt>
                <c:pt idx="33">
                  <c:v>5.5824678581664813</c:v>
                </c:pt>
                <c:pt idx="34">
                  <c:v>13.254377533472546</c:v>
                </c:pt>
                <c:pt idx="35">
                  <c:v>33.512312676575355</c:v>
                </c:pt>
                <c:pt idx="36">
                  <c:v>13.063799873814922</c:v>
                </c:pt>
                <c:pt idx="37">
                  <c:v>13.487786051659064</c:v>
                </c:pt>
                <c:pt idx="38">
                  <c:v>13.912412328364343</c:v>
                </c:pt>
                <c:pt idx="39">
                  <c:v>14.315877796755593</c:v>
                </c:pt>
                <c:pt idx="40">
                  <c:v>14.649726454651187</c:v>
                </c:pt>
                <c:pt idx="41">
                  <c:v>14.902860547131679</c:v>
                </c:pt>
                <c:pt idx="42">
                  <c:v>15.10101210281158</c:v>
                </c:pt>
                <c:pt idx="43">
                  <c:v>15.242574306279604</c:v>
                </c:pt>
                <c:pt idx="44">
                  <c:v>15.254267212450392</c:v>
                </c:pt>
                <c:pt idx="45">
                  <c:v>15.092447802504719</c:v>
                </c:pt>
                <c:pt idx="46">
                  <c:v>14.864845051132962</c:v>
                </c:pt>
                <c:pt idx="47">
                  <c:v>14.930766615403993</c:v>
                </c:pt>
                <c:pt idx="48">
                  <c:v>14.975927642682155</c:v>
                </c:pt>
                <c:pt idx="49">
                  <c:v>15.003063755579163</c:v>
                </c:pt>
                <c:pt idx="50">
                  <c:v>15.015797065106211</c:v>
                </c:pt>
                <c:pt idx="51">
                  <c:v>15.018351231659569</c:v>
                </c:pt>
                <c:pt idx="52">
                  <c:v>15.014713962850717</c:v>
                </c:pt>
                <c:pt idx="53">
                  <c:v>15.008315541812481</c:v>
                </c:pt>
                <c:pt idx="54">
                  <c:v>15.002322828584759</c:v>
                </c:pt>
                <c:pt idx="55">
                  <c:v>14.999499781396857</c:v>
                </c:pt>
                <c:pt idx="56">
                  <c:v>15.000744259881433</c:v>
                </c:pt>
                <c:pt idx="57">
                  <c:v>15.003904971201534</c:v>
                </c:pt>
                <c:pt idx="58">
                  <c:v>15.005169462602584</c:v>
                </c:pt>
                <c:pt idx="59">
                  <c:v>15.00533407324388</c:v>
                </c:pt>
                <c:pt idx="60">
                  <c:v>15.004996943639577</c:v>
                </c:pt>
                <c:pt idx="61">
                  <c:v>15.00455723924059</c:v>
                </c:pt>
                <c:pt idx="62">
                  <c:v>15.004233954432092</c:v>
                </c:pt>
                <c:pt idx="63">
                  <c:v>15.004102690429667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C7-4CF2-BF10-30C1E343F572}"/>
            </c:ext>
          </c:extLst>
        </c:ser>
        <c:ser>
          <c:idx val="3"/>
          <c:order val="3"/>
          <c:tx>
            <c:strRef>
              <c:f>'Riassunto scenari'!$AJ$26</c:f>
              <c:strCache>
                <c:ptCount val="1"/>
                <c:pt idx="0">
                  <c:v>OP Price (EUR/MWh)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'Riassunto scenari'!$AF$27:$AF$90</c:f>
              <c:numCache>
                <c:formatCode>General</c:formatCode>
                <c:ptCount val="64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  <c:pt idx="34">
                  <c:v>2021</c:v>
                </c:pt>
                <c:pt idx="35">
                  <c:v>2022</c:v>
                </c:pt>
                <c:pt idx="36">
                  <c:v>2023</c:v>
                </c:pt>
                <c:pt idx="37">
                  <c:v>2024</c:v>
                </c:pt>
                <c:pt idx="38">
                  <c:v>2025</c:v>
                </c:pt>
                <c:pt idx="39">
                  <c:v>2026</c:v>
                </c:pt>
                <c:pt idx="40">
                  <c:v>2027</c:v>
                </c:pt>
                <c:pt idx="41">
                  <c:v>2028</c:v>
                </c:pt>
                <c:pt idx="42">
                  <c:v>2029</c:v>
                </c:pt>
                <c:pt idx="43">
                  <c:v>2030</c:v>
                </c:pt>
                <c:pt idx="44">
                  <c:v>2031</c:v>
                </c:pt>
                <c:pt idx="45">
                  <c:v>2032</c:v>
                </c:pt>
                <c:pt idx="46">
                  <c:v>2033</c:v>
                </c:pt>
                <c:pt idx="47">
                  <c:v>2034</c:v>
                </c:pt>
                <c:pt idx="48">
                  <c:v>2035</c:v>
                </c:pt>
                <c:pt idx="49">
                  <c:v>2036</c:v>
                </c:pt>
                <c:pt idx="50">
                  <c:v>2037</c:v>
                </c:pt>
                <c:pt idx="51">
                  <c:v>2038</c:v>
                </c:pt>
                <c:pt idx="52">
                  <c:v>2039</c:v>
                </c:pt>
                <c:pt idx="53">
                  <c:v>2040</c:v>
                </c:pt>
                <c:pt idx="54">
                  <c:v>2041</c:v>
                </c:pt>
                <c:pt idx="55">
                  <c:v>2042</c:v>
                </c:pt>
                <c:pt idx="56">
                  <c:v>2043</c:v>
                </c:pt>
                <c:pt idx="57">
                  <c:v>2044</c:v>
                </c:pt>
                <c:pt idx="58">
                  <c:v>2045</c:v>
                </c:pt>
                <c:pt idx="59">
                  <c:v>2046</c:v>
                </c:pt>
                <c:pt idx="60">
                  <c:v>2047</c:v>
                </c:pt>
                <c:pt idx="61">
                  <c:v>2048</c:v>
                </c:pt>
                <c:pt idx="62">
                  <c:v>2049</c:v>
                </c:pt>
                <c:pt idx="63">
                  <c:v>2050</c:v>
                </c:pt>
              </c:numCache>
            </c:numRef>
          </c:cat>
          <c:val>
            <c:numRef>
              <c:f>'Riassunto scenari'!$AJ$27:$AJ$90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51.194530075422925</c:v>
                </c:pt>
                <c:pt idx="32">
                  <c:v>49.901442679529254</c:v>
                </c:pt>
                <c:pt idx="33">
                  <c:v>43.343033935386039</c:v>
                </c:pt>
                <c:pt idx="34">
                  <c:v>52.321175588918869</c:v>
                </c:pt>
                <c:pt idx="35">
                  <c:v>74.602898778219256</c:v>
                </c:pt>
                <c:pt idx="36">
                  <c:v>52.175913491673235</c:v>
                </c:pt>
                <c:pt idx="37">
                  <c:v>52.695494642043073</c:v>
                </c:pt>
                <c:pt idx="38">
                  <c:v>52.717513409873902</c:v>
                </c:pt>
                <c:pt idx="39">
                  <c:v>51.430137799971234</c:v>
                </c:pt>
                <c:pt idx="40">
                  <c:v>51.386268641635837</c:v>
                </c:pt>
                <c:pt idx="41">
                  <c:v>51.309255347494222</c:v>
                </c:pt>
                <c:pt idx="42">
                  <c:v>51.226416637942485</c:v>
                </c:pt>
                <c:pt idx="43">
                  <c:v>51.214433040176083</c:v>
                </c:pt>
                <c:pt idx="44">
                  <c:v>51.204325063619628</c:v>
                </c:pt>
                <c:pt idx="45">
                  <c:v>51.198152693979942</c:v>
                </c:pt>
                <c:pt idx="46">
                  <c:v>51.196490109040973</c:v>
                </c:pt>
                <c:pt idx="47">
                  <c:v>51.195434642503614</c:v>
                </c:pt>
                <c:pt idx="48">
                  <c:v>51.194911676555613</c:v>
                </c:pt>
                <c:pt idx="49">
                  <c:v>51.194721028471832</c:v>
                </c:pt>
                <c:pt idx="50">
                  <c:v>51.194616964908946</c:v>
                </c:pt>
                <c:pt idx="51">
                  <c:v>51.194568866226895</c:v>
                </c:pt>
                <c:pt idx="52">
                  <c:v>51.194548700913444</c:v>
                </c:pt>
                <c:pt idx="53">
                  <c:v>51.194538563998243</c:v>
                </c:pt>
                <c:pt idx="54">
                  <c:v>51.194533952179967</c:v>
                </c:pt>
                <c:pt idx="55">
                  <c:v>51.194531898412507</c:v>
                </c:pt>
                <c:pt idx="56">
                  <c:v>51.194530910030089</c:v>
                </c:pt>
                <c:pt idx="57">
                  <c:v>51.194530459796674</c:v>
                </c:pt>
                <c:pt idx="58">
                  <c:v>51.194530254362363</c:v>
                </c:pt>
                <c:pt idx="59">
                  <c:v>51.194530157653531</c:v>
                </c:pt>
                <c:pt idx="60">
                  <c:v>51.194530113396084</c:v>
                </c:pt>
                <c:pt idx="61">
                  <c:v>51.19453009301958</c:v>
                </c:pt>
                <c:pt idx="62">
                  <c:v>51.194530083528832</c:v>
                </c:pt>
                <c:pt idx="63">
                  <c:v>51.194530079168558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C7-4CF2-BF10-30C1E343F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568"/>
        <c:axId val="14351488"/>
      </c:lineChart>
      <c:dateAx>
        <c:axId val="1435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51488"/>
        <c:crosses val="autoZero"/>
        <c:auto val="0"/>
        <c:lblOffset val="100"/>
        <c:baseTimeUnit val="days"/>
      </c:dateAx>
      <c:valAx>
        <c:axId val="143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361951</xdr:colOff>
      <xdr:row>4</xdr:row>
      <xdr:rowOff>72869</xdr:rowOff>
    </xdr:from>
    <xdr:to>
      <xdr:col>23</xdr:col>
      <xdr:colOff>1009799</xdr:colOff>
      <xdr:row>22</xdr:row>
      <xdr:rowOff>60960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30C13F9-D8AB-BFBE-9D8E-EAC9ECD52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38031" y="804389"/>
          <a:ext cx="5920888" cy="3279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261922</xdr:colOff>
      <xdr:row>43</xdr:row>
      <xdr:rowOff>51331</xdr:rowOff>
    </xdr:from>
    <xdr:to>
      <xdr:col>53</xdr:col>
      <xdr:colOff>336799</xdr:colOff>
      <xdr:row>70</xdr:row>
      <xdr:rowOff>143668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1D52B6C-8686-EEC4-FED8-0B646C368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A21C0-5E63-4059-9BE8-8138538D4966}">
  <dimension ref="B1:AJ90"/>
  <sheetViews>
    <sheetView tabSelected="1" topLeftCell="L1" zoomScale="115" zoomScaleNormal="115" workbookViewId="0">
      <selection activeCell="O1" sqref="O1"/>
    </sheetView>
  </sheetViews>
  <sheetFormatPr defaultRowHeight="14.4" x14ac:dyDescent="0.3"/>
  <cols>
    <col min="2" max="2" width="28.44140625" bestFit="1" customWidth="1"/>
    <col min="3" max="3" width="29.5546875" style="1" bestFit="1" customWidth="1"/>
    <col min="4" max="4" width="12.77734375" bestFit="1" customWidth="1"/>
    <col min="5" max="5" width="8.77734375" customWidth="1"/>
    <col min="6" max="6" width="9.88671875" customWidth="1"/>
    <col min="7" max="7" width="11.33203125" bestFit="1" customWidth="1"/>
    <col min="8" max="8" width="12" bestFit="1" customWidth="1"/>
    <col min="9" max="9" width="10.88671875" bestFit="1" customWidth="1"/>
    <col min="10" max="10" width="35.5546875" bestFit="1" customWidth="1"/>
    <col min="12" max="12" width="38.44140625" bestFit="1" customWidth="1"/>
    <col min="13" max="13" width="15" bestFit="1" customWidth="1"/>
    <col min="15" max="15" width="13.44140625" bestFit="1" customWidth="1"/>
    <col min="17" max="17" width="18.6640625" bestFit="1" customWidth="1"/>
    <col min="18" max="18" width="19.109375" bestFit="1" customWidth="1"/>
    <col min="19" max="19" width="20" bestFit="1" customWidth="1"/>
    <col min="20" max="20" width="19.109375" bestFit="1" customWidth="1"/>
    <col min="21" max="21" width="20" bestFit="1" customWidth="1"/>
    <col min="22" max="22" width="17.6640625" bestFit="1" customWidth="1"/>
    <col min="23" max="23" width="20" bestFit="1" customWidth="1"/>
    <col min="24" max="24" width="17.6640625" bestFit="1" customWidth="1"/>
    <col min="26" max="26" width="13.44140625" bestFit="1" customWidth="1"/>
    <col min="27" max="27" width="19.109375" bestFit="1" customWidth="1"/>
    <col min="28" max="28" width="19.44140625" bestFit="1" customWidth="1"/>
    <col min="29" max="29" width="20.33203125" bestFit="1" customWidth="1"/>
    <col min="30" max="30" width="19.109375" bestFit="1" customWidth="1"/>
    <col min="32" max="32" width="13.44140625" bestFit="1" customWidth="1"/>
    <col min="33" max="33" width="19.44140625" bestFit="1" customWidth="1"/>
    <col min="34" max="34" width="19.6640625" bestFit="1" customWidth="1"/>
    <col min="35" max="35" width="20.77734375" bestFit="1" customWidth="1"/>
    <col min="36" max="36" width="19.5546875" bestFit="1" customWidth="1"/>
  </cols>
  <sheetData>
    <row r="1" spans="2:20" x14ac:dyDescent="0.3">
      <c r="O1">
        <f>O3*365</f>
        <v>7300</v>
      </c>
      <c r="P1">
        <f>P3*365</f>
        <v>14600</v>
      </c>
      <c r="Q1">
        <f>Q3*365</f>
        <v>29200</v>
      </c>
      <c r="R1">
        <f>R3*365</f>
        <v>43800</v>
      </c>
      <c r="T1" t="s">
        <v>80</v>
      </c>
    </row>
    <row r="2" spans="2:20" x14ac:dyDescent="0.3">
      <c r="B2" s="2" t="s">
        <v>14</v>
      </c>
      <c r="C2" s="3" t="s">
        <v>0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8" t="s">
        <v>15</v>
      </c>
      <c r="J2" s="8" t="s">
        <v>234</v>
      </c>
      <c r="L2" s="59" t="s">
        <v>98</v>
      </c>
      <c r="M2" s="60"/>
      <c r="N2" s="58" t="s">
        <v>30</v>
      </c>
      <c r="O2" s="58"/>
      <c r="P2" s="58"/>
      <c r="Q2" s="58"/>
      <c r="R2" s="58"/>
    </row>
    <row r="3" spans="2:20" x14ac:dyDescent="0.3">
      <c r="B3" s="24">
        <v>1</v>
      </c>
      <c r="C3" s="49" t="s">
        <v>1</v>
      </c>
      <c r="D3" s="6" t="s">
        <v>12</v>
      </c>
      <c r="E3" s="7" t="s">
        <v>13</v>
      </c>
      <c r="F3" s="7" t="s">
        <v>13</v>
      </c>
      <c r="G3" s="7" t="s">
        <v>13</v>
      </c>
      <c r="H3" s="7" t="s">
        <v>13</v>
      </c>
      <c r="I3" s="7" t="s">
        <v>13</v>
      </c>
      <c r="J3" s="7" t="s">
        <v>13</v>
      </c>
      <c r="L3" s="61"/>
      <c r="M3" s="62"/>
      <c r="N3" s="4">
        <v>0</v>
      </c>
      <c r="O3" s="4">
        <v>20</v>
      </c>
      <c r="P3" s="4">
        <v>40</v>
      </c>
      <c r="Q3" s="4">
        <v>80</v>
      </c>
      <c r="R3" s="4">
        <v>120</v>
      </c>
    </row>
    <row r="4" spans="2:20" x14ac:dyDescent="0.3">
      <c r="B4" s="24">
        <f>B3+1</f>
        <v>2</v>
      </c>
      <c r="C4" s="49" t="s">
        <v>4</v>
      </c>
      <c r="D4" s="7" t="s">
        <v>13</v>
      </c>
      <c r="E4" s="6" t="s">
        <v>12</v>
      </c>
      <c r="F4" s="7" t="s">
        <v>13</v>
      </c>
      <c r="G4" s="7" t="s">
        <v>13</v>
      </c>
      <c r="H4" s="7" t="s">
        <v>13</v>
      </c>
      <c r="I4" s="7" t="s">
        <v>13</v>
      </c>
      <c r="J4" s="7" t="s">
        <v>13</v>
      </c>
      <c r="L4" s="55" t="s">
        <v>16</v>
      </c>
      <c r="M4" s="5">
        <v>120</v>
      </c>
      <c r="N4" s="10" t="s">
        <v>159</v>
      </c>
      <c r="O4" s="9" t="s">
        <v>56</v>
      </c>
      <c r="P4" s="9" t="s">
        <v>57</v>
      </c>
      <c r="Q4" s="9" t="s">
        <v>58</v>
      </c>
      <c r="R4" s="9" t="s">
        <v>59</v>
      </c>
    </row>
    <row r="5" spans="2:20" x14ac:dyDescent="0.3">
      <c r="B5" s="24">
        <f t="shared" ref="B5:B70" si="0">B4+1</f>
        <v>3</v>
      </c>
      <c r="C5" s="49" t="s">
        <v>2</v>
      </c>
      <c r="D5" s="7" t="s">
        <v>13</v>
      </c>
      <c r="E5" s="6" t="s">
        <v>12</v>
      </c>
      <c r="F5" s="6" t="s">
        <v>12</v>
      </c>
      <c r="G5" s="7" t="s">
        <v>13</v>
      </c>
      <c r="H5" s="7" t="s">
        <v>13</v>
      </c>
      <c r="I5" s="7" t="s">
        <v>13</v>
      </c>
      <c r="J5" s="7" t="s">
        <v>13</v>
      </c>
      <c r="L5" s="55"/>
      <c r="M5" s="5">
        <v>100</v>
      </c>
      <c r="N5" s="9" t="s">
        <v>25</v>
      </c>
      <c r="O5" s="9" t="s">
        <v>60</v>
      </c>
      <c r="P5" s="9" t="s">
        <v>61</v>
      </c>
      <c r="Q5" s="9" t="s">
        <v>62</v>
      </c>
      <c r="R5" s="9" t="s">
        <v>63</v>
      </c>
    </row>
    <row r="6" spans="2:20" x14ac:dyDescent="0.3">
      <c r="B6" s="24">
        <f t="shared" si="0"/>
        <v>4</v>
      </c>
      <c r="C6" s="49" t="s">
        <v>3</v>
      </c>
      <c r="D6" s="7" t="s">
        <v>13</v>
      </c>
      <c r="E6" s="6" t="s">
        <v>12</v>
      </c>
      <c r="F6" s="6" t="s">
        <v>12</v>
      </c>
      <c r="G6" s="6" t="s">
        <v>12</v>
      </c>
      <c r="H6" s="7" t="s">
        <v>13</v>
      </c>
      <c r="I6" s="7" t="s">
        <v>13</v>
      </c>
      <c r="J6" s="7" t="s">
        <v>13</v>
      </c>
      <c r="L6" s="55"/>
      <c r="M6" s="5">
        <v>80</v>
      </c>
      <c r="N6" s="9" t="s">
        <v>26</v>
      </c>
      <c r="O6" s="9" t="s">
        <v>64</v>
      </c>
      <c r="P6" s="9" t="s">
        <v>67</v>
      </c>
      <c r="Q6" s="9" t="s">
        <v>68</v>
      </c>
      <c r="R6" s="9" t="s">
        <v>69</v>
      </c>
    </row>
    <row r="7" spans="2:20" x14ac:dyDescent="0.3">
      <c r="B7" s="24">
        <f t="shared" si="0"/>
        <v>5</v>
      </c>
      <c r="C7" s="49" t="s">
        <v>5</v>
      </c>
      <c r="D7" s="7" t="s">
        <v>13</v>
      </c>
      <c r="E7" s="6" t="s">
        <v>12</v>
      </c>
      <c r="F7" s="6" t="s">
        <v>12</v>
      </c>
      <c r="G7" s="6" t="s">
        <v>12</v>
      </c>
      <c r="H7" s="7" t="s">
        <v>13</v>
      </c>
      <c r="I7" s="7" t="s">
        <v>13</v>
      </c>
      <c r="J7" s="7" t="s">
        <v>13</v>
      </c>
      <c r="L7" s="55"/>
      <c r="M7" s="5">
        <v>60</v>
      </c>
      <c r="N7" s="9" t="s">
        <v>27</v>
      </c>
      <c r="O7" s="9" t="s">
        <v>73</v>
      </c>
      <c r="P7" s="9" t="s">
        <v>74</v>
      </c>
      <c r="Q7" s="9" t="s">
        <v>75</v>
      </c>
      <c r="R7" s="9" t="s">
        <v>76</v>
      </c>
    </row>
    <row r="8" spans="2:20" x14ac:dyDescent="0.3">
      <c r="B8" s="24">
        <f t="shared" si="0"/>
        <v>6</v>
      </c>
      <c r="C8" s="49" t="s">
        <v>6</v>
      </c>
      <c r="D8" s="7" t="s">
        <v>13</v>
      </c>
      <c r="E8" s="6" t="s">
        <v>12</v>
      </c>
      <c r="F8" s="6" t="s">
        <v>12</v>
      </c>
      <c r="G8" s="6" t="s">
        <v>12</v>
      </c>
      <c r="H8" s="7" t="s">
        <v>13</v>
      </c>
      <c r="I8" s="7" t="s">
        <v>13</v>
      </c>
      <c r="J8" s="7" t="s">
        <v>13</v>
      </c>
      <c r="L8" s="55"/>
      <c r="M8" s="5">
        <v>40</v>
      </c>
      <c r="N8" s="9" t="s">
        <v>28</v>
      </c>
      <c r="O8" s="9" t="s">
        <v>65</v>
      </c>
      <c r="P8" s="9" t="s">
        <v>70</v>
      </c>
      <c r="Q8" s="9" t="s">
        <v>71</v>
      </c>
      <c r="R8" s="9" t="s">
        <v>72</v>
      </c>
    </row>
    <row r="9" spans="2:20" x14ac:dyDescent="0.3">
      <c r="B9" s="24">
        <f t="shared" si="0"/>
        <v>7</v>
      </c>
      <c r="C9" s="49" t="s">
        <v>17</v>
      </c>
      <c r="D9" s="7" t="s">
        <v>13</v>
      </c>
      <c r="E9" s="6" t="s">
        <v>12</v>
      </c>
      <c r="F9" s="6" t="s">
        <v>12</v>
      </c>
      <c r="G9" s="6" t="s">
        <v>12</v>
      </c>
      <c r="H9" s="6" t="s">
        <v>12</v>
      </c>
      <c r="I9" s="7" t="s">
        <v>13</v>
      </c>
      <c r="J9" s="7" t="s">
        <v>13</v>
      </c>
      <c r="L9" s="63"/>
      <c r="M9" s="5">
        <v>20</v>
      </c>
      <c r="N9" s="9" t="s">
        <v>29</v>
      </c>
      <c r="O9" s="9" t="s">
        <v>66</v>
      </c>
      <c r="P9" s="9" t="s">
        <v>77</v>
      </c>
      <c r="Q9" s="9" t="s">
        <v>78</v>
      </c>
      <c r="R9" s="9" t="s">
        <v>79</v>
      </c>
    </row>
    <row r="10" spans="2:20" x14ac:dyDescent="0.3">
      <c r="B10" s="24">
        <f t="shared" si="0"/>
        <v>8</v>
      </c>
      <c r="C10" s="49" t="s">
        <v>18</v>
      </c>
      <c r="D10" s="7" t="s">
        <v>13</v>
      </c>
      <c r="E10" s="6" t="s">
        <v>12</v>
      </c>
      <c r="F10" s="6" t="s">
        <v>12</v>
      </c>
      <c r="G10" s="6" t="s">
        <v>12</v>
      </c>
      <c r="H10" s="6" t="s">
        <v>12</v>
      </c>
      <c r="I10" s="7" t="s">
        <v>13</v>
      </c>
      <c r="J10" s="7" t="s">
        <v>13</v>
      </c>
      <c r="L10" s="21"/>
    </row>
    <row r="11" spans="2:20" x14ac:dyDescent="0.3">
      <c r="B11" s="48">
        <f t="shared" si="0"/>
        <v>9</v>
      </c>
      <c r="C11" s="50" t="s">
        <v>19</v>
      </c>
      <c r="D11" s="7" t="s">
        <v>13</v>
      </c>
      <c r="E11" s="6" t="s">
        <v>12</v>
      </c>
      <c r="F11" s="6" t="s">
        <v>12</v>
      </c>
      <c r="G11" s="6" t="s">
        <v>12</v>
      </c>
      <c r="H11" s="6" t="s">
        <v>12</v>
      </c>
      <c r="I11" s="7" t="s">
        <v>13</v>
      </c>
      <c r="J11" s="7" t="s">
        <v>13</v>
      </c>
    </row>
    <row r="12" spans="2:20" x14ac:dyDescent="0.3">
      <c r="B12" s="24">
        <f t="shared" si="0"/>
        <v>10</v>
      </c>
      <c r="C12" s="49" t="s">
        <v>20</v>
      </c>
      <c r="D12" s="7" t="s">
        <v>13</v>
      </c>
      <c r="E12" s="6" t="s">
        <v>12</v>
      </c>
      <c r="F12" s="6" t="s">
        <v>12</v>
      </c>
      <c r="G12" s="6" t="s">
        <v>12</v>
      </c>
      <c r="H12" s="6" t="s">
        <v>12</v>
      </c>
      <c r="I12" s="7" t="s">
        <v>13</v>
      </c>
      <c r="J12" s="7" t="s">
        <v>13</v>
      </c>
      <c r="L12" s="59" t="s">
        <v>99</v>
      </c>
      <c r="M12" s="60"/>
      <c r="N12" s="58" t="s">
        <v>30</v>
      </c>
      <c r="O12" s="58"/>
      <c r="P12" s="58"/>
      <c r="Q12" s="58"/>
      <c r="R12" s="58"/>
    </row>
    <row r="13" spans="2:20" x14ac:dyDescent="0.3">
      <c r="B13" s="24">
        <f t="shared" si="0"/>
        <v>11</v>
      </c>
      <c r="C13" s="49" t="s">
        <v>21</v>
      </c>
      <c r="D13" s="7" t="s">
        <v>13</v>
      </c>
      <c r="E13" s="6" t="s">
        <v>12</v>
      </c>
      <c r="F13" s="6" t="s">
        <v>12</v>
      </c>
      <c r="G13" s="6" t="s">
        <v>12</v>
      </c>
      <c r="H13" s="6" t="s">
        <v>12</v>
      </c>
      <c r="I13" s="7" t="s">
        <v>13</v>
      </c>
      <c r="J13" s="7" t="s">
        <v>13</v>
      </c>
      <c r="L13" s="61"/>
      <c r="M13" s="62"/>
      <c r="N13" s="4">
        <v>0</v>
      </c>
      <c r="O13" s="4">
        <v>20</v>
      </c>
      <c r="P13" s="4">
        <v>40</v>
      </c>
      <c r="Q13" s="4">
        <v>80</v>
      </c>
      <c r="R13" s="4">
        <v>120</v>
      </c>
    </row>
    <row r="14" spans="2:20" x14ac:dyDescent="0.3">
      <c r="B14" s="24">
        <f t="shared" si="0"/>
        <v>12</v>
      </c>
      <c r="C14" s="49" t="s">
        <v>22</v>
      </c>
      <c r="D14" s="7" t="s">
        <v>13</v>
      </c>
      <c r="E14" s="6" t="s">
        <v>12</v>
      </c>
      <c r="F14" s="6" t="s">
        <v>12</v>
      </c>
      <c r="G14" s="6" t="s">
        <v>12</v>
      </c>
      <c r="H14" s="6" t="s">
        <v>12</v>
      </c>
      <c r="I14" s="7" t="s">
        <v>13</v>
      </c>
      <c r="J14" s="7" t="s">
        <v>13</v>
      </c>
      <c r="L14" s="55" t="s">
        <v>16</v>
      </c>
      <c r="M14" s="5">
        <v>120</v>
      </c>
      <c r="N14" s="10" t="s">
        <v>100</v>
      </c>
      <c r="O14" s="9" t="s">
        <v>135</v>
      </c>
      <c r="P14" s="9" t="s">
        <v>136</v>
      </c>
      <c r="Q14" s="9" t="s">
        <v>137</v>
      </c>
      <c r="R14" s="9" t="s">
        <v>138</v>
      </c>
    </row>
    <row r="15" spans="2:20" x14ac:dyDescent="0.3">
      <c r="B15" s="24">
        <f t="shared" si="0"/>
        <v>13</v>
      </c>
      <c r="C15" s="49" t="s">
        <v>23</v>
      </c>
      <c r="D15" s="7" t="s">
        <v>13</v>
      </c>
      <c r="E15" s="6" t="s">
        <v>12</v>
      </c>
      <c r="F15" s="6" t="s">
        <v>12</v>
      </c>
      <c r="G15" s="6" t="s">
        <v>12</v>
      </c>
      <c r="H15" s="6" t="s">
        <v>12</v>
      </c>
      <c r="I15" s="7" t="s">
        <v>13</v>
      </c>
      <c r="J15" s="7" t="s">
        <v>13</v>
      </c>
      <c r="L15" s="55"/>
      <c r="M15" s="5">
        <v>100</v>
      </c>
      <c r="N15" s="9" t="s">
        <v>130</v>
      </c>
      <c r="O15" s="9" t="s">
        <v>139</v>
      </c>
      <c r="P15" s="9" t="s">
        <v>140</v>
      </c>
      <c r="Q15" s="9" t="s">
        <v>141</v>
      </c>
      <c r="R15" s="9" t="s">
        <v>142</v>
      </c>
    </row>
    <row r="16" spans="2:20" x14ac:dyDescent="0.3">
      <c r="B16" s="24">
        <f t="shared" si="0"/>
        <v>14</v>
      </c>
      <c r="C16" s="49" t="s">
        <v>24</v>
      </c>
      <c r="D16" s="7" t="s">
        <v>13</v>
      </c>
      <c r="E16" s="6" t="s">
        <v>12</v>
      </c>
      <c r="F16" s="6" t="s">
        <v>12</v>
      </c>
      <c r="G16" s="6" t="s">
        <v>12</v>
      </c>
      <c r="H16" s="6" t="s">
        <v>12</v>
      </c>
      <c r="I16" s="7" t="s">
        <v>13</v>
      </c>
      <c r="J16" s="7" t="s">
        <v>13</v>
      </c>
      <c r="L16" s="55"/>
      <c r="M16" s="5">
        <v>80</v>
      </c>
      <c r="N16" s="9" t="s">
        <v>131</v>
      </c>
      <c r="O16" s="9" t="s">
        <v>143</v>
      </c>
      <c r="P16" s="9" t="s">
        <v>147</v>
      </c>
      <c r="Q16" s="9" t="s">
        <v>148</v>
      </c>
      <c r="R16" s="9" t="s">
        <v>149</v>
      </c>
    </row>
    <row r="17" spans="2:36" x14ac:dyDescent="0.3">
      <c r="B17" s="24">
        <f t="shared" si="0"/>
        <v>15</v>
      </c>
      <c r="C17" s="49" t="s">
        <v>33</v>
      </c>
      <c r="D17" s="7" t="s">
        <v>13</v>
      </c>
      <c r="E17" s="6" t="s">
        <v>12</v>
      </c>
      <c r="F17" s="6" t="s">
        <v>12</v>
      </c>
      <c r="G17" s="6" t="s">
        <v>12</v>
      </c>
      <c r="H17" s="6" t="s">
        <v>12</v>
      </c>
      <c r="I17" s="6" t="s">
        <v>12</v>
      </c>
      <c r="J17" s="7" t="s">
        <v>13</v>
      </c>
      <c r="L17" s="55"/>
      <c r="M17" s="5">
        <v>60</v>
      </c>
      <c r="N17" s="9" t="s">
        <v>132</v>
      </c>
      <c r="O17" s="9" t="s">
        <v>144</v>
      </c>
      <c r="P17" s="9" t="s">
        <v>150</v>
      </c>
      <c r="Q17" s="9" t="s">
        <v>151</v>
      </c>
      <c r="R17" s="9" t="s">
        <v>152</v>
      </c>
    </row>
    <row r="18" spans="2:36" x14ac:dyDescent="0.3">
      <c r="B18" s="24">
        <f t="shared" si="0"/>
        <v>16</v>
      </c>
      <c r="C18" s="49" t="s">
        <v>34</v>
      </c>
      <c r="D18" s="7" t="s">
        <v>13</v>
      </c>
      <c r="E18" s="6" t="s">
        <v>12</v>
      </c>
      <c r="F18" s="6" t="s">
        <v>12</v>
      </c>
      <c r="G18" s="6" t="s">
        <v>12</v>
      </c>
      <c r="H18" s="6" t="s">
        <v>12</v>
      </c>
      <c r="I18" s="6" t="s">
        <v>12</v>
      </c>
      <c r="J18" s="7" t="s">
        <v>13</v>
      </c>
      <c r="L18" s="55"/>
      <c r="M18" s="5">
        <v>40</v>
      </c>
      <c r="N18" s="9" t="s">
        <v>133</v>
      </c>
      <c r="O18" s="9" t="s">
        <v>145</v>
      </c>
      <c r="P18" s="9" t="s">
        <v>153</v>
      </c>
      <c r="Q18" s="9" t="s">
        <v>154</v>
      </c>
      <c r="R18" s="9" t="s">
        <v>155</v>
      </c>
    </row>
    <row r="19" spans="2:36" x14ac:dyDescent="0.3">
      <c r="B19" s="24">
        <f t="shared" si="0"/>
        <v>17</v>
      </c>
      <c r="C19" s="49" t="s">
        <v>35</v>
      </c>
      <c r="D19" s="7" t="s">
        <v>13</v>
      </c>
      <c r="E19" s="6" t="s">
        <v>12</v>
      </c>
      <c r="F19" s="6" t="s">
        <v>12</v>
      </c>
      <c r="G19" s="6" t="s">
        <v>12</v>
      </c>
      <c r="H19" s="6" t="s">
        <v>12</v>
      </c>
      <c r="I19" s="6" t="s">
        <v>12</v>
      </c>
      <c r="J19" s="7" t="s">
        <v>13</v>
      </c>
      <c r="L19" s="55"/>
      <c r="M19" s="5">
        <v>20</v>
      </c>
      <c r="N19" s="9" t="s">
        <v>134</v>
      </c>
      <c r="O19" s="9" t="s">
        <v>146</v>
      </c>
      <c r="P19" s="9" t="s">
        <v>156</v>
      </c>
      <c r="Q19" s="9" t="s">
        <v>157</v>
      </c>
      <c r="R19" s="9" t="s">
        <v>158</v>
      </c>
    </row>
    <row r="20" spans="2:36" x14ac:dyDescent="0.3">
      <c r="B20" s="24">
        <f t="shared" si="0"/>
        <v>18</v>
      </c>
      <c r="C20" s="49" t="s">
        <v>32</v>
      </c>
      <c r="D20" s="7" t="s">
        <v>13</v>
      </c>
      <c r="E20" s="6" t="s">
        <v>12</v>
      </c>
      <c r="F20" s="6" t="s">
        <v>12</v>
      </c>
      <c r="G20" s="6" t="s">
        <v>12</v>
      </c>
      <c r="H20" s="6" t="s">
        <v>12</v>
      </c>
      <c r="I20" s="6" t="s">
        <v>12</v>
      </c>
      <c r="J20" s="7" t="s">
        <v>13</v>
      </c>
    </row>
    <row r="21" spans="2:36" x14ac:dyDescent="0.3">
      <c r="B21" s="24">
        <f t="shared" si="0"/>
        <v>19</v>
      </c>
      <c r="C21" s="49" t="s">
        <v>36</v>
      </c>
      <c r="D21" s="7" t="s">
        <v>13</v>
      </c>
      <c r="E21" s="6" t="s">
        <v>12</v>
      </c>
      <c r="F21" s="6" t="s">
        <v>12</v>
      </c>
      <c r="G21" s="6" t="s">
        <v>12</v>
      </c>
      <c r="H21" s="6" t="s">
        <v>12</v>
      </c>
      <c r="I21" s="6" t="s">
        <v>12</v>
      </c>
      <c r="J21" s="7" t="s">
        <v>13</v>
      </c>
    </row>
    <row r="22" spans="2:36" x14ac:dyDescent="0.3">
      <c r="B22" s="24">
        <f t="shared" si="0"/>
        <v>20</v>
      </c>
      <c r="C22" s="49" t="s">
        <v>37</v>
      </c>
      <c r="D22" s="7" t="s">
        <v>13</v>
      </c>
      <c r="E22" s="6" t="s">
        <v>12</v>
      </c>
      <c r="F22" s="6" t="s">
        <v>12</v>
      </c>
      <c r="G22" s="6" t="s">
        <v>12</v>
      </c>
      <c r="H22" s="6" t="s">
        <v>12</v>
      </c>
      <c r="I22" s="6" t="s">
        <v>12</v>
      </c>
      <c r="J22" s="7" t="s">
        <v>13</v>
      </c>
    </row>
    <row r="23" spans="2:36" x14ac:dyDescent="0.3">
      <c r="B23" s="24">
        <f t="shared" si="0"/>
        <v>21</v>
      </c>
      <c r="C23" s="49" t="s">
        <v>38</v>
      </c>
      <c r="D23" s="7" t="s">
        <v>13</v>
      </c>
      <c r="E23" s="6" t="s">
        <v>12</v>
      </c>
      <c r="F23" s="6" t="s">
        <v>12</v>
      </c>
      <c r="G23" s="6" t="s">
        <v>12</v>
      </c>
      <c r="H23" s="6" t="s">
        <v>12</v>
      </c>
      <c r="I23" s="6" t="s">
        <v>12</v>
      </c>
      <c r="J23" s="7" t="s">
        <v>13</v>
      </c>
      <c r="L23" s="46" t="s">
        <v>228</v>
      </c>
      <c r="Y23" s="20"/>
      <c r="Z23" s="20"/>
    </row>
    <row r="24" spans="2:36" x14ac:dyDescent="0.3">
      <c r="B24" s="24">
        <f t="shared" si="0"/>
        <v>22</v>
      </c>
      <c r="C24" s="49" t="s">
        <v>39</v>
      </c>
      <c r="D24" s="7" t="s">
        <v>13</v>
      </c>
      <c r="E24" s="6" t="s">
        <v>12</v>
      </c>
      <c r="F24" s="6" t="s">
        <v>12</v>
      </c>
      <c r="G24" s="6" t="s">
        <v>12</v>
      </c>
      <c r="H24" s="6" t="s">
        <v>12</v>
      </c>
      <c r="I24" s="6" t="s">
        <v>12</v>
      </c>
      <c r="J24" s="7" t="s">
        <v>13</v>
      </c>
      <c r="L24" s="47" t="s">
        <v>229</v>
      </c>
      <c r="N24" s="11"/>
    </row>
    <row r="25" spans="2:36" x14ac:dyDescent="0.3">
      <c r="B25" s="48">
        <f t="shared" si="0"/>
        <v>23</v>
      </c>
      <c r="C25" s="50" t="s">
        <v>40</v>
      </c>
      <c r="D25" s="7" t="s">
        <v>13</v>
      </c>
      <c r="E25" s="6" t="s">
        <v>12</v>
      </c>
      <c r="F25" s="6" t="s">
        <v>12</v>
      </c>
      <c r="G25" s="6" t="s">
        <v>12</v>
      </c>
      <c r="H25" s="6" t="s">
        <v>12</v>
      </c>
      <c r="I25" s="6" t="s">
        <v>12</v>
      </c>
      <c r="J25" s="7" t="s">
        <v>13</v>
      </c>
      <c r="L25" s="27" t="s">
        <v>218</v>
      </c>
      <c r="N25" s="11"/>
      <c r="Q25" s="56" t="s">
        <v>216</v>
      </c>
      <c r="R25" s="56"/>
      <c r="S25" s="56"/>
      <c r="T25" s="56"/>
      <c r="U25" s="56"/>
      <c r="V25" s="56"/>
      <c r="W25" s="56"/>
      <c r="X25" s="56"/>
      <c r="AA25" s="57" t="s">
        <v>217</v>
      </c>
      <c r="AB25" s="57"/>
      <c r="AC25" s="57"/>
      <c r="AD25" s="57"/>
    </row>
    <row r="26" spans="2:36" x14ac:dyDescent="0.3">
      <c r="B26" s="48">
        <f t="shared" si="0"/>
        <v>24</v>
      </c>
      <c r="C26" s="50" t="s">
        <v>41</v>
      </c>
      <c r="D26" s="7" t="s">
        <v>13</v>
      </c>
      <c r="E26" s="6" t="s">
        <v>12</v>
      </c>
      <c r="F26" s="6" t="s">
        <v>12</v>
      </c>
      <c r="G26" s="6" t="s">
        <v>12</v>
      </c>
      <c r="H26" s="6" t="s">
        <v>12</v>
      </c>
      <c r="I26" s="6" t="s">
        <v>12</v>
      </c>
      <c r="J26" s="7" t="s">
        <v>13</v>
      </c>
      <c r="L26" s="28" t="s">
        <v>219</v>
      </c>
      <c r="N26" s="11"/>
      <c r="Q26" s="14" t="s">
        <v>213</v>
      </c>
      <c r="R26" s="13"/>
      <c r="S26" s="14" t="s">
        <v>214</v>
      </c>
      <c r="T26" s="13"/>
      <c r="U26" s="14" t="s">
        <v>161</v>
      </c>
      <c r="V26" s="13"/>
      <c r="W26" s="14" t="s">
        <v>215</v>
      </c>
      <c r="X26" s="12"/>
      <c r="AA26" s="14" t="s">
        <v>213</v>
      </c>
      <c r="AB26" s="14" t="s">
        <v>214</v>
      </c>
      <c r="AC26" s="14" t="s">
        <v>161</v>
      </c>
      <c r="AD26" s="14" t="s">
        <v>215</v>
      </c>
      <c r="AF26">
        <v>1000</v>
      </c>
      <c r="AG26" s="14" t="s">
        <v>230</v>
      </c>
      <c r="AH26" s="14" t="s">
        <v>231</v>
      </c>
      <c r="AI26" s="14" t="s">
        <v>232</v>
      </c>
      <c r="AJ26" s="14" t="s">
        <v>233</v>
      </c>
    </row>
    <row r="27" spans="2:36" x14ac:dyDescent="0.3">
      <c r="B27" s="48">
        <f t="shared" si="0"/>
        <v>25</v>
      </c>
      <c r="C27" s="50" t="s">
        <v>44</v>
      </c>
      <c r="D27" s="7" t="s">
        <v>13</v>
      </c>
      <c r="E27" s="6" t="s">
        <v>12</v>
      </c>
      <c r="F27" s="6" t="s">
        <v>12</v>
      </c>
      <c r="G27" s="6" t="s">
        <v>12</v>
      </c>
      <c r="H27" s="6" t="s">
        <v>12</v>
      </c>
      <c r="I27" s="6" t="s">
        <v>12</v>
      </c>
      <c r="J27" s="7" t="s">
        <v>13</v>
      </c>
      <c r="L27" s="29" t="s">
        <v>160</v>
      </c>
      <c r="O27" s="30">
        <v>2020</v>
      </c>
      <c r="P27" s="22" t="s">
        <v>162</v>
      </c>
      <c r="Q27" s="12">
        <v>22905.73132907505</v>
      </c>
      <c r="R27" s="12">
        <f>Q27*365</f>
        <v>8360591.9351123935</v>
      </c>
      <c r="S27" s="12">
        <v>10097.083333333334</v>
      </c>
      <c r="T27" s="12">
        <f>S27*365</f>
        <v>3685435.416666667</v>
      </c>
      <c r="U27" s="12">
        <v>5582.4678581664812</v>
      </c>
      <c r="V27" s="12">
        <f>U27*365</f>
        <v>2037600.7682307656</v>
      </c>
      <c r="W27" s="12">
        <v>43343.03393538604</v>
      </c>
      <c r="X27" s="12">
        <f>W27*365</f>
        <v>15820207.386415904</v>
      </c>
      <c r="Z27" s="30">
        <v>2020</v>
      </c>
      <c r="AA27">
        <v>8360591.9351123935</v>
      </c>
      <c r="AB27">
        <v>3685435.416666667</v>
      </c>
      <c r="AC27">
        <v>2037600.7682307656</v>
      </c>
      <c r="AD27">
        <v>15820207.386415904</v>
      </c>
      <c r="AF27" s="30">
        <v>1987</v>
      </c>
      <c r="AG27">
        <v>10.159958696720304</v>
      </c>
      <c r="AH27" s="12" t="s">
        <v>31</v>
      </c>
      <c r="AI27" s="12" t="s">
        <v>31</v>
      </c>
      <c r="AJ27" s="12" t="s">
        <v>31</v>
      </c>
    </row>
    <row r="28" spans="2:36" x14ac:dyDescent="0.3">
      <c r="B28" s="48">
        <f t="shared" si="0"/>
        <v>26</v>
      </c>
      <c r="C28" s="50" t="s">
        <v>45</v>
      </c>
      <c r="D28" s="7" t="s">
        <v>13</v>
      </c>
      <c r="E28" s="6" t="s">
        <v>12</v>
      </c>
      <c r="F28" s="6" t="s">
        <v>12</v>
      </c>
      <c r="G28" s="6" t="s">
        <v>12</v>
      </c>
      <c r="H28" s="6" t="s">
        <v>12</v>
      </c>
      <c r="I28" s="6" t="s">
        <v>12</v>
      </c>
      <c r="J28" s="7" t="s">
        <v>13</v>
      </c>
      <c r="N28" s="11"/>
      <c r="O28" s="30">
        <f>O27+1</f>
        <v>2021</v>
      </c>
      <c r="P28" s="22" t="s">
        <v>163</v>
      </c>
      <c r="Q28" s="12">
        <v>38768.010840191622</v>
      </c>
      <c r="R28" s="12">
        <f t="shared" ref="R28:R77" si="1">Q28*365</f>
        <v>14150323.956669942</v>
      </c>
      <c r="S28" s="12">
        <v>46184.166666666679</v>
      </c>
      <c r="T28" s="12">
        <f t="shared" ref="T28:T77" si="2">S28*365</f>
        <v>16857220.83333334</v>
      </c>
      <c r="U28" s="12">
        <v>13254.377533472545</v>
      </c>
      <c r="V28" s="12">
        <f t="shared" ref="V28:V77" si="3">U28*365</f>
        <v>4837847.7997174794</v>
      </c>
      <c r="W28" s="12">
        <v>52321.175588918872</v>
      </c>
      <c r="X28" s="12">
        <f t="shared" ref="X28:X77" si="4">W28*365</f>
        <v>19097229.089955389</v>
      </c>
      <c r="Z28" s="30">
        <f>Z27+1</f>
        <v>2021</v>
      </c>
      <c r="AA28">
        <v>14150323.956669942</v>
      </c>
      <c r="AB28">
        <v>16857220.83333334</v>
      </c>
      <c r="AC28">
        <v>4837847.7997174794</v>
      </c>
      <c r="AD28">
        <v>19097229.089955389</v>
      </c>
      <c r="AF28" s="30">
        <v>1988</v>
      </c>
      <c r="AG28">
        <v>8.1994573762437053</v>
      </c>
      <c r="AH28" s="12" t="s">
        <v>31</v>
      </c>
      <c r="AI28" s="12" t="s">
        <v>31</v>
      </c>
      <c r="AJ28" s="12" t="s">
        <v>31</v>
      </c>
    </row>
    <row r="29" spans="2:36" x14ac:dyDescent="0.3">
      <c r="B29" s="48">
        <f t="shared" si="0"/>
        <v>27</v>
      </c>
      <c r="C29" s="50" t="s">
        <v>47</v>
      </c>
      <c r="D29" s="7" t="s">
        <v>13</v>
      </c>
      <c r="E29" s="6" t="s">
        <v>12</v>
      </c>
      <c r="F29" s="6" t="s">
        <v>12</v>
      </c>
      <c r="G29" s="6" t="s">
        <v>12</v>
      </c>
      <c r="H29" s="6" t="s">
        <v>12</v>
      </c>
      <c r="I29" s="6" t="s">
        <v>12</v>
      </c>
      <c r="J29" s="7" t="s">
        <v>13</v>
      </c>
      <c r="N29" s="11"/>
      <c r="O29" s="30">
        <f t="shared" ref="O29:O77" si="5">O28+1</f>
        <v>2022</v>
      </c>
      <c r="P29" s="22" t="s">
        <v>164</v>
      </c>
      <c r="Q29" s="12">
        <v>59040.324547703865</v>
      </c>
      <c r="R29" s="12">
        <f t="shared" si="1"/>
        <v>21549718.459911913</v>
      </c>
      <c r="S29" s="12">
        <v>146391.25</v>
      </c>
      <c r="T29" s="12">
        <f t="shared" si="2"/>
        <v>53432806.25</v>
      </c>
      <c r="U29" s="12">
        <v>33512.312676575355</v>
      </c>
      <c r="V29" s="12">
        <f t="shared" si="3"/>
        <v>12231994.126950005</v>
      </c>
      <c r="W29" s="12">
        <v>74602.898778219256</v>
      </c>
      <c r="X29" s="12">
        <f t="shared" si="4"/>
        <v>27230058.054050028</v>
      </c>
      <c r="Z29" s="30">
        <f t="shared" ref="Z29:Z77" si="6">Z28+1</f>
        <v>2022</v>
      </c>
      <c r="AA29">
        <v>21549718.459911913</v>
      </c>
      <c r="AB29">
        <v>53432806.25</v>
      </c>
      <c r="AC29">
        <v>12231994.126950005</v>
      </c>
      <c r="AD29">
        <v>27230058.054050028</v>
      </c>
      <c r="AF29" s="30">
        <v>1989</v>
      </c>
      <c r="AG29">
        <v>10.01140124063383</v>
      </c>
      <c r="AH29" s="12" t="s">
        <v>31</v>
      </c>
      <c r="AI29" s="12" t="s">
        <v>31</v>
      </c>
      <c r="AJ29" s="12" t="s">
        <v>31</v>
      </c>
    </row>
    <row r="30" spans="2:36" x14ac:dyDescent="0.3">
      <c r="B30" s="48">
        <f t="shared" si="0"/>
        <v>28</v>
      </c>
      <c r="C30" s="50" t="s">
        <v>48</v>
      </c>
      <c r="D30" s="7" t="s">
        <v>13</v>
      </c>
      <c r="E30" s="6" t="s">
        <v>12</v>
      </c>
      <c r="F30" s="6" t="s">
        <v>12</v>
      </c>
      <c r="G30" s="6" t="s">
        <v>12</v>
      </c>
      <c r="H30" s="6" t="s">
        <v>12</v>
      </c>
      <c r="I30" s="6" t="s">
        <v>12</v>
      </c>
      <c r="J30" s="7" t="s">
        <v>13</v>
      </c>
      <c r="N30" s="11"/>
      <c r="O30" s="30">
        <f t="shared" si="5"/>
        <v>2023</v>
      </c>
      <c r="P30" s="22" t="s">
        <v>165</v>
      </c>
      <c r="Q30" s="12">
        <v>41629.50315544675</v>
      </c>
      <c r="R30" s="12">
        <f t="shared" si="1"/>
        <v>15194768.651738064</v>
      </c>
      <c r="S30" s="12">
        <v>44859.999999999993</v>
      </c>
      <c r="T30" s="12">
        <f t="shared" si="2"/>
        <v>16373899.999999998</v>
      </c>
      <c r="U30" s="12">
        <v>13063.799873814922</v>
      </c>
      <c r="V30" s="12">
        <f t="shared" si="3"/>
        <v>4768286.953942446</v>
      </c>
      <c r="W30" s="12">
        <v>52175.913491673236</v>
      </c>
      <c r="X30" s="12">
        <f t="shared" si="4"/>
        <v>19044208.424460731</v>
      </c>
      <c r="Z30" s="30">
        <f t="shared" si="6"/>
        <v>2023</v>
      </c>
      <c r="AA30">
        <v>15194768.651738064</v>
      </c>
      <c r="AB30">
        <v>16373899.999999998</v>
      </c>
      <c r="AC30">
        <v>4768286.953942446</v>
      </c>
      <c r="AD30">
        <v>19044208.424460731</v>
      </c>
      <c r="AF30" s="30">
        <v>1990</v>
      </c>
      <c r="AG30">
        <v>12.986664261147279</v>
      </c>
      <c r="AH30" s="12" t="s">
        <v>31</v>
      </c>
      <c r="AI30" s="12" t="s">
        <v>31</v>
      </c>
      <c r="AJ30" s="12" t="s">
        <v>31</v>
      </c>
    </row>
    <row r="31" spans="2:36" x14ac:dyDescent="0.3">
      <c r="B31" s="48">
        <f t="shared" si="0"/>
        <v>29</v>
      </c>
      <c r="C31" s="50" t="s">
        <v>49</v>
      </c>
      <c r="D31" s="7" t="s">
        <v>13</v>
      </c>
      <c r="E31" s="6" t="s">
        <v>12</v>
      </c>
      <c r="F31" s="6" t="s">
        <v>12</v>
      </c>
      <c r="G31" s="6" t="s">
        <v>12</v>
      </c>
      <c r="H31" s="6" t="s">
        <v>12</v>
      </c>
      <c r="I31" s="6" t="s">
        <v>12</v>
      </c>
      <c r="J31" s="7" t="s">
        <v>13</v>
      </c>
      <c r="N31" s="11"/>
      <c r="O31" s="30">
        <f t="shared" si="5"/>
        <v>2024</v>
      </c>
      <c r="P31" s="22" t="s">
        <v>166</v>
      </c>
      <c r="Q31" s="12">
        <v>42283.945809833276</v>
      </c>
      <c r="R31" s="12">
        <f t="shared" si="1"/>
        <v>15433640.220589146</v>
      </c>
      <c r="S31" s="12">
        <v>46852.500000000007</v>
      </c>
      <c r="T31" s="12">
        <f t="shared" si="2"/>
        <v>17101162.500000004</v>
      </c>
      <c r="U31" s="12">
        <v>13487.786051659064</v>
      </c>
      <c r="V31" s="12">
        <f t="shared" si="3"/>
        <v>4923041.9088555584</v>
      </c>
      <c r="W31" s="12">
        <v>52695.494642043072</v>
      </c>
      <c r="X31" s="12">
        <f t="shared" si="4"/>
        <v>19233855.544345722</v>
      </c>
      <c r="Z31" s="30">
        <f t="shared" si="6"/>
        <v>2024</v>
      </c>
      <c r="AA31">
        <v>15433640.220589146</v>
      </c>
      <c r="AB31">
        <v>17101162.500000004</v>
      </c>
      <c r="AC31">
        <v>4923041.9088555584</v>
      </c>
      <c r="AD31">
        <v>19233855.544345722</v>
      </c>
      <c r="AF31" s="30">
        <v>1991</v>
      </c>
      <c r="AG31">
        <v>10.976339055398599</v>
      </c>
      <c r="AH31" s="12" t="s">
        <v>31</v>
      </c>
      <c r="AI31" s="12" t="s">
        <v>31</v>
      </c>
      <c r="AJ31" s="12" t="s">
        <v>31</v>
      </c>
    </row>
    <row r="32" spans="2:36" x14ac:dyDescent="0.3">
      <c r="B32" s="48">
        <f t="shared" si="0"/>
        <v>30</v>
      </c>
      <c r="C32" s="50" t="s">
        <v>50</v>
      </c>
      <c r="D32" s="7" t="s">
        <v>13</v>
      </c>
      <c r="E32" s="6" t="s">
        <v>12</v>
      </c>
      <c r="F32" s="6" t="s">
        <v>12</v>
      </c>
      <c r="G32" s="6" t="s">
        <v>12</v>
      </c>
      <c r="H32" s="6" t="s">
        <v>12</v>
      </c>
      <c r="I32" s="6" t="s">
        <v>12</v>
      </c>
      <c r="J32" s="7" t="s">
        <v>13</v>
      </c>
      <c r="N32" s="11"/>
      <c r="O32" s="30">
        <f t="shared" si="5"/>
        <v>2025</v>
      </c>
      <c r="P32" s="22" t="s">
        <v>167</v>
      </c>
      <c r="Q32" s="12">
        <v>42647.818408325496</v>
      </c>
      <c r="R32" s="12">
        <f t="shared" si="1"/>
        <v>15566453.719038807</v>
      </c>
      <c r="S32" s="12">
        <v>48875.469696969703</v>
      </c>
      <c r="T32" s="12">
        <f t="shared" si="2"/>
        <v>17839546.439393941</v>
      </c>
      <c r="U32" s="12">
        <v>13912.412328364344</v>
      </c>
      <c r="V32" s="12">
        <f t="shared" si="3"/>
        <v>5078030.4998529851</v>
      </c>
      <c r="W32" s="12">
        <v>52717.5134098739</v>
      </c>
      <c r="X32" s="12">
        <f t="shared" si="4"/>
        <v>19241892.394603975</v>
      </c>
      <c r="Z32" s="30">
        <f t="shared" si="6"/>
        <v>2025</v>
      </c>
      <c r="AA32">
        <v>15566453.719038807</v>
      </c>
      <c r="AB32">
        <v>17839546.439393941</v>
      </c>
      <c r="AC32">
        <v>5078030.4998529851</v>
      </c>
      <c r="AD32">
        <v>19241892.394603975</v>
      </c>
      <c r="AF32" s="30">
        <v>1992</v>
      </c>
      <c r="AG32">
        <v>10.589632569708881</v>
      </c>
      <c r="AH32" s="12" t="s">
        <v>31</v>
      </c>
      <c r="AI32" s="12" t="s">
        <v>31</v>
      </c>
      <c r="AJ32" s="12" t="s">
        <v>31</v>
      </c>
    </row>
    <row r="33" spans="2:36" x14ac:dyDescent="0.3">
      <c r="B33" s="24">
        <f t="shared" si="0"/>
        <v>31</v>
      </c>
      <c r="C33" s="49" t="s">
        <v>46</v>
      </c>
      <c r="D33" s="7" t="s">
        <v>13</v>
      </c>
      <c r="E33" s="6" t="s">
        <v>12</v>
      </c>
      <c r="F33" s="6" t="s">
        <v>12</v>
      </c>
      <c r="G33" s="6" t="s">
        <v>12</v>
      </c>
      <c r="H33" s="6" t="s">
        <v>12</v>
      </c>
      <c r="I33" s="6" t="s">
        <v>12</v>
      </c>
      <c r="J33" s="7" t="s">
        <v>13</v>
      </c>
      <c r="N33" s="11"/>
      <c r="O33" s="30">
        <f t="shared" si="5"/>
        <v>2026</v>
      </c>
      <c r="P33" s="22" t="s">
        <v>168</v>
      </c>
      <c r="Q33" s="12">
        <v>42808.892205990109</v>
      </c>
      <c r="R33" s="12">
        <f t="shared" si="1"/>
        <v>15625245.655186391</v>
      </c>
      <c r="S33" s="12">
        <v>50804.842975206615</v>
      </c>
      <c r="T33" s="12">
        <f t="shared" si="2"/>
        <v>18543767.685950413</v>
      </c>
      <c r="U33" s="12">
        <v>14315.877796755594</v>
      </c>
      <c r="V33" s="12">
        <f t="shared" si="3"/>
        <v>5225295.3958157916</v>
      </c>
      <c r="W33" s="12">
        <v>51430.137799971235</v>
      </c>
      <c r="X33" s="12">
        <f t="shared" si="4"/>
        <v>18772000.296989501</v>
      </c>
      <c r="Z33" s="30">
        <f t="shared" si="6"/>
        <v>2026</v>
      </c>
      <c r="AA33">
        <v>15625245.655186391</v>
      </c>
      <c r="AB33">
        <v>18543767.685950413</v>
      </c>
      <c r="AC33">
        <v>5225295.3958157916</v>
      </c>
      <c r="AD33">
        <v>18772000.296989501</v>
      </c>
      <c r="AF33" s="30">
        <v>1993</v>
      </c>
      <c r="AG33">
        <v>9.3481493366908222</v>
      </c>
      <c r="AH33" s="12" t="s">
        <v>31</v>
      </c>
      <c r="AI33" s="12" t="s">
        <v>31</v>
      </c>
      <c r="AJ33" s="12" t="s">
        <v>31</v>
      </c>
    </row>
    <row r="34" spans="2:36" x14ac:dyDescent="0.3">
      <c r="B34" s="24">
        <f t="shared" si="0"/>
        <v>32</v>
      </c>
      <c r="C34" s="49" t="s">
        <v>51</v>
      </c>
      <c r="D34" s="7" t="s">
        <v>13</v>
      </c>
      <c r="E34" s="6" t="s">
        <v>12</v>
      </c>
      <c r="F34" s="6" t="s">
        <v>12</v>
      </c>
      <c r="G34" s="6" t="s">
        <v>12</v>
      </c>
      <c r="H34" s="6" t="s">
        <v>12</v>
      </c>
      <c r="I34" s="6" t="s">
        <v>12</v>
      </c>
      <c r="J34" s="7" t="s">
        <v>13</v>
      </c>
      <c r="N34" s="11"/>
      <c r="O34" s="30">
        <f t="shared" si="5"/>
        <v>2027</v>
      </c>
      <c r="P34" s="22" t="s">
        <v>169</v>
      </c>
      <c r="Q34" s="12">
        <v>42235.898717604614</v>
      </c>
      <c r="R34" s="12">
        <f t="shared" si="1"/>
        <v>15416103.031925684</v>
      </c>
      <c r="S34" s="12">
        <v>52560.124067117467</v>
      </c>
      <c r="T34" s="12">
        <f t="shared" si="2"/>
        <v>19184445.284497876</v>
      </c>
      <c r="U34" s="12">
        <v>14649.726454651187</v>
      </c>
      <c r="V34" s="12">
        <f t="shared" si="3"/>
        <v>5347150.1559476834</v>
      </c>
      <c r="W34" s="12">
        <v>51386.268641635834</v>
      </c>
      <c r="X34" s="12">
        <f t="shared" si="4"/>
        <v>18755988.05419708</v>
      </c>
      <c r="Z34" s="30">
        <f t="shared" si="6"/>
        <v>2027</v>
      </c>
      <c r="AA34">
        <v>15416103.031925684</v>
      </c>
      <c r="AB34">
        <v>19184445.284497876</v>
      </c>
      <c r="AC34">
        <v>5347150.1559476834</v>
      </c>
      <c r="AD34">
        <v>18755988.05419708</v>
      </c>
      <c r="AF34" s="30">
        <v>1994</v>
      </c>
      <c r="AG34">
        <v>8.6890113315317539</v>
      </c>
      <c r="AH34" s="12" t="s">
        <v>31</v>
      </c>
      <c r="AI34" s="12" t="s">
        <v>31</v>
      </c>
      <c r="AJ34" s="12" t="s">
        <v>31</v>
      </c>
    </row>
    <row r="35" spans="2:36" x14ac:dyDescent="0.3">
      <c r="B35" s="24">
        <f t="shared" si="0"/>
        <v>33</v>
      </c>
      <c r="C35" s="49" t="s">
        <v>42</v>
      </c>
      <c r="D35" s="7" t="s">
        <v>13</v>
      </c>
      <c r="E35" s="6" t="s">
        <v>12</v>
      </c>
      <c r="F35" s="6" t="s">
        <v>12</v>
      </c>
      <c r="G35" s="6" t="s">
        <v>12</v>
      </c>
      <c r="H35" s="6" t="s">
        <v>12</v>
      </c>
      <c r="I35" s="6" t="s">
        <v>12</v>
      </c>
      <c r="J35" s="7" t="s">
        <v>13</v>
      </c>
      <c r="N35" s="11"/>
      <c r="O35" s="30">
        <f t="shared" si="5"/>
        <v>2028</v>
      </c>
      <c r="P35" s="22" t="s">
        <v>170</v>
      </c>
      <c r="Q35" s="12">
        <v>42708.532822478555</v>
      </c>
      <c r="R35" s="12">
        <f t="shared" si="1"/>
        <v>15588614.480204673</v>
      </c>
      <c r="S35" s="12">
        <v>53976.68639437198</v>
      </c>
      <c r="T35" s="12">
        <f t="shared" si="2"/>
        <v>19701490.533945773</v>
      </c>
      <c r="U35" s="12">
        <v>14902.860547131679</v>
      </c>
      <c r="V35" s="12">
        <f t="shared" si="3"/>
        <v>5439544.0997030623</v>
      </c>
      <c r="W35" s="12">
        <v>51309.255347494225</v>
      </c>
      <c r="X35" s="12">
        <f t="shared" si="4"/>
        <v>18727878.201835394</v>
      </c>
      <c r="Z35" s="30">
        <f t="shared" si="6"/>
        <v>2028</v>
      </c>
      <c r="AA35">
        <v>15588614.480204673</v>
      </c>
      <c r="AB35">
        <v>19701490.533945773</v>
      </c>
      <c r="AC35">
        <v>5439544.0997030623</v>
      </c>
      <c r="AD35">
        <v>18727878.201835394</v>
      </c>
      <c r="AF35" s="30">
        <v>1995</v>
      </c>
      <c r="AG35">
        <v>9.3490635364205872</v>
      </c>
      <c r="AH35" s="12" t="s">
        <v>31</v>
      </c>
      <c r="AI35" s="12" t="s">
        <v>31</v>
      </c>
      <c r="AJ35" s="12" t="s">
        <v>31</v>
      </c>
    </row>
    <row r="36" spans="2:36" x14ac:dyDescent="0.3">
      <c r="B36" s="24">
        <f t="shared" si="0"/>
        <v>34</v>
      </c>
      <c r="C36" s="49" t="s">
        <v>43</v>
      </c>
      <c r="D36" s="7" t="s">
        <v>13</v>
      </c>
      <c r="E36" s="6" t="s">
        <v>12</v>
      </c>
      <c r="F36" s="6" t="s">
        <v>12</v>
      </c>
      <c r="G36" s="6" t="s">
        <v>12</v>
      </c>
      <c r="H36" s="6" t="s">
        <v>12</v>
      </c>
      <c r="I36" s="6" t="s">
        <v>12</v>
      </c>
      <c r="J36" s="7" t="s">
        <v>13</v>
      </c>
      <c r="N36" s="11"/>
      <c r="O36" s="30">
        <f t="shared" si="5"/>
        <v>2029</v>
      </c>
      <c r="P36" s="22" t="s">
        <v>171</v>
      </c>
      <c r="Q36" s="12">
        <v>42658.24428440514</v>
      </c>
      <c r="R36" s="12">
        <f t="shared" si="1"/>
        <v>15570259.163807876</v>
      </c>
      <c r="S36" s="12">
        <v>55008.348707179728</v>
      </c>
      <c r="T36" s="12">
        <f t="shared" si="2"/>
        <v>20078047.2781206</v>
      </c>
      <c r="U36" s="12">
        <v>15101.012102811581</v>
      </c>
      <c r="V36" s="12">
        <f t="shared" si="3"/>
        <v>5511869.4175262274</v>
      </c>
      <c r="W36" s="12">
        <v>51226.416637942486</v>
      </c>
      <c r="X36" s="12">
        <f t="shared" si="4"/>
        <v>18697642.072849009</v>
      </c>
      <c r="Z36" s="30">
        <f t="shared" si="6"/>
        <v>2029</v>
      </c>
      <c r="AA36">
        <v>15570259.163807876</v>
      </c>
      <c r="AB36">
        <v>20078047.2781206</v>
      </c>
      <c r="AC36">
        <v>5511869.4175262274</v>
      </c>
      <c r="AD36">
        <v>18697642.072849009</v>
      </c>
      <c r="AF36" s="30">
        <v>1996</v>
      </c>
      <c r="AG36">
        <v>11.318706854194815</v>
      </c>
      <c r="AH36" s="12" t="s">
        <v>31</v>
      </c>
      <c r="AI36" s="12" t="s">
        <v>31</v>
      </c>
      <c r="AJ36" s="12" t="s">
        <v>31</v>
      </c>
    </row>
    <row r="37" spans="2:36" x14ac:dyDescent="0.3">
      <c r="B37" s="24">
        <f t="shared" si="0"/>
        <v>35</v>
      </c>
      <c r="C37" s="49" t="s">
        <v>52</v>
      </c>
      <c r="D37" s="7" t="s">
        <v>13</v>
      </c>
      <c r="E37" s="6" t="s">
        <v>12</v>
      </c>
      <c r="F37" s="6" t="s">
        <v>12</v>
      </c>
      <c r="G37" s="6" t="s">
        <v>12</v>
      </c>
      <c r="H37" s="6" t="s">
        <v>12</v>
      </c>
      <c r="I37" s="6" t="s">
        <v>12</v>
      </c>
      <c r="J37" s="7" t="s">
        <v>13</v>
      </c>
      <c r="N37" s="11"/>
      <c r="O37" s="30">
        <f t="shared" si="5"/>
        <v>2030</v>
      </c>
      <c r="P37" s="22" t="s">
        <v>172</v>
      </c>
      <c r="Q37" s="12">
        <v>41637.557708017746</v>
      </c>
      <c r="R37" s="12">
        <f t="shared" si="1"/>
        <v>15197708.563426478</v>
      </c>
      <c r="S37" s="12">
        <v>55646.964415145747</v>
      </c>
      <c r="T37" s="12">
        <f t="shared" si="2"/>
        <v>20311142.011528198</v>
      </c>
      <c r="U37" s="12">
        <v>15242.574306279605</v>
      </c>
      <c r="V37" s="12">
        <f t="shared" si="3"/>
        <v>5563539.6217920557</v>
      </c>
      <c r="W37" s="12">
        <v>51214.433040176082</v>
      </c>
      <c r="X37" s="12">
        <f t="shared" si="4"/>
        <v>18693268.059664268</v>
      </c>
      <c r="Z37" s="30">
        <f t="shared" si="6"/>
        <v>2030</v>
      </c>
      <c r="AA37">
        <v>15197708.563426478</v>
      </c>
      <c r="AB37">
        <v>20311142.011528198</v>
      </c>
      <c r="AC37">
        <v>5563539.6217920557</v>
      </c>
      <c r="AD37">
        <v>18693268.059664268</v>
      </c>
      <c r="AF37" s="30">
        <v>1997</v>
      </c>
      <c r="AG37">
        <v>10.486785100110552</v>
      </c>
      <c r="AH37" s="12" t="s">
        <v>31</v>
      </c>
      <c r="AI37" s="12" t="s">
        <v>31</v>
      </c>
      <c r="AJ37" s="12" t="s">
        <v>31</v>
      </c>
    </row>
    <row r="38" spans="2:36" x14ac:dyDescent="0.3">
      <c r="B38" s="24">
        <f t="shared" si="0"/>
        <v>36</v>
      </c>
      <c r="C38" s="49" t="s">
        <v>53</v>
      </c>
      <c r="D38" s="7" t="s">
        <v>13</v>
      </c>
      <c r="E38" s="6" t="s">
        <v>12</v>
      </c>
      <c r="F38" s="6" t="s">
        <v>12</v>
      </c>
      <c r="G38" s="6" t="s">
        <v>12</v>
      </c>
      <c r="H38" s="6" t="s">
        <v>12</v>
      </c>
      <c r="I38" s="6" t="s">
        <v>12</v>
      </c>
      <c r="J38" s="7" t="s">
        <v>13</v>
      </c>
      <c r="N38" s="11"/>
      <c r="O38" s="30">
        <f t="shared" si="5"/>
        <v>2031</v>
      </c>
      <c r="P38" s="22" t="s">
        <v>173</v>
      </c>
      <c r="Q38" s="12">
        <v>40548.357908654936</v>
      </c>
      <c r="R38" s="12">
        <f t="shared" si="1"/>
        <v>14800150.636659052</v>
      </c>
      <c r="S38" s="12">
        <v>55662.585729884151</v>
      </c>
      <c r="T38" s="12">
        <f t="shared" si="2"/>
        <v>20316843.791407716</v>
      </c>
      <c r="U38" s="12">
        <v>15254.267212450392</v>
      </c>
      <c r="V38" s="12">
        <f t="shared" si="3"/>
        <v>5567807.5325443931</v>
      </c>
      <c r="W38" s="12">
        <v>51204.325063619624</v>
      </c>
      <c r="X38" s="12">
        <f t="shared" si="4"/>
        <v>18689578.648221161</v>
      </c>
      <c r="Z38" s="30">
        <f t="shared" si="6"/>
        <v>2031</v>
      </c>
      <c r="AA38">
        <v>14800150.636659052</v>
      </c>
      <c r="AB38">
        <v>20316843.791407716</v>
      </c>
      <c r="AC38">
        <v>5567807.5325443931</v>
      </c>
      <c r="AD38">
        <v>18689578.648221161</v>
      </c>
      <c r="AF38" s="30">
        <v>1998</v>
      </c>
      <c r="AG38">
        <v>7.0096264279572535</v>
      </c>
      <c r="AH38" s="12" t="s">
        <v>31</v>
      </c>
      <c r="AI38" s="12" t="s">
        <v>31</v>
      </c>
      <c r="AJ38" s="12" t="s">
        <v>31</v>
      </c>
    </row>
    <row r="39" spans="2:36" x14ac:dyDescent="0.3">
      <c r="B39" s="24">
        <f t="shared" si="0"/>
        <v>37</v>
      </c>
      <c r="C39" s="49" t="s">
        <v>54</v>
      </c>
      <c r="D39" s="7" t="s">
        <v>13</v>
      </c>
      <c r="E39" s="6" t="s">
        <v>12</v>
      </c>
      <c r="F39" s="6" t="s">
        <v>12</v>
      </c>
      <c r="G39" s="6" t="s">
        <v>12</v>
      </c>
      <c r="H39" s="6" t="s">
        <v>12</v>
      </c>
      <c r="I39" s="6" t="s">
        <v>12</v>
      </c>
      <c r="J39" s="7" t="s">
        <v>13</v>
      </c>
      <c r="N39" s="11"/>
      <c r="O39" s="30">
        <f t="shared" si="5"/>
        <v>2032</v>
      </c>
      <c r="P39" s="22" t="s">
        <v>174</v>
      </c>
      <c r="Q39" s="12">
        <v>39490.498687731764</v>
      </c>
      <c r="R39" s="12">
        <f t="shared" si="1"/>
        <v>14414032.021022094</v>
      </c>
      <c r="S39" s="12">
        <v>54852.867627632942</v>
      </c>
      <c r="T39" s="12">
        <f t="shared" si="2"/>
        <v>20021296.684086025</v>
      </c>
      <c r="U39" s="12">
        <v>15092.447802504719</v>
      </c>
      <c r="V39" s="12">
        <f t="shared" si="3"/>
        <v>5508743.4479142223</v>
      </c>
      <c r="W39" s="12">
        <v>51198.152693979944</v>
      </c>
      <c r="X39" s="12">
        <f t="shared" si="4"/>
        <v>18687325.733302679</v>
      </c>
      <c r="Z39" s="30">
        <f t="shared" si="6"/>
        <v>2032</v>
      </c>
      <c r="AA39">
        <v>14414032.021022094</v>
      </c>
      <c r="AB39">
        <v>20021296.684086025</v>
      </c>
      <c r="AC39">
        <v>5508743.4479142223</v>
      </c>
      <c r="AD39">
        <v>18687325.733302679</v>
      </c>
      <c r="AF39" s="30">
        <v>1999</v>
      </c>
      <c r="AG39">
        <v>9.7892507063014378</v>
      </c>
      <c r="AH39" s="12" t="s">
        <v>31</v>
      </c>
      <c r="AI39" s="12" t="s">
        <v>31</v>
      </c>
      <c r="AJ39" s="12" t="s">
        <v>31</v>
      </c>
    </row>
    <row r="40" spans="2:36" x14ac:dyDescent="0.3">
      <c r="B40" s="24">
        <f t="shared" si="0"/>
        <v>38</v>
      </c>
      <c r="C40" s="49" t="s">
        <v>55</v>
      </c>
      <c r="D40" s="7" t="s">
        <v>13</v>
      </c>
      <c r="E40" s="6" t="s">
        <v>12</v>
      </c>
      <c r="F40" s="6" t="s">
        <v>12</v>
      </c>
      <c r="G40" s="6" t="s">
        <v>12</v>
      </c>
      <c r="H40" s="6" t="s">
        <v>12</v>
      </c>
      <c r="I40" s="6" t="s">
        <v>12</v>
      </c>
      <c r="J40" s="7" t="s">
        <v>13</v>
      </c>
      <c r="N40" s="11"/>
      <c r="O40" s="30">
        <f t="shared" si="5"/>
        <v>2033</v>
      </c>
      <c r="P40" s="22" t="s">
        <v>175</v>
      </c>
      <c r="Q40" s="12">
        <v>38666.845129042718</v>
      </c>
      <c r="R40" s="12">
        <f t="shared" si="1"/>
        <v>14113398.472100591</v>
      </c>
      <c r="S40" s="12">
        <v>53723.59316018664</v>
      </c>
      <c r="T40" s="12">
        <f t="shared" si="2"/>
        <v>19609111.503468122</v>
      </c>
      <c r="U40" s="12">
        <v>14864.845051132961</v>
      </c>
      <c r="V40" s="12">
        <f t="shared" si="3"/>
        <v>5425668.443663531</v>
      </c>
      <c r="W40" s="12">
        <v>51196.490109040969</v>
      </c>
      <c r="X40" s="12">
        <f t="shared" si="4"/>
        <v>18686718.889799953</v>
      </c>
      <c r="Z40" s="30">
        <f t="shared" si="6"/>
        <v>2033</v>
      </c>
      <c r="AA40">
        <v>14113398.472100591</v>
      </c>
      <c r="AB40">
        <v>19609111.503468122</v>
      </c>
      <c r="AC40">
        <v>5425668.443663531</v>
      </c>
      <c r="AD40">
        <v>18686718.889799953</v>
      </c>
      <c r="AF40" s="30">
        <v>2000</v>
      </c>
      <c r="AG40">
        <v>15.645157075297879</v>
      </c>
      <c r="AH40" s="12" t="s">
        <v>31</v>
      </c>
      <c r="AI40" s="12" t="s">
        <v>31</v>
      </c>
      <c r="AJ40" s="12" t="s">
        <v>31</v>
      </c>
    </row>
    <row r="41" spans="2:36" x14ac:dyDescent="0.3">
      <c r="B41" s="24">
        <f t="shared" si="0"/>
        <v>39</v>
      </c>
      <c r="C41" s="49" t="s">
        <v>101</v>
      </c>
      <c r="D41" s="7" t="s">
        <v>13</v>
      </c>
      <c r="E41" s="6" t="s">
        <v>12</v>
      </c>
      <c r="F41" s="6" t="s">
        <v>12</v>
      </c>
      <c r="G41" s="6" t="s">
        <v>12</v>
      </c>
      <c r="H41" s="6" t="s">
        <v>12</v>
      </c>
      <c r="I41" s="7" t="s">
        <v>13</v>
      </c>
      <c r="J41" s="7" t="s">
        <v>13</v>
      </c>
      <c r="N41" s="11"/>
      <c r="O41" s="30">
        <f t="shared" si="5"/>
        <v>2034</v>
      </c>
      <c r="P41" s="22" t="s">
        <v>176</v>
      </c>
      <c r="Q41" s="12">
        <v>39219.623085583255</v>
      </c>
      <c r="R41" s="12">
        <f t="shared" si="1"/>
        <v>14315162.426237889</v>
      </c>
      <c r="S41" s="12">
        <v>54053.330287247707</v>
      </c>
      <c r="T41" s="12">
        <f t="shared" si="2"/>
        <v>19729465.554845411</v>
      </c>
      <c r="U41" s="12">
        <v>14930.766615403993</v>
      </c>
      <c r="V41" s="12">
        <f t="shared" si="3"/>
        <v>5449729.8146224571</v>
      </c>
      <c r="W41" s="12">
        <v>51195.434642503613</v>
      </c>
      <c r="X41" s="12">
        <f t="shared" si="4"/>
        <v>18686333.644513819</v>
      </c>
      <c r="Z41" s="30">
        <f t="shared" si="6"/>
        <v>2034</v>
      </c>
      <c r="AA41">
        <v>14315162.426237889</v>
      </c>
      <c r="AB41">
        <v>19729465.554845411</v>
      </c>
      <c r="AC41">
        <v>5449729.8146224571</v>
      </c>
      <c r="AD41">
        <v>18686333.644513819</v>
      </c>
      <c r="AF41" s="30">
        <v>2001</v>
      </c>
      <c r="AG41">
        <v>13.411310035622158</v>
      </c>
      <c r="AH41" s="12" t="s">
        <v>31</v>
      </c>
      <c r="AI41" s="12" t="s">
        <v>31</v>
      </c>
      <c r="AJ41" s="12" t="s">
        <v>31</v>
      </c>
    </row>
    <row r="42" spans="2:36" x14ac:dyDescent="0.3">
      <c r="B42" s="24">
        <f t="shared" si="0"/>
        <v>40</v>
      </c>
      <c r="C42" s="49" t="s">
        <v>102</v>
      </c>
      <c r="D42" s="7" t="s">
        <v>13</v>
      </c>
      <c r="E42" s="6" t="s">
        <v>12</v>
      </c>
      <c r="F42" s="6" t="s">
        <v>12</v>
      </c>
      <c r="G42" s="6" t="s">
        <v>12</v>
      </c>
      <c r="H42" s="6" t="s">
        <v>12</v>
      </c>
      <c r="I42" s="7" t="s">
        <v>13</v>
      </c>
      <c r="J42" s="7" t="s">
        <v>13</v>
      </c>
      <c r="N42" s="11"/>
      <c r="O42" s="30">
        <f t="shared" si="5"/>
        <v>2035</v>
      </c>
      <c r="P42" s="22" t="s">
        <v>177</v>
      </c>
      <c r="Q42" s="12">
        <v>40071.428549283672</v>
      </c>
      <c r="R42" s="12">
        <f t="shared" si="1"/>
        <v>14626071.42048854</v>
      </c>
      <c r="S42" s="12">
        <v>54281.863379952832</v>
      </c>
      <c r="T42" s="12">
        <f t="shared" si="2"/>
        <v>19812880.133682784</v>
      </c>
      <c r="U42" s="12">
        <v>14975.927642682154</v>
      </c>
      <c r="V42" s="12">
        <f t="shared" si="3"/>
        <v>5466213.5895789862</v>
      </c>
      <c r="W42" s="12">
        <v>51194.91167655561</v>
      </c>
      <c r="X42" s="12">
        <f t="shared" si="4"/>
        <v>18686142.761942796</v>
      </c>
      <c r="Z42" s="30">
        <f t="shared" si="6"/>
        <v>2035</v>
      </c>
      <c r="AA42">
        <v>14626071.42048854</v>
      </c>
      <c r="AB42">
        <v>19812880.133682784</v>
      </c>
      <c r="AC42">
        <v>5466213.5895789862</v>
      </c>
      <c r="AD42">
        <v>18686142.761942796</v>
      </c>
      <c r="AF42" s="30">
        <v>2002</v>
      </c>
      <c r="AG42">
        <v>13.692883552389143</v>
      </c>
      <c r="AH42" s="12" t="s">
        <v>31</v>
      </c>
      <c r="AI42" s="12" t="s">
        <v>31</v>
      </c>
      <c r="AJ42" s="12" t="s">
        <v>31</v>
      </c>
    </row>
    <row r="43" spans="2:36" x14ac:dyDescent="0.3">
      <c r="B43" s="24">
        <f t="shared" si="0"/>
        <v>41</v>
      </c>
      <c r="C43" s="49" t="s">
        <v>103</v>
      </c>
      <c r="D43" s="7" t="s">
        <v>13</v>
      </c>
      <c r="E43" s="6" t="s">
        <v>12</v>
      </c>
      <c r="F43" s="6" t="s">
        <v>12</v>
      </c>
      <c r="G43" s="6" t="s">
        <v>12</v>
      </c>
      <c r="H43" s="6" t="s">
        <v>12</v>
      </c>
      <c r="I43" s="7" t="s">
        <v>13</v>
      </c>
      <c r="J43" s="7" t="s">
        <v>13</v>
      </c>
      <c r="N43" s="11"/>
      <c r="O43" s="30">
        <f t="shared" si="5"/>
        <v>2036</v>
      </c>
      <c r="P43" s="22" t="s">
        <v>178</v>
      </c>
      <c r="Q43" s="12">
        <v>40644.517362900064</v>
      </c>
      <c r="R43" s="12">
        <f t="shared" si="1"/>
        <v>14835248.837458523</v>
      </c>
      <c r="S43" s="12">
        <v>54421.023757018025</v>
      </c>
      <c r="T43" s="12">
        <f t="shared" si="2"/>
        <v>19863673.67131158</v>
      </c>
      <c r="U43" s="12">
        <v>15003.063755579164</v>
      </c>
      <c r="V43" s="12">
        <f t="shared" si="3"/>
        <v>5476118.2707863944</v>
      </c>
      <c r="W43" s="12">
        <v>51194.721028471831</v>
      </c>
      <c r="X43" s="12">
        <f t="shared" si="4"/>
        <v>18686073.175392218</v>
      </c>
      <c r="Z43" s="30">
        <f t="shared" si="6"/>
        <v>2036</v>
      </c>
      <c r="AA43">
        <v>14835248.837458523</v>
      </c>
      <c r="AB43">
        <v>19863673.67131158</v>
      </c>
      <c r="AC43">
        <v>5476118.2707863944</v>
      </c>
      <c r="AD43">
        <v>18686073.175392218</v>
      </c>
      <c r="AF43" s="30">
        <v>2003</v>
      </c>
      <c r="AG43">
        <v>15.842624216926668</v>
      </c>
      <c r="AH43" s="12" t="s">
        <v>31</v>
      </c>
      <c r="AI43" s="12" t="s">
        <v>31</v>
      </c>
      <c r="AJ43" s="12" t="s">
        <v>31</v>
      </c>
    </row>
    <row r="44" spans="2:36" x14ac:dyDescent="0.3">
      <c r="B44" s="24">
        <f t="shared" si="0"/>
        <v>42</v>
      </c>
      <c r="C44" s="49" t="s">
        <v>104</v>
      </c>
      <c r="D44" s="7" t="s">
        <v>13</v>
      </c>
      <c r="E44" s="6" t="s">
        <v>12</v>
      </c>
      <c r="F44" s="6" t="s">
        <v>12</v>
      </c>
      <c r="G44" s="6" t="s">
        <v>12</v>
      </c>
      <c r="H44" s="6" t="s">
        <v>12</v>
      </c>
      <c r="I44" s="7" t="s">
        <v>13</v>
      </c>
      <c r="J44" s="7" t="s">
        <v>13</v>
      </c>
      <c r="N44" s="11"/>
      <c r="O44" s="30">
        <f t="shared" si="5"/>
        <v>2037</v>
      </c>
      <c r="P44" s="22" t="s">
        <v>179</v>
      </c>
      <c r="Q44" s="12">
        <v>40737.086284281337</v>
      </c>
      <c r="R44" s="12">
        <f t="shared" si="1"/>
        <v>14869036.493762689</v>
      </c>
      <c r="S44" s="12">
        <v>54487.187953859015</v>
      </c>
      <c r="T44" s="12">
        <f t="shared" si="2"/>
        <v>19887823.603158541</v>
      </c>
      <c r="U44" s="12">
        <v>15015.797065106211</v>
      </c>
      <c r="V44" s="12">
        <f t="shared" si="3"/>
        <v>5480765.9287637668</v>
      </c>
      <c r="W44" s="12">
        <v>51194.616964908942</v>
      </c>
      <c r="X44" s="12">
        <f t="shared" si="4"/>
        <v>18686035.192191765</v>
      </c>
      <c r="Z44" s="30">
        <f t="shared" si="6"/>
        <v>2037</v>
      </c>
      <c r="AA44">
        <v>14869036.493762689</v>
      </c>
      <c r="AB44">
        <v>19887823.603158541</v>
      </c>
      <c r="AC44">
        <v>5480765.9287637668</v>
      </c>
      <c r="AD44">
        <v>18686035.192191765</v>
      </c>
      <c r="AF44" s="30">
        <v>2004</v>
      </c>
      <c r="AG44">
        <v>20.969913401302048</v>
      </c>
      <c r="AH44" s="12" t="s">
        <v>31</v>
      </c>
      <c r="AI44" s="12" t="s">
        <v>31</v>
      </c>
      <c r="AJ44" s="12" t="s">
        <v>31</v>
      </c>
    </row>
    <row r="45" spans="2:36" x14ac:dyDescent="0.3">
      <c r="B45" s="24">
        <f t="shared" si="0"/>
        <v>43</v>
      </c>
      <c r="C45" s="49" t="s">
        <v>105</v>
      </c>
      <c r="D45" s="7" t="s">
        <v>13</v>
      </c>
      <c r="E45" s="6" t="s">
        <v>12</v>
      </c>
      <c r="F45" s="6" t="s">
        <v>12</v>
      </c>
      <c r="G45" s="6" t="s">
        <v>12</v>
      </c>
      <c r="H45" s="6" t="s">
        <v>12</v>
      </c>
      <c r="I45" s="7" t="s">
        <v>13</v>
      </c>
      <c r="J45" s="7" t="s">
        <v>13</v>
      </c>
      <c r="N45" s="11"/>
      <c r="O45" s="30">
        <f t="shared" si="5"/>
        <v>2038</v>
      </c>
      <c r="P45" s="22" t="s">
        <v>180</v>
      </c>
      <c r="Q45" s="12">
        <v>41039.045379808333</v>
      </c>
      <c r="R45" s="12">
        <f t="shared" si="1"/>
        <v>14979251.563630041</v>
      </c>
      <c r="S45" s="12">
        <v>54499.633263183619</v>
      </c>
      <c r="T45" s="12">
        <f t="shared" si="2"/>
        <v>19892366.141062021</v>
      </c>
      <c r="U45" s="12">
        <v>15018.35123165957</v>
      </c>
      <c r="V45" s="12">
        <f t="shared" si="3"/>
        <v>5481698.1995557426</v>
      </c>
      <c r="W45" s="12">
        <v>51194.568866226895</v>
      </c>
      <c r="X45" s="12">
        <f t="shared" si="4"/>
        <v>18686017.636172816</v>
      </c>
      <c r="Z45" s="30">
        <f t="shared" si="6"/>
        <v>2038</v>
      </c>
      <c r="AA45">
        <v>14979251.563630041</v>
      </c>
      <c r="AB45">
        <v>19892366.141062021</v>
      </c>
      <c r="AC45">
        <v>5481698.1995557426</v>
      </c>
      <c r="AD45">
        <v>18686017.636172816</v>
      </c>
      <c r="AF45" s="30">
        <v>2005</v>
      </c>
      <c r="AG45">
        <v>29.849535376489371</v>
      </c>
      <c r="AH45" s="12" t="s">
        <v>31</v>
      </c>
      <c r="AI45" s="12" t="s">
        <v>31</v>
      </c>
      <c r="AJ45" s="12" t="s">
        <v>31</v>
      </c>
    </row>
    <row r="46" spans="2:36" x14ac:dyDescent="0.3">
      <c r="B46" s="24">
        <f t="shared" si="0"/>
        <v>44</v>
      </c>
      <c r="C46" s="49" t="s">
        <v>106</v>
      </c>
      <c r="D46" s="7" t="s">
        <v>13</v>
      </c>
      <c r="E46" s="6" t="s">
        <v>12</v>
      </c>
      <c r="F46" s="6" t="s">
        <v>12</v>
      </c>
      <c r="G46" s="6" t="s">
        <v>12</v>
      </c>
      <c r="H46" s="6" t="s">
        <v>12</v>
      </c>
      <c r="I46" s="6" t="s">
        <v>12</v>
      </c>
      <c r="J46" s="7" t="s">
        <v>13</v>
      </c>
      <c r="N46" s="11"/>
      <c r="O46" s="30">
        <f t="shared" si="5"/>
        <v>2039</v>
      </c>
      <c r="P46" s="22" t="s">
        <v>181</v>
      </c>
      <c r="Q46" s="12">
        <v>42046.451715960182</v>
      </c>
      <c r="R46" s="12">
        <f t="shared" si="1"/>
        <v>15346954.876325466</v>
      </c>
      <c r="S46" s="12">
        <v>54479.303830808283</v>
      </c>
      <c r="T46" s="12">
        <f t="shared" si="2"/>
        <v>19884945.898245022</v>
      </c>
      <c r="U46" s="12">
        <v>15014.713962850718</v>
      </c>
      <c r="V46" s="12">
        <f t="shared" si="3"/>
        <v>5480370.5964405118</v>
      </c>
      <c r="W46" s="12">
        <v>51194.548700913445</v>
      </c>
      <c r="X46" s="12">
        <f t="shared" si="4"/>
        <v>18686010.275833406</v>
      </c>
      <c r="Z46" s="30">
        <f t="shared" si="6"/>
        <v>2039</v>
      </c>
      <c r="AA46">
        <v>15346954.876325466</v>
      </c>
      <c r="AB46">
        <v>19884945.898245022</v>
      </c>
      <c r="AC46">
        <v>5480370.5964405118</v>
      </c>
      <c r="AD46">
        <v>18686010.275833406</v>
      </c>
      <c r="AF46" s="30">
        <v>2006</v>
      </c>
      <c r="AG46">
        <v>35.734239036973349</v>
      </c>
      <c r="AH46" s="12" t="s">
        <v>31</v>
      </c>
      <c r="AI46" s="12" t="s">
        <v>31</v>
      </c>
      <c r="AJ46" s="12" t="s">
        <v>31</v>
      </c>
    </row>
    <row r="47" spans="2:36" x14ac:dyDescent="0.3">
      <c r="B47" s="24">
        <f t="shared" si="0"/>
        <v>45</v>
      </c>
      <c r="C47" s="49" t="s">
        <v>107</v>
      </c>
      <c r="D47" s="7" t="s">
        <v>13</v>
      </c>
      <c r="E47" s="6" t="s">
        <v>12</v>
      </c>
      <c r="F47" s="6" t="s">
        <v>12</v>
      </c>
      <c r="G47" s="6" t="s">
        <v>12</v>
      </c>
      <c r="H47" s="6" t="s">
        <v>12</v>
      </c>
      <c r="I47" s="6" t="s">
        <v>12</v>
      </c>
      <c r="J47" s="7" t="s">
        <v>13</v>
      </c>
      <c r="N47" s="11"/>
      <c r="O47" s="30">
        <f t="shared" si="5"/>
        <v>2040</v>
      </c>
      <c r="P47" s="22" t="s">
        <v>182</v>
      </c>
      <c r="Q47" s="12">
        <v>42228.587320169543</v>
      </c>
      <c r="R47" s="12">
        <f t="shared" si="1"/>
        <v>15413434.371861883</v>
      </c>
      <c r="S47" s="12">
        <v>54445.770013113608</v>
      </c>
      <c r="T47" s="12">
        <f t="shared" si="2"/>
        <v>19872706.054786466</v>
      </c>
      <c r="U47" s="12">
        <v>15008.315541812481</v>
      </c>
      <c r="V47" s="12">
        <f t="shared" si="3"/>
        <v>5478035.1727615558</v>
      </c>
      <c r="W47" s="12">
        <v>51194.538563998241</v>
      </c>
      <c r="X47" s="12">
        <f t="shared" si="4"/>
        <v>18686006.575859357</v>
      </c>
      <c r="Z47" s="30">
        <f t="shared" si="6"/>
        <v>2040</v>
      </c>
      <c r="AA47">
        <v>15413434.371861883</v>
      </c>
      <c r="AB47">
        <v>19872706.054786466</v>
      </c>
      <c r="AC47">
        <v>5478035.1727615558</v>
      </c>
      <c r="AD47">
        <v>18686006.575859357</v>
      </c>
      <c r="AF47" s="30">
        <v>2007</v>
      </c>
      <c r="AG47">
        <v>39.748490050362356</v>
      </c>
      <c r="AH47" s="12" t="s">
        <v>31</v>
      </c>
      <c r="AI47" s="12" t="s">
        <v>31</v>
      </c>
      <c r="AJ47" s="12" t="s">
        <v>31</v>
      </c>
    </row>
    <row r="48" spans="2:36" x14ac:dyDescent="0.3">
      <c r="B48" s="24">
        <f t="shared" si="0"/>
        <v>46</v>
      </c>
      <c r="C48" s="49" t="s">
        <v>108</v>
      </c>
      <c r="D48" s="7" t="s">
        <v>13</v>
      </c>
      <c r="E48" s="6" t="s">
        <v>12</v>
      </c>
      <c r="F48" s="6" t="s">
        <v>12</v>
      </c>
      <c r="G48" s="6" t="s">
        <v>12</v>
      </c>
      <c r="H48" s="6" t="s">
        <v>12</v>
      </c>
      <c r="I48" s="6" t="s">
        <v>12</v>
      </c>
      <c r="J48" s="7" t="s">
        <v>13</v>
      </c>
      <c r="N48" s="11"/>
      <c r="O48" s="30">
        <f t="shared" si="5"/>
        <v>2041</v>
      </c>
      <c r="P48" s="22" t="s">
        <v>183</v>
      </c>
      <c r="Q48" s="12">
        <v>41294.601918639855</v>
      </c>
      <c r="R48" s="12">
        <f t="shared" si="1"/>
        <v>15072529.700303547</v>
      </c>
      <c r="S48" s="12">
        <v>54415.758135408483</v>
      </c>
      <c r="T48" s="12">
        <f t="shared" si="2"/>
        <v>19861751.719424095</v>
      </c>
      <c r="U48" s="12">
        <v>15002.32282858476</v>
      </c>
      <c r="V48" s="12">
        <f t="shared" si="3"/>
        <v>5475847.832433437</v>
      </c>
      <c r="W48" s="12">
        <v>51194.533952179969</v>
      </c>
      <c r="X48" s="12">
        <f t="shared" si="4"/>
        <v>18686004.892545689</v>
      </c>
      <c r="Z48" s="30">
        <f t="shared" si="6"/>
        <v>2041</v>
      </c>
      <c r="AA48">
        <v>15072529.700303547</v>
      </c>
      <c r="AB48">
        <v>19861751.719424095</v>
      </c>
      <c r="AC48">
        <v>5475847.832433437</v>
      </c>
      <c r="AD48">
        <v>18686004.892545689</v>
      </c>
      <c r="AF48" s="30">
        <v>2008</v>
      </c>
      <c r="AG48">
        <v>53.122774996929131</v>
      </c>
      <c r="AH48" s="12" t="s">
        <v>31</v>
      </c>
      <c r="AI48" s="12" t="s">
        <v>31</v>
      </c>
      <c r="AJ48" s="12" t="s">
        <v>31</v>
      </c>
    </row>
    <row r="49" spans="2:36" x14ac:dyDescent="0.3">
      <c r="B49" s="24">
        <f t="shared" si="0"/>
        <v>47</v>
      </c>
      <c r="C49" s="49" t="s">
        <v>109</v>
      </c>
      <c r="D49" s="7" t="s">
        <v>13</v>
      </c>
      <c r="E49" s="6" t="s">
        <v>12</v>
      </c>
      <c r="F49" s="6" t="s">
        <v>12</v>
      </c>
      <c r="G49" s="6" t="s">
        <v>12</v>
      </c>
      <c r="H49" s="6" t="s">
        <v>12</v>
      </c>
      <c r="I49" s="6" t="s">
        <v>12</v>
      </c>
      <c r="J49" s="7" t="s">
        <v>13</v>
      </c>
      <c r="N49" s="11"/>
      <c r="O49" s="30">
        <f t="shared" si="5"/>
        <v>2042</v>
      </c>
      <c r="P49" s="22" t="s">
        <v>184</v>
      </c>
      <c r="Q49" s="12">
        <v>41275.996294372824</v>
      </c>
      <c r="R49" s="12">
        <f t="shared" si="1"/>
        <v>15065738.647446081</v>
      </c>
      <c r="S49" s="12">
        <v>54402.1294508848</v>
      </c>
      <c r="T49" s="12">
        <f t="shared" si="2"/>
        <v>19856777.249572951</v>
      </c>
      <c r="U49" s="12">
        <v>14999.499781396857</v>
      </c>
      <c r="V49" s="12">
        <f t="shared" si="3"/>
        <v>5474817.420209853</v>
      </c>
      <c r="W49" s="12">
        <v>51194.531898412504</v>
      </c>
      <c r="X49" s="12">
        <f t="shared" si="4"/>
        <v>18686004.142920565</v>
      </c>
      <c r="Z49" s="30">
        <f t="shared" si="6"/>
        <v>2042</v>
      </c>
      <c r="AA49">
        <v>15065738.647446081</v>
      </c>
      <c r="AB49">
        <v>19856777.249572951</v>
      </c>
      <c r="AC49">
        <v>5474817.420209853</v>
      </c>
      <c r="AD49">
        <v>18686004.142920565</v>
      </c>
      <c r="AF49" s="30">
        <v>2009</v>
      </c>
      <c r="AG49">
        <v>33.728484829873487</v>
      </c>
      <c r="AH49" s="12" t="s">
        <v>31</v>
      </c>
      <c r="AI49" s="12" t="s">
        <v>31</v>
      </c>
      <c r="AJ49" s="12" t="s">
        <v>31</v>
      </c>
    </row>
    <row r="50" spans="2:36" x14ac:dyDescent="0.3">
      <c r="B50" s="24">
        <f t="shared" si="0"/>
        <v>48</v>
      </c>
      <c r="C50" s="49" t="s">
        <v>110</v>
      </c>
      <c r="D50" s="7" t="s">
        <v>13</v>
      </c>
      <c r="E50" s="6" t="s">
        <v>12</v>
      </c>
      <c r="F50" s="6" t="s">
        <v>12</v>
      </c>
      <c r="G50" s="6" t="s">
        <v>12</v>
      </c>
      <c r="H50" s="6" t="s">
        <v>12</v>
      </c>
      <c r="I50" s="6" t="s">
        <v>12</v>
      </c>
      <c r="J50" s="7" t="s">
        <v>13</v>
      </c>
      <c r="N50" s="11"/>
      <c r="O50" s="30">
        <f t="shared" si="5"/>
        <v>2043</v>
      </c>
      <c r="P50" s="22" t="s">
        <v>185</v>
      </c>
      <c r="Q50" s="12">
        <v>41219.999099069457</v>
      </c>
      <c r="R50" s="12">
        <f t="shared" si="1"/>
        <v>15045299.671160351</v>
      </c>
      <c r="S50" s="12">
        <v>54408.692416347287</v>
      </c>
      <c r="T50" s="12">
        <f t="shared" si="2"/>
        <v>19859172.73196676</v>
      </c>
      <c r="U50" s="12">
        <v>15000.744259881432</v>
      </c>
      <c r="V50" s="12">
        <f t="shared" si="3"/>
        <v>5475271.6548567228</v>
      </c>
      <c r="W50" s="12">
        <v>51194.530910030087</v>
      </c>
      <c r="X50" s="12">
        <f t="shared" si="4"/>
        <v>18686003.782160982</v>
      </c>
      <c r="Z50" s="30">
        <f t="shared" si="6"/>
        <v>2043</v>
      </c>
      <c r="AA50">
        <v>15045299.671160351</v>
      </c>
      <c r="AB50">
        <v>19859172.73196676</v>
      </c>
      <c r="AC50">
        <v>5475271.6548567228</v>
      </c>
      <c r="AD50">
        <v>18686003.782160982</v>
      </c>
      <c r="AF50" s="30">
        <v>2010</v>
      </c>
      <c r="AG50">
        <v>43.613726507800024</v>
      </c>
      <c r="AH50" s="12" t="s">
        <v>31</v>
      </c>
      <c r="AI50" s="12" t="s">
        <v>31</v>
      </c>
      <c r="AJ50" s="12" t="s">
        <v>31</v>
      </c>
    </row>
    <row r="51" spans="2:36" x14ac:dyDescent="0.3">
      <c r="B51" s="24">
        <f t="shared" si="0"/>
        <v>49</v>
      </c>
      <c r="C51" s="49" t="s">
        <v>111</v>
      </c>
      <c r="D51" s="7" t="s">
        <v>13</v>
      </c>
      <c r="E51" s="6" t="s">
        <v>12</v>
      </c>
      <c r="F51" s="6" t="s">
        <v>12</v>
      </c>
      <c r="G51" s="6" t="s">
        <v>12</v>
      </c>
      <c r="H51" s="6" t="s">
        <v>12</v>
      </c>
      <c r="I51" s="6" t="s">
        <v>12</v>
      </c>
      <c r="J51" s="7" t="s">
        <v>13</v>
      </c>
      <c r="N51" s="11"/>
      <c r="O51" s="30">
        <f t="shared" si="5"/>
        <v>2044</v>
      </c>
      <c r="P51" s="22" t="s">
        <v>186</v>
      </c>
      <c r="Q51" s="12">
        <v>41140.675804110782</v>
      </c>
      <c r="R51" s="12">
        <f t="shared" si="1"/>
        <v>15016346.668500436</v>
      </c>
      <c r="S51" s="12">
        <v>54424.643887834747</v>
      </c>
      <c r="T51" s="12">
        <f t="shared" si="2"/>
        <v>19864995.019059684</v>
      </c>
      <c r="U51" s="12">
        <v>15003.904971201533</v>
      </c>
      <c r="V51" s="12">
        <f t="shared" si="3"/>
        <v>5476425.31448856</v>
      </c>
      <c r="W51" s="12">
        <v>51194.530459796675</v>
      </c>
      <c r="X51" s="12">
        <f t="shared" si="4"/>
        <v>18686003.617825788</v>
      </c>
      <c r="Z51" s="30">
        <f t="shared" si="6"/>
        <v>2044</v>
      </c>
      <c r="AA51">
        <v>15016346.668500436</v>
      </c>
      <c r="AB51">
        <v>19864995.019059684</v>
      </c>
      <c r="AC51">
        <v>5476425.31448856</v>
      </c>
      <c r="AD51">
        <v>18686003.617825788</v>
      </c>
      <c r="AF51" s="30">
        <v>2011</v>
      </c>
      <c r="AG51">
        <v>61.030602659378445</v>
      </c>
      <c r="AH51" s="12" t="s">
        <v>31</v>
      </c>
      <c r="AI51" s="12" t="s">
        <v>31</v>
      </c>
      <c r="AJ51" s="12" t="s">
        <v>31</v>
      </c>
    </row>
    <row r="52" spans="2:36" x14ac:dyDescent="0.3">
      <c r="B52" s="24">
        <f t="shared" si="0"/>
        <v>50</v>
      </c>
      <c r="C52" s="49" t="s">
        <v>112</v>
      </c>
      <c r="D52" s="7" t="s">
        <v>13</v>
      </c>
      <c r="E52" s="6" t="s">
        <v>12</v>
      </c>
      <c r="F52" s="6" t="s">
        <v>12</v>
      </c>
      <c r="G52" s="6" t="s">
        <v>12</v>
      </c>
      <c r="H52" s="6" t="s">
        <v>12</v>
      </c>
      <c r="I52" s="6" t="s">
        <v>12</v>
      </c>
      <c r="J52" s="7" t="s">
        <v>13</v>
      </c>
      <c r="N52" s="11"/>
      <c r="O52" s="30">
        <f t="shared" si="5"/>
        <v>2045</v>
      </c>
      <c r="P52" s="22" t="s">
        <v>187</v>
      </c>
      <c r="Q52" s="12">
        <v>41047.997115117483</v>
      </c>
      <c r="R52" s="12">
        <f t="shared" si="1"/>
        <v>14982518.947017882</v>
      </c>
      <c r="S52" s="12">
        <v>54431.039276753341</v>
      </c>
      <c r="T52" s="12">
        <f t="shared" si="2"/>
        <v>19867329.336014971</v>
      </c>
      <c r="U52" s="12">
        <v>15005.169462602584</v>
      </c>
      <c r="V52" s="12">
        <f t="shared" si="3"/>
        <v>5476886.8538499428</v>
      </c>
      <c r="W52" s="12">
        <v>51194.530254362362</v>
      </c>
      <c r="X52" s="12">
        <f t="shared" si="4"/>
        <v>18686003.542842261</v>
      </c>
      <c r="Z52" s="30">
        <f t="shared" si="6"/>
        <v>2045</v>
      </c>
      <c r="AA52">
        <v>14982518.947017882</v>
      </c>
      <c r="AB52">
        <v>19867329.336014971</v>
      </c>
      <c r="AC52">
        <v>5476886.8538499428</v>
      </c>
      <c r="AD52">
        <v>18686003.542842261</v>
      </c>
      <c r="AF52" s="30">
        <v>2012</v>
      </c>
      <c r="AG52">
        <v>61.243154096548338</v>
      </c>
      <c r="AH52" s="12" t="s">
        <v>31</v>
      </c>
      <c r="AI52" s="12" t="s">
        <v>31</v>
      </c>
      <c r="AJ52" s="12" t="s">
        <v>31</v>
      </c>
    </row>
    <row r="53" spans="2:36" x14ac:dyDescent="0.3">
      <c r="B53" s="24">
        <f t="shared" si="0"/>
        <v>51</v>
      </c>
      <c r="C53" s="49" t="s">
        <v>113</v>
      </c>
      <c r="D53" s="7" t="s">
        <v>13</v>
      </c>
      <c r="E53" s="6" t="s">
        <v>12</v>
      </c>
      <c r="F53" s="6" t="s">
        <v>12</v>
      </c>
      <c r="G53" s="6" t="s">
        <v>12</v>
      </c>
      <c r="H53" s="6" t="s">
        <v>12</v>
      </c>
      <c r="I53" s="6" t="s">
        <v>12</v>
      </c>
      <c r="J53" s="7" t="s">
        <v>13</v>
      </c>
      <c r="N53" s="11"/>
      <c r="O53" s="30">
        <f t="shared" si="5"/>
        <v>2046</v>
      </c>
      <c r="P53" s="22" t="s">
        <v>188</v>
      </c>
      <c r="Q53" s="12">
        <v>40982.002581645982</v>
      </c>
      <c r="R53" s="12">
        <f t="shared" si="1"/>
        <v>14958430.942300783</v>
      </c>
      <c r="S53" s="12">
        <v>54431.846307282853</v>
      </c>
      <c r="T53" s="12">
        <f t="shared" si="2"/>
        <v>19867623.902158242</v>
      </c>
      <c r="U53" s="12">
        <v>15005.334073243879</v>
      </c>
      <c r="V53" s="12">
        <f t="shared" si="3"/>
        <v>5476946.9367340161</v>
      </c>
      <c r="W53" s="12">
        <v>51194.530157653535</v>
      </c>
      <c r="X53" s="12">
        <f t="shared" si="4"/>
        <v>18686003.507543541</v>
      </c>
      <c r="Z53" s="30">
        <f t="shared" si="6"/>
        <v>2046</v>
      </c>
      <c r="AA53">
        <v>14958430.942300783</v>
      </c>
      <c r="AB53">
        <v>19867623.902158242</v>
      </c>
      <c r="AC53">
        <v>5476946.9367340161</v>
      </c>
      <c r="AD53">
        <v>18686003.507543541</v>
      </c>
      <c r="AF53" s="30">
        <v>2013</v>
      </c>
      <c r="AG53">
        <v>59.589823885272075</v>
      </c>
      <c r="AH53">
        <v>26.610833333333332</v>
      </c>
      <c r="AI53">
        <v>8.8591435327355352</v>
      </c>
      <c r="AJ53" s="12" t="s">
        <v>31</v>
      </c>
    </row>
    <row r="54" spans="2:36" x14ac:dyDescent="0.3">
      <c r="B54" s="48">
        <f t="shared" si="0"/>
        <v>52</v>
      </c>
      <c r="C54" s="50" t="s">
        <v>114</v>
      </c>
      <c r="D54" s="7" t="s">
        <v>13</v>
      </c>
      <c r="E54" s="6" t="s">
        <v>12</v>
      </c>
      <c r="F54" s="6" t="s">
        <v>12</v>
      </c>
      <c r="G54" s="6" t="s">
        <v>12</v>
      </c>
      <c r="H54" s="6" t="s">
        <v>12</v>
      </c>
      <c r="I54" s="6" t="s">
        <v>12</v>
      </c>
      <c r="J54" s="7" t="s">
        <v>13</v>
      </c>
      <c r="N54" s="11"/>
      <c r="O54" s="30">
        <f t="shared" si="5"/>
        <v>2047</v>
      </c>
      <c r="P54" s="22" t="s">
        <v>189</v>
      </c>
      <c r="Q54" s="12">
        <v>40886.084234933063</v>
      </c>
      <c r="R54" s="12">
        <f t="shared" si="1"/>
        <v>14923420.745750569</v>
      </c>
      <c r="S54" s="12">
        <v>54430.087781603172</v>
      </c>
      <c r="T54" s="12">
        <f t="shared" si="2"/>
        <v>19866982.040285159</v>
      </c>
      <c r="U54" s="12">
        <v>15004.996943639577</v>
      </c>
      <c r="V54" s="12">
        <f t="shared" si="3"/>
        <v>5476823.8844284452</v>
      </c>
      <c r="W54" s="12">
        <v>51194.530113396082</v>
      </c>
      <c r="X54" s="12">
        <f t="shared" si="4"/>
        <v>18686003.491389569</v>
      </c>
      <c r="Z54" s="30">
        <f t="shared" si="6"/>
        <v>2047</v>
      </c>
      <c r="AA54">
        <v>14923420.745750569</v>
      </c>
      <c r="AB54">
        <v>19866982.040285159</v>
      </c>
      <c r="AC54">
        <v>5476823.8844284452</v>
      </c>
      <c r="AD54">
        <v>18686003.491389569</v>
      </c>
      <c r="AF54" s="30">
        <v>2014</v>
      </c>
      <c r="AG54">
        <v>54.316262744134626</v>
      </c>
      <c r="AH54">
        <v>21.474999999999998</v>
      </c>
      <c r="AI54">
        <v>8.0776788273348892</v>
      </c>
      <c r="AJ54" s="12" t="s">
        <v>31</v>
      </c>
    </row>
    <row r="55" spans="2:36" x14ac:dyDescent="0.3">
      <c r="B55" s="48">
        <f t="shared" si="0"/>
        <v>53</v>
      </c>
      <c r="C55" s="50" t="s">
        <v>115</v>
      </c>
      <c r="D55" s="7" t="s">
        <v>13</v>
      </c>
      <c r="E55" s="6" t="s">
        <v>12</v>
      </c>
      <c r="F55" s="6" t="s">
        <v>12</v>
      </c>
      <c r="G55" s="6" t="s">
        <v>12</v>
      </c>
      <c r="H55" s="6" t="s">
        <v>12</v>
      </c>
      <c r="I55" s="6" t="s">
        <v>12</v>
      </c>
      <c r="J55" s="7" t="s">
        <v>13</v>
      </c>
      <c r="N55" s="11"/>
      <c r="O55" s="30">
        <f t="shared" si="5"/>
        <v>2048</v>
      </c>
      <c r="P55" s="22" t="s">
        <v>190</v>
      </c>
      <c r="Q55" s="12">
        <v>40787.630898851283</v>
      </c>
      <c r="R55" s="12">
        <f t="shared" si="1"/>
        <v>14887485.278080719</v>
      </c>
      <c r="S55" s="12">
        <v>54427.812750340549</v>
      </c>
      <c r="T55" s="12">
        <f t="shared" si="2"/>
        <v>19866151.6538743</v>
      </c>
      <c r="U55" s="12">
        <v>15004.55723924059</v>
      </c>
      <c r="V55" s="12">
        <f t="shared" si="3"/>
        <v>5476663.392322815</v>
      </c>
      <c r="W55" s="12">
        <v>51194.530093019581</v>
      </c>
      <c r="X55" s="12">
        <f t="shared" si="4"/>
        <v>18686003.483952146</v>
      </c>
      <c r="Z55" s="30">
        <f t="shared" si="6"/>
        <v>2048</v>
      </c>
      <c r="AA55">
        <v>14887485.278080719</v>
      </c>
      <c r="AB55">
        <v>19866151.6538743</v>
      </c>
      <c r="AC55">
        <v>5476663.392322815</v>
      </c>
      <c r="AD55">
        <v>18686003.483952146</v>
      </c>
      <c r="AF55" s="30">
        <v>2015</v>
      </c>
      <c r="AG55">
        <v>28.716841911313107</v>
      </c>
      <c r="AH55">
        <v>20.006666666666668</v>
      </c>
      <c r="AI55">
        <v>6.0488330671907624</v>
      </c>
      <c r="AJ55" s="12" t="s">
        <v>31</v>
      </c>
    </row>
    <row r="56" spans="2:36" x14ac:dyDescent="0.3">
      <c r="B56" s="48">
        <f t="shared" si="0"/>
        <v>54</v>
      </c>
      <c r="C56" s="50" t="s">
        <v>116</v>
      </c>
      <c r="D56" s="7" t="s">
        <v>13</v>
      </c>
      <c r="E56" s="6" t="s">
        <v>12</v>
      </c>
      <c r="F56" s="6" t="s">
        <v>12</v>
      </c>
      <c r="G56" s="6" t="s">
        <v>12</v>
      </c>
      <c r="H56" s="6" t="s">
        <v>12</v>
      </c>
      <c r="I56" s="6" t="s">
        <v>12</v>
      </c>
      <c r="J56" s="7" t="s">
        <v>13</v>
      </c>
      <c r="N56" s="11"/>
      <c r="O56" s="30">
        <f t="shared" si="5"/>
        <v>2049</v>
      </c>
      <c r="P56" s="22" t="s">
        <v>191</v>
      </c>
      <c r="Q56" s="12">
        <v>40740.412742786473</v>
      </c>
      <c r="R56" s="12">
        <f t="shared" si="1"/>
        <v>14870250.651117062</v>
      </c>
      <c r="S56" s="12">
        <v>54426.162261980287</v>
      </c>
      <c r="T56" s="12">
        <f t="shared" si="2"/>
        <v>19865549.225622807</v>
      </c>
      <c r="U56" s="12">
        <v>15004.233954432091</v>
      </c>
      <c r="V56" s="12">
        <f t="shared" si="3"/>
        <v>5476545.3933677133</v>
      </c>
      <c r="W56" s="12">
        <v>51194.530083528829</v>
      </c>
      <c r="X56" s="12">
        <f t="shared" si="4"/>
        <v>18686003.480488021</v>
      </c>
      <c r="Z56" s="30">
        <f t="shared" si="6"/>
        <v>2049</v>
      </c>
      <c r="AA56">
        <v>14870250.651117062</v>
      </c>
      <c r="AB56">
        <v>19865549.225622807</v>
      </c>
      <c r="AC56">
        <v>5476545.3933677133</v>
      </c>
      <c r="AD56">
        <v>18686003.480488021</v>
      </c>
      <c r="AF56" s="30">
        <v>2016</v>
      </c>
      <c r="AG56">
        <v>23.887124738975558</v>
      </c>
      <c r="AH56">
        <v>14.6225</v>
      </c>
      <c r="AI56">
        <v>6.5380901199688815</v>
      </c>
      <c r="AJ56" s="12" t="s">
        <v>31</v>
      </c>
    </row>
    <row r="57" spans="2:36" x14ac:dyDescent="0.3">
      <c r="B57" s="48">
        <f t="shared" si="0"/>
        <v>55</v>
      </c>
      <c r="C57" s="50" t="s">
        <v>117</v>
      </c>
      <c r="D57" s="7" t="s">
        <v>13</v>
      </c>
      <c r="E57" s="6" t="s">
        <v>12</v>
      </c>
      <c r="F57" s="6" t="s">
        <v>12</v>
      </c>
      <c r="G57" s="6" t="s">
        <v>12</v>
      </c>
      <c r="H57" s="6" t="s">
        <v>12</v>
      </c>
      <c r="I57" s="6" t="s">
        <v>12</v>
      </c>
      <c r="J57" s="7" t="s">
        <v>13</v>
      </c>
      <c r="N57" s="11"/>
      <c r="O57" s="30">
        <f t="shared" si="5"/>
        <v>2050</v>
      </c>
      <c r="P57" s="22" t="s">
        <v>192</v>
      </c>
      <c r="Q57" s="12">
        <v>40751.082455793774</v>
      </c>
      <c r="R57" s="12">
        <f t="shared" si="1"/>
        <v>14874145.096364727</v>
      </c>
      <c r="S57" s="12">
        <v>54424.394228154903</v>
      </c>
      <c r="T57" s="12">
        <f t="shared" si="2"/>
        <v>19864903.893276539</v>
      </c>
      <c r="U57" s="12">
        <v>15004.102690429667</v>
      </c>
      <c r="V57" s="12">
        <f t="shared" si="3"/>
        <v>5476497.4820068283</v>
      </c>
      <c r="W57" s="12">
        <v>51194.530079168559</v>
      </c>
      <c r="X57" s="12">
        <f t="shared" si="4"/>
        <v>18686003.478896525</v>
      </c>
      <c r="Z57" s="30">
        <f t="shared" si="6"/>
        <v>2050</v>
      </c>
      <c r="AA57">
        <v>14874145.096364727</v>
      </c>
      <c r="AB57">
        <v>19864903.893276539</v>
      </c>
      <c r="AC57">
        <v>5476497.4820068283</v>
      </c>
      <c r="AD57">
        <v>18686003.478896525</v>
      </c>
      <c r="AF57" s="30">
        <v>2017</v>
      </c>
      <c r="AG57">
        <v>29.75582990418868</v>
      </c>
      <c r="AH57">
        <v>17.225000000000001</v>
      </c>
      <c r="AI57">
        <v>9.0943460058141898</v>
      </c>
      <c r="AJ57" s="12" t="s">
        <v>31</v>
      </c>
    </row>
    <row r="58" spans="2:36" x14ac:dyDescent="0.3">
      <c r="B58" s="48">
        <f t="shared" si="0"/>
        <v>56</v>
      </c>
      <c r="C58" s="50" t="s">
        <v>118</v>
      </c>
      <c r="D58" s="7" t="s">
        <v>13</v>
      </c>
      <c r="E58" s="6" t="s">
        <v>12</v>
      </c>
      <c r="F58" s="6" t="s">
        <v>12</v>
      </c>
      <c r="G58" s="6" t="s">
        <v>12</v>
      </c>
      <c r="H58" s="6" t="s">
        <v>12</v>
      </c>
      <c r="I58" s="6" t="s">
        <v>12</v>
      </c>
      <c r="J58" s="7" t="s">
        <v>13</v>
      </c>
      <c r="N58" s="11"/>
      <c r="O58" s="30">
        <f t="shared" si="5"/>
        <v>2051</v>
      </c>
      <c r="P58" s="22" t="s">
        <v>193</v>
      </c>
      <c r="Q58" s="12">
        <v>40751.082455793774</v>
      </c>
      <c r="R58" s="12">
        <f t="shared" si="1"/>
        <v>14874145.096364727</v>
      </c>
      <c r="S58" s="12">
        <v>54424.394228154903</v>
      </c>
      <c r="T58" s="12">
        <f t="shared" si="2"/>
        <v>19864903.893276539</v>
      </c>
      <c r="U58" s="12">
        <v>15004.102690429667</v>
      </c>
      <c r="V58" s="12">
        <f t="shared" si="3"/>
        <v>5476497.4820068283</v>
      </c>
      <c r="W58" s="12">
        <v>51194.530079168559</v>
      </c>
      <c r="X58" s="12">
        <f t="shared" si="4"/>
        <v>18686003.478896525</v>
      </c>
      <c r="Z58" s="30">
        <f t="shared" si="6"/>
        <v>2051</v>
      </c>
      <c r="AA58">
        <v>14874145.096364727</v>
      </c>
      <c r="AB58">
        <v>19864903.893276539</v>
      </c>
      <c r="AC58">
        <v>5476497.4820068283</v>
      </c>
      <c r="AD58">
        <v>18686003.478896525</v>
      </c>
      <c r="AF58" s="30">
        <v>2018</v>
      </c>
      <c r="AG58">
        <v>38.978276778037092</v>
      </c>
      <c r="AH58">
        <v>22.0425</v>
      </c>
      <c r="AI58">
        <v>9.8089306186791152</v>
      </c>
      <c r="AJ58">
        <v>51.194530075422925</v>
      </c>
    </row>
    <row r="59" spans="2:36" x14ac:dyDescent="0.3">
      <c r="B59" s="48">
        <f t="shared" si="0"/>
        <v>57</v>
      </c>
      <c r="C59" s="50" t="s">
        <v>119</v>
      </c>
      <c r="D59" s="7" t="s">
        <v>13</v>
      </c>
      <c r="E59" s="6" t="s">
        <v>12</v>
      </c>
      <c r="F59" s="6" t="s">
        <v>12</v>
      </c>
      <c r="G59" s="6" t="s">
        <v>12</v>
      </c>
      <c r="H59" s="6" t="s">
        <v>12</v>
      </c>
      <c r="I59" s="6" t="s">
        <v>12</v>
      </c>
      <c r="J59" s="7" t="s">
        <v>13</v>
      </c>
      <c r="N59" s="11"/>
      <c r="O59" s="30">
        <f t="shared" si="5"/>
        <v>2052</v>
      </c>
      <c r="P59" s="22" t="s">
        <v>194</v>
      </c>
      <c r="Q59" s="12">
        <v>40751.082455793774</v>
      </c>
      <c r="R59" s="12">
        <f t="shared" si="1"/>
        <v>14874145.096364727</v>
      </c>
      <c r="S59" s="12">
        <v>54424.394228154903</v>
      </c>
      <c r="T59" s="12">
        <f t="shared" si="2"/>
        <v>19864903.893276539</v>
      </c>
      <c r="U59" s="12">
        <v>15004.102690429667</v>
      </c>
      <c r="V59" s="12">
        <f t="shared" si="3"/>
        <v>5476497.4820068283</v>
      </c>
      <c r="W59" s="12">
        <v>51194.530079168559</v>
      </c>
      <c r="X59" s="12">
        <f t="shared" si="4"/>
        <v>18686003.478896525</v>
      </c>
      <c r="Z59" s="30">
        <f t="shared" si="6"/>
        <v>2052</v>
      </c>
      <c r="AA59">
        <v>14874145.096364727</v>
      </c>
      <c r="AB59">
        <v>19864903.893276539</v>
      </c>
      <c r="AC59">
        <v>5476497.4820068283</v>
      </c>
      <c r="AD59">
        <v>18686003.478896525</v>
      </c>
      <c r="AF59" s="30">
        <v>2019</v>
      </c>
      <c r="AG59">
        <v>35.301822564795479</v>
      </c>
      <c r="AH59">
        <v>14.3575</v>
      </c>
      <c r="AI59">
        <v>6.5425787167833604</v>
      </c>
      <c r="AJ59">
        <v>49.901442679529254</v>
      </c>
    </row>
    <row r="60" spans="2:36" x14ac:dyDescent="0.3">
      <c r="B60" s="48">
        <f t="shared" si="0"/>
        <v>58</v>
      </c>
      <c r="C60" s="50" t="s">
        <v>120</v>
      </c>
      <c r="D60" s="7" t="s">
        <v>13</v>
      </c>
      <c r="E60" s="6" t="s">
        <v>12</v>
      </c>
      <c r="F60" s="6" t="s">
        <v>12</v>
      </c>
      <c r="G60" s="6" t="s">
        <v>12</v>
      </c>
      <c r="H60" s="6" t="s">
        <v>12</v>
      </c>
      <c r="I60" s="6" t="s">
        <v>12</v>
      </c>
      <c r="J60" s="7" t="s">
        <v>13</v>
      </c>
      <c r="N60" s="11"/>
      <c r="O60" s="30">
        <f t="shared" si="5"/>
        <v>2053</v>
      </c>
      <c r="P60" s="22" t="s">
        <v>195</v>
      </c>
      <c r="Q60" s="12">
        <v>40751.082455793774</v>
      </c>
      <c r="R60" s="12">
        <f t="shared" si="1"/>
        <v>14874145.096364727</v>
      </c>
      <c r="S60" s="12">
        <v>54424.394228154903</v>
      </c>
      <c r="T60" s="12">
        <f t="shared" si="2"/>
        <v>19864903.893276539</v>
      </c>
      <c r="U60" s="12">
        <v>15004.102690429667</v>
      </c>
      <c r="V60" s="12">
        <f t="shared" si="3"/>
        <v>5476497.4820068283</v>
      </c>
      <c r="W60" s="12">
        <v>51194.530079168559</v>
      </c>
      <c r="X60" s="12">
        <f t="shared" si="4"/>
        <v>18686003.478896525</v>
      </c>
      <c r="Z60" s="30">
        <f t="shared" si="6"/>
        <v>2053</v>
      </c>
      <c r="AA60">
        <v>14874145.096364727</v>
      </c>
      <c r="AB60">
        <v>19864903.893276539</v>
      </c>
      <c r="AC60">
        <v>5476497.4820068283</v>
      </c>
      <c r="AD60">
        <v>18686003.478896525</v>
      </c>
      <c r="AF60" s="30">
        <v>2020</v>
      </c>
      <c r="AG60">
        <v>22.905731329075049</v>
      </c>
      <c r="AH60">
        <v>10.097083333333334</v>
      </c>
      <c r="AI60">
        <v>5.5824678581664813</v>
      </c>
      <c r="AJ60">
        <v>43.343033935386039</v>
      </c>
    </row>
    <row r="61" spans="2:36" x14ac:dyDescent="0.3">
      <c r="B61" s="48">
        <f t="shared" si="0"/>
        <v>59</v>
      </c>
      <c r="C61" s="50" t="s">
        <v>121</v>
      </c>
      <c r="D61" s="7" t="s">
        <v>13</v>
      </c>
      <c r="E61" s="6" t="s">
        <v>12</v>
      </c>
      <c r="F61" s="6" t="s">
        <v>12</v>
      </c>
      <c r="G61" s="6" t="s">
        <v>12</v>
      </c>
      <c r="H61" s="6" t="s">
        <v>12</v>
      </c>
      <c r="I61" s="6" t="s">
        <v>12</v>
      </c>
      <c r="J61" s="7" t="s">
        <v>13</v>
      </c>
      <c r="N61" s="11"/>
      <c r="O61" s="30">
        <f t="shared" si="5"/>
        <v>2054</v>
      </c>
      <c r="P61" s="22" t="s">
        <v>196</v>
      </c>
      <c r="Q61" s="12">
        <v>40751.082455793774</v>
      </c>
      <c r="R61" s="12">
        <f t="shared" si="1"/>
        <v>14874145.096364727</v>
      </c>
      <c r="S61" s="12">
        <v>54424.394228154903</v>
      </c>
      <c r="T61" s="12">
        <f t="shared" si="2"/>
        <v>19864903.893276539</v>
      </c>
      <c r="U61" s="12">
        <v>15004.102690429667</v>
      </c>
      <c r="V61" s="12">
        <f t="shared" si="3"/>
        <v>5476497.4820068283</v>
      </c>
      <c r="W61" s="12">
        <v>51194.530079168559</v>
      </c>
      <c r="X61" s="12">
        <f t="shared" si="4"/>
        <v>18686003.478896525</v>
      </c>
      <c r="Z61" s="30">
        <f t="shared" si="6"/>
        <v>2054</v>
      </c>
      <c r="AA61">
        <v>14874145.096364727</v>
      </c>
      <c r="AB61">
        <v>19864903.893276539</v>
      </c>
      <c r="AC61">
        <v>5476497.4820068283</v>
      </c>
      <c r="AD61">
        <v>18686003.478896525</v>
      </c>
      <c r="AF61" s="30">
        <v>2021</v>
      </c>
      <c r="AG61">
        <v>38.768010840191621</v>
      </c>
      <c r="AH61">
        <v>46.184166666666677</v>
      </c>
      <c r="AI61">
        <v>13.254377533472546</v>
      </c>
      <c r="AJ61">
        <v>52.321175588918869</v>
      </c>
    </row>
    <row r="62" spans="2:36" x14ac:dyDescent="0.3">
      <c r="B62" s="24">
        <f t="shared" si="0"/>
        <v>60</v>
      </c>
      <c r="C62" s="49" t="s">
        <v>122</v>
      </c>
      <c r="D62" s="7" t="s">
        <v>13</v>
      </c>
      <c r="E62" s="6" t="s">
        <v>12</v>
      </c>
      <c r="F62" s="6" t="s">
        <v>12</v>
      </c>
      <c r="G62" s="6" t="s">
        <v>12</v>
      </c>
      <c r="H62" s="6" t="s">
        <v>12</v>
      </c>
      <c r="I62" s="6" t="s">
        <v>12</v>
      </c>
      <c r="J62" s="7" t="s">
        <v>13</v>
      </c>
      <c r="O62" s="30">
        <f t="shared" si="5"/>
        <v>2055</v>
      </c>
      <c r="P62" s="22" t="s">
        <v>197</v>
      </c>
      <c r="Q62" s="12">
        <v>40751.082455793774</v>
      </c>
      <c r="R62" s="12">
        <f t="shared" si="1"/>
        <v>14874145.096364727</v>
      </c>
      <c r="S62" s="12">
        <v>54424.394228154903</v>
      </c>
      <c r="T62" s="12">
        <f t="shared" si="2"/>
        <v>19864903.893276539</v>
      </c>
      <c r="U62" s="12">
        <v>15004.102690429667</v>
      </c>
      <c r="V62" s="12">
        <f t="shared" si="3"/>
        <v>5476497.4820068283</v>
      </c>
      <c r="W62" s="12">
        <v>51194.530079168559</v>
      </c>
      <c r="X62" s="12">
        <f t="shared" si="4"/>
        <v>18686003.478896525</v>
      </c>
      <c r="Z62" s="30">
        <f t="shared" si="6"/>
        <v>2055</v>
      </c>
      <c r="AA62">
        <v>14874145.096364727</v>
      </c>
      <c r="AB62">
        <v>19864903.893276539</v>
      </c>
      <c r="AC62">
        <v>5476497.4820068283</v>
      </c>
      <c r="AD62">
        <v>18686003.478896525</v>
      </c>
      <c r="AF62" s="30">
        <v>2022</v>
      </c>
      <c r="AG62">
        <v>59.040324547703868</v>
      </c>
      <c r="AH62">
        <v>146.39125000000001</v>
      </c>
      <c r="AI62">
        <v>33.512312676575355</v>
      </c>
      <c r="AJ62">
        <v>74.602898778219256</v>
      </c>
    </row>
    <row r="63" spans="2:36" x14ac:dyDescent="0.3">
      <c r="B63" s="24">
        <f t="shared" si="0"/>
        <v>61</v>
      </c>
      <c r="C63" s="49" t="s">
        <v>123</v>
      </c>
      <c r="D63" s="7" t="s">
        <v>13</v>
      </c>
      <c r="E63" s="6" t="s">
        <v>12</v>
      </c>
      <c r="F63" s="6" t="s">
        <v>12</v>
      </c>
      <c r="G63" s="6" t="s">
        <v>12</v>
      </c>
      <c r="H63" s="6" t="s">
        <v>12</v>
      </c>
      <c r="I63" s="6" t="s">
        <v>12</v>
      </c>
      <c r="J63" s="7" t="s">
        <v>13</v>
      </c>
      <c r="O63" s="30">
        <f t="shared" si="5"/>
        <v>2056</v>
      </c>
      <c r="P63" s="22" t="s">
        <v>198</v>
      </c>
      <c r="Q63" s="12">
        <v>40751.082455793774</v>
      </c>
      <c r="R63" s="12">
        <f t="shared" si="1"/>
        <v>14874145.096364727</v>
      </c>
      <c r="S63" s="12">
        <v>54424.394228154903</v>
      </c>
      <c r="T63" s="12">
        <f t="shared" si="2"/>
        <v>19864903.893276539</v>
      </c>
      <c r="U63" s="12">
        <v>15004.102690429667</v>
      </c>
      <c r="V63" s="12">
        <f t="shared" si="3"/>
        <v>5476497.4820068283</v>
      </c>
      <c r="W63" s="12">
        <v>51194.530079168559</v>
      </c>
      <c r="X63" s="12">
        <f t="shared" si="4"/>
        <v>18686003.478896525</v>
      </c>
      <c r="Z63" s="30">
        <f t="shared" si="6"/>
        <v>2056</v>
      </c>
      <c r="AA63">
        <v>14874145.096364727</v>
      </c>
      <c r="AB63">
        <v>19864903.893276539</v>
      </c>
      <c r="AC63">
        <v>5476497.4820068283</v>
      </c>
      <c r="AD63">
        <v>18686003.478896525</v>
      </c>
      <c r="AF63" s="30">
        <v>2023</v>
      </c>
      <c r="AG63">
        <v>41.629503155446749</v>
      </c>
      <c r="AH63">
        <v>44.859999999999992</v>
      </c>
      <c r="AI63">
        <v>13.063799873814922</v>
      </c>
      <c r="AJ63">
        <v>52.175913491673235</v>
      </c>
    </row>
    <row r="64" spans="2:36" x14ac:dyDescent="0.3">
      <c r="B64" s="24">
        <f t="shared" si="0"/>
        <v>62</v>
      </c>
      <c r="C64" s="49" t="s">
        <v>124</v>
      </c>
      <c r="D64" s="7" t="s">
        <v>13</v>
      </c>
      <c r="E64" s="6" t="s">
        <v>12</v>
      </c>
      <c r="F64" s="6" t="s">
        <v>12</v>
      </c>
      <c r="G64" s="6" t="s">
        <v>12</v>
      </c>
      <c r="H64" s="6" t="s">
        <v>12</v>
      </c>
      <c r="I64" s="6" t="s">
        <v>12</v>
      </c>
      <c r="J64" s="7" t="s">
        <v>13</v>
      </c>
      <c r="O64" s="30">
        <f t="shared" si="5"/>
        <v>2057</v>
      </c>
      <c r="P64" s="22" t="s">
        <v>199</v>
      </c>
      <c r="Q64" s="12">
        <v>40751.082455793774</v>
      </c>
      <c r="R64" s="12">
        <f t="shared" si="1"/>
        <v>14874145.096364727</v>
      </c>
      <c r="S64" s="12">
        <v>54424.394228154903</v>
      </c>
      <c r="T64" s="12">
        <f t="shared" si="2"/>
        <v>19864903.893276539</v>
      </c>
      <c r="U64" s="12">
        <v>15004.102690429667</v>
      </c>
      <c r="V64" s="12">
        <f t="shared" si="3"/>
        <v>5476497.4820068283</v>
      </c>
      <c r="W64" s="12">
        <v>51194.530079168559</v>
      </c>
      <c r="X64" s="12">
        <f t="shared" si="4"/>
        <v>18686003.478896525</v>
      </c>
      <c r="Z64" s="30">
        <f t="shared" si="6"/>
        <v>2057</v>
      </c>
      <c r="AA64">
        <v>14874145.096364727</v>
      </c>
      <c r="AB64">
        <v>19864903.893276539</v>
      </c>
      <c r="AC64">
        <v>5476497.4820068283</v>
      </c>
      <c r="AD64">
        <v>18686003.478896525</v>
      </c>
      <c r="AF64" s="30">
        <v>2024</v>
      </c>
      <c r="AG64">
        <v>42.283945809833277</v>
      </c>
      <c r="AH64">
        <v>46.852500000000006</v>
      </c>
      <c r="AI64">
        <v>13.487786051659064</v>
      </c>
      <c r="AJ64">
        <v>52.695494642043073</v>
      </c>
    </row>
    <row r="65" spans="2:36" x14ac:dyDescent="0.3">
      <c r="B65" s="24">
        <f t="shared" si="0"/>
        <v>63</v>
      </c>
      <c r="C65" s="49" t="s">
        <v>125</v>
      </c>
      <c r="D65" s="7" t="s">
        <v>13</v>
      </c>
      <c r="E65" s="6" t="s">
        <v>12</v>
      </c>
      <c r="F65" s="6" t="s">
        <v>12</v>
      </c>
      <c r="G65" s="6" t="s">
        <v>12</v>
      </c>
      <c r="H65" s="6" t="s">
        <v>12</v>
      </c>
      <c r="I65" s="6" t="s">
        <v>12</v>
      </c>
      <c r="J65" s="7" t="s">
        <v>13</v>
      </c>
      <c r="O65" s="30">
        <f t="shared" si="5"/>
        <v>2058</v>
      </c>
      <c r="P65" s="22" t="s">
        <v>200</v>
      </c>
      <c r="Q65" s="12">
        <v>40751.082455793774</v>
      </c>
      <c r="R65" s="12">
        <f t="shared" si="1"/>
        <v>14874145.096364727</v>
      </c>
      <c r="S65" s="12">
        <v>54424.394228154903</v>
      </c>
      <c r="T65" s="12">
        <f t="shared" si="2"/>
        <v>19864903.893276539</v>
      </c>
      <c r="U65" s="12">
        <v>15004.1026904297</v>
      </c>
      <c r="V65" s="12">
        <f t="shared" si="3"/>
        <v>5476497.4820068404</v>
      </c>
      <c r="W65" s="12">
        <v>51194.530079168559</v>
      </c>
      <c r="X65" s="12">
        <f t="shared" si="4"/>
        <v>18686003.478896525</v>
      </c>
      <c r="Z65" s="30">
        <f t="shared" si="6"/>
        <v>2058</v>
      </c>
      <c r="AA65">
        <v>14874145.096364727</v>
      </c>
      <c r="AB65">
        <v>19864903.893276539</v>
      </c>
      <c r="AC65">
        <v>5476497.4820068404</v>
      </c>
      <c r="AD65">
        <v>18686003.478896525</v>
      </c>
      <c r="AF65" s="30">
        <v>2025</v>
      </c>
      <c r="AG65">
        <v>42.647818408325499</v>
      </c>
      <c r="AH65">
        <v>48.875469696969702</v>
      </c>
      <c r="AI65">
        <v>13.912412328364343</v>
      </c>
      <c r="AJ65">
        <v>52.717513409873902</v>
      </c>
    </row>
    <row r="66" spans="2:36" x14ac:dyDescent="0.3">
      <c r="B66" s="24">
        <f t="shared" si="0"/>
        <v>64</v>
      </c>
      <c r="C66" s="49" t="s">
        <v>126</v>
      </c>
      <c r="D66" s="7" t="s">
        <v>13</v>
      </c>
      <c r="E66" s="6" t="s">
        <v>12</v>
      </c>
      <c r="F66" s="6" t="s">
        <v>12</v>
      </c>
      <c r="G66" s="6" t="s">
        <v>12</v>
      </c>
      <c r="H66" s="6" t="s">
        <v>12</v>
      </c>
      <c r="I66" s="6" t="s">
        <v>12</v>
      </c>
      <c r="J66" s="7" t="s">
        <v>13</v>
      </c>
      <c r="O66" s="30">
        <f t="shared" si="5"/>
        <v>2059</v>
      </c>
      <c r="P66" s="22" t="s">
        <v>201</v>
      </c>
      <c r="Q66" s="12">
        <v>40751.082455793774</v>
      </c>
      <c r="R66" s="12">
        <f t="shared" si="1"/>
        <v>14874145.096364727</v>
      </c>
      <c r="S66" s="12">
        <v>54424.394228154903</v>
      </c>
      <c r="T66" s="12">
        <f t="shared" si="2"/>
        <v>19864903.893276539</v>
      </c>
      <c r="U66" s="12">
        <v>15004.1026904297</v>
      </c>
      <c r="V66" s="12">
        <f t="shared" si="3"/>
        <v>5476497.4820068404</v>
      </c>
      <c r="W66" s="12">
        <v>51194.530079168559</v>
      </c>
      <c r="X66" s="12">
        <f t="shared" si="4"/>
        <v>18686003.478896525</v>
      </c>
      <c r="Z66" s="30">
        <f t="shared" si="6"/>
        <v>2059</v>
      </c>
      <c r="AA66">
        <v>14874145.096364727</v>
      </c>
      <c r="AB66">
        <v>19864903.893276539</v>
      </c>
      <c r="AC66">
        <v>5476497.4820068404</v>
      </c>
      <c r="AD66">
        <v>18686003.478896525</v>
      </c>
      <c r="AF66" s="30">
        <v>2026</v>
      </c>
      <c r="AG66">
        <v>42.808892205990112</v>
      </c>
      <c r="AH66">
        <v>50.804842975206618</v>
      </c>
      <c r="AI66">
        <v>14.315877796755593</v>
      </c>
      <c r="AJ66">
        <v>51.430137799971234</v>
      </c>
    </row>
    <row r="67" spans="2:36" x14ac:dyDescent="0.3">
      <c r="B67" s="24">
        <f t="shared" si="0"/>
        <v>65</v>
      </c>
      <c r="C67" s="49" t="s">
        <v>127</v>
      </c>
      <c r="D67" s="7" t="s">
        <v>13</v>
      </c>
      <c r="E67" s="6" t="s">
        <v>12</v>
      </c>
      <c r="F67" s="6" t="s">
        <v>12</v>
      </c>
      <c r="G67" s="6" t="s">
        <v>12</v>
      </c>
      <c r="H67" s="6" t="s">
        <v>12</v>
      </c>
      <c r="I67" s="6" t="s">
        <v>12</v>
      </c>
      <c r="J67" s="7" t="s">
        <v>13</v>
      </c>
      <c r="O67" s="30">
        <f t="shared" si="5"/>
        <v>2060</v>
      </c>
      <c r="P67" s="22" t="s">
        <v>202</v>
      </c>
      <c r="Q67" s="12">
        <v>40751.082455793774</v>
      </c>
      <c r="R67" s="12">
        <f t="shared" si="1"/>
        <v>14874145.096364727</v>
      </c>
      <c r="S67" s="12">
        <v>54424.394228154903</v>
      </c>
      <c r="T67" s="12">
        <f t="shared" si="2"/>
        <v>19864903.893276539</v>
      </c>
      <c r="U67" s="12">
        <v>15004.1026904297</v>
      </c>
      <c r="V67" s="12">
        <f t="shared" si="3"/>
        <v>5476497.4820068404</v>
      </c>
      <c r="W67" s="12">
        <v>51194.530079168559</v>
      </c>
      <c r="X67" s="12">
        <f t="shared" si="4"/>
        <v>18686003.478896525</v>
      </c>
      <c r="Z67" s="30">
        <f t="shared" si="6"/>
        <v>2060</v>
      </c>
      <c r="AA67">
        <v>14874145.096364727</v>
      </c>
      <c r="AB67">
        <v>19864903.893276539</v>
      </c>
      <c r="AC67">
        <v>5476497.4820068404</v>
      </c>
      <c r="AD67">
        <v>18686003.478896525</v>
      </c>
      <c r="AF67" s="30">
        <v>2027</v>
      </c>
      <c r="AG67">
        <v>42.235898717604613</v>
      </c>
      <c r="AH67">
        <v>52.560124067117471</v>
      </c>
      <c r="AI67">
        <v>14.649726454651187</v>
      </c>
      <c r="AJ67">
        <v>51.386268641635837</v>
      </c>
    </row>
    <row r="68" spans="2:36" x14ac:dyDescent="0.3">
      <c r="B68" s="24">
        <f t="shared" si="0"/>
        <v>66</v>
      </c>
      <c r="C68" s="49" t="s">
        <v>128</v>
      </c>
      <c r="D68" s="7" t="s">
        <v>13</v>
      </c>
      <c r="E68" s="6" t="s">
        <v>12</v>
      </c>
      <c r="F68" s="6" t="s">
        <v>12</v>
      </c>
      <c r="G68" s="6" t="s">
        <v>12</v>
      </c>
      <c r="H68" s="6" t="s">
        <v>12</v>
      </c>
      <c r="I68" s="6" t="s">
        <v>12</v>
      </c>
      <c r="J68" s="7" t="s">
        <v>13</v>
      </c>
      <c r="O68" s="30">
        <f t="shared" si="5"/>
        <v>2061</v>
      </c>
      <c r="P68" s="22" t="s">
        <v>203</v>
      </c>
      <c r="Q68" s="12">
        <v>40751.082455793774</v>
      </c>
      <c r="R68" s="12">
        <f t="shared" si="1"/>
        <v>14874145.096364727</v>
      </c>
      <c r="S68" s="12">
        <v>54424.394228154903</v>
      </c>
      <c r="T68" s="12">
        <f t="shared" si="2"/>
        <v>19864903.893276539</v>
      </c>
      <c r="U68" s="12">
        <v>15004.1026904297</v>
      </c>
      <c r="V68" s="12">
        <f t="shared" si="3"/>
        <v>5476497.4820068404</v>
      </c>
      <c r="W68" s="12">
        <v>51194.530079168559</v>
      </c>
      <c r="X68" s="12">
        <f t="shared" si="4"/>
        <v>18686003.478896525</v>
      </c>
      <c r="Z68" s="30">
        <f t="shared" si="6"/>
        <v>2061</v>
      </c>
      <c r="AA68">
        <v>14874145.096364727</v>
      </c>
      <c r="AB68">
        <v>19864903.893276539</v>
      </c>
      <c r="AC68">
        <v>5476497.4820068404</v>
      </c>
      <c r="AD68">
        <v>18686003.478896525</v>
      </c>
      <c r="AF68" s="30">
        <v>2028</v>
      </c>
      <c r="AG68">
        <v>42.708532822478553</v>
      </c>
      <c r="AH68">
        <v>53.976686394371981</v>
      </c>
      <c r="AI68">
        <v>14.902860547131679</v>
      </c>
      <c r="AJ68">
        <v>51.309255347494222</v>
      </c>
    </row>
    <row r="69" spans="2:36" x14ac:dyDescent="0.3">
      <c r="B69" s="24">
        <f>B68+1</f>
        <v>67</v>
      </c>
      <c r="C69" s="49" t="s">
        <v>129</v>
      </c>
      <c r="D69" s="7" t="s">
        <v>13</v>
      </c>
      <c r="E69" s="6" t="s">
        <v>12</v>
      </c>
      <c r="F69" s="6" t="s">
        <v>12</v>
      </c>
      <c r="G69" s="6" t="s">
        <v>12</v>
      </c>
      <c r="H69" s="6" t="s">
        <v>12</v>
      </c>
      <c r="I69" s="6" t="s">
        <v>12</v>
      </c>
      <c r="J69" s="7" t="s">
        <v>13</v>
      </c>
      <c r="O69" s="30">
        <f t="shared" si="5"/>
        <v>2062</v>
      </c>
      <c r="P69" s="22" t="s">
        <v>204</v>
      </c>
      <c r="Q69" s="12">
        <v>40751.082455793774</v>
      </c>
      <c r="R69" s="12">
        <f t="shared" si="1"/>
        <v>14874145.096364727</v>
      </c>
      <c r="S69" s="12">
        <v>54424.394228154903</v>
      </c>
      <c r="T69" s="12">
        <f t="shared" si="2"/>
        <v>19864903.893276539</v>
      </c>
      <c r="U69" s="12">
        <v>15004.1026904297</v>
      </c>
      <c r="V69" s="12">
        <f t="shared" si="3"/>
        <v>5476497.4820068404</v>
      </c>
      <c r="W69" s="12">
        <v>51194.530079168559</v>
      </c>
      <c r="X69" s="12">
        <f t="shared" si="4"/>
        <v>18686003.478896525</v>
      </c>
      <c r="Z69" s="30">
        <f t="shared" si="6"/>
        <v>2062</v>
      </c>
      <c r="AA69">
        <v>14874145.096364727</v>
      </c>
      <c r="AB69">
        <v>19864903.893276539</v>
      </c>
      <c r="AC69">
        <v>5476497.4820068404</v>
      </c>
      <c r="AD69">
        <v>18686003.478896525</v>
      </c>
      <c r="AF69" s="30">
        <v>2029</v>
      </c>
      <c r="AG69">
        <v>42.658244284405143</v>
      </c>
      <c r="AH69">
        <v>55.008348707179728</v>
      </c>
      <c r="AI69">
        <v>15.10101210281158</v>
      </c>
      <c r="AJ69">
        <v>51.226416637942485</v>
      </c>
    </row>
    <row r="70" spans="2:36" x14ac:dyDescent="0.3">
      <c r="B70" s="48">
        <f t="shared" si="0"/>
        <v>68</v>
      </c>
      <c r="C70" s="50" t="s">
        <v>236</v>
      </c>
      <c r="D70" s="7" t="s">
        <v>13</v>
      </c>
      <c r="E70" s="6" t="s">
        <v>12</v>
      </c>
      <c r="F70" s="6" t="s">
        <v>12</v>
      </c>
      <c r="G70" s="6" t="s">
        <v>12</v>
      </c>
      <c r="H70" s="7" t="s">
        <v>13</v>
      </c>
      <c r="I70" s="7" t="s">
        <v>13</v>
      </c>
      <c r="J70" s="6" t="s">
        <v>12</v>
      </c>
      <c r="O70" s="30">
        <f t="shared" si="5"/>
        <v>2063</v>
      </c>
      <c r="P70" s="22" t="s">
        <v>205</v>
      </c>
      <c r="Q70" s="12">
        <v>40751.082455793774</v>
      </c>
      <c r="R70" s="12">
        <f t="shared" si="1"/>
        <v>14874145.096364727</v>
      </c>
      <c r="S70" s="12">
        <v>54424.394228154903</v>
      </c>
      <c r="T70" s="12">
        <f t="shared" si="2"/>
        <v>19864903.893276539</v>
      </c>
      <c r="U70" s="12">
        <v>15004.1026904297</v>
      </c>
      <c r="V70" s="12">
        <f t="shared" si="3"/>
        <v>5476497.4820068404</v>
      </c>
      <c r="W70" s="12">
        <v>51194.530079168559</v>
      </c>
      <c r="X70" s="12">
        <f t="shared" si="4"/>
        <v>18686003.478896525</v>
      </c>
      <c r="Z70" s="30">
        <f t="shared" si="6"/>
        <v>2063</v>
      </c>
      <c r="AA70">
        <v>14874145.096364727</v>
      </c>
      <c r="AB70">
        <v>19864903.893276539</v>
      </c>
      <c r="AC70">
        <v>5476497.4820068404</v>
      </c>
      <c r="AD70">
        <v>18686003.478896525</v>
      </c>
      <c r="AF70" s="30">
        <v>2030</v>
      </c>
      <c r="AG70">
        <v>41.637557708017745</v>
      </c>
      <c r="AH70">
        <v>55.646964415145746</v>
      </c>
      <c r="AI70">
        <v>15.242574306279604</v>
      </c>
      <c r="AJ70">
        <v>51.214433040176083</v>
      </c>
    </row>
    <row r="71" spans="2:36" x14ac:dyDescent="0.3">
      <c r="B71" s="24">
        <f>B70+1</f>
        <v>69</v>
      </c>
      <c r="C71" s="49" t="s">
        <v>235</v>
      </c>
      <c r="D71" s="7" t="s">
        <v>13</v>
      </c>
      <c r="E71" s="6" t="s">
        <v>12</v>
      </c>
      <c r="F71" s="6" t="s">
        <v>12</v>
      </c>
      <c r="G71" s="6" t="s">
        <v>12</v>
      </c>
      <c r="H71" s="7" t="s">
        <v>13</v>
      </c>
      <c r="I71" s="7" t="s">
        <v>13</v>
      </c>
      <c r="J71" s="6" t="s">
        <v>12</v>
      </c>
      <c r="O71" s="30">
        <f t="shared" si="5"/>
        <v>2064</v>
      </c>
      <c r="P71" s="22" t="s">
        <v>206</v>
      </c>
      <c r="Q71" s="12">
        <v>40751.082455793774</v>
      </c>
      <c r="R71" s="12">
        <f t="shared" si="1"/>
        <v>14874145.096364727</v>
      </c>
      <c r="S71" s="12">
        <v>54424.394228154903</v>
      </c>
      <c r="T71" s="12">
        <f t="shared" si="2"/>
        <v>19864903.893276539</v>
      </c>
      <c r="U71" s="12">
        <v>15004.1026904297</v>
      </c>
      <c r="V71" s="12">
        <f t="shared" si="3"/>
        <v>5476497.4820068404</v>
      </c>
      <c r="W71" s="12">
        <v>51194.530079168559</v>
      </c>
      <c r="X71" s="12">
        <f t="shared" si="4"/>
        <v>18686003.478896525</v>
      </c>
      <c r="Z71" s="30">
        <f t="shared" si="6"/>
        <v>2064</v>
      </c>
      <c r="AA71">
        <v>14874145.096364727</v>
      </c>
      <c r="AB71">
        <v>19864903.893276539</v>
      </c>
      <c r="AC71">
        <v>5476497.4820068404</v>
      </c>
      <c r="AD71">
        <v>18686003.478896525</v>
      </c>
      <c r="AF71" s="30">
        <v>2031</v>
      </c>
      <c r="AG71">
        <v>40.548357908654935</v>
      </c>
      <c r="AH71">
        <v>55.66258572988415</v>
      </c>
      <c r="AI71">
        <v>15.254267212450392</v>
      </c>
      <c r="AJ71">
        <v>51.204325063619628</v>
      </c>
    </row>
    <row r="72" spans="2:36" x14ac:dyDescent="0.3">
      <c r="O72" s="30">
        <f t="shared" si="5"/>
        <v>2065</v>
      </c>
      <c r="P72" s="22" t="s">
        <v>207</v>
      </c>
      <c r="Q72" s="12">
        <v>40751.082455793774</v>
      </c>
      <c r="R72" s="12">
        <f t="shared" si="1"/>
        <v>14874145.096364727</v>
      </c>
      <c r="S72" s="12">
        <v>54424.394228154903</v>
      </c>
      <c r="T72" s="12">
        <f t="shared" si="2"/>
        <v>19864903.893276539</v>
      </c>
      <c r="U72" s="12">
        <v>15004.1026904297</v>
      </c>
      <c r="V72" s="12">
        <f t="shared" si="3"/>
        <v>5476497.4820068404</v>
      </c>
      <c r="W72" s="12">
        <v>51194.530079168559</v>
      </c>
      <c r="X72" s="12">
        <f t="shared" si="4"/>
        <v>18686003.478896525</v>
      </c>
      <c r="Z72" s="30">
        <f t="shared" si="6"/>
        <v>2065</v>
      </c>
      <c r="AA72">
        <v>14874145.096364727</v>
      </c>
      <c r="AB72">
        <v>19864903.893276539</v>
      </c>
      <c r="AC72">
        <v>5476497.4820068404</v>
      </c>
      <c r="AD72">
        <v>18686003.478896525</v>
      </c>
      <c r="AF72" s="30">
        <v>2032</v>
      </c>
      <c r="AG72">
        <v>39.490498687731765</v>
      </c>
      <c r="AH72">
        <v>54.852867627632939</v>
      </c>
      <c r="AI72">
        <v>15.092447802504719</v>
      </c>
      <c r="AJ72">
        <v>51.198152693979942</v>
      </c>
    </row>
    <row r="73" spans="2:36" x14ac:dyDescent="0.3">
      <c r="O73" s="30">
        <f t="shared" si="5"/>
        <v>2066</v>
      </c>
      <c r="P73" s="22" t="s">
        <v>208</v>
      </c>
      <c r="Q73" s="12">
        <v>40751.082455793774</v>
      </c>
      <c r="R73" s="12">
        <f t="shared" si="1"/>
        <v>14874145.096364727</v>
      </c>
      <c r="S73" s="12">
        <v>54424.394228154903</v>
      </c>
      <c r="T73" s="12">
        <f t="shared" si="2"/>
        <v>19864903.893276539</v>
      </c>
      <c r="U73" s="12">
        <v>15004.1026904297</v>
      </c>
      <c r="V73" s="12">
        <f t="shared" si="3"/>
        <v>5476497.4820068404</v>
      </c>
      <c r="W73" s="12">
        <v>51194.530079168559</v>
      </c>
      <c r="X73" s="12">
        <f t="shared" si="4"/>
        <v>18686003.478896525</v>
      </c>
      <c r="Z73" s="30">
        <f t="shared" si="6"/>
        <v>2066</v>
      </c>
      <c r="AA73">
        <v>14874145.096364727</v>
      </c>
      <c r="AB73">
        <v>19864903.893276539</v>
      </c>
      <c r="AC73">
        <v>5476497.4820068404</v>
      </c>
      <c r="AD73">
        <v>18686003.478896525</v>
      </c>
      <c r="AF73" s="30">
        <v>2033</v>
      </c>
      <c r="AG73">
        <v>38.66684512904272</v>
      </c>
      <c r="AH73">
        <v>53.723593160186638</v>
      </c>
      <c r="AI73">
        <v>14.864845051132962</v>
      </c>
      <c r="AJ73">
        <v>51.196490109040973</v>
      </c>
    </row>
    <row r="74" spans="2:36" x14ac:dyDescent="0.3">
      <c r="O74" s="30">
        <f t="shared" si="5"/>
        <v>2067</v>
      </c>
      <c r="P74" s="22" t="s">
        <v>209</v>
      </c>
      <c r="Q74" s="12">
        <v>40751.082455793774</v>
      </c>
      <c r="R74" s="12">
        <f t="shared" si="1"/>
        <v>14874145.096364727</v>
      </c>
      <c r="S74" s="12">
        <v>54424.394228154903</v>
      </c>
      <c r="T74" s="12">
        <f t="shared" si="2"/>
        <v>19864903.893276539</v>
      </c>
      <c r="U74" s="12">
        <v>15004.1026904297</v>
      </c>
      <c r="V74" s="12">
        <f t="shared" si="3"/>
        <v>5476497.4820068404</v>
      </c>
      <c r="W74" s="12">
        <v>51194.530079168559</v>
      </c>
      <c r="X74" s="12">
        <f t="shared" si="4"/>
        <v>18686003.478896525</v>
      </c>
      <c r="Z74" s="30">
        <f t="shared" si="6"/>
        <v>2067</v>
      </c>
      <c r="AA74">
        <v>14874145.096364727</v>
      </c>
      <c r="AB74">
        <v>19864903.893276539</v>
      </c>
      <c r="AC74">
        <v>5476497.4820068404</v>
      </c>
      <c r="AD74">
        <v>18686003.478896525</v>
      </c>
      <c r="AF74" s="30">
        <v>2034</v>
      </c>
      <c r="AG74">
        <v>39.219623085583251</v>
      </c>
      <c r="AH74">
        <v>54.053330287247704</v>
      </c>
      <c r="AI74">
        <v>14.930766615403993</v>
      </c>
      <c r="AJ74">
        <v>51.195434642503614</v>
      </c>
    </row>
    <row r="75" spans="2:36" x14ac:dyDescent="0.3">
      <c r="O75" s="30">
        <f t="shared" si="5"/>
        <v>2068</v>
      </c>
      <c r="P75" s="22" t="s">
        <v>210</v>
      </c>
      <c r="Q75" s="12">
        <v>40751.082455793774</v>
      </c>
      <c r="R75" s="12">
        <f t="shared" si="1"/>
        <v>14874145.096364727</v>
      </c>
      <c r="S75" s="12">
        <v>54424.394228154903</v>
      </c>
      <c r="T75" s="12">
        <f t="shared" si="2"/>
        <v>19864903.893276539</v>
      </c>
      <c r="U75" s="12">
        <v>15004.1026904297</v>
      </c>
      <c r="V75" s="12">
        <f t="shared" si="3"/>
        <v>5476497.4820068404</v>
      </c>
      <c r="W75" s="12">
        <v>51194.530079168559</v>
      </c>
      <c r="X75" s="12">
        <f t="shared" si="4"/>
        <v>18686003.478896525</v>
      </c>
      <c r="Z75" s="30">
        <f t="shared" si="6"/>
        <v>2068</v>
      </c>
      <c r="AA75">
        <v>14874145.096364727</v>
      </c>
      <c r="AB75">
        <v>19864903.893276539</v>
      </c>
      <c r="AC75">
        <v>5476497.4820068404</v>
      </c>
      <c r="AD75">
        <v>18686003.478896525</v>
      </c>
      <c r="AF75" s="30">
        <v>2035</v>
      </c>
      <c r="AG75">
        <v>40.071428549283674</v>
      </c>
      <c r="AH75">
        <v>54.281863379952831</v>
      </c>
      <c r="AI75">
        <v>14.975927642682155</v>
      </c>
      <c r="AJ75">
        <v>51.194911676555613</v>
      </c>
    </row>
    <row r="76" spans="2:36" x14ac:dyDescent="0.3">
      <c r="O76" s="30">
        <f t="shared" si="5"/>
        <v>2069</v>
      </c>
      <c r="P76" s="22" t="s">
        <v>211</v>
      </c>
      <c r="Q76" s="12">
        <v>40751.082455793774</v>
      </c>
      <c r="R76" s="12">
        <f t="shared" si="1"/>
        <v>14874145.096364727</v>
      </c>
      <c r="S76" s="12">
        <v>54424.394228154903</v>
      </c>
      <c r="T76" s="12">
        <f t="shared" si="2"/>
        <v>19864903.893276539</v>
      </c>
      <c r="U76" s="12">
        <v>15004.1026904297</v>
      </c>
      <c r="V76" s="12">
        <f t="shared" si="3"/>
        <v>5476497.4820068404</v>
      </c>
      <c r="W76" s="12">
        <v>51194.530079168559</v>
      </c>
      <c r="X76" s="12">
        <f t="shared" si="4"/>
        <v>18686003.478896525</v>
      </c>
      <c r="Z76" s="30">
        <f t="shared" si="6"/>
        <v>2069</v>
      </c>
      <c r="AA76">
        <v>14874145.096364727</v>
      </c>
      <c r="AB76">
        <v>19864903.893276539</v>
      </c>
      <c r="AC76">
        <v>5476497.4820068404</v>
      </c>
      <c r="AD76">
        <v>18686003.478896525</v>
      </c>
      <c r="AF76" s="30">
        <v>2036</v>
      </c>
      <c r="AG76">
        <v>40.644517362900061</v>
      </c>
      <c r="AH76">
        <v>54.421023757018027</v>
      </c>
      <c r="AI76">
        <v>15.003063755579163</v>
      </c>
      <c r="AJ76">
        <v>51.194721028471832</v>
      </c>
    </row>
    <row r="77" spans="2:36" x14ac:dyDescent="0.3">
      <c r="O77" s="30">
        <f t="shared" si="5"/>
        <v>2070</v>
      </c>
      <c r="P77" s="22" t="s">
        <v>212</v>
      </c>
      <c r="Q77" s="12">
        <v>40751.082455793774</v>
      </c>
      <c r="R77" s="12">
        <f t="shared" si="1"/>
        <v>14874145.096364727</v>
      </c>
      <c r="S77" s="12">
        <v>54424.394228154903</v>
      </c>
      <c r="T77" s="12">
        <f t="shared" si="2"/>
        <v>19864903.893276539</v>
      </c>
      <c r="U77" s="12">
        <v>15004.1026904297</v>
      </c>
      <c r="V77" s="12">
        <f t="shared" si="3"/>
        <v>5476497.4820068404</v>
      </c>
      <c r="W77" s="12">
        <v>51194.530079168559</v>
      </c>
      <c r="X77" s="12">
        <f t="shared" si="4"/>
        <v>18686003.478896525</v>
      </c>
      <c r="Z77" s="30">
        <f t="shared" si="6"/>
        <v>2070</v>
      </c>
      <c r="AA77">
        <v>14874145.096364727</v>
      </c>
      <c r="AB77">
        <v>19864903.893276539</v>
      </c>
      <c r="AC77">
        <v>5476497.4820068404</v>
      </c>
      <c r="AD77">
        <v>18686003.478896525</v>
      </c>
      <c r="AF77" s="30">
        <v>2037</v>
      </c>
      <c r="AG77">
        <v>40.737086284281339</v>
      </c>
      <c r="AH77">
        <v>54.487187953859014</v>
      </c>
      <c r="AI77">
        <v>15.015797065106211</v>
      </c>
      <c r="AJ77">
        <v>51.194616964908946</v>
      </c>
    </row>
    <row r="78" spans="2:36" x14ac:dyDescent="0.3">
      <c r="AF78" s="30">
        <v>2038</v>
      </c>
      <c r="AG78">
        <v>41.039045379808336</v>
      </c>
      <c r="AH78">
        <v>54.499633263183618</v>
      </c>
      <c r="AI78">
        <v>15.018351231659569</v>
      </c>
      <c r="AJ78">
        <v>51.194568866226895</v>
      </c>
    </row>
    <row r="79" spans="2:36" x14ac:dyDescent="0.3">
      <c r="AF79" s="30">
        <v>2039</v>
      </c>
      <c r="AG79">
        <v>42.046451715960181</v>
      </c>
      <c r="AH79">
        <v>54.479303830808284</v>
      </c>
      <c r="AI79">
        <v>15.014713962850717</v>
      </c>
      <c r="AJ79">
        <v>51.194548700913444</v>
      </c>
    </row>
    <row r="80" spans="2:36" x14ac:dyDescent="0.3">
      <c r="AF80" s="30">
        <v>2040</v>
      </c>
      <c r="AG80">
        <v>42.228587320169545</v>
      </c>
      <c r="AH80">
        <v>54.445770013113609</v>
      </c>
      <c r="AI80">
        <v>15.008315541812481</v>
      </c>
      <c r="AJ80">
        <v>51.194538563998243</v>
      </c>
    </row>
    <row r="81" spans="32:36" x14ac:dyDescent="0.3">
      <c r="AF81" s="30">
        <v>2041</v>
      </c>
      <c r="AG81">
        <v>41.294601918639856</v>
      </c>
      <c r="AH81">
        <v>54.415758135408481</v>
      </c>
      <c r="AI81">
        <v>15.002322828584759</v>
      </c>
      <c r="AJ81">
        <v>51.194533952179967</v>
      </c>
    </row>
    <row r="82" spans="32:36" x14ac:dyDescent="0.3">
      <c r="AF82" s="30">
        <v>2042</v>
      </c>
      <c r="AG82">
        <v>41.275996294372824</v>
      </c>
      <c r="AH82">
        <v>54.4021294508848</v>
      </c>
      <c r="AI82">
        <v>14.999499781396857</v>
      </c>
      <c r="AJ82">
        <v>51.194531898412507</v>
      </c>
    </row>
    <row r="83" spans="32:36" x14ac:dyDescent="0.3">
      <c r="AF83" s="30">
        <v>2043</v>
      </c>
      <c r="AG83">
        <v>41.219999099069454</v>
      </c>
      <c r="AH83">
        <v>54.408692416347286</v>
      </c>
      <c r="AI83">
        <v>15.000744259881433</v>
      </c>
      <c r="AJ83">
        <v>51.194530910030089</v>
      </c>
    </row>
    <row r="84" spans="32:36" x14ac:dyDescent="0.3">
      <c r="AF84" s="30">
        <v>2044</v>
      </c>
      <c r="AG84">
        <v>41.140675804110785</v>
      </c>
      <c r="AH84">
        <v>54.424643887834748</v>
      </c>
      <c r="AI84">
        <v>15.003904971201534</v>
      </c>
      <c r="AJ84">
        <v>51.194530459796674</v>
      </c>
    </row>
    <row r="85" spans="32:36" x14ac:dyDescent="0.3">
      <c r="AF85" s="30">
        <v>2045</v>
      </c>
      <c r="AG85">
        <v>41.047997115117482</v>
      </c>
      <c r="AH85">
        <v>54.431039276753339</v>
      </c>
      <c r="AI85">
        <v>15.005169462602584</v>
      </c>
      <c r="AJ85">
        <v>51.194530254362363</v>
      </c>
    </row>
    <row r="86" spans="32:36" x14ac:dyDescent="0.3">
      <c r="AF86" s="30">
        <v>2046</v>
      </c>
      <c r="AG86">
        <v>40.982002581645979</v>
      </c>
      <c r="AH86">
        <v>54.431846307282854</v>
      </c>
      <c r="AI86">
        <v>15.00533407324388</v>
      </c>
      <c r="AJ86">
        <v>51.194530157653531</v>
      </c>
    </row>
    <row r="87" spans="32:36" x14ac:dyDescent="0.3">
      <c r="AF87" s="30">
        <v>2047</v>
      </c>
      <c r="AG87">
        <v>40.886084234933065</v>
      </c>
      <c r="AH87">
        <v>54.43008778160317</v>
      </c>
      <c r="AI87">
        <v>15.004996943639577</v>
      </c>
      <c r="AJ87">
        <v>51.194530113396084</v>
      </c>
    </row>
    <row r="88" spans="32:36" x14ac:dyDescent="0.3">
      <c r="AF88" s="30">
        <v>2048</v>
      </c>
      <c r="AG88">
        <v>40.787630898851283</v>
      </c>
      <c r="AH88">
        <v>54.42781275034055</v>
      </c>
      <c r="AI88">
        <v>15.00455723924059</v>
      </c>
      <c r="AJ88">
        <v>51.19453009301958</v>
      </c>
    </row>
    <row r="89" spans="32:36" x14ac:dyDescent="0.3">
      <c r="AF89" s="30">
        <v>2049</v>
      </c>
      <c r="AG89">
        <v>40.740412742786475</v>
      </c>
      <c r="AH89">
        <v>54.426162261980288</v>
      </c>
      <c r="AI89">
        <v>15.004233954432092</v>
      </c>
      <c r="AJ89">
        <v>51.194530083528832</v>
      </c>
    </row>
    <row r="90" spans="32:36" x14ac:dyDescent="0.3">
      <c r="AF90" s="30">
        <v>2050</v>
      </c>
      <c r="AG90">
        <v>40.751082455793771</v>
      </c>
      <c r="AH90">
        <v>54.424394228154902</v>
      </c>
      <c r="AI90">
        <v>15.004102690429667</v>
      </c>
      <c r="AJ90">
        <v>51.194530079168558</v>
      </c>
    </row>
  </sheetData>
  <mergeCells count="8">
    <mergeCell ref="L14:L19"/>
    <mergeCell ref="Q25:X25"/>
    <mergeCell ref="AA25:AD25"/>
    <mergeCell ref="N2:R2"/>
    <mergeCell ref="L2:M3"/>
    <mergeCell ref="L4:L9"/>
    <mergeCell ref="L12:M13"/>
    <mergeCell ref="N12:R1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8FCE9-3CB3-4CA3-A63F-349B123656EC}">
  <dimension ref="B2:C39"/>
  <sheetViews>
    <sheetView workbookViewId="0">
      <selection activeCell="B51" sqref="B51"/>
    </sheetView>
  </sheetViews>
  <sheetFormatPr defaultRowHeight="14.4" x14ac:dyDescent="0.3"/>
  <cols>
    <col min="2" max="2" width="53.6640625" bestFit="1" customWidth="1"/>
    <col min="3" max="3" width="247.5546875" bestFit="1" customWidth="1"/>
  </cols>
  <sheetData>
    <row r="2" spans="2:3" x14ac:dyDescent="0.3">
      <c r="B2" s="18" t="s">
        <v>95</v>
      </c>
      <c r="C2" s="18" t="s">
        <v>81</v>
      </c>
    </row>
    <row r="3" spans="2:3" x14ac:dyDescent="0.3">
      <c r="B3" s="15" t="s">
        <v>82</v>
      </c>
      <c r="C3" s="16" t="s">
        <v>83</v>
      </c>
    </row>
    <row r="4" spans="2:3" x14ac:dyDescent="0.3">
      <c r="B4" s="15" t="s">
        <v>84</v>
      </c>
      <c r="C4" s="17" t="s">
        <v>85</v>
      </c>
    </row>
    <row r="5" spans="2:3" x14ac:dyDescent="0.3">
      <c r="B5" s="15" t="s">
        <v>86</v>
      </c>
      <c r="C5" s="17" t="s">
        <v>88</v>
      </c>
    </row>
    <row r="6" spans="2:3" x14ac:dyDescent="0.3">
      <c r="B6" s="15" t="s">
        <v>87</v>
      </c>
      <c r="C6" s="17" t="s">
        <v>88</v>
      </c>
    </row>
    <row r="7" spans="2:3" x14ac:dyDescent="0.3">
      <c r="B7" s="15" t="s">
        <v>89</v>
      </c>
      <c r="C7" s="17" t="s">
        <v>90</v>
      </c>
    </row>
    <row r="8" spans="2:3" x14ac:dyDescent="0.3">
      <c r="B8" s="15" t="s">
        <v>91</v>
      </c>
      <c r="C8" s="17" t="s">
        <v>92</v>
      </c>
    </row>
    <row r="9" spans="2:3" x14ac:dyDescent="0.3">
      <c r="B9" s="15" t="s">
        <v>93</v>
      </c>
      <c r="C9" s="17" t="s">
        <v>94</v>
      </c>
    </row>
    <row r="10" spans="2:3" x14ac:dyDescent="0.3">
      <c r="B10" s="15" t="s">
        <v>96</v>
      </c>
      <c r="C10" s="19" t="s">
        <v>97</v>
      </c>
    </row>
    <row r="12" spans="2:3" x14ac:dyDescent="0.3">
      <c r="B12" s="18" t="s">
        <v>238</v>
      </c>
      <c r="C12" s="18" t="s">
        <v>81</v>
      </c>
    </row>
    <row r="13" spans="2:3" x14ac:dyDescent="0.3">
      <c r="B13" s="15" t="s">
        <v>239</v>
      </c>
      <c r="C13" s="16" t="s">
        <v>241</v>
      </c>
    </row>
    <row r="14" spans="2:3" x14ac:dyDescent="0.3">
      <c r="B14" s="15" t="s">
        <v>242</v>
      </c>
      <c r="C14" s="16" t="s">
        <v>243</v>
      </c>
    </row>
    <row r="15" spans="2:3" x14ac:dyDescent="0.3">
      <c r="B15" s="15" t="s">
        <v>245</v>
      </c>
      <c r="C15" s="17" t="s">
        <v>246</v>
      </c>
    </row>
    <row r="17" spans="2:3" x14ac:dyDescent="0.3">
      <c r="B17" s="18" t="s">
        <v>237</v>
      </c>
      <c r="C17" s="18" t="s">
        <v>81</v>
      </c>
    </row>
    <row r="18" spans="2:3" x14ac:dyDescent="0.3">
      <c r="B18" s="15" t="s">
        <v>239</v>
      </c>
      <c r="C18" s="16" t="s">
        <v>240</v>
      </c>
    </row>
    <row r="19" spans="2:3" x14ac:dyDescent="0.3">
      <c r="B19" s="15" t="s">
        <v>242</v>
      </c>
      <c r="C19" s="16" t="s">
        <v>244</v>
      </c>
    </row>
    <row r="20" spans="2:3" x14ac:dyDescent="0.3">
      <c r="B20" s="15" t="s">
        <v>245</v>
      </c>
      <c r="C20" s="17" t="s">
        <v>246</v>
      </c>
    </row>
    <row r="21" spans="2:3" x14ac:dyDescent="0.3">
      <c r="B21" s="15" t="s">
        <v>247</v>
      </c>
      <c r="C21" s="17" t="s">
        <v>248</v>
      </c>
    </row>
    <row r="22" spans="2:3" x14ac:dyDescent="0.3">
      <c r="B22" s="15" t="s">
        <v>252</v>
      </c>
      <c r="C22" s="17" t="s">
        <v>250</v>
      </c>
    </row>
    <row r="23" spans="2:3" x14ac:dyDescent="0.3">
      <c r="B23" s="15" t="s">
        <v>249</v>
      </c>
      <c r="C23" s="17" t="s">
        <v>251</v>
      </c>
    </row>
    <row r="25" spans="2:3" x14ac:dyDescent="0.3">
      <c r="B25" s="18" t="s">
        <v>259</v>
      </c>
      <c r="C25" s="18" t="s">
        <v>81</v>
      </c>
    </row>
    <row r="26" spans="2:3" x14ac:dyDescent="0.3">
      <c r="B26" s="15" t="s">
        <v>9</v>
      </c>
      <c r="C26" s="16" t="s">
        <v>260</v>
      </c>
    </row>
    <row r="27" spans="2:3" x14ac:dyDescent="0.3">
      <c r="B27" s="15" t="s">
        <v>253</v>
      </c>
      <c r="C27" s="16" t="s">
        <v>254</v>
      </c>
    </row>
    <row r="28" spans="2:3" x14ac:dyDescent="0.3">
      <c r="B28" s="15" t="s">
        <v>255</v>
      </c>
      <c r="C28" s="16" t="s">
        <v>257</v>
      </c>
    </row>
    <row r="29" spans="2:3" x14ac:dyDescent="0.3">
      <c r="B29" s="15" t="s">
        <v>256</v>
      </c>
      <c r="C29" s="16" t="s">
        <v>258</v>
      </c>
    </row>
    <row r="31" spans="2:3" x14ac:dyDescent="0.3">
      <c r="B31" s="18" t="s">
        <v>264</v>
      </c>
      <c r="C31" s="18" t="s">
        <v>81</v>
      </c>
    </row>
    <row r="32" spans="2:3" x14ac:dyDescent="0.3">
      <c r="B32" s="15" t="s">
        <v>261</v>
      </c>
      <c r="C32" s="16" t="s">
        <v>262</v>
      </c>
    </row>
    <row r="33" spans="2:3" x14ac:dyDescent="0.3">
      <c r="B33" s="15" t="s">
        <v>263</v>
      </c>
      <c r="C33" s="16" t="s">
        <v>265</v>
      </c>
    </row>
    <row r="35" spans="2:3" x14ac:dyDescent="0.3">
      <c r="B35" s="18" t="s">
        <v>266</v>
      </c>
      <c r="C35" s="18" t="s">
        <v>81</v>
      </c>
    </row>
    <row r="36" spans="2:3" x14ac:dyDescent="0.3">
      <c r="B36" s="15" t="s">
        <v>267</v>
      </c>
      <c r="C36" s="16" t="s">
        <v>268</v>
      </c>
    </row>
    <row r="38" spans="2:3" x14ac:dyDescent="0.3">
      <c r="B38" s="18" t="s">
        <v>269</v>
      </c>
      <c r="C38" s="18" t="s">
        <v>81</v>
      </c>
    </row>
    <row r="39" spans="2:3" x14ac:dyDescent="0.3">
      <c r="B39" s="15" t="s">
        <v>270</v>
      </c>
      <c r="C39" s="16" t="s"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8EDF-FEF2-412F-9087-73D13DD72843}">
  <dimension ref="A1:AN68"/>
  <sheetViews>
    <sheetView zoomScaleNormal="100" workbookViewId="0">
      <selection activeCell="G20" sqref="G20"/>
    </sheetView>
  </sheetViews>
  <sheetFormatPr defaultRowHeight="14.4" x14ac:dyDescent="0.3"/>
  <cols>
    <col min="2" max="2" width="9.33203125" bestFit="1" customWidth="1"/>
    <col min="3" max="3" width="19" bestFit="1" customWidth="1"/>
    <col min="4" max="4" width="19" customWidth="1"/>
    <col min="5" max="5" width="19.33203125" bestFit="1" customWidth="1"/>
    <col min="6" max="6" width="19.33203125" customWidth="1"/>
    <col min="7" max="7" width="20.21875" bestFit="1" customWidth="1"/>
    <col min="8" max="8" width="20.21875" customWidth="1"/>
    <col min="9" max="9" width="19" bestFit="1" customWidth="1"/>
    <col min="10" max="10" width="19" customWidth="1"/>
    <col min="12" max="12" width="9.33203125" bestFit="1" customWidth="1"/>
    <col min="13" max="13" width="19" bestFit="1" customWidth="1"/>
    <col min="14" max="14" width="19.33203125" bestFit="1" customWidth="1"/>
    <col min="15" max="15" width="20.21875" bestFit="1" customWidth="1"/>
    <col min="16" max="17" width="19" bestFit="1" customWidth="1"/>
    <col min="18" max="18" width="19.33203125" bestFit="1" customWidth="1"/>
    <col min="19" max="19" width="20.21875" bestFit="1" customWidth="1"/>
    <col min="20" max="21" width="19" bestFit="1" customWidth="1"/>
    <col min="22" max="22" width="19.33203125" bestFit="1" customWidth="1"/>
    <col min="23" max="23" width="20.21875" bestFit="1" customWidth="1"/>
    <col min="24" max="25" width="19" bestFit="1" customWidth="1"/>
    <col min="26" max="26" width="19.33203125" bestFit="1" customWidth="1"/>
    <col min="27" max="27" width="20.21875" bestFit="1" customWidth="1"/>
    <col min="28" max="29" width="19" bestFit="1" customWidth="1"/>
    <col min="30" max="30" width="19.33203125" bestFit="1" customWidth="1"/>
    <col min="31" max="31" width="20.21875" bestFit="1" customWidth="1"/>
    <col min="32" max="33" width="19" bestFit="1" customWidth="1"/>
    <col min="34" max="34" width="19.33203125" bestFit="1" customWidth="1"/>
    <col min="35" max="35" width="20.21875" bestFit="1" customWidth="1"/>
    <col min="36" max="37" width="19" bestFit="1" customWidth="1"/>
    <col min="38" max="38" width="19.33203125" bestFit="1" customWidth="1"/>
    <col min="39" max="39" width="20.21875" bestFit="1" customWidth="1"/>
    <col min="40" max="40" width="19" bestFit="1" customWidth="1"/>
  </cols>
  <sheetData>
    <row r="1" spans="1:40" ht="15" thickBot="1" x14ac:dyDescent="0.35">
      <c r="A1">
        <v>1000</v>
      </c>
      <c r="Q1">
        <f>Q7/1000/365</f>
        <v>22.905731329075053</v>
      </c>
      <c r="R1" s="23">
        <f>R7/R6</f>
        <v>0.13662018734043188</v>
      </c>
      <c r="S1">
        <f>S7/1000/365</f>
        <v>5.5824678581664813</v>
      </c>
      <c r="T1">
        <f>T7/1000/365</f>
        <v>43.343033935386039</v>
      </c>
      <c r="U1">
        <f>U7/1000/365</f>
        <v>22.905731329075053</v>
      </c>
      <c r="V1" s="23">
        <f>V7/V6</f>
        <v>0.27324037468086376</v>
      </c>
      <c r="W1">
        <f>W7/1000/365</f>
        <v>9.1569168721697114</v>
      </c>
      <c r="X1">
        <f t="shared" ref="X1:AN1" si="0">X7/1000/365</f>
        <v>43.343033935386039</v>
      </c>
      <c r="Y1">
        <f t="shared" si="0"/>
        <v>24.198300601041609</v>
      </c>
      <c r="Z1" s="23">
        <f>Z7/Z6</f>
        <v>0.40986056202129567</v>
      </c>
      <c r="AA1">
        <f t="shared" si="0"/>
        <v>13.735375308254568</v>
      </c>
      <c r="AB1">
        <f t="shared" si="0"/>
        <v>43.343033935386039</v>
      </c>
      <c r="AC1">
        <f t="shared" si="0"/>
        <v>32.264400801388803</v>
      </c>
      <c r="AD1" s="23">
        <f>AD7/AD6</f>
        <v>0.54648074936172752</v>
      </c>
      <c r="AE1">
        <f t="shared" si="0"/>
        <v>18.313833744339423</v>
      </c>
      <c r="AF1">
        <f t="shared" si="0"/>
        <v>43.343033935386039</v>
      </c>
      <c r="AG1">
        <f t="shared" si="0"/>
        <v>40.33050100173601</v>
      </c>
      <c r="AH1" s="23">
        <f>AH7/AH6</f>
        <v>0.68310093670215943</v>
      </c>
      <c r="AI1">
        <f t="shared" si="0"/>
        <v>22.892292180424278</v>
      </c>
      <c r="AJ1">
        <f t="shared" si="0"/>
        <v>50.961310036097963</v>
      </c>
      <c r="AK1">
        <f t="shared" si="0"/>
        <v>48.396601202083218</v>
      </c>
      <c r="AL1" s="23">
        <f>AL7/AL6</f>
        <v>0.81972112404259134</v>
      </c>
      <c r="AM1">
        <f t="shared" si="0"/>
        <v>27.470750616509136</v>
      </c>
      <c r="AN1">
        <f t="shared" si="0"/>
        <v>61.15357204331756</v>
      </c>
    </row>
    <row r="2" spans="1:40" x14ac:dyDescent="0.3">
      <c r="C2" s="14" t="s">
        <v>213</v>
      </c>
      <c r="D2" s="14"/>
      <c r="E2" s="14" t="s">
        <v>214</v>
      </c>
      <c r="F2" s="14"/>
      <c r="G2" s="14" t="s">
        <v>161</v>
      </c>
      <c r="H2" s="14"/>
      <c r="I2" s="14" t="s">
        <v>215</v>
      </c>
      <c r="J2" s="52"/>
      <c r="M2" s="57" t="s">
        <v>217</v>
      </c>
      <c r="N2" s="57"/>
      <c r="O2" s="57"/>
      <c r="P2" s="57"/>
      <c r="Q2" s="64" t="s">
        <v>220</v>
      </c>
      <c r="R2" s="65"/>
      <c r="S2" s="65"/>
      <c r="T2" s="66"/>
      <c r="U2" s="64" t="s">
        <v>222</v>
      </c>
      <c r="V2" s="65"/>
      <c r="W2" s="65"/>
      <c r="X2" s="66"/>
      <c r="Y2" s="64" t="s">
        <v>223</v>
      </c>
      <c r="Z2" s="65"/>
      <c r="AA2" s="65"/>
      <c r="AB2" s="66"/>
      <c r="AC2" s="64" t="s">
        <v>224</v>
      </c>
      <c r="AD2" s="65"/>
      <c r="AE2" s="65"/>
      <c r="AF2" s="66"/>
      <c r="AG2" s="64" t="s">
        <v>225</v>
      </c>
      <c r="AH2" s="65"/>
      <c r="AI2" s="65"/>
      <c r="AJ2" s="66"/>
      <c r="AK2" s="64" t="s">
        <v>221</v>
      </c>
      <c r="AL2" s="65"/>
      <c r="AM2" s="65"/>
      <c r="AN2" s="66"/>
    </row>
    <row r="3" spans="1:40" ht="15" thickBot="1" x14ac:dyDescent="0.35">
      <c r="B3" s="30">
        <v>1987</v>
      </c>
      <c r="C3">
        <v>10.159958696720304</v>
      </c>
      <c r="E3">
        <v>0</v>
      </c>
      <c r="G3">
        <v>0</v>
      </c>
      <c r="I3">
        <v>0</v>
      </c>
      <c r="M3" s="14" t="s">
        <v>213</v>
      </c>
      <c r="N3" s="14" t="s">
        <v>214</v>
      </c>
      <c r="O3" s="14" t="s">
        <v>161</v>
      </c>
      <c r="P3" s="31" t="s">
        <v>215</v>
      </c>
      <c r="Q3" s="32" t="s">
        <v>213</v>
      </c>
      <c r="R3" s="33" t="s">
        <v>214</v>
      </c>
      <c r="S3" s="33" t="s">
        <v>161</v>
      </c>
      <c r="T3" s="34" t="s">
        <v>215</v>
      </c>
      <c r="U3" s="32" t="s">
        <v>213</v>
      </c>
      <c r="V3" s="33" t="s">
        <v>214</v>
      </c>
      <c r="W3" s="33" t="s">
        <v>161</v>
      </c>
      <c r="X3" s="34" t="s">
        <v>215</v>
      </c>
      <c r="Y3" s="32" t="s">
        <v>213</v>
      </c>
      <c r="Z3" s="33" t="s">
        <v>214</v>
      </c>
      <c r="AA3" s="33" t="s">
        <v>161</v>
      </c>
      <c r="AB3" s="34" t="s">
        <v>215</v>
      </c>
      <c r="AC3" s="32" t="s">
        <v>213</v>
      </c>
      <c r="AD3" s="33" t="s">
        <v>214</v>
      </c>
      <c r="AE3" s="33" t="s">
        <v>161</v>
      </c>
      <c r="AF3" s="34" t="s">
        <v>215</v>
      </c>
      <c r="AG3" s="32" t="s">
        <v>213</v>
      </c>
      <c r="AH3" s="33" t="s">
        <v>214</v>
      </c>
      <c r="AI3" s="33" t="s">
        <v>161</v>
      </c>
      <c r="AJ3" s="34" t="s">
        <v>215</v>
      </c>
      <c r="AK3" s="32" t="s">
        <v>213</v>
      </c>
      <c r="AL3" s="33" t="s">
        <v>214</v>
      </c>
      <c r="AM3" s="33" t="s">
        <v>161</v>
      </c>
      <c r="AN3" s="34" t="s">
        <v>215</v>
      </c>
    </row>
    <row r="4" spans="1:40" x14ac:dyDescent="0.3">
      <c r="B4" s="30">
        <v>1988</v>
      </c>
      <c r="C4">
        <v>8.1994573762437053</v>
      </c>
      <c r="E4">
        <v>0</v>
      </c>
      <c r="G4">
        <v>0</v>
      </c>
      <c r="I4">
        <v>0</v>
      </c>
      <c r="L4" s="30">
        <v>2020</v>
      </c>
      <c r="M4">
        <v>8360591.9351123935</v>
      </c>
      <c r="N4">
        <v>3685435.416666667</v>
      </c>
      <c r="O4">
        <v>2037600.7682307656</v>
      </c>
      <c r="P4">
        <v>15820207.386415904</v>
      </c>
      <c r="Q4" s="37">
        <v>8360591.9351123935</v>
      </c>
      <c r="R4" s="38">
        <v>3685435.416666667</v>
      </c>
      <c r="S4" s="38">
        <v>2037600.7682307656</v>
      </c>
      <c r="T4" s="39">
        <v>15820207.386415904</v>
      </c>
      <c r="U4" s="37">
        <v>8360591.9351123935</v>
      </c>
      <c r="V4" s="38">
        <v>3685435.416666667</v>
      </c>
      <c r="W4" s="38">
        <v>2037600.7682307656</v>
      </c>
      <c r="X4" s="39">
        <v>15820207.386415904</v>
      </c>
      <c r="Y4" s="37">
        <v>8360591.9351123935</v>
      </c>
      <c r="Z4" s="38">
        <v>3685435.416666667</v>
      </c>
      <c r="AA4" s="38">
        <v>2037600.7682307656</v>
      </c>
      <c r="AB4" s="39">
        <v>15820207.386415904</v>
      </c>
      <c r="AC4" s="37">
        <v>8360591.9351123935</v>
      </c>
      <c r="AD4" s="38">
        <v>3685435.416666667</v>
      </c>
      <c r="AE4" s="38">
        <v>2037600.7682307656</v>
      </c>
      <c r="AF4" s="39">
        <v>15820207.386415904</v>
      </c>
      <c r="AG4" s="37">
        <v>8360591.9351123935</v>
      </c>
      <c r="AH4" s="38">
        <v>3685435.416666667</v>
      </c>
      <c r="AI4" s="38">
        <v>2037600.7682307656</v>
      </c>
      <c r="AJ4" s="39">
        <v>15820207.386415904</v>
      </c>
      <c r="AK4" s="37">
        <v>8360591.9351123935</v>
      </c>
      <c r="AL4" s="38">
        <v>3685435.416666667</v>
      </c>
      <c r="AM4" s="38">
        <v>2037600.7682307656</v>
      </c>
      <c r="AN4" s="39">
        <v>15820207.386415904</v>
      </c>
    </row>
    <row r="5" spans="1:40" x14ac:dyDescent="0.3">
      <c r="B5" s="30">
        <v>1989</v>
      </c>
      <c r="C5">
        <v>10.01140124063383</v>
      </c>
      <c r="E5">
        <v>0</v>
      </c>
      <c r="G5">
        <v>0</v>
      </c>
      <c r="I5">
        <v>0</v>
      </c>
      <c r="L5" s="30">
        <f>L4+1</f>
        <v>2021</v>
      </c>
      <c r="M5">
        <v>14150323.956669942</v>
      </c>
      <c r="N5">
        <v>16857220.83333334</v>
      </c>
      <c r="O5">
        <v>4837847.7997174794</v>
      </c>
      <c r="P5">
        <v>19097229.089955389</v>
      </c>
      <c r="Q5" s="37">
        <v>14150323.956669942</v>
      </c>
      <c r="R5" s="38">
        <v>16857220.83333334</v>
      </c>
      <c r="S5" s="38">
        <v>4837847.7997174794</v>
      </c>
      <c r="T5" s="39">
        <v>19097229.089955389</v>
      </c>
      <c r="U5" s="37">
        <v>14150323.956669942</v>
      </c>
      <c r="V5" s="38">
        <v>16857220.83333334</v>
      </c>
      <c r="W5" s="38">
        <v>4837847.7997174794</v>
      </c>
      <c r="X5" s="39">
        <v>19097229.089955389</v>
      </c>
      <c r="Y5" s="37">
        <v>14150323.956669942</v>
      </c>
      <c r="Z5" s="38">
        <v>16857220.83333334</v>
      </c>
      <c r="AA5" s="38">
        <v>4837847.7997174794</v>
      </c>
      <c r="AB5" s="39">
        <v>19097229.089955389</v>
      </c>
      <c r="AC5" s="37">
        <v>14150323.956669942</v>
      </c>
      <c r="AD5" s="38">
        <v>16857220.83333334</v>
      </c>
      <c r="AE5" s="38">
        <v>4837847.7997174794</v>
      </c>
      <c r="AF5" s="39">
        <v>19097229.089955389</v>
      </c>
      <c r="AG5" s="37">
        <v>14150323.956669942</v>
      </c>
      <c r="AH5" s="38">
        <v>16857220.83333334</v>
      </c>
      <c r="AI5" s="38">
        <v>4837847.7997174794</v>
      </c>
      <c r="AJ5" s="39">
        <v>19097229.089955389</v>
      </c>
      <c r="AK5" s="37">
        <v>14150323.956669942</v>
      </c>
      <c r="AL5" s="38">
        <v>16857220.83333334</v>
      </c>
      <c r="AM5" s="38">
        <v>4837847.7997174794</v>
      </c>
      <c r="AN5" s="39">
        <v>19097229.089955389</v>
      </c>
    </row>
    <row r="6" spans="1:40" x14ac:dyDescent="0.3">
      <c r="B6" s="30">
        <v>1990</v>
      </c>
      <c r="C6">
        <v>12.986664261147279</v>
      </c>
      <c r="E6">
        <v>0</v>
      </c>
      <c r="G6">
        <v>0</v>
      </c>
      <c r="I6">
        <v>0</v>
      </c>
      <c r="L6" s="30">
        <f t="shared" ref="L6:L54" si="1">L5+1</f>
        <v>2022</v>
      </c>
      <c r="M6">
        <v>21549718.459911913</v>
      </c>
      <c r="N6">
        <v>53432806.25</v>
      </c>
      <c r="O6">
        <v>12231994.126950005</v>
      </c>
      <c r="P6">
        <v>27230058.054050028</v>
      </c>
      <c r="Q6" s="37">
        <v>21549718.459911913</v>
      </c>
      <c r="R6" s="38">
        <v>53432806.25</v>
      </c>
      <c r="S6" s="38">
        <v>12231994.126950005</v>
      </c>
      <c r="T6" s="39">
        <v>27230058.054050028</v>
      </c>
      <c r="U6" s="37">
        <v>21549718.459911913</v>
      </c>
      <c r="V6" s="38">
        <v>53432806.25</v>
      </c>
      <c r="W6" s="38">
        <v>12231994.126950005</v>
      </c>
      <c r="X6" s="39">
        <v>27230058.054050028</v>
      </c>
      <c r="Y6" s="37">
        <v>21549718.459911913</v>
      </c>
      <c r="Z6" s="38">
        <v>53432806.25</v>
      </c>
      <c r="AA6" s="38">
        <v>12231994.126950005</v>
      </c>
      <c r="AB6" s="39">
        <v>27230058.054050028</v>
      </c>
      <c r="AC6" s="37">
        <v>21549718.459911913</v>
      </c>
      <c r="AD6" s="38">
        <v>53432806.25</v>
      </c>
      <c r="AE6" s="38">
        <v>12231994.126950005</v>
      </c>
      <c r="AF6" s="39">
        <v>27230058.054050028</v>
      </c>
      <c r="AG6" s="37">
        <v>21549718.459911913</v>
      </c>
      <c r="AH6" s="38">
        <v>53432806.25</v>
      </c>
      <c r="AI6" s="38">
        <v>12231994.126950005</v>
      </c>
      <c r="AJ6" s="39">
        <v>27230058.054050028</v>
      </c>
      <c r="AK6" s="37">
        <v>21549718.459911913</v>
      </c>
      <c r="AL6" s="38">
        <v>53432806.25</v>
      </c>
      <c r="AM6" s="38">
        <v>12231994.126950005</v>
      </c>
      <c r="AN6" s="39">
        <v>27230058.054050028</v>
      </c>
    </row>
    <row r="7" spans="1:40" x14ac:dyDescent="0.3">
      <c r="B7" s="30">
        <v>1991</v>
      </c>
      <c r="C7">
        <v>10.976339055398599</v>
      </c>
      <c r="E7">
        <v>0</v>
      </c>
      <c r="G7">
        <v>0</v>
      </c>
      <c r="I7">
        <v>0</v>
      </c>
      <c r="L7" s="30">
        <f t="shared" si="1"/>
        <v>2023</v>
      </c>
      <c r="M7">
        <v>15194768.651738064</v>
      </c>
      <c r="N7">
        <v>16373899.999999998</v>
      </c>
      <c r="O7">
        <v>4768286.953942446</v>
      </c>
      <c r="P7">
        <v>19044208.424460731</v>
      </c>
      <c r="Q7" s="37">
        <f>IF($R$1*Q6/1000/365&lt;$C$67,$C$67*1000*365,$R$1*Q6)</f>
        <v>8360591.9351123935</v>
      </c>
      <c r="R7" s="40">
        <f>20*1000*365</f>
        <v>7300000</v>
      </c>
      <c r="S7" s="38">
        <f>IF($R$1*S6/1000/365&lt;$G$67,$G$67*1000*365,$R$1*S6)</f>
        <v>2037600.7682307656</v>
      </c>
      <c r="T7" s="39">
        <f>IF($R$1*T6/1000/365&lt;$I$67,$I$67*1000*365,$R$1*T6)</f>
        <v>15820207.386415904</v>
      </c>
      <c r="U7" s="37">
        <f>IF($V$1*U6/1000/365&lt;$C$67,$C$67*1000*365,$V$1*U6)</f>
        <v>8360591.9351123935</v>
      </c>
      <c r="V7" s="40">
        <f>40*1000*365</f>
        <v>14600000</v>
      </c>
      <c r="W7" s="38">
        <f>IF($V$1*W6/1000/365&lt;$G$67,$G$67*1000*365,$V$1*W6)</f>
        <v>3342274.6583419442</v>
      </c>
      <c r="X7" s="39">
        <f>IF($R$1*X6/1000/365&lt;$I$67,$I$67*1000*365,$R$1*X6)</f>
        <v>15820207.386415904</v>
      </c>
      <c r="Y7" s="37">
        <f>IF($Z$1*Y6/1000/365&lt;$C$67,$C$67*1000*365,$Z$1*Y6)</f>
        <v>8832379.7193801869</v>
      </c>
      <c r="Z7" s="40">
        <f>60*1000*365</f>
        <v>21900000</v>
      </c>
      <c r="AA7" s="38">
        <f>IF($Z$1*AA6/1000/365&lt;$G$67,$G$67*1000*365,$Z$1*AA6)</f>
        <v>5013411.9875129173</v>
      </c>
      <c r="AB7" s="39">
        <f>IF($Z$1*AB6/1000/365&lt;$I$67,$I$67*1000*365,$Z$1*AB6)</f>
        <v>15820207.386415904</v>
      </c>
      <c r="AC7" s="37">
        <f>IF($AD$1*AC6/1000/365&lt;$C$67,$C$67*1000*365,$AD$1*AC6)</f>
        <v>11776506.292506915</v>
      </c>
      <c r="AD7" s="40">
        <f>80*1000*365</f>
        <v>29200000</v>
      </c>
      <c r="AE7" s="38">
        <f>IF($AD$1*AE6/1000/365&lt;$G$67,$G$67*1000*365,$AD$1*AE6)</f>
        <v>6684549.3166838884</v>
      </c>
      <c r="AF7" s="39">
        <f>IF($AD$1*AF6/1000/365&lt;$I$67,$I$67*1000*365,$AD$1*AF6)</f>
        <v>15820207.386415904</v>
      </c>
      <c r="AG7" s="37">
        <f>IF($AH$1*AG6/1000/365&lt;$C$67,$C$67*1000*365,$AH$1*AG6)</f>
        <v>14720632.865633644</v>
      </c>
      <c r="AH7" s="40">
        <f>100*1000*365</f>
        <v>36500000</v>
      </c>
      <c r="AI7" s="38">
        <f>IF($AH$1*AI6/1000/365&lt;$G$67,$G$67*1000*365,$AH$1*AI6)</f>
        <v>8355686.6458548615</v>
      </c>
      <c r="AJ7" s="39">
        <f>IF($AH$1*AJ6/1000/365&lt;$I$67,$I$67*1000*365,$AH$1*AJ6)</f>
        <v>18600878.163175754</v>
      </c>
      <c r="AK7" s="37">
        <f>IF($AL$1*AK6/1000/365&lt;$C$67,$C$67*1000*365,$AL$1*AK6)</f>
        <v>17664759.438760374</v>
      </c>
      <c r="AL7" s="40">
        <f>120*1000*365</f>
        <v>43800000</v>
      </c>
      <c r="AM7" s="38">
        <f>IF($AL$1*AM6/1000/365&lt;$G$67,$G$67*1000*365,$AL$1*AM6)</f>
        <v>10026823.975025835</v>
      </c>
      <c r="AN7" s="39">
        <f>IF($AL$1*AN6/1000/365&lt;$I$67,$I$67*1000*365,$AL$1*AN6)</f>
        <v>22321053.795810908</v>
      </c>
    </row>
    <row r="8" spans="1:40" x14ac:dyDescent="0.3">
      <c r="B8" s="30">
        <v>1992</v>
      </c>
      <c r="C8">
        <v>10.589632569708881</v>
      </c>
      <c r="E8">
        <v>0</v>
      </c>
      <c r="G8">
        <v>0</v>
      </c>
      <c r="I8">
        <v>0</v>
      </c>
      <c r="L8" s="30">
        <f t="shared" si="1"/>
        <v>2024</v>
      </c>
      <c r="M8">
        <v>15433640.220589146</v>
      </c>
      <c r="N8">
        <v>17101162.500000004</v>
      </c>
      <c r="O8">
        <v>4923041.9088555584</v>
      </c>
      <c r="P8">
        <v>19233855.544345722</v>
      </c>
      <c r="Q8" s="37">
        <v>8360591.9351123935</v>
      </c>
      <c r="R8" s="38">
        <v>7300000</v>
      </c>
      <c r="S8" s="38">
        <v>2037600.7682307656</v>
      </c>
      <c r="T8" s="39">
        <v>15820207.386415904</v>
      </c>
      <c r="U8" s="37">
        <v>8360591.9351123935</v>
      </c>
      <c r="V8" s="38">
        <v>14600000</v>
      </c>
      <c r="W8" s="38">
        <v>3342274.6583419442</v>
      </c>
      <c r="X8" s="44">
        <v>15820207.386415904</v>
      </c>
      <c r="Y8" s="37">
        <v>8832379.7193801869</v>
      </c>
      <c r="Z8" s="38">
        <v>21900000</v>
      </c>
      <c r="AA8" s="38">
        <v>5013411.9875129173</v>
      </c>
      <c r="AB8" s="39">
        <v>15820207.386415904</v>
      </c>
      <c r="AC8" s="37">
        <v>11776506.292506915</v>
      </c>
      <c r="AD8" s="38">
        <v>29200000</v>
      </c>
      <c r="AE8" s="38">
        <v>6684549.3166838884</v>
      </c>
      <c r="AF8" s="39">
        <v>15820207.386415904</v>
      </c>
      <c r="AG8" s="37">
        <v>14720632.865633644</v>
      </c>
      <c r="AH8" s="38">
        <v>36500000</v>
      </c>
      <c r="AI8" s="38">
        <v>8355686.6458548615</v>
      </c>
      <c r="AJ8" s="39">
        <v>18600878.163175754</v>
      </c>
      <c r="AK8" s="37">
        <v>17664759.438760374</v>
      </c>
      <c r="AL8" s="38">
        <v>43800000</v>
      </c>
      <c r="AM8" s="38">
        <v>10026823.975025835</v>
      </c>
      <c r="AN8" s="39">
        <v>22321053.795810908</v>
      </c>
    </row>
    <row r="9" spans="1:40" x14ac:dyDescent="0.3">
      <c r="B9" s="30">
        <v>1993</v>
      </c>
      <c r="C9">
        <v>9.3481493366908222</v>
      </c>
      <c r="E9">
        <v>0</v>
      </c>
      <c r="G9">
        <v>0</v>
      </c>
      <c r="I9">
        <v>0</v>
      </c>
      <c r="L9" s="30">
        <f t="shared" si="1"/>
        <v>2025</v>
      </c>
      <c r="M9">
        <v>15566453.719038807</v>
      </c>
      <c r="N9">
        <v>17839546.439393941</v>
      </c>
      <c r="O9">
        <v>5078030.4998529851</v>
      </c>
      <c r="P9">
        <v>19241892.394603975</v>
      </c>
      <c r="Q9" s="37">
        <v>8360591.9351123935</v>
      </c>
      <c r="R9" s="38">
        <v>7300000</v>
      </c>
      <c r="S9" s="38">
        <v>2037600.7682307656</v>
      </c>
      <c r="T9" s="39">
        <v>15820207.386415904</v>
      </c>
      <c r="U9" s="37">
        <v>8360591.9351123935</v>
      </c>
      <c r="V9" s="38">
        <v>14600000</v>
      </c>
      <c r="W9" s="38">
        <v>3342274.6583419442</v>
      </c>
      <c r="X9" s="44">
        <v>15820207.386415904</v>
      </c>
      <c r="Y9" s="37">
        <v>8832379.7193801869</v>
      </c>
      <c r="Z9" s="38">
        <v>21900000</v>
      </c>
      <c r="AA9" s="38">
        <v>5013411.9875129173</v>
      </c>
      <c r="AB9" s="39">
        <v>15820207.386415904</v>
      </c>
      <c r="AC9" s="37">
        <v>11776506.292506915</v>
      </c>
      <c r="AD9" s="38">
        <v>29200000</v>
      </c>
      <c r="AE9" s="38">
        <v>6684549.3166838884</v>
      </c>
      <c r="AF9" s="39">
        <v>15820207.386415904</v>
      </c>
      <c r="AG9" s="37">
        <v>14720632.865633644</v>
      </c>
      <c r="AH9" s="38">
        <v>36500000</v>
      </c>
      <c r="AI9" s="38">
        <v>8355686.6458548615</v>
      </c>
      <c r="AJ9" s="39">
        <v>18600878.163175754</v>
      </c>
      <c r="AK9" s="37">
        <v>17664759.438760374</v>
      </c>
      <c r="AL9" s="38">
        <v>43800000</v>
      </c>
      <c r="AM9" s="38">
        <v>10026823.975025835</v>
      </c>
      <c r="AN9" s="39">
        <v>22321053.795810908</v>
      </c>
    </row>
    <row r="10" spans="1:40" x14ac:dyDescent="0.3">
      <c r="B10" s="30">
        <v>1994</v>
      </c>
      <c r="C10">
        <v>8.6890113315317539</v>
      </c>
      <c r="E10">
        <v>0</v>
      </c>
      <c r="G10">
        <v>0</v>
      </c>
      <c r="I10">
        <v>0</v>
      </c>
      <c r="L10" s="30">
        <f t="shared" si="1"/>
        <v>2026</v>
      </c>
      <c r="M10">
        <v>15625245.655186391</v>
      </c>
      <c r="N10">
        <v>18543767.685950413</v>
      </c>
      <c r="O10">
        <v>5225295.3958157916</v>
      </c>
      <c r="P10">
        <v>18772000.296989501</v>
      </c>
      <c r="Q10" s="37">
        <v>8360591.9351123935</v>
      </c>
      <c r="R10" s="38">
        <v>7300000</v>
      </c>
      <c r="S10" s="38">
        <v>2037600.7682307656</v>
      </c>
      <c r="T10" s="39">
        <v>15820207.386415904</v>
      </c>
      <c r="U10" s="37">
        <v>8360591.9351123935</v>
      </c>
      <c r="V10" s="38">
        <v>14600000</v>
      </c>
      <c r="W10" s="38">
        <v>3342274.6583419442</v>
      </c>
      <c r="X10" s="44">
        <v>15820207.386415904</v>
      </c>
      <c r="Y10" s="37">
        <v>8832379.7193801869</v>
      </c>
      <c r="Z10" s="38">
        <v>21900000</v>
      </c>
      <c r="AA10" s="38">
        <v>5013411.9875129173</v>
      </c>
      <c r="AB10" s="39">
        <v>15820207.386415904</v>
      </c>
      <c r="AC10" s="37">
        <v>11776506.292506915</v>
      </c>
      <c r="AD10" s="38">
        <v>29200000</v>
      </c>
      <c r="AE10" s="38">
        <v>6684549.3166838884</v>
      </c>
      <c r="AF10" s="39">
        <v>15820207.386415904</v>
      </c>
      <c r="AG10" s="37">
        <v>14720632.865633644</v>
      </c>
      <c r="AH10" s="38">
        <v>36500000</v>
      </c>
      <c r="AI10" s="38">
        <v>8355686.6458548615</v>
      </c>
      <c r="AJ10" s="39">
        <v>18600878.163175754</v>
      </c>
      <c r="AK10" s="37">
        <v>17664759.438760374</v>
      </c>
      <c r="AL10" s="38">
        <v>43800000</v>
      </c>
      <c r="AM10" s="38">
        <v>10026823.975025835</v>
      </c>
      <c r="AN10" s="39">
        <v>22321053.795810908</v>
      </c>
    </row>
    <row r="11" spans="1:40" x14ac:dyDescent="0.3">
      <c r="B11" s="30">
        <v>1995</v>
      </c>
      <c r="C11">
        <v>9.3490635364205872</v>
      </c>
      <c r="E11">
        <v>0</v>
      </c>
      <c r="G11">
        <v>0</v>
      </c>
      <c r="I11">
        <v>0</v>
      </c>
      <c r="L11" s="30">
        <f t="shared" si="1"/>
        <v>2027</v>
      </c>
      <c r="M11">
        <v>15416103.031925684</v>
      </c>
      <c r="N11">
        <v>19184445.284497876</v>
      </c>
      <c r="O11">
        <v>5347150.1559476834</v>
      </c>
      <c r="P11">
        <v>18755988.05419708</v>
      </c>
      <c r="Q11" s="37">
        <v>8360591.9351123935</v>
      </c>
      <c r="R11" s="38">
        <v>7300000</v>
      </c>
      <c r="S11" s="38">
        <v>2037600.7682307656</v>
      </c>
      <c r="T11" s="39">
        <v>15820207.386415904</v>
      </c>
      <c r="U11" s="37">
        <v>8360591.9351123935</v>
      </c>
      <c r="V11" s="38">
        <v>14600000</v>
      </c>
      <c r="W11" s="38">
        <v>3342274.6583419442</v>
      </c>
      <c r="X11" s="44">
        <v>15820207.386415904</v>
      </c>
      <c r="Y11" s="37">
        <v>8832379.7193801869</v>
      </c>
      <c r="Z11" s="38">
        <v>21900000</v>
      </c>
      <c r="AA11" s="38">
        <v>5013411.9875129173</v>
      </c>
      <c r="AB11" s="39">
        <v>15820207.386415904</v>
      </c>
      <c r="AC11" s="37">
        <v>11776506.292506915</v>
      </c>
      <c r="AD11" s="38">
        <v>29200000</v>
      </c>
      <c r="AE11" s="38">
        <v>6684549.3166838884</v>
      </c>
      <c r="AF11" s="39">
        <v>15820207.386415904</v>
      </c>
      <c r="AG11" s="37">
        <v>14720632.865633644</v>
      </c>
      <c r="AH11" s="38">
        <v>36500000</v>
      </c>
      <c r="AI11" s="38">
        <v>8355686.6458548615</v>
      </c>
      <c r="AJ11" s="39">
        <v>18600878.163175754</v>
      </c>
      <c r="AK11" s="37">
        <v>17664759.438760374</v>
      </c>
      <c r="AL11" s="38">
        <v>43800000</v>
      </c>
      <c r="AM11" s="38">
        <v>10026823.975025835</v>
      </c>
      <c r="AN11" s="39">
        <v>22321053.795810908</v>
      </c>
    </row>
    <row r="12" spans="1:40" x14ac:dyDescent="0.3">
      <c r="B12" s="30">
        <v>1996</v>
      </c>
      <c r="C12">
        <v>11.318706854194815</v>
      </c>
      <c r="E12">
        <v>0</v>
      </c>
      <c r="G12">
        <v>0</v>
      </c>
      <c r="I12">
        <v>0</v>
      </c>
      <c r="L12" s="30">
        <f t="shared" si="1"/>
        <v>2028</v>
      </c>
      <c r="M12">
        <v>15588614.480204673</v>
      </c>
      <c r="N12">
        <v>19701490.533945773</v>
      </c>
      <c r="O12">
        <v>5439544.0997030623</v>
      </c>
      <c r="P12">
        <v>18727878.201835394</v>
      </c>
      <c r="Q12" s="37">
        <v>8360591.9351123935</v>
      </c>
      <c r="R12" s="38">
        <v>7300000</v>
      </c>
      <c r="S12" s="38">
        <v>2037600.7682307656</v>
      </c>
      <c r="T12" s="39">
        <v>15820207.386415904</v>
      </c>
      <c r="U12" s="37">
        <v>8360591.9351123935</v>
      </c>
      <c r="V12" s="38">
        <v>14600000</v>
      </c>
      <c r="W12" s="38">
        <v>3342274.6583419442</v>
      </c>
      <c r="X12" s="44">
        <v>15820207.386415904</v>
      </c>
      <c r="Y12" s="37">
        <v>8832379.7193801869</v>
      </c>
      <c r="Z12" s="38">
        <v>21900000</v>
      </c>
      <c r="AA12" s="38">
        <v>5013411.9875129173</v>
      </c>
      <c r="AB12" s="39">
        <v>15820207.386415904</v>
      </c>
      <c r="AC12" s="37">
        <v>11776506.292506915</v>
      </c>
      <c r="AD12" s="38">
        <v>29200000</v>
      </c>
      <c r="AE12" s="38">
        <v>6684549.3166838884</v>
      </c>
      <c r="AF12" s="39">
        <v>15820207.386415904</v>
      </c>
      <c r="AG12" s="37">
        <v>14720632.865633644</v>
      </c>
      <c r="AH12" s="38">
        <v>36500000</v>
      </c>
      <c r="AI12" s="38">
        <v>8355686.6458548615</v>
      </c>
      <c r="AJ12" s="39">
        <v>18600878.163175754</v>
      </c>
      <c r="AK12" s="37">
        <v>17664759.438760374</v>
      </c>
      <c r="AL12" s="38">
        <v>43800000</v>
      </c>
      <c r="AM12" s="38">
        <v>10026823.975025835</v>
      </c>
      <c r="AN12" s="39">
        <v>22321053.795810908</v>
      </c>
    </row>
    <row r="13" spans="1:40" x14ac:dyDescent="0.3">
      <c r="B13" s="30">
        <v>1997</v>
      </c>
      <c r="C13">
        <v>10.486785100110552</v>
      </c>
      <c r="E13">
        <v>0</v>
      </c>
      <c r="G13">
        <v>0</v>
      </c>
      <c r="I13">
        <v>0</v>
      </c>
      <c r="L13" s="30">
        <f t="shared" si="1"/>
        <v>2029</v>
      </c>
      <c r="M13">
        <v>15570259.163807876</v>
      </c>
      <c r="N13">
        <v>20078047.2781206</v>
      </c>
      <c r="O13">
        <v>5511869.4175262274</v>
      </c>
      <c r="P13">
        <v>18697642.072849009</v>
      </c>
      <c r="Q13" s="37">
        <v>8360591.9351123935</v>
      </c>
      <c r="R13" s="38">
        <v>7300000</v>
      </c>
      <c r="S13" s="38">
        <v>2037600.7682307656</v>
      </c>
      <c r="T13" s="39">
        <v>15820207.386415904</v>
      </c>
      <c r="U13" s="37">
        <v>8360591.9351123935</v>
      </c>
      <c r="V13" s="38">
        <v>14600000</v>
      </c>
      <c r="W13" s="38">
        <v>3342274.6583419442</v>
      </c>
      <c r="X13" s="44">
        <v>15820207.386415904</v>
      </c>
      <c r="Y13" s="37">
        <v>8832379.7193801869</v>
      </c>
      <c r="Z13" s="38">
        <v>21900000</v>
      </c>
      <c r="AA13" s="38">
        <v>5013411.9875129173</v>
      </c>
      <c r="AB13" s="39">
        <v>15820207.386415904</v>
      </c>
      <c r="AC13" s="37">
        <v>11776506.292506915</v>
      </c>
      <c r="AD13" s="38">
        <v>29200000</v>
      </c>
      <c r="AE13" s="38">
        <v>6684549.3166838884</v>
      </c>
      <c r="AF13" s="39">
        <v>15820207.386415904</v>
      </c>
      <c r="AG13" s="37">
        <v>14720632.865633644</v>
      </c>
      <c r="AH13" s="38">
        <v>36500000</v>
      </c>
      <c r="AI13" s="38">
        <v>8355686.6458548615</v>
      </c>
      <c r="AJ13" s="39">
        <v>18600878.163175754</v>
      </c>
      <c r="AK13" s="37">
        <v>17664759.438760374</v>
      </c>
      <c r="AL13" s="38">
        <v>43800000</v>
      </c>
      <c r="AM13" s="38">
        <v>10026823.975025835</v>
      </c>
      <c r="AN13" s="39">
        <v>22321053.795810908</v>
      </c>
    </row>
    <row r="14" spans="1:40" x14ac:dyDescent="0.3">
      <c r="B14" s="30">
        <v>1998</v>
      </c>
      <c r="C14">
        <v>7.0096264279572535</v>
      </c>
      <c r="E14">
        <v>0</v>
      </c>
      <c r="G14">
        <v>0</v>
      </c>
      <c r="I14">
        <v>0</v>
      </c>
      <c r="L14" s="30">
        <f t="shared" si="1"/>
        <v>2030</v>
      </c>
      <c r="M14">
        <v>15197708.563426478</v>
      </c>
      <c r="N14">
        <v>20311142.011528198</v>
      </c>
      <c r="O14">
        <v>5563539.6217920557</v>
      </c>
      <c r="P14">
        <v>18693268.059664268</v>
      </c>
      <c r="Q14" s="37">
        <v>8360591.9351123935</v>
      </c>
      <c r="R14" s="38">
        <v>7300000</v>
      </c>
      <c r="S14" s="38">
        <v>2037600.7682307656</v>
      </c>
      <c r="T14" s="39">
        <v>15820207.386415904</v>
      </c>
      <c r="U14" s="37">
        <v>8360591.9351123935</v>
      </c>
      <c r="V14" s="38">
        <v>14600000</v>
      </c>
      <c r="W14" s="38">
        <v>3342274.6583419442</v>
      </c>
      <c r="X14" s="44">
        <v>15820207.386415904</v>
      </c>
      <c r="Y14" s="37">
        <v>8832379.7193801869</v>
      </c>
      <c r="Z14" s="38">
        <v>21900000</v>
      </c>
      <c r="AA14" s="38">
        <v>5013411.9875129173</v>
      </c>
      <c r="AB14" s="39">
        <v>15820207.386415904</v>
      </c>
      <c r="AC14" s="37">
        <v>11776506.292506915</v>
      </c>
      <c r="AD14" s="38">
        <v>29200000</v>
      </c>
      <c r="AE14" s="38">
        <v>6684549.3166838884</v>
      </c>
      <c r="AF14" s="39">
        <v>15820207.386415904</v>
      </c>
      <c r="AG14" s="37">
        <v>14720632.865633644</v>
      </c>
      <c r="AH14" s="38">
        <v>36500000</v>
      </c>
      <c r="AI14" s="38">
        <v>8355686.6458548615</v>
      </c>
      <c r="AJ14" s="39">
        <v>18600878.163175754</v>
      </c>
      <c r="AK14" s="37">
        <v>17664759.438760374</v>
      </c>
      <c r="AL14" s="38">
        <v>43800000</v>
      </c>
      <c r="AM14" s="38">
        <v>10026823.975025835</v>
      </c>
      <c r="AN14" s="39">
        <v>22321053.795810908</v>
      </c>
    </row>
    <row r="15" spans="1:40" x14ac:dyDescent="0.3">
      <c r="B15" s="30">
        <v>1999</v>
      </c>
      <c r="C15">
        <v>9.7892507063014378</v>
      </c>
      <c r="E15">
        <v>0</v>
      </c>
      <c r="G15">
        <v>0</v>
      </c>
      <c r="I15">
        <v>0</v>
      </c>
      <c r="L15" s="30">
        <f t="shared" si="1"/>
        <v>2031</v>
      </c>
      <c r="M15">
        <v>14800150.636659052</v>
      </c>
      <c r="N15">
        <v>20316843.791407716</v>
      </c>
      <c r="O15">
        <v>5567807.5325443931</v>
      </c>
      <c r="P15">
        <v>18689578.648221161</v>
      </c>
      <c r="Q15" s="37">
        <v>8360591.9351123935</v>
      </c>
      <c r="R15" s="38">
        <v>7300000</v>
      </c>
      <c r="S15" s="38">
        <v>2037600.7682307656</v>
      </c>
      <c r="T15" s="39">
        <v>15820207.386415904</v>
      </c>
      <c r="U15" s="37">
        <v>8360591.9351123935</v>
      </c>
      <c r="V15" s="38">
        <v>14600000</v>
      </c>
      <c r="W15" s="38">
        <v>3342274.6583419442</v>
      </c>
      <c r="X15" s="44">
        <v>15820207.386415904</v>
      </c>
      <c r="Y15" s="37">
        <v>8832379.7193801869</v>
      </c>
      <c r="Z15" s="38">
        <v>21900000</v>
      </c>
      <c r="AA15" s="38">
        <v>5013411.9875129173</v>
      </c>
      <c r="AB15" s="39">
        <v>15820207.386415904</v>
      </c>
      <c r="AC15" s="37">
        <v>11776506.292506915</v>
      </c>
      <c r="AD15" s="38">
        <v>29200000</v>
      </c>
      <c r="AE15" s="38">
        <v>6684549.3166838884</v>
      </c>
      <c r="AF15" s="39">
        <v>15820207.386415904</v>
      </c>
      <c r="AG15" s="37">
        <v>14720632.865633644</v>
      </c>
      <c r="AH15" s="38">
        <v>36500000</v>
      </c>
      <c r="AI15" s="38">
        <v>8355686.6458548615</v>
      </c>
      <c r="AJ15" s="39">
        <v>18600878.163175754</v>
      </c>
      <c r="AK15" s="37">
        <v>17664759.438760374</v>
      </c>
      <c r="AL15" s="38">
        <v>43800000</v>
      </c>
      <c r="AM15" s="38">
        <v>10026823.975025835</v>
      </c>
      <c r="AN15" s="39">
        <v>22321053.795810908</v>
      </c>
    </row>
    <row r="16" spans="1:40" x14ac:dyDescent="0.3">
      <c r="B16" s="30">
        <v>2000</v>
      </c>
      <c r="C16">
        <v>15.645157075297879</v>
      </c>
      <c r="E16">
        <v>0</v>
      </c>
      <c r="G16">
        <v>0</v>
      </c>
      <c r="I16">
        <v>0</v>
      </c>
      <c r="L16" s="30">
        <f t="shared" si="1"/>
        <v>2032</v>
      </c>
      <c r="M16">
        <v>14414032.021022094</v>
      </c>
      <c r="N16">
        <v>20021296.684086025</v>
      </c>
      <c r="O16">
        <v>5508743.4479142223</v>
      </c>
      <c r="P16">
        <v>18687325.733302679</v>
      </c>
      <c r="Q16" s="37">
        <v>8360591.9351123935</v>
      </c>
      <c r="R16" s="38">
        <v>7300000</v>
      </c>
      <c r="S16" s="38">
        <v>2037600.7682307656</v>
      </c>
      <c r="T16" s="39">
        <v>15820207.386415904</v>
      </c>
      <c r="U16" s="37">
        <v>8360591.9351123935</v>
      </c>
      <c r="V16" s="38">
        <v>14600000</v>
      </c>
      <c r="W16" s="38">
        <v>3342274.6583419442</v>
      </c>
      <c r="X16" s="44">
        <v>15820207.386415904</v>
      </c>
      <c r="Y16" s="37">
        <v>8832379.7193801869</v>
      </c>
      <c r="Z16" s="38">
        <v>21900000</v>
      </c>
      <c r="AA16" s="38">
        <v>5013411.9875129173</v>
      </c>
      <c r="AB16" s="39">
        <v>15820207.386415904</v>
      </c>
      <c r="AC16" s="37">
        <v>11776506.292506915</v>
      </c>
      <c r="AD16" s="38">
        <v>29200000</v>
      </c>
      <c r="AE16" s="38">
        <v>6684549.3166838884</v>
      </c>
      <c r="AF16" s="39">
        <v>15820207.386415904</v>
      </c>
      <c r="AG16" s="37">
        <v>14720632.865633644</v>
      </c>
      <c r="AH16" s="38">
        <v>36500000</v>
      </c>
      <c r="AI16" s="38">
        <v>8355686.6458548615</v>
      </c>
      <c r="AJ16" s="39">
        <v>18600878.163175754</v>
      </c>
      <c r="AK16" s="37">
        <v>17664759.438760374</v>
      </c>
      <c r="AL16" s="38">
        <v>43800000</v>
      </c>
      <c r="AM16" s="38">
        <v>10026823.975025835</v>
      </c>
      <c r="AN16" s="39">
        <v>22321053.795810908</v>
      </c>
    </row>
    <row r="17" spans="2:40" x14ac:dyDescent="0.3">
      <c r="B17" s="30">
        <v>2001</v>
      </c>
      <c r="C17">
        <v>13.411310035622158</v>
      </c>
      <c r="E17">
        <v>0</v>
      </c>
      <c r="G17">
        <v>0</v>
      </c>
      <c r="I17">
        <v>0</v>
      </c>
      <c r="L17" s="30">
        <f t="shared" si="1"/>
        <v>2033</v>
      </c>
      <c r="M17">
        <v>14113398.472100591</v>
      </c>
      <c r="N17">
        <v>19609111.503468122</v>
      </c>
      <c r="O17">
        <v>5425668.443663531</v>
      </c>
      <c r="P17">
        <v>18686718.889799953</v>
      </c>
      <c r="Q17" s="37">
        <v>8360591.9351123935</v>
      </c>
      <c r="R17" s="38">
        <v>7300000</v>
      </c>
      <c r="S17" s="38">
        <v>2037600.7682307656</v>
      </c>
      <c r="T17" s="39">
        <v>15820207.386415904</v>
      </c>
      <c r="U17" s="37">
        <v>8360591.9351123935</v>
      </c>
      <c r="V17" s="38">
        <v>14600000</v>
      </c>
      <c r="W17" s="38">
        <v>3342274.6583419442</v>
      </c>
      <c r="X17" s="44">
        <v>15820207.386415904</v>
      </c>
      <c r="Y17" s="37">
        <v>8832379.7193801869</v>
      </c>
      <c r="Z17" s="38">
        <v>21900000</v>
      </c>
      <c r="AA17" s="38">
        <v>5013411.9875129173</v>
      </c>
      <c r="AB17" s="39">
        <v>15820207.386415904</v>
      </c>
      <c r="AC17" s="37">
        <v>11776506.292506915</v>
      </c>
      <c r="AD17" s="38">
        <v>29200000</v>
      </c>
      <c r="AE17" s="38">
        <v>6684549.3166838884</v>
      </c>
      <c r="AF17" s="39">
        <v>15820207.386415904</v>
      </c>
      <c r="AG17" s="37">
        <v>14720632.865633644</v>
      </c>
      <c r="AH17" s="38">
        <v>36500000</v>
      </c>
      <c r="AI17" s="38">
        <v>8355686.6458548615</v>
      </c>
      <c r="AJ17" s="39">
        <v>18600878.163175754</v>
      </c>
      <c r="AK17" s="37">
        <v>17664759.438760374</v>
      </c>
      <c r="AL17" s="38">
        <v>43800000</v>
      </c>
      <c r="AM17" s="38">
        <v>10026823.975025835</v>
      </c>
      <c r="AN17" s="39">
        <v>22321053.795810908</v>
      </c>
    </row>
    <row r="18" spans="2:40" x14ac:dyDescent="0.3">
      <c r="B18" s="30">
        <v>2002</v>
      </c>
      <c r="C18">
        <v>13.692883552389143</v>
      </c>
      <c r="E18">
        <v>0</v>
      </c>
      <c r="G18">
        <v>0</v>
      </c>
      <c r="I18">
        <v>0</v>
      </c>
      <c r="L18" s="30">
        <f t="shared" si="1"/>
        <v>2034</v>
      </c>
      <c r="M18">
        <v>14315162.426237889</v>
      </c>
      <c r="N18">
        <v>19729465.554845411</v>
      </c>
      <c r="O18">
        <v>5449729.8146224571</v>
      </c>
      <c r="P18">
        <v>18686333.644513819</v>
      </c>
      <c r="Q18" s="37">
        <v>8360591.9351123935</v>
      </c>
      <c r="R18" s="38">
        <v>7300000</v>
      </c>
      <c r="S18" s="38">
        <v>2037600.7682307656</v>
      </c>
      <c r="T18" s="39">
        <v>15820207.386415904</v>
      </c>
      <c r="U18" s="37">
        <v>8360591.9351123935</v>
      </c>
      <c r="V18" s="38">
        <v>14600000</v>
      </c>
      <c r="W18" s="38">
        <v>3342274.6583419442</v>
      </c>
      <c r="X18" s="44">
        <v>15820207.386415904</v>
      </c>
      <c r="Y18" s="37">
        <v>8832379.7193801869</v>
      </c>
      <c r="Z18" s="38">
        <v>21900000</v>
      </c>
      <c r="AA18" s="38">
        <v>5013411.9875129173</v>
      </c>
      <c r="AB18" s="39">
        <v>15820207.386415904</v>
      </c>
      <c r="AC18" s="37">
        <v>11776506.292506915</v>
      </c>
      <c r="AD18" s="38">
        <v>29200000</v>
      </c>
      <c r="AE18" s="38">
        <v>6684549.3166838884</v>
      </c>
      <c r="AF18" s="39">
        <v>15820207.386415904</v>
      </c>
      <c r="AG18" s="37">
        <v>14720632.865633644</v>
      </c>
      <c r="AH18" s="38">
        <v>36500000</v>
      </c>
      <c r="AI18" s="38">
        <v>8355686.6458548615</v>
      </c>
      <c r="AJ18" s="39">
        <v>18600878.163175754</v>
      </c>
      <c r="AK18" s="37">
        <v>17664759.438760374</v>
      </c>
      <c r="AL18" s="38">
        <v>43800000</v>
      </c>
      <c r="AM18" s="38">
        <v>10026823.975025835</v>
      </c>
      <c r="AN18" s="39">
        <v>22321053.795810908</v>
      </c>
    </row>
    <row r="19" spans="2:40" x14ac:dyDescent="0.3">
      <c r="B19" s="30">
        <v>2003</v>
      </c>
      <c r="C19">
        <v>15.842624216926668</v>
      </c>
      <c r="E19">
        <v>0</v>
      </c>
      <c r="G19">
        <v>0</v>
      </c>
      <c r="I19">
        <v>0</v>
      </c>
      <c r="L19" s="30">
        <f t="shared" si="1"/>
        <v>2035</v>
      </c>
      <c r="M19">
        <v>14626071.42048854</v>
      </c>
      <c r="N19">
        <v>19812880.133682784</v>
      </c>
      <c r="O19">
        <v>5466213.5895789862</v>
      </c>
      <c r="P19">
        <v>18686142.761942796</v>
      </c>
      <c r="Q19" s="37">
        <v>8360591.9351123935</v>
      </c>
      <c r="R19" s="38">
        <v>7300000</v>
      </c>
      <c r="S19" s="38">
        <v>2037600.7682307656</v>
      </c>
      <c r="T19" s="39">
        <v>15820207.386415904</v>
      </c>
      <c r="U19" s="37">
        <v>8360591.9351123935</v>
      </c>
      <c r="V19" s="38">
        <v>14600000</v>
      </c>
      <c r="W19" s="38">
        <v>3342274.6583419442</v>
      </c>
      <c r="X19" s="44">
        <v>15820207.386415904</v>
      </c>
      <c r="Y19" s="37">
        <v>8832379.7193801869</v>
      </c>
      <c r="Z19" s="38">
        <v>21900000</v>
      </c>
      <c r="AA19" s="38">
        <v>5013411.9875129173</v>
      </c>
      <c r="AB19" s="39">
        <v>15820207.386415904</v>
      </c>
      <c r="AC19" s="37">
        <v>11776506.292506915</v>
      </c>
      <c r="AD19" s="38">
        <v>29200000</v>
      </c>
      <c r="AE19" s="38">
        <v>6684549.3166838884</v>
      </c>
      <c r="AF19" s="39">
        <v>15820207.386415904</v>
      </c>
      <c r="AG19" s="37">
        <v>14720632.865633644</v>
      </c>
      <c r="AH19" s="38">
        <v>36500000</v>
      </c>
      <c r="AI19" s="38">
        <v>8355686.6458548615</v>
      </c>
      <c r="AJ19" s="39">
        <v>18600878.163175754</v>
      </c>
      <c r="AK19" s="37">
        <v>17664759.438760374</v>
      </c>
      <c r="AL19" s="38">
        <v>43800000</v>
      </c>
      <c r="AM19" s="38">
        <v>10026823.975025835</v>
      </c>
      <c r="AN19" s="39">
        <v>22321053.795810908</v>
      </c>
    </row>
    <row r="20" spans="2:40" x14ac:dyDescent="0.3">
      <c r="B20" s="30">
        <v>2004</v>
      </c>
      <c r="C20">
        <v>20.969913401302048</v>
      </c>
      <c r="E20">
        <v>0</v>
      </c>
      <c r="G20">
        <v>0</v>
      </c>
      <c r="I20">
        <v>0</v>
      </c>
      <c r="L20" s="30">
        <f t="shared" si="1"/>
        <v>2036</v>
      </c>
      <c r="M20">
        <v>14835248.837458523</v>
      </c>
      <c r="N20">
        <v>19863673.67131158</v>
      </c>
      <c r="O20">
        <v>5476118.2707863944</v>
      </c>
      <c r="P20">
        <v>18686073.175392218</v>
      </c>
      <c r="Q20" s="37">
        <v>8360591.9351123935</v>
      </c>
      <c r="R20" s="38">
        <v>7300000</v>
      </c>
      <c r="S20" s="38">
        <v>2037600.7682307656</v>
      </c>
      <c r="T20" s="39">
        <v>15820207.386415904</v>
      </c>
      <c r="U20" s="37">
        <v>8360591.9351123935</v>
      </c>
      <c r="V20" s="38">
        <v>14600000</v>
      </c>
      <c r="W20" s="38">
        <v>3342274.6583419442</v>
      </c>
      <c r="X20" s="44">
        <v>15820207.386415904</v>
      </c>
      <c r="Y20" s="37">
        <v>8832379.7193801869</v>
      </c>
      <c r="Z20" s="38">
        <v>21900000</v>
      </c>
      <c r="AA20" s="38">
        <v>5013411.9875129173</v>
      </c>
      <c r="AB20" s="39">
        <v>15820207.386415904</v>
      </c>
      <c r="AC20" s="37">
        <v>11776506.292506915</v>
      </c>
      <c r="AD20" s="38">
        <v>29200000</v>
      </c>
      <c r="AE20" s="38">
        <v>6684549.3166838884</v>
      </c>
      <c r="AF20" s="39">
        <v>15820207.386415904</v>
      </c>
      <c r="AG20" s="37">
        <v>14720632.865633644</v>
      </c>
      <c r="AH20" s="38">
        <v>36500000</v>
      </c>
      <c r="AI20" s="38">
        <v>8355686.6458548615</v>
      </c>
      <c r="AJ20" s="39">
        <v>18600878.163175754</v>
      </c>
      <c r="AK20" s="37">
        <v>17664759.438760374</v>
      </c>
      <c r="AL20" s="38">
        <v>43800000</v>
      </c>
      <c r="AM20" s="38">
        <v>10026823.975025835</v>
      </c>
      <c r="AN20" s="39">
        <v>22321053.795810908</v>
      </c>
    </row>
    <row r="21" spans="2:40" x14ac:dyDescent="0.3">
      <c r="B21" s="30">
        <v>2005</v>
      </c>
      <c r="C21">
        <v>29.849535376489371</v>
      </c>
      <c r="E21">
        <v>0</v>
      </c>
      <c r="G21">
        <v>0</v>
      </c>
      <c r="I21">
        <v>0</v>
      </c>
      <c r="L21" s="30">
        <f t="shared" si="1"/>
        <v>2037</v>
      </c>
      <c r="M21">
        <v>14869036.493762689</v>
      </c>
      <c r="N21">
        <v>19887823.603158541</v>
      </c>
      <c r="O21">
        <v>5480765.9287637668</v>
      </c>
      <c r="P21">
        <v>18686035.192191765</v>
      </c>
      <c r="Q21" s="37">
        <v>8360591.9351123935</v>
      </c>
      <c r="R21" s="38">
        <v>7300000</v>
      </c>
      <c r="S21" s="38">
        <v>2037600.7682307656</v>
      </c>
      <c r="T21" s="39">
        <v>15820207.386415904</v>
      </c>
      <c r="U21" s="37">
        <v>8360591.9351123935</v>
      </c>
      <c r="V21" s="38">
        <v>14600000</v>
      </c>
      <c r="W21" s="38">
        <v>3342274.6583419442</v>
      </c>
      <c r="X21" s="44">
        <v>15820207.386415904</v>
      </c>
      <c r="Y21" s="37">
        <v>8832379.7193801869</v>
      </c>
      <c r="Z21" s="38">
        <v>21900000</v>
      </c>
      <c r="AA21" s="38">
        <v>5013411.9875129173</v>
      </c>
      <c r="AB21" s="39">
        <v>15820207.386415904</v>
      </c>
      <c r="AC21" s="37">
        <v>11776506.292506915</v>
      </c>
      <c r="AD21" s="38">
        <v>29200000</v>
      </c>
      <c r="AE21" s="38">
        <v>6684549.3166838884</v>
      </c>
      <c r="AF21" s="39">
        <v>15820207.386415904</v>
      </c>
      <c r="AG21" s="37">
        <v>14720632.865633644</v>
      </c>
      <c r="AH21" s="38">
        <v>36500000</v>
      </c>
      <c r="AI21" s="38">
        <v>8355686.6458548615</v>
      </c>
      <c r="AJ21" s="39">
        <v>18600878.163175754</v>
      </c>
      <c r="AK21" s="37">
        <v>17664759.438760374</v>
      </c>
      <c r="AL21" s="38">
        <v>43800000</v>
      </c>
      <c r="AM21" s="38">
        <v>10026823.975025835</v>
      </c>
      <c r="AN21" s="39">
        <v>22321053.795810908</v>
      </c>
    </row>
    <row r="22" spans="2:40" x14ac:dyDescent="0.3">
      <c r="B22" s="30">
        <v>2006</v>
      </c>
      <c r="C22">
        <v>35.734239036973349</v>
      </c>
      <c r="E22">
        <v>0</v>
      </c>
      <c r="G22">
        <v>0</v>
      </c>
      <c r="I22">
        <v>0</v>
      </c>
      <c r="L22" s="30">
        <f t="shared" si="1"/>
        <v>2038</v>
      </c>
      <c r="M22">
        <v>14979251.563630041</v>
      </c>
      <c r="N22">
        <v>19892366.141062021</v>
      </c>
      <c r="O22">
        <v>5481698.1995557426</v>
      </c>
      <c r="P22">
        <v>18686017.636172816</v>
      </c>
      <c r="Q22" s="37">
        <v>8360591.9351123935</v>
      </c>
      <c r="R22" s="38">
        <v>7300000</v>
      </c>
      <c r="S22" s="38">
        <v>2037600.7682307656</v>
      </c>
      <c r="T22" s="39">
        <v>15820207.386415904</v>
      </c>
      <c r="U22" s="37">
        <v>8360591.9351123935</v>
      </c>
      <c r="V22" s="38">
        <v>14600000</v>
      </c>
      <c r="W22" s="38">
        <v>3342274.6583419442</v>
      </c>
      <c r="X22" s="44">
        <v>15820207.386415904</v>
      </c>
      <c r="Y22" s="37">
        <v>8832379.7193801869</v>
      </c>
      <c r="Z22" s="38">
        <v>21900000</v>
      </c>
      <c r="AA22" s="38">
        <v>5013411.9875129173</v>
      </c>
      <c r="AB22" s="39">
        <v>15820207.386415904</v>
      </c>
      <c r="AC22" s="37">
        <v>11776506.292506915</v>
      </c>
      <c r="AD22" s="38">
        <v>29200000</v>
      </c>
      <c r="AE22" s="38">
        <v>6684549.3166838884</v>
      </c>
      <c r="AF22" s="39">
        <v>15820207.386415904</v>
      </c>
      <c r="AG22" s="37">
        <v>14720632.865633644</v>
      </c>
      <c r="AH22" s="38">
        <v>36500000</v>
      </c>
      <c r="AI22" s="38">
        <v>8355686.6458548615</v>
      </c>
      <c r="AJ22" s="39">
        <v>18600878.163175754</v>
      </c>
      <c r="AK22" s="37">
        <v>17664759.438760374</v>
      </c>
      <c r="AL22" s="38">
        <v>43800000</v>
      </c>
      <c r="AM22" s="38">
        <v>10026823.975025835</v>
      </c>
      <c r="AN22" s="39">
        <v>22321053.795810908</v>
      </c>
    </row>
    <row r="23" spans="2:40" x14ac:dyDescent="0.3">
      <c r="B23" s="30">
        <v>2007</v>
      </c>
      <c r="C23">
        <v>39.748490050362356</v>
      </c>
      <c r="E23">
        <v>0</v>
      </c>
      <c r="G23">
        <v>0</v>
      </c>
      <c r="I23">
        <v>0</v>
      </c>
      <c r="L23" s="30">
        <f t="shared" si="1"/>
        <v>2039</v>
      </c>
      <c r="M23">
        <v>15346954.876325466</v>
      </c>
      <c r="N23">
        <v>19884945.898245022</v>
      </c>
      <c r="O23">
        <v>5480370.5964405118</v>
      </c>
      <c r="P23">
        <v>18686010.275833406</v>
      </c>
      <c r="Q23" s="37">
        <v>8360591.9351123935</v>
      </c>
      <c r="R23" s="38">
        <v>7300000</v>
      </c>
      <c r="S23" s="38">
        <v>2037600.7682307656</v>
      </c>
      <c r="T23" s="39">
        <v>15820207.386415904</v>
      </c>
      <c r="U23" s="37">
        <v>8360591.9351123935</v>
      </c>
      <c r="V23" s="38">
        <v>14600000</v>
      </c>
      <c r="W23" s="38">
        <v>3342274.6583419442</v>
      </c>
      <c r="X23" s="44">
        <v>15820207.386415904</v>
      </c>
      <c r="Y23" s="37">
        <v>8832379.7193801869</v>
      </c>
      <c r="Z23" s="38">
        <v>21900000</v>
      </c>
      <c r="AA23" s="38">
        <v>5013411.9875129173</v>
      </c>
      <c r="AB23" s="39">
        <v>15820207.386415904</v>
      </c>
      <c r="AC23" s="37">
        <v>11776506.292506915</v>
      </c>
      <c r="AD23" s="38">
        <v>29200000</v>
      </c>
      <c r="AE23" s="38">
        <v>6684549.3166838884</v>
      </c>
      <c r="AF23" s="39">
        <v>15820207.386415904</v>
      </c>
      <c r="AG23" s="37">
        <v>14720632.865633644</v>
      </c>
      <c r="AH23" s="38">
        <v>36500000</v>
      </c>
      <c r="AI23" s="38">
        <v>8355686.6458548615</v>
      </c>
      <c r="AJ23" s="39">
        <v>18600878.163175754</v>
      </c>
      <c r="AK23" s="37">
        <v>17664759.438760374</v>
      </c>
      <c r="AL23" s="38">
        <v>43800000</v>
      </c>
      <c r="AM23" s="38">
        <v>10026823.975025835</v>
      </c>
      <c r="AN23" s="39">
        <v>22321053.795810908</v>
      </c>
    </row>
    <row r="24" spans="2:40" x14ac:dyDescent="0.3">
      <c r="B24" s="30">
        <v>2008</v>
      </c>
      <c r="C24">
        <v>53.122774996929131</v>
      </c>
      <c r="E24">
        <v>0</v>
      </c>
      <c r="G24">
        <v>0</v>
      </c>
      <c r="I24">
        <v>0</v>
      </c>
      <c r="L24" s="30">
        <f t="shared" si="1"/>
        <v>2040</v>
      </c>
      <c r="M24">
        <v>15413434.371861883</v>
      </c>
      <c r="N24">
        <v>19872706.054786466</v>
      </c>
      <c r="O24">
        <v>5478035.1727615558</v>
      </c>
      <c r="P24">
        <v>18686006.575859357</v>
      </c>
      <c r="Q24" s="37">
        <v>8360591.9351123935</v>
      </c>
      <c r="R24" s="38">
        <v>7300000</v>
      </c>
      <c r="S24" s="38">
        <v>2037600.7682307656</v>
      </c>
      <c r="T24" s="39">
        <v>15820207.386415904</v>
      </c>
      <c r="U24" s="37">
        <v>8360591.9351123935</v>
      </c>
      <c r="V24" s="38">
        <v>14600000</v>
      </c>
      <c r="W24" s="38">
        <v>3342274.6583419442</v>
      </c>
      <c r="X24" s="44">
        <v>15820207.386415904</v>
      </c>
      <c r="Y24" s="37">
        <v>8832379.7193801869</v>
      </c>
      <c r="Z24" s="38">
        <v>21900000</v>
      </c>
      <c r="AA24" s="38">
        <v>5013411.9875129173</v>
      </c>
      <c r="AB24" s="39">
        <v>15820207.386415904</v>
      </c>
      <c r="AC24" s="37">
        <v>11776506.292506915</v>
      </c>
      <c r="AD24" s="38">
        <v>29200000</v>
      </c>
      <c r="AE24" s="38">
        <v>6684549.3166838884</v>
      </c>
      <c r="AF24" s="39">
        <v>15820207.386415904</v>
      </c>
      <c r="AG24" s="37">
        <v>14720632.865633644</v>
      </c>
      <c r="AH24" s="38">
        <v>36500000</v>
      </c>
      <c r="AI24" s="38">
        <v>8355686.6458548615</v>
      </c>
      <c r="AJ24" s="39">
        <v>18600878.163175754</v>
      </c>
      <c r="AK24" s="37">
        <v>17664759.438760374</v>
      </c>
      <c r="AL24" s="38">
        <v>43800000</v>
      </c>
      <c r="AM24" s="38">
        <v>10026823.975025835</v>
      </c>
      <c r="AN24" s="39">
        <v>22321053.795810908</v>
      </c>
    </row>
    <row r="25" spans="2:40" x14ac:dyDescent="0.3">
      <c r="B25" s="30">
        <v>2009</v>
      </c>
      <c r="C25">
        <v>33.728484829873487</v>
      </c>
      <c r="E25">
        <v>0</v>
      </c>
      <c r="G25">
        <v>0</v>
      </c>
      <c r="I25">
        <v>0</v>
      </c>
      <c r="L25" s="30">
        <f t="shared" si="1"/>
        <v>2041</v>
      </c>
      <c r="M25">
        <v>15072529.700303547</v>
      </c>
      <c r="N25">
        <v>19861751.719424095</v>
      </c>
      <c r="O25">
        <v>5475847.832433437</v>
      </c>
      <c r="P25">
        <v>18686004.892545689</v>
      </c>
      <c r="Q25" s="37">
        <v>8360591.9351123935</v>
      </c>
      <c r="R25" s="38">
        <v>7300000</v>
      </c>
      <c r="S25" s="38">
        <v>2037600.7682307656</v>
      </c>
      <c r="T25" s="39">
        <v>15820207.386415904</v>
      </c>
      <c r="U25" s="37">
        <v>8360591.9351123935</v>
      </c>
      <c r="V25" s="38">
        <v>14600000</v>
      </c>
      <c r="W25" s="38">
        <v>3342274.6583419442</v>
      </c>
      <c r="X25" s="44">
        <v>15820207.386415904</v>
      </c>
      <c r="Y25" s="37">
        <v>8832379.7193801869</v>
      </c>
      <c r="Z25" s="38">
        <v>21900000</v>
      </c>
      <c r="AA25" s="38">
        <v>5013411.9875129173</v>
      </c>
      <c r="AB25" s="39">
        <v>15820207.386415904</v>
      </c>
      <c r="AC25" s="37">
        <v>11776506.292506915</v>
      </c>
      <c r="AD25" s="38">
        <v>29200000</v>
      </c>
      <c r="AE25" s="38">
        <v>6684549.3166838884</v>
      </c>
      <c r="AF25" s="39">
        <v>15820207.386415904</v>
      </c>
      <c r="AG25" s="37">
        <v>14720632.865633644</v>
      </c>
      <c r="AH25" s="38">
        <v>36500000</v>
      </c>
      <c r="AI25" s="38">
        <v>8355686.6458548615</v>
      </c>
      <c r="AJ25" s="39">
        <v>18600878.163175754</v>
      </c>
      <c r="AK25" s="37">
        <v>17664759.438760374</v>
      </c>
      <c r="AL25" s="38">
        <v>43800000</v>
      </c>
      <c r="AM25" s="38">
        <v>10026823.975025835</v>
      </c>
      <c r="AN25" s="39">
        <v>22321053.795810908</v>
      </c>
    </row>
    <row r="26" spans="2:40" x14ac:dyDescent="0.3">
      <c r="B26" s="30">
        <v>2010</v>
      </c>
      <c r="C26">
        <v>43.613726507800024</v>
      </c>
      <c r="E26">
        <v>0</v>
      </c>
      <c r="G26">
        <v>0</v>
      </c>
      <c r="I26">
        <v>0</v>
      </c>
      <c r="L26" s="30">
        <f t="shared" si="1"/>
        <v>2042</v>
      </c>
      <c r="M26">
        <v>15065738.647446081</v>
      </c>
      <c r="N26">
        <v>19856777.249572951</v>
      </c>
      <c r="O26">
        <v>5474817.420209853</v>
      </c>
      <c r="P26">
        <v>18686004.142920565</v>
      </c>
      <c r="Q26" s="37">
        <v>8360591.9351123935</v>
      </c>
      <c r="R26" s="38">
        <v>7300000</v>
      </c>
      <c r="S26" s="38">
        <v>2037600.7682307656</v>
      </c>
      <c r="T26" s="39">
        <v>15820207.386415904</v>
      </c>
      <c r="U26" s="37">
        <v>8360591.9351123935</v>
      </c>
      <c r="V26" s="38">
        <v>14600000</v>
      </c>
      <c r="W26" s="38">
        <v>3342274.6583419442</v>
      </c>
      <c r="X26" s="44">
        <v>15820207.386415904</v>
      </c>
      <c r="Y26" s="37">
        <v>8832379.7193801869</v>
      </c>
      <c r="Z26" s="38">
        <v>21900000</v>
      </c>
      <c r="AA26" s="38">
        <v>5013411.9875129173</v>
      </c>
      <c r="AB26" s="39">
        <v>15820207.386415904</v>
      </c>
      <c r="AC26" s="37">
        <v>11776506.292506915</v>
      </c>
      <c r="AD26" s="38">
        <v>29200000</v>
      </c>
      <c r="AE26" s="38">
        <v>6684549.3166838884</v>
      </c>
      <c r="AF26" s="39">
        <v>15820207.386415904</v>
      </c>
      <c r="AG26" s="37">
        <v>14720632.865633644</v>
      </c>
      <c r="AH26" s="38">
        <v>36500000</v>
      </c>
      <c r="AI26" s="38">
        <v>8355686.6458548615</v>
      </c>
      <c r="AJ26" s="39">
        <v>18600878.163175754</v>
      </c>
      <c r="AK26" s="37">
        <v>17664759.438760374</v>
      </c>
      <c r="AL26" s="38">
        <v>43800000</v>
      </c>
      <c r="AM26" s="38">
        <v>10026823.975025835</v>
      </c>
      <c r="AN26" s="39">
        <v>22321053.795810908</v>
      </c>
    </row>
    <row r="27" spans="2:40" x14ac:dyDescent="0.3">
      <c r="B27" s="30">
        <v>2011</v>
      </c>
      <c r="C27">
        <v>61.030602659378445</v>
      </c>
      <c r="E27">
        <v>0</v>
      </c>
      <c r="G27">
        <v>0</v>
      </c>
      <c r="I27">
        <v>0</v>
      </c>
      <c r="L27" s="30">
        <f t="shared" si="1"/>
        <v>2043</v>
      </c>
      <c r="M27">
        <v>15045299.671160351</v>
      </c>
      <c r="N27">
        <v>19859172.73196676</v>
      </c>
      <c r="O27">
        <v>5475271.6548567228</v>
      </c>
      <c r="P27">
        <v>18686003.782160982</v>
      </c>
      <c r="Q27" s="37">
        <v>8360591.9351123935</v>
      </c>
      <c r="R27" s="38">
        <v>7300000</v>
      </c>
      <c r="S27" s="38">
        <v>2037600.7682307656</v>
      </c>
      <c r="T27" s="39">
        <v>15820207.386415904</v>
      </c>
      <c r="U27" s="37">
        <v>8360591.9351123935</v>
      </c>
      <c r="V27" s="38">
        <v>14600000</v>
      </c>
      <c r="W27" s="38">
        <v>3342274.6583419442</v>
      </c>
      <c r="X27" s="44">
        <v>15820207.386415904</v>
      </c>
      <c r="Y27" s="37">
        <v>8832379.7193801869</v>
      </c>
      <c r="Z27" s="38">
        <v>21900000</v>
      </c>
      <c r="AA27" s="38">
        <v>5013411.9875129173</v>
      </c>
      <c r="AB27" s="39">
        <v>15820207.386415904</v>
      </c>
      <c r="AC27" s="37">
        <v>11776506.292506915</v>
      </c>
      <c r="AD27" s="38">
        <v>29200000</v>
      </c>
      <c r="AE27" s="38">
        <v>6684549.3166838884</v>
      </c>
      <c r="AF27" s="39">
        <v>15820207.386415904</v>
      </c>
      <c r="AG27" s="37">
        <v>14720632.865633644</v>
      </c>
      <c r="AH27" s="38">
        <v>36500000</v>
      </c>
      <c r="AI27" s="38">
        <v>8355686.6458548615</v>
      </c>
      <c r="AJ27" s="39">
        <v>18600878.163175754</v>
      </c>
      <c r="AK27" s="37">
        <v>17664759.438760374</v>
      </c>
      <c r="AL27" s="38">
        <v>43800000</v>
      </c>
      <c r="AM27" s="38">
        <v>10026823.975025835</v>
      </c>
      <c r="AN27" s="39">
        <v>22321053.795810908</v>
      </c>
    </row>
    <row r="28" spans="2:40" x14ac:dyDescent="0.3">
      <c r="B28" s="30">
        <v>2012</v>
      </c>
      <c r="C28">
        <v>61.243154096548338</v>
      </c>
      <c r="E28">
        <v>0</v>
      </c>
      <c r="G28">
        <v>0</v>
      </c>
      <c r="I28">
        <v>0</v>
      </c>
      <c r="L28" s="30">
        <f t="shared" si="1"/>
        <v>2044</v>
      </c>
      <c r="M28">
        <v>15016346.668500436</v>
      </c>
      <c r="N28">
        <v>19864995.019059684</v>
      </c>
      <c r="O28">
        <v>5476425.31448856</v>
      </c>
      <c r="P28">
        <v>18686003.617825788</v>
      </c>
      <c r="Q28" s="37">
        <v>8360591.9351123935</v>
      </c>
      <c r="R28" s="38">
        <v>7300000</v>
      </c>
      <c r="S28" s="38">
        <v>2037600.7682307656</v>
      </c>
      <c r="T28" s="39">
        <v>15820207.386415904</v>
      </c>
      <c r="U28" s="37">
        <v>8360591.9351123935</v>
      </c>
      <c r="V28" s="38">
        <v>14600000</v>
      </c>
      <c r="W28" s="38">
        <v>3342274.6583419442</v>
      </c>
      <c r="X28" s="44">
        <v>15820207.386415904</v>
      </c>
      <c r="Y28" s="37">
        <v>8832379.7193801869</v>
      </c>
      <c r="Z28" s="38">
        <v>21900000</v>
      </c>
      <c r="AA28" s="38">
        <v>5013411.9875129173</v>
      </c>
      <c r="AB28" s="39">
        <v>15820207.386415904</v>
      </c>
      <c r="AC28" s="37">
        <v>11776506.292506915</v>
      </c>
      <c r="AD28" s="38">
        <v>29200000</v>
      </c>
      <c r="AE28" s="38">
        <v>6684549.3166838884</v>
      </c>
      <c r="AF28" s="39">
        <v>15820207.386415904</v>
      </c>
      <c r="AG28" s="37">
        <v>14720632.865633644</v>
      </c>
      <c r="AH28" s="38">
        <v>36500000</v>
      </c>
      <c r="AI28" s="38">
        <v>8355686.6458548615</v>
      </c>
      <c r="AJ28" s="39">
        <v>18600878.163175754</v>
      </c>
      <c r="AK28" s="37">
        <v>17664759.438760374</v>
      </c>
      <c r="AL28" s="38">
        <v>43800000</v>
      </c>
      <c r="AM28" s="38">
        <v>10026823.975025835</v>
      </c>
      <c r="AN28" s="39">
        <v>22321053.795810908</v>
      </c>
    </row>
    <row r="29" spans="2:40" x14ac:dyDescent="0.3">
      <c r="B29" s="30">
        <v>2013</v>
      </c>
      <c r="C29">
        <v>59.589823885272075</v>
      </c>
      <c r="E29">
        <v>26.610833333333332</v>
      </c>
      <c r="G29">
        <v>8.8591435327355352</v>
      </c>
      <c r="I29">
        <v>0</v>
      </c>
      <c r="L29" s="30">
        <f t="shared" si="1"/>
        <v>2045</v>
      </c>
      <c r="M29">
        <v>14982518.947017882</v>
      </c>
      <c r="N29">
        <v>19867329.336014971</v>
      </c>
      <c r="O29">
        <v>5476886.8538499428</v>
      </c>
      <c r="P29">
        <v>18686003.542842261</v>
      </c>
      <c r="Q29" s="37">
        <v>8360591.9351123935</v>
      </c>
      <c r="R29" s="38">
        <v>7300000</v>
      </c>
      <c r="S29" s="38">
        <v>2037600.7682307656</v>
      </c>
      <c r="T29" s="39">
        <v>15820207.386415904</v>
      </c>
      <c r="U29" s="37">
        <v>8360591.9351123935</v>
      </c>
      <c r="V29" s="38">
        <v>14600000</v>
      </c>
      <c r="W29" s="38">
        <v>3342274.6583419442</v>
      </c>
      <c r="X29" s="44">
        <v>15820207.386415904</v>
      </c>
      <c r="Y29" s="37">
        <v>8832379.7193801869</v>
      </c>
      <c r="Z29" s="38">
        <v>21900000</v>
      </c>
      <c r="AA29" s="38">
        <v>5013411.9875129173</v>
      </c>
      <c r="AB29" s="39">
        <v>15820207.386415904</v>
      </c>
      <c r="AC29" s="37">
        <v>11776506.292506915</v>
      </c>
      <c r="AD29" s="38">
        <v>29200000</v>
      </c>
      <c r="AE29" s="38">
        <v>6684549.3166838884</v>
      </c>
      <c r="AF29" s="39">
        <v>15820207.386415904</v>
      </c>
      <c r="AG29" s="37">
        <v>14720632.865633644</v>
      </c>
      <c r="AH29" s="38">
        <v>36500000</v>
      </c>
      <c r="AI29" s="38">
        <v>8355686.6458548615</v>
      </c>
      <c r="AJ29" s="39">
        <v>18600878.163175754</v>
      </c>
      <c r="AK29" s="37">
        <v>17664759.438760374</v>
      </c>
      <c r="AL29" s="38">
        <v>43800000</v>
      </c>
      <c r="AM29" s="38">
        <v>10026823.975025835</v>
      </c>
      <c r="AN29" s="39">
        <v>22321053.795810908</v>
      </c>
    </row>
    <row r="30" spans="2:40" x14ac:dyDescent="0.3">
      <c r="B30" s="30">
        <v>2014</v>
      </c>
      <c r="C30">
        <v>54.316262744134626</v>
      </c>
      <c r="D30" s="51">
        <f>1-C30/C29</f>
        <v>8.8497679591915013E-2</v>
      </c>
      <c r="E30">
        <v>21.474999999999998</v>
      </c>
      <c r="F30" s="51">
        <f>1-E30/E29</f>
        <v>0.19299783922587921</v>
      </c>
      <c r="G30">
        <v>8.0776788273348892</v>
      </c>
      <c r="H30" s="51">
        <f>1-G30/G29</f>
        <v>8.8209960986978642E-2</v>
      </c>
      <c r="I30">
        <v>0</v>
      </c>
      <c r="L30" s="30">
        <f t="shared" si="1"/>
        <v>2046</v>
      </c>
      <c r="M30">
        <v>14958430.942300783</v>
      </c>
      <c r="N30">
        <v>19867623.902158242</v>
      </c>
      <c r="O30">
        <v>5476946.9367340161</v>
      </c>
      <c r="P30">
        <v>18686003.507543541</v>
      </c>
      <c r="Q30" s="37">
        <v>8360591.9351123935</v>
      </c>
      <c r="R30" s="38">
        <v>7300000</v>
      </c>
      <c r="S30" s="38">
        <v>2037600.7682307656</v>
      </c>
      <c r="T30" s="39">
        <v>15820207.386415904</v>
      </c>
      <c r="U30" s="37">
        <v>8360591.9351123935</v>
      </c>
      <c r="V30" s="38">
        <v>14600000</v>
      </c>
      <c r="W30" s="38">
        <v>3342274.6583419442</v>
      </c>
      <c r="X30" s="44">
        <v>15820207.386415904</v>
      </c>
      <c r="Y30" s="37">
        <v>8832379.7193801869</v>
      </c>
      <c r="Z30" s="38">
        <v>21900000</v>
      </c>
      <c r="AA30" s="38">
        <v>5013411.9875129173</v>
      </c>
      <c r="AB30" s="39">
        <v>15820207.386415904</v>
      </c>
      <c r="AC30" s="37">
        <v>11776506.292506915</v>
      </c>
      <c r="AD30" s="38">
        <v>29200000</v>
      </c>
      <c r="AE30" s="38">
        <v>6684549.3166838884</v>
      </c>
      <c r="AF30" s="39">
        <v>15820207.386415904</v>
      </c>
      <c r="AG30" s="37">
        <v>14720632.865633644</v>
      </c>
      <c r="AH30" s="38">
        <v>36500000</v>
      </c>
      <c r="AI30" s="38">
        <v>8355686.6458548615</v>
      </c>
      <c r="AJ30" s="39">
        <v>18600878.163175754</v>
      </c>
      <c r="AK30" s="37">
        <v>17664759.438760374</v>
      </c>
      <c r="AL30" s="38">
        <v>43800000</v>
      </c>
      <c r="AM30" s="38">
        <v>10026823.975025835</v>
      </c>
      <c r="AN30" s="39">
        <v>22321053.795810908</v>
      </c>
    </row>
    <row r="31" spans="2:40" x14ac:dyDescent="0.3">
      <c r="B31" s="30">
        <v>2015</v>
      </c>
      <c r="C31">
        <v>28.716841911313107</v>
      </c>
      <c r="D31" s="51">
        <f t="shared" ref="D31:D38" si="2">1-C31/C30</f>
        <v>0.47130305988487564</v>
      </c>
      <c r="E31">
        <v>20.006666666666668</v>
      </c>
      <c r="F31" s="51">
        <f t="shared" ref="F31:F38" si="3">1-E31/E30</f>
        <v>6.8374078385719739E-2</v>
      </c>
      <c r="G31">
        <v>6.0488330671907624</v>
      </c>
      <c r="H31" s="51">
        <f t="shared" ref="H31:H38" si="4">1-G31/G30</f>
        <v>0.25116692598355195</v>
      </c>
      <c r="I31">
        <v>0</v>
      </c>
      <c r="L31" s="30">
        <f t="shared" si="1"/>
        <v>2047</v>
      </c>
      <c r="M31">
        <v>14923420.745750569</v>
      </c>
      <c r="N31">
        <v>19866982.040285159</v>
      </c>
      <c r="O31">
        <v>5476823.8844284452</v>
      </c>
      <c r="P31">
        <v>18686003.491389569</v>
      </c>
      <c r="Q31" s="37">
        <v>8360591.9351123935</v>
      </c>
      <c r="R31" s="38">
        <v>7300000</v>
      </c>
      <c r="S31" s="38">
        <v>2037600.7682307656</v>
      </c>
      <c r="T31" s="39">
        <v>15820207.386415904</v>
      </c>
      <c r="U31" s="37">
        <v>8360591.9351123935</v>
      </c>
      <c r="V31" s="38">
        <v>14600000</v>
      </c>
      <c r="W31" s="38">
        <v>3342274.6583419442</v>
      </c>
      <c r="X31" s="44">
        <v>15820207.386415904</v>
      </c>
      <c r="Y31" s="37">
        <v>8832379.7193801869</v>
      </c>
      <c r="Z31" s="38">
        <v>21900000</v>
      </c>
      <c r="AA31" s="38">
        <v>5013411.9875129173</v>
      </c>
      <c r="AB31" s="39">
        <v>15820207.386415904</v>
      </c>
      <c r="AC31" s="37">
        <v>11776506.292506915</v>
      </c>
      <c r="AD31" s="38">
        <v>29200000</v>
      </c>
      <c r="AE31" s="38">
        <v>6684549.3166838884</v>
      </c>
      <c r="AF31" s="39">
        <v>15820207.386415904</v>
      </c>
      <c r="AG31" s="37">
        <v>14720632.865633644</v>
      </c>
      <c r="AH31" s="38">
        <v>36500000</v>
      </c>
      <c r="AI31" s="38">
        <v>8355686.6458548615</v>
      </c>
      <c r="AJ31" s="39">
        <v>18600878.163175754</v>
      </c>
      <c r="AK31" s="37">
        <v>17664759.438760374</v>
      </c>
      <c r="AL31" s="38">
        <v>43800000</v>
      </c>
      <c r="AM31" s="38">
        <v>10026823.975025835</v>
      </c>
      <c r="AN31" s="39">
        <v>22321053.795810908</v>
      </c>
    </row>
    <row r="32" spans="2:40" x14ac:dyDescent="0.3">
      <c r="B32" s="30">
        <v>2016</v>
      </c>
      <c r="C32">
        <v>23.887124738975558</v>
      </c>
      <c r="D32" s="51">
        <f t="shared" si="2"/>
        <v>0.16818413345218386</v>
      </c>
      <c r="E32">
        <v>14.6225</v>
      </c>
      <c r="F32" s="51">
        <f t="shared" si="3"/>
        <v>0.26911862712429191</v>
      </c>
      <c r="G32">
        <v>6.5380901199688815</v>
      </c>
      <c r="H32" s="51">
        <f t="shared" si="4"/>
        <v>-8.0884535470465924E-2</v>
      </c>
      <c r="I32">
        <v>0</v>
      </c>
      <c r="L32" s="30">
        <f t="shared" si="1"/>
        <v>2048</v>
      </c>
      <c r="M32">
        <v>14887485.278080719</v>
      </c>
      <c r="N32">
        <v>19866151.6538743</v>
      </c>
      <c r="O32">
        <v>5476663.392322815</v>
      </c>
      <c r="P32">
        <v>18686003.483952146</v>
      </c>
      <c r="Q32" s="37">
        <v>8360591.9351123935</v>
      </c>
      <c r="R32" s="38">
        <v>7300000</v>
      </c>
      <c r="S32" s="38">
        <v>2037600.7682307656</v>
      </c>
      <c r="T32" s="39">
        <v>15820207.386415904</v>
      </c>
      <c r="U32" s="37">
        <v>8360591.9351123935</v>
      </c>
      <c r="V32" s="38">
        <v>14600000</v>
      </c>
      <c r="W32" s="38">
        <v>3342274.6583419442</v>
      </c>
      <c r="X32" s="44">
        <v>15820207.386415904</v>
      </c>
      <c r="Y32" s="37">
        <v>8832379.7193801869</v>
      </c>
      <c r="Z32" s="38">
        <v>21900000</v>
      </c>
      <c r="AA32" s="38">
        <v>5013411.9875129173</v>
      </c>
      <c r="AB32" s="39">
        <v>15820207.386415904</v>
      </c>
      <c r="AC32" s="37">
        <v>11776506.292506915</v>
      </c>
      <c r="AD32" s="38">
        <v>29200000</v>
      </c>
      <c r="AE32" s="38">
        <v>6684549.3166838884</v>
      </c>
      <c r="AF32" s="39">
        <v>15820207.386415904</v>
      </c>
      <c r="AG32" s="37">
        <v>14720632.865633644</v>
      </c>
      <c r="AH32" s="38">
        <v>36500000</v>
      </c>
      <c r="AI32" s="38">
        <v>8355686.6458548615</v>
      </c>
      <c r="AJ32" s="39">
        <v>18600878.163175754</v>
      </c>
      <c r="AK32" s="37">
        <v>17664759.438760374</v>
      </c>
      <c r="AL32" s="38">
        <v>43800000</v>
      </c>
      <c r="AM32" s="38">
        <v>10026823.975025835</v>
      </c>
      <c r="AN32" s="39">
        <v>22321053.795810908</v>
      </c>
    </row>
    <row r="33" spans="2:40" x14ac:dyDescent="0.3">
      <c r="B33" s="30">
        <v>2017</v>
      </c>
      <c r="C33">
        <v>29.75582990418868</v>
      </c>
      <c r="D33" s="51">
        <f t="shared" si="2"/>
        <v>-0.24568487121589055</v>
      </c>
      <c r="E33">
        <v>17.225000000000001</v>
      </c>
      <c r="F33" s="51">
        <f t="shared" si="3"/>
        <v>-0.17797914173362983</v>
      </c>
      <c r="G33">
        <v>9.0943460058141898</v>
      </c>
      <c r="H33" s="51">
        <f t="shared" si="4"/>
        <v>-0.3909789921735547</v>
      </c>
      <c r="I33">
        <v>0</v>
      </c>
      <c r="L33" s="30">
        <f t="shared" si="1"/>
        <v>2049</v>
      </c>
      <c r="M33">
        <v>14870250.651117062</v>
      </c>
      <c r="N33">
        <v>19865549.225622807</v>
      </c>
      <c r="O33">
        <v>5476545.3933677133</v>
      </c>
      <c r="P33">
        <v>18686003.480488021</v>
      </c>
      <c r="Q33" s="37">
        <v>8360591.9351123935</v>
      </c>
      <c r="R33" s="38">
        <v>7300000</v>
      </c>
      <c r="S33" s="38">
        <v>2037600.7682307656</v>
      </c>
      <c r="T33" s="39">
        <v>15820207.386415904</v>
      </c>
      <c r="U33" s="37">
        <v>8360591.9351123935</v>
      </c>
      <c r="V33" s="38">
        <v>14600000</v>
      </c>
      <c r="W33" s="38">
        <v>3342274.6583419442</v>
      </c>
      <c r="X33" s="44">
        <v>15820207.386415904</v>
      </c>
      <c r="Y33" s="37">
        <v>8832379.7193801869</v>
      </c>
      <c r="Z33" s="38">
        <v>21900000</v>
      </c>
      <c r="AA33" s="38">
        <v>5013411.9875129173</v>
      </c>
      <c r="AB33" s="39">
        <v>15820207.386415904</v>
      </c>
      <c r="AC33" s="37">
        <v>11776506.292506915</v>
      </c>
      <c r="AD33" s="38">
        <v>29200000</v>
      </c>
      <c r="AE33" s="38">
        <v>6684549.3166838884</v>
      </c>
      <c r="AF33" s="39">
        <v>15820207.386415904</v>
      </c>
      <c r="AG33" s="37">
        <v>14720632.865633644</v>
      </c>
      <c r="AH33" s="38">
        <v>36500000</v>
      </c>
      <c r="AI33" s="38">
        <v>8355686.6458548615</v>
      </c>
      <c r="AJ33" s="39">
        <v>18600878.163175754</v>
      </c>
      <c r="AK33" s="37">
        <v>17664759.438760374</v>
      </c>
      <c r="AL33" s="38">
        <v>43800000</v>
      </c>
      <c r="AM33" s="38">
        <v>10026823.975025835</v>
      </c>
      <c r="AN33" s="39">
        <v>22321053.795810908</v>
      </c>
    </row>
    <row r="34" spans="2:40" x14ac:dyDescent="0.3">
      <c r="B34" s="30">
        <v>2018</v>
      </c>
      <c r="C34">
        <v>38.978276778037092</v>
      </c>
      <c r="D34" s="51">
        <f t="shared" si="2"/>
        <v>-0.30993747791756876</v>
      </c>
      <c r="E34">
        <v>22.0425</v>
      </c>
      <c r="F34" s="51">
        <f t="shared" si="3"/>
        <v>-0.2796806966618286</v>
      </c>
      <c r="G34">
        <v>9.8089306186791152</v>
      </c>
      <c r="H34" s="51">
        <f t="shared" si="4"/>
        <v>-7.8574601451063986E-2</v>
      </c>
      <c r="I34">
        <v>51.194530075422925</v>
      </c>
      <c r="J34" s="51"/>
      <c r="L34" s="30">
        <f t="shared" si="1"/>
        <v>2050</v>
      </c>
      <c r="M34">
        <v>14874145.096364727</v>
      </c>
      <c r="N34">
        <v>19864903.893276539</v>
      </c>
      <c r="O34">
        <v>5476497.4820068283</v>
      </c>
      <c r="P34">
        <v>18686003.478896525</v>
      </c>
      <c r="Q34" s="37">
        <v>8360591.9351123935</v>
      </c>
      <c r="R34" s="38">
        <v>7300000</v>
      </c>
      <c r="S34" s="38">
        <v>2037600.7682307656</v>
      </c>
      <c r="T34" s="39">
        <v>15820207.386415904</v>
      </c>
      <c r="U34" s="37">
        <v>8360591.9351123935</v>
      </c>
      <c r="V34" s="38">
        <v>14600000</v>
      </c>
      <c r="W34" s="38">
        <v>3342274.6583419442</v>
      </c>
      <c r="X34" s="44">
        <v>15820207.386415904</v>
      </c>
      <c r="Y34" s="37">
        <v>8832379.7193801869</v>
      </c>
      <c r="Z34" s="38">
        <v>21900000</v>
      </c>
      <c r="AA34" s="38">
        <v>5013411.9875129173</v>
      </c>
      <c r="AB34" s="39">
        <v>15820207.386415904</v>
      </c>
      <c r="AC34" s="37">
        <v>11776506.292506915</v>
      </c>
      <c r="AD34" s="38">
        <v>29200000</v>
      </c>
      <c r="AE34" s="38">
        <v>6684549.3166838884</v>
      </c>
      <c r="AF34" s="39">
        <v>15820207.386415904</v>
      </c>
      <c r="AG34" s="37">
        <v>14720632.865633644</v>
      </c>
      <c r="AH34" s="38">
        <v>36500000</v>
      </c>
      <c r="AI34" s="38">
        <v>8355686.6458548615</v>
      </c>
      <c r="AJ34" s="39">
        <v>18600878.163175754</v>
      </c>
      <c r="AK34" s="37">
        <v>17664759.438760374</v>
      </c>
      <c r="AL34" s="38">
        <v>43800000</v>
      </c>
      <c r="AM34" s="38">
        <v>10026823.975025835</v>
      </c>
      <c r="AN34" s="39">
        <v>22321053.795810908</v>
      </c>
    </row>
    <row r="35" spans="2:40" x14ac:dyDescent="0.3">
      <c r="B35" s="30">
        <v>2019</v>
      </c>
      <c r="C35">
        <v>35.301822564795479</v>
      </c>
      <c r="D35" s="51">
        <f t="shared" si="2"/>
        <v>9.4320593857375679E-2</v>
      </c>
      <c r="E35">
        <v>14.3575</v>
      </c>
      <c r="F35" s="51">
        <f t="shared" si="3"/>
        <v>0.34864466371781788</v>
      </c>
      <c r="G35">
        <v>6.5425787167833604</v>
      </c>
      <c r="H35" s="51">
        <f t="shared" si="4"/>
        <v>0.33299775774493212</v>
      </c>
      <c r="I35">
        <v>49.901442679529254</v>
      </c>
      <c r="J35" s="51">
        <f>1-I35/I34</f>
        <v>2.5258311659245969E-2</v>
      </c>
      <c r="L35" s="30">
        <f t="shared" si="1"/>
        <v>2051</v>
      </c>
      <c r="M35">
        <v>14874145.096364727</v>
      </c>
      <c r="N35">
        <v>19864903.893276539</v>
      </c>
      <c r="O35">
        <v>5476497.4820068283</v>
      </c>
      <c r="P35">
        <v>18686003.478896525</v>
      </c>
      <c r="Q35" s="37">
        <v>8360591.9351123935</v>
      </c>
      <c r="R35" s="38">
        <v>7300000</v>
      </c>
      <c r="S35" s="38">
        <v>2037600.7682307656</v>
      </c>
      <c r="T35" s="39">
        <v>15820207.386415904</v>
      </c>
      <c r="U35" s="37">
        <v>8360591.9351123935</v>
      </c>
      <c r="V35" s="38">
        <v>14600000</v>
      </c>
      <c r="W35" s="38">
        <v>3342274.6583419442</v>
      </c>
      <c r="X35" s="44">
        <v>15820207.386415904</v>
      </c>
      <c r="Y35" s="37">
        <v>8832379.7193801869</v>
      </c>
      <c r="Z35" s="38">
        <v>21900000</v>
      </c>
      <c r="AA35" s="38">
        <v>5013411.9875129173</v>
      </c>
      <c r="AB35" s="39">
        <v>15820207.386415904</v>
      </c>
      <c r="AC35" s="37">
        <v>11776506.292506915</v>
      </c>
      <c r="AD35" s="38">
        <v>29200000</v>
      </c>
      <c r="AE35" s="38">
        <v>6684549.3166838884</v>
      </c>
      <c r="AF35" s="39">
        <v>15820207.386415904</v>
      </c>
      <c r="AG35" s="37">
        <v>14720632.865633644</v>
      </c>
      <c r="AH35" s="38">
        <v>36500000</v>
      </c>
      <c r="AI35" s="38">
        <v>8355686.6458548615</v>
      </c>
      <c r="AJ35" s="39">
        <v>18600878.163175754</v>
      </c>
      <c r="AK35" s="37">
        <v>17664759.438760374</v>
      </c>
      <c r="AL35" s="38">
        <v>43800000</v>
      </c>
      <c r="AM35" s="38">
        <v>10026823.975025835</v>
      </c>
      <c r="AN35" s="39">
        <v>22321053.795810908</v>
      </c>
    </row>
    <row r="36" spans="2:40" x14ac:dyDescent="0.3">
      <c r="B36" s="30">
        <v>2020</v>
      </c>
      <c r="C36">
        <v>22.905731329075049</v>
      </c>
      <c r="D36" s="51">
        <f t="shared" si="2"/>
        <v>0.35114592774828446</v>
      </c>
      <c r="E36">
        <v>10.097083333333334</v>
      </c>
      <c r="F36" s="51">
        <f t="shared" si="3"/>
        <v>0.29673805792559049</v>
      </c>
      <c r="G36">
        <v>5.5824678581664813</v>
      </c>
      <c r="H36" s="51">
        <f t="shared" si="4"/>
        <v>0.14674807903402876</v>
      </c>
      <c r="I36">
        <v>43.343033935386039</v>
      </c>
      <c r="J36" s="51">
        <f>1-I36/I35</f>
        <v>0.13142723720958926</v>
      </c>
      <c r="L36" s="30">
        <f t="shared" si="1"/>
        <v>2052</v>
      </c>
      <c r="M36">
        <v>14874145.096364727</v>
      </c>
      <c r="N36">
        <v>19864903.893276539</v>
      </c>
      <c r="O36">
        <v>5476497.4820068283</v>
      </c>
      <c r="P36">
        <v>18686003.478896525</v>
      </c>
      <c r="Q36" s="37">
        <v>8360591.9351123935</v>
      </c>
      <c r="R36" s="38">
        <v>7300000</v>
      </c>
      <c r="S36" s="38">
        <v>2037600.7682307656</v>
      </c>
      <c r="T36" s="39">
        <v>15820207.386415904</v>
      </c>
      <c r="U36" s="37">
        <v>8360591.9351123935</v>
      </c>
      <c r="V36" s="38">
        <v>14600000</v>
      </c>
      <c r="W36" s="38">
        <v>3342274.6583419442</v>
      </c>
      <c r="X36" s="44">
        <v>15820207.386415904</v>
      </c>
      <c r="Y36" s="37">
        <v>8832379.7193801869</v>
      </c>
      <c r="Z36" s="38">
        <v>21900000</v>
      </c>
      <c r="AA36" s="38">
        <v>5013411.9875129173</v>
      </c>
      <c r="AB36" s="39">
        <v>15820207.386415904</v>
      </c>
      <c r="AC36" s="37">
        <v>11776506.292506915</v>
      </c>
      <c r="AD36" s="38">
        <v>29200000</v>
      </c>
      <c r="AE36" s="38">
        <v>6684549.3166838884</v>
      </c>
      <c r="AF36" s="39">
        <v>15820207.386415904</v>
      </c>
      <c r="AG36" s="37">
        <v>14720632.865633644</v>
      </c>
      <c r="AH36" s="38">
        <v>36500000</v>
      </c>
      <c r="AI36" s="38">
        <v>8355686.6458548615</v>
      </c>
      <c r="AJ36" s="39">
        <v>18600878.163175754</v>
      </c>
      <c r="AK36" s="37">
        <v>17664759.438760374</v>
      </c>
      <c r="AL36" s="38">
        <v>43800000</v>
      </c>
      <c r="AM36" s="38">
        <v>10026823.975025835</v>
      </c>
      <c r="AN36" s="39">
        <v>22321053.795810908</v>
      </c>
    </row>
    <row r="37" spans="2:40" x14ac:dyDescent="0.3">
      <c r="B37" s="30">
        <v>2021</v>
      </c>
      <c r="C37">
        <v>38.768010840191621</v>
      </c>
      <c r="D37" s="51">
        <f t="shared" si="2"/>
        <v>-0.69250264413003149</v>
      </c>
      <c r="E37">
        <v>46.184166666666677</v>
      </c>
      <c r="F37" s="51">
        <f t="shared" si="3"/>
        <v>-3.5740106466388815</v>
      </c>
      <c r="G37">
        <v>13.254377533472546</v>
      </c>
      <c r="H37" s="51">
        <f t="shared" si="4"/>
        <v>-1.3742864034735067</v>
      </c>
      <c r="I37">
        <v>52.321175588918869</v>
      </c>
      <c r="J37" s="51">
        <f>1-I37/I36</f>
        <v>-0.20714151360324862</v>
      </c>
      <c r="L37" s="30">
        <f t="shared" si="1"/>
        <v>2053</v>
      </c>
      <c r="M37">
        <v>14874145.096364727</v>
      </c>
      <c r="N37">
        <v>19864903.893276539</v>
      </c>
      <c r="O37">
        <v>5476497.4820068283</v>
      </c>
      <c r="P37">
        <v>18686003.478896525</v>
      </c>
      <c r="Q37" s="37">
        <v>8360591.9351123935</v>
      </c>
      <c r="R37" s="38">
        <v>7300000</v>
      </c>
      <c r="S37" s="38">
        <v>2037600.7682307656</v>
      </c>
      <c r="T37" s="39">
        <v>15820207.386415904</v>
      </c>
      <c r="U37" s="37">
        <v>8360591.9351123935</v>
      </c>
      <c r="V37" s="38">
        <v>14600000</v>
      </c>
      <c r="W37" s="38">
        <v>3342274.6583419442</v>
      </c>
      <c r="X37" s="44">
        <v>15820207.386415904</v>
      </c>
      <c r="Y37" s="37">
        <v>8832379.7193801869</v>
      </c>
      <c r="Z37" s="38">
        <v>21900000</v>
      </c>
      <c r="AA37" s="38">
        <v>5013411.9875129173</v>
      </c>
      <c r="AB37" s="39">
        <v>15820207.386415904</v>
      </c>
      <c r="AC37" s="37">
        <v>11776506.292506915</v>
      </c>
      <c r="AD37" s="38">
        <v>29200000</v>
      </c>
      <c r="AE37" s="38">
        <v>6684549.3166838884</v>
      </c>
      <c r="AF37" s="39">
        <v>15820207.386415904</v>
      </c>
      <c r="AG37" s="37">
        <v>14720632.865633644</v>
      </c>
      <c r="AH37" s="38">
        <v>36500000</v>
      </c>
      <c r="AI37" s="38">
        <v>8355686.6458548615</v>
      </c>
      <c r="AJ37" s="39">
        <v>18600878.163175754</v>
      </c>
      <c r="AK37" s="37">
        <v>17664759.438760374</v>
      </c>
      <c r="AL37" s="38">
        <v>43800000</v>
      </c>
      <c r="AM37" s="38">
        <v>10026823.975025835</v>
      </c>
      <c r="AN37" s="39">
        <v>22321053.795810908</v>
      </c>
    </row>
    <row r="38" spans="2:40" x14ac:dyDescent="0.3">
      <c r="B38" s="30">
        <v>2022</v>
      </c>
      <c r="C38">
        <v>59.040324547703868</v>
      </c>
      <c r="D38" s="51">
        <f t="shared" si="2"/>
        <v>-0.52291343476657071</v>
      </c>
      <c r="E38">
        <v>146.39125000000001</v>
      </c>
      <c r="F38" s="51">
        <f t="shared" si="3"/>
        <v>-2.1697280814131825</v>
      </c>
      <c r="G38">
        <v>33.512312676575355</v>
      </c>
      <c r="H38" s="51">
        <f t="shared" si="4"/>
        <v>-1.5283958142842629</v>
      </c>
      <c r="I38">
        <v>74.602898778219256</v>
      </c>
      <c r="J38" s="51">
        <f>1-I38/I37</f>
        <v>-0.425864345334386</v>
      </c>
      <c r="L38" s="30">
        <f t="shared" si="1"/>
        <v>2054</v>
      </c>
      <c r="M38">
        <v>14874145.096364727</v>
      </c>
      <c r="N38">
        <v>19864903.893276539</v>
      </c>
      <c r="O38">
        <v>5476497.4820068283</v>
      </c>
      <c r="P38">
        <v>18686003.478896525</v>
      </c>
      <c r="Q38" s="37">
        <v>8360591.9351123935</v>
      </c>
      <c r="R38" s="38">
        <v>7300000</v>
      </c>
      <c r="S38" s="38">
        <v>2037600.7682307656</v>
      </c>
      <c r="T38" s="39">
        <v>15820207.386415904</v>
      </c>
      <c r="U38" s="37">
        <v>8360591.9351123935</v>
      </c>
      <c r="V38" s="38">
        <v>14600000</v>
      </c>
      <c r="W38" s="38">
        <v>3342274.6583419442</v>
      </c>
      <c r="X38" s="44">
        <v>15820207.386415904</v>
      </c>
      <c r="Y38" s="37">
        <v>8832379.7193801869</v>
      </c>
      <c r="Z38" s="38">
        <v>21900000</v>
      </c>
      <c r="AA38" s="38">
        <v>5013411.9875129173</v>
      </c>
      <c r="AB38" s="39">
        <v>15820207.386415904</v>
      </c>
      <c r="AC38" s="37">
        <v>11776506.292506915</v>
      </c>
      <c r="AD38" s="38">
        <v>29200000</v>
      </c>
      <c r="AE38" s="38">
        <v>6684549.3166838884</v>
      </c>
      <c r="AF38" s="39">
        <v>15820207.386415904</v>
      </c>
      <c r="AG38" s="37">
        <v>14720632.865633644</v>
      </c>
      <c r="AH38" s="38">
        <v>36500000</v>
      </c>
      <c r="AI38" s="38">
        <v>8355686.6458548615</v>
      </c>
      <c r="AJ38" s="39">
        <v>18600878.163175754</v>
      </c>
      <c r="AK38" s="37">
        <v>17664759.438760374</v>
      </c>
      <c r="AL38" s="38">
        <v>43800000</v>
      </c>
      <c r="AM38" s="38">
        <v>10026823.975025835</v>
      </c>
      <c r="AN38" s="39">
        <v>22321053.795810908</v>
      </c>
    </row>
    <row r="39" spans="2:40" x14ac:dyDescent="0.3">
      <c r="B39" s="53">
        <v>2023</v>
      </c>
      <c r="C39" s="54">
        <v>41.629503155446749</v>
      </c>
      <c r="D39" s="54"/>
      <c r="E39" s="54">
        <v>44.859999999999992</v>
      </c>
      <c r="F39" s="54"/>
      <c r="G39" s="54">
        <v>13.063799873814922</v>
      </c>
      <c r="H39" s="54"/>
      <c r="I39" s="54">
        <v>52.175913491673235</v>
      </c>
      <c r="L39" s="30">
        <f t="shared" si="1"/>
        <v>2055</v>
      </c>
      <c r="M39">
        <v>14874145.096364727</v>
      </c>
      <c r="N39">
        <v>19864903.893276539</v>
      </c>
      <c r="O39">
        <v>5476497.4820068283</v>
      </c>
      <c r="P39">
        <v>18686003.478896525</v>
      </c>
      <c r="Q39" s="37">
        <v>8360591.9351123935</v>
      </c>
      <c r="R39" s="38">
        <v>7300000</v>
      </c>
      <c r="S39" s="38">
        <v>2037600.7682307656</v>
      </c>
      <c r="T39" s="39">
        <v>15820207.386415904</v>
      </c>
      <c r="U39" s="37">
        <v>8360591.9351123935</v>
      </c>
      <c r="V39" s="38">
        <v>14600000</v>
      </c>
      <c r="W39" s="38">
        <v>3342274.6583419442</v>
      </c>
      <c r="X39" s="44">
        <v>15820207.386415904</v>
      </c>
      <c r="Y39" s="37">
        <v>8832379.7193801869</v>
      </c>
      <c r="Z39" s="38">
        <v>21900000</v>
      </c>
      <c r="AA39" s="38">
        <v>5013411.9875129173</v>
      </c>
      <c r="AB39" s="39">
        <v>15820207.386415904</v>
      </c>
      <c r="AC39" s="37">
        <v>11776506.292506915</v>
      </c>
      <c r="AD39" s="38">
        <v>29200000</v>
      </c>
      <c r="AE39" s="38">
        <v>6684549.3166838884</v>
      </c>
      <c r="AF39" s="39">
        <v>15820207.386415904</v>
      </c>
      <c r="AG39" s="37">
        <v>14720632.865633644</v>
      </c>
      <c r="AH39" s="38">
        <v>36500000</v>
      </c>
      <c r="AI39" s="38">
        <v>8355686.6458548615</v>
      </c>
      <c r="AJ39" s="39">
        <v>18600878.163175754</v>
      </c>
      <c r="AK39" s="37">
        <v>17664759.438760374</v>
      </c>
      <c r="AL39" s="38">
        <v>43800000</v>
      </c>
      <c r="AM39" s="38">
        <v>10026823.975025835</v>
      </c>
      <c r="AN39" s="39">
        <v>22321053.795810908</v>
      </c>
    </row>
    <row r="40" spans="2:40" x14ac:dyDescent="0.3">
      <c r="B40" s="30">
        <v>2024</v>
      </c>
      <c r="C40">
        <v>42.283945809833277</v>
      </c>
      <c r="E40">
        <v>46.852500000000006</v>
      </c>
      <c r="G40">
        <v>13.487786051659064</v>
      </c>
      <c r="I40">
        <v>52.695494642043073</v>
      </c>
      <c r="L40" s="30">
        <f t="shared" si="1"/>
        <v>2056</v>
      </c>
      <c r="M40">
        <v>14874145.096364727</v>
      </c>
      <c r="N40">
        <v>19864903.893276539</v>
      </c>
      <c r="O40">
        <v>5476497.4820068283</v>
      </c>
      <c r="P40">
        <v>18686003.478896525</v>
      </c>
      <c r="Q40" s="37">
        <v>8360591.9351123935</v>
      </c>
      <c r="R40" s="38">
        <v>7300000</v>
      </c>
      <c r="S40" s="38">
        <v>2037600.7682307656</v>
      </c>
      <c r="T40" s="39">
        <v>15820207.386415904</v>
      </c>
      <c r="U40" s="37">
        <v>8360591.9351123935</v>
      </c>
      <c r="V40" s="38">
        <v>14600000</v>
      </c>
      <c r="W40" s="38">
        <v>3342274.6583419442</v>
      </c>
      <c r="X40" s="44">
        <v>15820207.386415904</v>
      </c>
      <c r="Y40" s="37">
        <v>8832379.7193801869</v>
      </c>
      <c r="Z40" s="38">
        <v>21900000</v>
      </c>
      <c r="AA40" s="38">
        <v>5013411.9875129173</v>
      </c>
      <c r="AB40" s="39">
        <v>15820207.386415904</v>
      </c>
      <c r="AC40" s="37">
        <v>11776506.292506915</v>
      </c>
      <c r="AD40" s="38">
        <v>29200000</v>
      </c>
      <c r="AE40" s="38">
        <v>6684549.3166838884</v>
      </c>
      <c r="AF40" s="39">
        <v>15820207.386415904</v>
      </c>
      <c r="AG40" s="37">
        <v>14720632.865633644</v>
      </c>
      <c r="AH40" s="38">
        <v>36500000</v>
      </c>
      <c r="AI40" s="38">
        <v>8355686.6458548615</v>
      </c>
      <c r="AJ40" s="39">
        <v>18600878.163175754</v>
      </c>
      <c r="AK40" s="37">
        <v>17664759.438760374</v>
      </c>
      <c r="AL40" s="38">
        <v>43800000</v>
      </c>
      <c r="AM40" s="38">
        <v>10026823.975025835</v>
      </c>
      <c r="AN40" s="39">
        <v>22321053.795810908</v>
      </c>
    </row>
    <row r="41" spans="2:40" x14ac:dyDescent="0.3">
      <c r="B41" s="30">
        <v>2025</v>
      </c>
      <c r="C41">
        <v>42.647818408325499</v>
      </c>
      <c r="E41">
        <v>48.875469696969702</v>
      </c>
      <c r="G41">
        <v>13.912412328364343</v>
      </c>
      <c r="I41">
        <v>52.717513409873902</v>
      </c>
      <c r="L41" s="30">
        <f t="shared" si="1"/>
        <v>2057</v>
      </c>
      <c r="M41">
        <v>14874145.096364727</v>
      </c>
      <c r="N41">
        <v>19864903.893276539</v>
      </c>
      <c r="O41">
        <v>5476497.4820068283</v>
      </c>
      <c r="P41">
        <v>18686003.478896525</v>
      </c>
      <c r="Q41" s="37">
        <v>8360591.9351123935</v>
      </c>
      <c r="R41" s="38">
        <v>7300000</v>
      </c>
      <c r="S41" s="38">
        <v>2037600.7682307656</v>
      </c>
      <c r="T41" s="39">
        <v>15820207.386415904</v>
      </c>
      <c r="U41" s="37">
        <v>8360591.9351123935</v>
      </c>
      <c r="V41" s="38">
        <v>14600000</v>
      </c>
      <c r="W41" s="38">
        <v>3342274.6583419442</v>
      </c>
      <c r="X41" s="44">
        <v>15820207.386415904</v>
      </c>
      <c r="Y41" s="37">
        <v>8832379.7193801869</v>
      </c>
      <c r="Z41" s="38">
        <v>21900000</v>
      </c>
      <c r="AA41" s="38">
        <v>5013411.9875129173</v>
      </c>
      <c r="AB41" s="39">
        <v>15820207.386415904</v>
      </c>
      <c r="AC41" s="37">
        <v>11776506.292506915</v>
      </c>
      <c r="AD41" s="38">
        <v>29200000</v>
      </c>
      <c r="AE41" s="38">
        <v>6684549.3166838884</v>
      </c>
      <c r="AF41" s="39">
        <v>15820207.386415904</v>
      </c>
      <c r="AG41" s="37">
        <v>14720632.865633644</v>
      </c>
      <c r="AH41" s="38">
        <v>36500000</v>
      </c>
      <c r="AI41" s="38">
        <v>8355686.6458548615</v>
      </c>
      <c r="AJ41" s="39">
        <v>18600878.163175754</v>
      </c>
      <c r="AK41" s="37">
        <v>17664759.438760374</v>
      </c>
      <c r="AL41" s="38">
        <v>43800000</v>
      </c>
      <c r="AM41" s="38">
        <v>10026823.975025835</v>
      </c>
      <c r="AN41" s="39">
        <v>22321053.795810908</v>
      </c>
    </row>
    <row r="42" spans="2:40" x14ac:dyDescent="0.3">
      <c r="B42" s="30">
        <v>2026</v>
      </c>
      <c r="C42">
        <v>42.808892205990112</v>
      </c>
      <c r="E42">
        <v>50.804842975206618</v>
      </c>
      <c r="G42">
        <v>14.315877796755593</v>
      </c>
      <c r="I42">
        <v>51.430137799971234</v>
      </c>
      <c r="L42" s="30">
        <f t="shared" si="1"/>
        <v>2058</v>
      </c>
      <c r="M42">
        <v>14874145.096364727</v>
      </c>
      <c r="N42">
        <v>19864903.893276539</v>
      </c>
      <c r="O42">
        <v>5476497.4820068404</v>
      </c>
      <c r="P42">
        <v>18686003.478896525</v>
      </c>
      <c r="Q42" s="37">
        <v>8360591.9351123935</v>
      </c>
      <c r="R42" s="38">
        <v>7300000</v>
      </c>
      <c r="S42" s="38">
        <v>2037600.7682307656</v>
      </c>
      <c r="T42" s="39">
        <v>15820207.386415904</v>
      </c>
      <c r="U42" s="37">
        <v>8360591.9351123935</v>
      </c>
      <c r="V42" s="38">
        <v>14600000</v>
      </c>
      <c r="W42" s="38">
        <v>3342274.6583419442</v>
      </c>
      <c r="X42" s="44">
        <v>15820207.386415904</v>
      </c>
      <c r="Y42" s="37">
        <v>8832379.7193801869</v>
      </c>
      <c r="Z42" s="38">
        <v>21900000</v>
      </c>
      <c r="AA42" s="38">
        <v>5013411.9875129173</v>
      </c>
      <c r="AB42" s="39">
        <v>15820207.386415904</v>
      </c>
      <c r="AC42" s="37">
        <v>11776506.292506915</v>
      </c>
      <c r="AD42" s="38">
        <v>29200000</v>
      </c>
      <c r="AE42" s="38">
        <v>6684549.3166838884</v>
      </c>
      <c r="AF42" s="39">
        <v>15820207.386415904</v>
      </c>
      <c r="AG42" s="37">
        <v>14720632.865633644</v>
      </c>
      <c r="AH42" s="38">
        <v>36500000</v>
      </c>
      <c r="AI42" s="38">
        <v>8355686.6458548615</v>
      </c>
      <c r="AJ42" s="39">
        <v>18600878.163175754</v>
      </c>
      <c r="AK42" s="37">
        <v>17664759.438760374</v>
      </c>
      <c r="AL42" s="38">
        <v>43800000</v>
      </c>
      <c r="AM42" s="38">
        <v>10026823.975025835</v>
      </c>
      <c r="AN42" s="39">
        <v>22321053.795810908</v>
      </c>
    </row>
    <row r="43" spans="2:40" x14ac:dyDescent="0.3">
      <c r="B43" s="30">
        <v>2027</v>
      </c>
      <c r="C43">
        <v>42.235898717604613</v>
      </c>
      <c r="E43">
        <v>52.560124067117471</v>
      </c>
      <c r="G43">
        <v>14.649726454651187</v>
      </c>
      <c r="I43">
        <v>51.386268641635837</v>
      </c>
      <c r="L43" s="30">
        <f t="shared" si="1"/>
        <v>2059</v>
      </c>
      <c r="M43">
        <v>14874145.096364727</v>
      </c>
      <c r="N43">
        <v>19864903.893276539</v>
      </c>
      <c r="O43">
        <v>5476497.4820068404</v>
      </c>
      <c r="P43">
        <v>18686003.478896525</v>
      </c>
      <c r="Q43" s="37">
        <v>8360591.9351123935</v>
      </c>
      <c r="R43" s="38">
        <v>7300000</v>
      </c>
      <c r="S43" s="38">
        <v>2037600.7682307656</v>
      </c>
      <c r="T43" s="39">
        <v>15820207.386415904</v>
      </c>
      <c r="U43" s="37">
        <v>8360591.9351123935</v>
      </c>
      <c r="V43" s="38">
        <v>14600000</v>
      </c>
      <c r="W43" s="38">
        <v>3342274.6583419442</v>
      </c>
      <c r="X43" s="44">
        <v>15820207.386415904</v>
      </c>
      <c r="Y43" s="37">
        <v>8832379.7193801869</v>
      </c>
      <c r="Z43" s="38">
        <v>21900000</v>
      </c>
      <c r="AA43" s="38">
        <v>5013411.9875129173</v>
      </c>
      <c r="AB43" s="39">
        <v>15820207.386415904</v>
      </c>
      <c r="AC43" s="37">
        <v>11776506.292506915</v>
      </c>
      <c r="AD43" s="38">
        <v>29200000</v>
      </c>
      <c r="AE43" s="38">
        <v>6684549.3166838884</v>
      </c>
      <c r="AF43" s="39">
        <v>15820207.386415904</v>
      </c>
      <c r="AG43" s="37">
        <v>14720632.865633644</v>
      </c>
      <c r="AH43" s="38">
        <v>36500000</v>
      </c>
      <c r="AI43" s="38">
        <v>8355686.6458548615</v>
      </c>
      <c r="AJ43" s="39">
        <v>18600878.163175754</v>
      </c>
      <c r="AK43" s="37">
        <v>17664759.438760374</v>
      </c>
      <c r="AL43" s="38">
        <v>43800000</v>
      </c>
      <c r="AM43" s="38">
        <v>10026823.975025835</v>
      </c>
      <c r="AN43" s="39">
        <v>22321053.795810908</v>
      </c>
    </row>
    <row r="44" spans="2:40" x14ac:dyDescent="0.3">
      <c r="B44" s="30">
        <v>2028</v>
      </c>
      <c r="C44">
        <v>42.708532822478553</v>
      </c>
      <c r="E44">
        <v>53.976686394371981</v>
      </c>
      <c r="G44">
        <v>14.902860547131679</v>
      </c>
      <c r="I44">
        <v>51.309255347494222</v>
      </c>
      <c r="L44" s="30">
        <f t="shared" si="1"/>
        <v>2060</v>
      </c>
      <c r="M44">
        <v>14874145.096364727</v>
      </c>
      <c r="N44">
        <v>19864903.893276539</v>
      </c>
      <c r="O44">
        <v>5476497.4820068404</v>
      </c>
      <c r="P44">
        <v>18686003.478896525</v>
      </c>
      <c r="Q44" s="37">
        <v>8360591.9351123935</v>
      </c>
      <c r="R44" s="38">
        <v>7300000</v>
      </c>
      <c r="S44" s="38">
        <v>2037600.7682307656</v>
      </c>
      <c r="T44" s="39">
        <v>15820207.386415904</v>
      </c>
      <c r="U44" s="37">
        <v>8360591.9351123935</v>
      </c>
      <c r="V44" s="38">
        <v>14600000</v>
      </c>
      <c r="W44" s="38">
        <v>3342274.6583419442</v>
      </c>
      <c r="X44" s="44">
        <v>15820207.386415904</v>
      </c>
      <c r="Y44" s="37">
        <v>8832379.7193801869</v>
      </c>
      <c r="Z44" s="38">
        <v>21900000</v>
      </c>
      <c r="AA44" s="38">
        <v>5013411.9875129173</v>
      </c>
      <c r="AB44" s="39">
        <v>15820207.386415904</v>
      </c>
      <c r="AC44" s="37">
        <v>11776506.292506915</v>
      </c>
      <c r="AD44" s="38">
        <v>29200000</v>
      </c>
      <c r="AE44" s="38">
        <v>6684549.3166838884</v>
      </c>
      <c r="AF44" s="39">
        <v>15820207.386415904</v>
      </c>
      <c r="AG44" s="37">
        <v>14720632.865633644</v>
      </c>
      <c r="AH44" s="38">
        <v>36500000</v>
      </c>
      <c r="AI44" s="38">
        <v>8355686.6458548615</v>
      </c>
      <c r="AJ44" s="39">
        <v>18600878.163175754</v>
      </c>
      <c r="AK44" s="37">
        <v>17664759.438760374</v>
      </c>
      <c r="AL44" s="38">
        <v>43800000</v>
      </c>
      <c r="AM44" s="38">
        <v>10026823.975025835</v>
      </c>
      <c r="AN44" s="39">
        <v>22321053.795810908</v>
      </c>
    </row>
    <row r="45" spans="2:40" x14ac:dyDescent="0.3">
      <c r="B45" s="30">
        <v>2029</v>
      </c>
      <c r="C45">
        <v>42.658244284405143</v>
      </c>
      <c r="E45">
        <v>55.008348707179728</v>
      </c>
      <c r="G45">
        <v>15.10101210281158</v>
      </c>
      <c r="I45">
        <v>51.226416637942485</v>
      </c>
      <c r="L45" s="30">
        <f t="shared" si="1"/>
        <v>2061</v>
      </c>
      <c r="M45">
        <v>14874145.096364727</v>
      </c>
      <c r="N45">
        <v>19864903.893276539</v>
      </c>
      <c r="O45">
        <v>5476497.4820068404</v>
      </c>
      <c r="P45">
        <v>18686003.478896525</v>
      </c>
      <c r="Q45" s="37">
        <v>8360591.9351123935</v>
      </c>
      <c r="R45" s="38">
        <v>7300000</v>
      </c>
      <c r="S45" s="38">
        <v>2037600.7682307656</v>
      </c>
      <c r="T45" s="39">
        <v>15820207.386415904</v>
      </c>
      <c r="U45" s="37">
        <v>8360591.9351123935</v>
      </c>
      <c r="V45" s="38">
        <v>14600000</v>
      </c>
      <c r="W45" s="38">
        <v>3342274.6583419442</v>
      </c>
      <c r="X45" s="44">
        <v>15820207.386415904</v>
      </c>
      <c r="Y45" s="37">
        <v>8832379.7193801869</v>
      </c>
      <c r="Z45" s="38">
        <v>21900000</v>
      </c>
      <c r="AA45" s="38">
        <v>5013411.9875129173</v>
      </c>
      <c r="AB45" s="39">
        <v>15820207.386415904</v>
      </c>
      <c r="AC45" s="37">
        <v>11776506.292506915</v>
      </c>
      <c r="AD45" s="38">
        <v>29200000</v>
      </c>
      <c r="AE45" s="38">
        <v>6684549.3166838884</v>
      </c>
      <c r="AF45" s="39">
        <v>15820207.386415904</v>
      </c>
      <c r="AG45" s="37">
        <v>14720632.865633644</v>
      </c>
      <c r="AH45" s="38">
        <v>36500000</v>
      </c>
      <c r="AI45" s="38">
        <v>8355686.6458548615</v>
      </c>
      <c r="AJ45" s="39">
        <v>18600878.163175754</v>
      </c>
      <c r="AK45" s="37">
        <v>17664759.438760374</v>
      </c>
      <c r="AL45" s="38">
        <v>43800000</v>
      </c>
      <c r="AM45" s="38">
        <v>10026823.975025835</v>
      </c>
      <c r="AN45" s="39">
        <v>22321053.795810908</v>
      </c>
    </row>
    <row r="46" spans="2:40" x14ac:dyDescent="0.3">
      <c r="B46" s="30">
        <v>2030</v>
      </c>
      <c r="C46">
        <v>41.637557708017745</v>
      </c>
      <c r="E46">
        <v>55.646964415145746</v>
      </c>
      <c r="G46">
        <v>15.242574306279604</v>
      </c>
      <c r="I46">
        <v>51.214433040176083</v>
      </c>
      <c r="L46" s="30">
        <f t="shared" si="1"/>
        <v>2062</v>
      </c>
      <c r="M46">
        <v>14874145.096364727</v>
      </c>
      <c r="N46">
        <v>19864903.893276539</v>
      </c>
      <c r="O46">
        <v>5476497.4820068404</v>
      </c>
      <c r="P46">
        <v>18686003.478896525</v>
      </c>
      <c r="Q46" s="37">
        <v>8360591.9351123935</v>
      </c>
      <c r="R46" s="38">
        <v>7300000</v>
      </c>
      <c r="S46" s="38">
        <v>2037600.7682307656</v>
      </c>
      <c r="T46" s="39">
        <v>15820207.386415904</v>
      </c>
      <c r="U46" s="37">
        <v>8360591.9351123935</v>
      </c>
      <c r="V46" s="38">
        <v>14600000</v>
      </c>
      <c r="W46" s="38">
        <v>3342274.6583419442</v>
      </c>
      <c r="X46" s="44">
        <v>15820207.386415904</v>
      </c>
      <c r="Y46" s="37">
        <v>8832379.7193801869</v>
      </c>
      <c r="Z46" s="38">
        <v>21900000</v>
      </c>
      <c r="AA46" s="38">
        <v>5013411.9875129173</v>
      </c>
      <c r="AB46" s="39">
        <v>15820207.386415904</v>
      </c>
      <c r="AC46" s="37">
        <v>11776506.292506915</v>
      </c>
      <c r="AD46" s="38">
        <v>29200000</v>
      </c>
      <c r="AE46" s="38">
        <v>6684549.3166838884</v>
      </c>
      <c r="AF46" s="39">
        <v>15820207.386415904</v>
      </c>
      <c r="AG46" s="37">
        <v>14720632.865633644</v>
      </c>
      <c r="AH46" s="38">
        <v>36500000</v>
      </c>
      <c r="AI46" s="38">
        <v>8355686.6458548615</v>
      </c>
      <c r="AJ46" s="39">
        <v>18600878.163175754</v>
      </c>
      <c r="AK46" s="37">
        <v>17664759.438760374</v>
      </c>
      <c r="AL46" s="38">
        <v>43800000</v>
      </c>
      <c r="AM46" s="38">
        <v>10026823.975025835</v>
      </c>
      <c r="AN46" s="39">
        <v>22321053.795810908</v>
      </c>
    </row>
    <row r="47" spans="2:40" x14ac:dyDescent="0.3">
      <c r="B47" s="30">
        <v>2031</v>
      </c>
      <c r="C47">
        <v>40.548357908654935</v>
      </c>
      <c r="E47">
        <v>55.66258572988415</v>
      </c>
      <c r="G47">
        <v>15.254267212450392</v>
      </c>
      <c r="I47">
        <v>51.204325063619628</v>
      </c>
      <c r="L47" s="30">
        <f t="shared" si="1"/>
        <v>2063</v>
      </c>
      <c r="M47">
        <v>14874145.096364727</v>
      </c>
      <c r="N47">
        <v>19864903.893276539</v>
      </c>
      <c r="O47">
        <v>5476497.4820068404</v>
      </c>
      <c r="P47">
        <v>18686003.478896525</v>
      </c>
      <c r="Q47" s="37">
        <v>8360591.9351123935</v>
      </c>
      <c r="R47" s="38">
        <v>7300000</v>
      </c>
      <c r="S47" s="38">
        <v>2037600.7682307656</v>
      </c>
      <c r="T47" s="39">
        <v>15820207.386415904</v>
      </c>
      <c r="U47" s="37">
        <v>8360591.9351123935</v>
      </c>
      <c r="V47" s="38">
        <v>14600000</v>
      </c>
      <c r="W47" s="38">
        <v>3342274.6583419442</v>
      </c>
      <c r="X47" s="44">
        <v>15820207.386415904</v>
      </c>
      <c r="Y47" s="37">
        <v>8832379.7193801869</v>
      </c>
      <c r="Z47" s="38">
        <v>21900000</v>
      </c>
      <c r="AA47" s="38">
        <v>5013411.9875129173</v>
      </c>
      <c r="AB47" s="39">
        <v>15820207.386415904</v>
      </c>
      <c r="AC47" s="37">
        <v>11776506.292506915</v>
      </c>
      <c r="AD47" s="38">
        <v>29200000</v>
      </c>
      <c r="AE47" s="38">
        <v>6684549.3166838884</v>
      </c>
      <c r="AF47" s="39">
        <v>15820207.386415904</v>
      </c>
      <c r="AG47" s="37">
        <v>14720632.865633644</v>
      </c>
      <c r="AH47" s="38">
        <v>36500000</v>
      </c>
      <c r="AI47" s="38">
        <v>8355686.6458548615</v>
      </c>
      <c r="AJ47" s="39">
        <v>18600878.163175754</v>
      </c>
      <c r="AK47" s="37">
        <v>17664759.438760374</v>
      </c>
      <c r="AL47" s="38">
        <v>43800000</v>
      </c>
      <c r="AM47" s="38">
        <v>10026823.975025835</v>
      </c>
      <c r="AN47" s="39">
        <v>22321053.795810908</v>
      </c>
    </row>
    <row r="48" spans="2:40" x14ac:dyDescent="0.3">
      <c r="B48" s="30">
        <v>2032</v>
      </c>
      <c r="C48">
        <v>39.490498687731765</v>
      </c>
      <c r="E48">
        <v>54.852867627632939</v>
      </c>
      <c r="G48">
        <v>15.092447802504719</v>
      </c>
      <c r="I48">
        <v>51.198152693979942</v>
      </c>
      <c r="L48" s="30">
        <f t="shared" si="1"/>
        <v>2064</v>
      </c>
      <c r="M48">
        <v>14874145.096364727</v>
      </c>
      <c r="N48">
        <v>19864903.893276539</v>
      </c>
      <c r="O48">
        <v>5476497.4820068404</v>
      </c>
      <c r="P48">
        <v>18686003.478896525</v>
      </c>
      <c r="Q48" s="37">
        <v>8360591.9351123935</v>
      </c>
      <c r="R48" s="38">
        <v>7300000</v>
      </c>
      <c r="S48" s="38">
        <v>2037600.7682307656</v>
      </c>
      <c r="T48" s="39">
        <v>15820207.386415904</v>
      </c>
      <c r="U48" s="37">
        <v>8360591.9351123935</v>
      </c>
      <c r="V48" s="38">
        <v>14600000</v>
      </c>
      <c r="W48" s="38">
        <v>3342274.6583419442</v>
      </c>
      <c r="X48" s="44">
        <v>15820207.386415904</v>
      </c>
      <c r="Y48" s="37">
        <v>8832379.7193801869</v>
      </c>
      <c r="Z48" s="38">
        <v>21900000</v>
      </c>
      <c r="AA48" s="38">
        <v>5013411.9875129173</v>
      </c>
      <c r="AB48" s="39">
        <v>15820207.386415904</v>
      </c>
      <c r="AC48" s="37">
        <v>11776506.292506915</v>
      </c>
      <c r="AD48" s="38">
        <v>29200000</v>
      </c>
      <c r="AE48" s="38">
        <v>6684549.3166838884</v>
      </c>
      <c r="AF48" s="39">
        <v>15820207.386415904</v>
      </c>
      <c r="AG48" s="37">
        <v>14720632.865633644</v>
      </c>
      <c r="AH48" s="38">
        <v>36500000</v>
      </c>
      <c r="AI48" s="38">
        <v>8355686.6458548615</v>
      </c>
      <c r="AJ48" s="39">
        <v>18600878.163175754</v>
      </c>
      <c r="AK48" s="37">
        <v>17664759.438760374</v>
      </c>
      <c r="AL48" s="38">
        <v>43800000</v>
      </c>
      <c r="AM48" s="38">
        <v>10026823.975025835</v>
      </c>
      <c r="AN48" s="39">
        <v>22321053.795810908</v>
      </c>
    </row>
    <row r="49" spans="2:40" x14ac:dyDescent="0.3">
      <c r="B49" s="30">
        <v>2033</v>
      </c>
      <c r="C49">
        <v>38.66684512904272</v>
      </c>
      <c r="E49">
        <v>53.723593160186638</v>
      </c>
      <c r="G49">
        <v>14.864845051132962</v>
      </c>
      <c r="I49">
        <v>51.196490109040973</v>
      </c>
      <c r="L49" s="30">
        <f t="shared" si="1"/>
        <v>2065</v>
      </c>
      <c r="M49">
        <v>14874145.096364727</v>
      </c>
      <c r="N49">
        <v>19864903.893276539</v>
      </c>
      <c r="O49">
        <v>5476497.4820068404</v>
      </c>
      <c r="P49">
        <v>18686003.478896525</v>
      </c>
      <c r="Q49" s="37">
        <v>8360591.9351123935</v>
      </c>
      <c r="R49" s="38">
        <v>7300000</v>
      </c>
      <c r="S49" s="38">
        <v>2037600.7682307656</v>
      </c>
      <c r="T49" s="39">
        <v>15820207.386415904</v>
      </c>
      <c r="U49" s="37">
        <v>8360591.9351123935</v>
      </c>
      <c r="V49" s="38">
        <v>14600000</v>
      </c>
      <c r="W49" s="38">
        <v>3342274.6583419442</v>
      </c>
      <c r="X49" s="44">
        <v>15820207.386415904</v>
      </c>
      <c r="Y49" s="37">
        <v>8832379.7193801869</v>
      </c>
      <c r="Z49" s="38">
        <v>21900000</v>
      </c>
      <c r="AA49" s="38">
        <v>5013411.9875129173</v>
      </c>
      <c r="AB49" s="39">
        <v>15820207.386415904</v>
      </c>
      <c r="AC49" s="37">
        <v>11776506.292506915</v>
      </c>
      <c r="AD49" s="38">
        <v>29200000</v>
      </c>
      <c r="AE49" s="38">
        <v>6684549.3166838884</v>
      </c>
      <c r="AF49" s="39">
        <v>15820207.386415904</v>
      </c>
      <c r="AG49" s="37">
        <v>14720632.865633644</v>
      </c>
      <c r="AH49" s="38">
        <v>36500000</v>
      </c>
      <c r="AI49" s="38">
        <v>8355686.6458548615</v>
      </c>
      <c r="AJ49" s="39">
        <v>18600878.163175754</v>
      </c>
      <c r="AK49" s="37">
        <v>17664759.438760374</v>
      </c>
      <c r="AL49" s="38">
        <v>43800000</v>
      </c>
      <c r="AM49" s="38">
        <v>10026823.975025835</v>
      </c>
      <c r="AN49" s="39">
        <v>22321053.795810908</v>
      </c>
    </row>
    <row r="50" spans="2:40" x14ac:dyDescent="0.3">
      <c r="B50" s="30">
        <v>2034</v>
      </c>
      <c r="C50">
        <v>39.219623085583251</v>
      </c>
      <c r="E50">
        <v>54.053330287247704</v>
      </c>
      <c r="G50">
        <v>14.930766615403993</v>
      </c>
      <c r="I50">
        <v>51.195434642503614</v>
      </c>
      <c r="L50" s="30">
        <f t="shared" si="1"/>
        <v>2066</v>
      </c>
      <c r="M50">
        <v>14874145.096364727</v>
      </c>
      <c r="N50">
        <v>19864903.893276539</v>
      </c>
      <c r="O50">
        <v>5476497.4820068404</v>
      </c>
      <c r="P50">
        <v>18686003.478896525</v>
      </c>
      <c r="Q50" s="37">
        <v>8360591.9351123935</v>
      </c>
      <c r="R50" s="38">
        <v>7300000</v>
      </c>
      <c r="S50" s="38">
        <v>2037600.7682307656</v>
      </c>
      <c r="T50" s="39">
        <v>15820207.386415904</v>
      </c>
      <c r="U50" s="37">
        <v>8360591.9351123935</v>
      </c>
      <c r="V50" s="38">
        <v>14600000</v>
      </c>
      <c r="W50" s="38">
        <v>3342274.6583419442</v>
      </c>
      <c r="X50" s="44">
        <v>15820207.386415904</v>
      </c>
      <c r="Y50" s="37">
        <v>8832379.7193801869</v>
      </c>
      <c r="Z50" s="38">
        <v>21900000</v>
      </c>
      <c r="AA50" s="38">
        <v>5013411.9875129173</v>
      </c>
      <c r="AB50" s="39">
        <v>15820207.386415904</v>
      </c>
      <c r="AC50" s="37">
        <v>11776506.292506915</v>
      </c>
      <c r="AD50" s="38">
        <v>29200000</v>
      </c>
      <c r="AE50" s="38">
        <v>6684549.3166838884</v>
      </c>
      <c r="AF50" s="39">
        <v>15820207.386415904</v>
      </c>
      <c r="AG50" s="37">
        <v>14720632.865633644</v>
      </c>
      <c r="AH50" s="38">
        <v>36500000</v>
      </c>
      <c r="AI50" s="38">
        <v>8355686.6458548615</v>
      </c>
      <c r="AJ50" s="39">
        <v>18600878.163175754</v>
      </c>
      <c r="AK50" s="37">
        <v>17664759.438760374</v>
      </c>
      <c r="AL50" s="38">
        <v>43800000</v>
      </c>
      <c r="AM50" s="38">
        <v>10026823.975025835</v>
      </c>
      <c r="AN50" s="39">
        <v>22321053.795810908</v>
      </c>
    </row>
    <row r="51" spans="2:40" x14ac:dyDescent="0.3">
      <c r="B51" s="30">
        <v>2035</v>
      </c>
      <c r="C51">
        <v>40.071428549283674</v>
      </c>
      <c r="E51">
        <v>54.281863379952831</v>
      </c>
      <c r="G51">
        <v>14.975927642682155</v>
      </c>
      <c r="I51">
        <v>51.194911676555613</v>
      </c>
      <c r="L51" s="30">
        <f t="shared" si="1"/>
        <v>2067</v>
      </c>
      <c r="M51">
        <v>14874145.096364727</v>
      </c>
      <c r="N51">
        <v>19864903.893276539</v>
      </c>
      <c r="O51">
        <v>5476497.4820068404</v>
      </c>
      <c r="P51">
        <v>18686003.478896525</v>
      </c>
      <c r="Q51" s="37">
        <v>8360591.9351123935</v>
      </c>
      <c r="R51" s="38">
        <v>7300000</v>
      </c>
      <c r="S51" s="38">
        <v>2037600.7682307656</v>
      </c>
      <c r="T51" s="39">
        <v>15820207.386415904</v>
      </c>
      <c r="U51" s="37">
        <v>8360591.9351123935</v>
      </c>
      <c r="V51" s="38">
        <v>14600000</v>
      </c>
      <c r="W51" s="38">
        <v>3342274.6583419442</v>
      </c>
      <c r="X51" s="44">
        <v>15820207.386415904</v>
      </c>
      <c r="Y51" s="37">
        <v>8832379.7193801869</v>
      </c>
      <c r="Z51" s="38">
        <v>21900000</v>
      </c>
      <c r="AA51" s="38">
        <v>5013411.9875129173</v>
      </c>
      <c r="AB51" s="39">
        <v>15820207.386415904</v>
      </c>
      <c r="AC51" s="37">
        <v>11776506.292506915</v>
      </c>
      <c r="AD51" s="38">
        <v>29200000</v>
      </c>
      <c r="AE51" s="38">
        <v>6684549.3166838884</v>
      </c>
      <c r="AF51" s="39">
        <v>15820207.386415904</v>
      </c>
      <c r="AG51" s="37">
        <v>14720632.865633644</v>
      </c>
      <c r="AH51" s="38">
        <v>36500000</v>
      </c>
      <c r="AI51" s="38">
        <v>8355686.6458548615</v>
      </c>
      <c r="AJ51" s="39">
        <v>18600878.163175754</v>
      </c>
      <c r="AK51" s="37">
        <v>17664759.438760374</v>
      </c>
      <c r="AL51" s="38">
        <v>43800000</v>
      </c>
      <c r="AM51" s="38">
        <v>10026823.975025835</v>
      </c>
      <c r="AN51" s="39">
        <v>22321053.795810908</v>
      </c>
    </row>
    <row r="52" spans="2:40" x14ac:dyDescent="0.3">
      <c r="B52" s="30">
        <v>2036</v>
      </c>
      <c r="C52">
        <v>40.644517362900061</v>
      </c>
      <c r="E52">
        <v>54.421023757018027</v>
      </c>
      <c r="G52">
        <v>15.003063755579163</v>
      </c>
      <c r="I52">
        <v>51.194721028471832</v>
      </c>
      <c r="L52" s="30">
        <f t="shared" si="1"/>
        <v>2068</v>
      </c>
      <c r="M52">
        <v>14874145.096364727</v>
      </c>
      <c r="N52">
        <v>19864903.893276539</v>
      </c>
      <c r="O52">
        <v>5476497.4820068404</v>
      </c>
      <c r="P52">
        <v>18686003.478896525</v>
      </c>
      <c r="Q52" s="37">
        <v>8360591.9351123935</v>
      </c>
      <c r="R52" s="38">
        <v>7300000</v>
      </c>
      <c r="S52" s="38">
        <v>2037600.7682307656</v>
      </c>
      <c r="T52" s="39">
        <v>15820207.386415904</v>
      </c>
      <c r="U52" s="37">
        <v>8360591.9351123935</v>
      </c>
      <c r="V52" s="38">
        <v>14600000</v>
      </c>
      <c r="W52" s="38">
        <v>3342274.6583419442</v>
      </c>
      <c r="X52" s="44">
        <v>15820207.386415904</v>
      </c>
      <c r="Y52" s="37">
        <v>8832379.7193801869</v>
      </c>
      <c r="Z52" s="38">
        <v>21900000</v>
      </c>
      <c r="AA52" s="38">
        <v>5013411.9875129173</v>
      </c>
      <c r="AB52" s="39">
        <v>15820207.386415904</v>
      </c>
      <c r="AC52" s="37">
        <v>11776506.292506915</v>
      </c>
      <c r="AD52" s="38">
        <v>29200000</v>
      </c>
      <c r="AE52" s="38">
        <v>6684549.3166838884</v>
      </c>
      <c r="AF52" s="39">
        <v>15820207.386415904</v>
      </c>
      <c r="AG52" s="37">
        <v>14720632.865633644</v>
      </c>
      <c r="AH52" s="38">
        <v>36500000</v>
      </c>
      <c r="AI52" s="38">
        <v>8355686.6458548615</v>
      </c>
      <c r="AJ52" s="39">
        <v>18600878.163175754</v>
      </c>
      <c r="AK52" s="37">
        <v>17664759.438760374</v>
      </c>
      <c r="AL52" s="38">
        <v>43800000</v>
      </c>
      <c r="AM52" s="38">
        <v>10026823.975025835</v>
      </c>
      <c r="AN52" s="39">
        <v>22321053.795810908</v>
      </c>
    </row>
    <row r="53" spans="2:40" x14ac:dyDescent="0.3">
      <c r="B53" s="30">
        <v>2037</v>
      </c>
      <c r="C53">
        <v>40.737086284281339</v>
      </c>
      <c r="E53">
        <v>54.487187953859014</v>
      </c>
      <c r="G53">
        <v>15.015797065106211</v>
      </c>
      <c r="I53">
        <v>51.194616964908946</v>
      </c>
      <c r="L53" s="30">
        <f t="shared" si="1"/>
        <v>2069</v>
      </c>
      <c r="M53">
        <v>14874145.096364727</v>
      </c>
      <c r="N53">
        <v>19864903.893276539</v>
      </c>
      <c r="O53">
        <v>5476497.4820068404</v>
      </c>
      <c r="P53">
        <v>18686003.478896525</v>
      </c>
      <c r="Q53" s="37">
        <v>8360591.9351123935</v>
      </c>
      <c r="R53" s="38">
        <v>7300000</v>
      </c>
      <c r="S53" s="38">
        <v>2037600.7682307656</v>
      </c>
      <c r="T53" s="39">
        <v>15820207.386415904</v>
      </c>
      <c r="U53" s="37">
        <v>8360591.9351123935</v>
      </c>
      <c r="V53" s="38">
        <v>14600000</v>
      </c>
      <c r="W53" s="38">
        <v>3342274.6583419442</v>
      </c>
      <c r="X53" s="44">
        <v>15820207.386415904</v>
      </c>
      <c r="Y53" s="37">
        <v>8832379.7193801869</v>
      </c>
      <c r="Z53" s="38">
        <v>21900000</v>
      </c>
      <c r="AA53" s="38">
        <v>5013411.9875129173</v>
      </c>
      <c r="AB53" s="39">
        <v>15820207.386415904</v>
      </c>
      <c r="AC53" s="37">
        <v>11776506.292506915</v>
      </c>
      <c r="AD53" s="38">
        <v>29200000</v>
      </c>
      <c r="AE53" s="38">
        <v>6684549.3166838884</v>
      </c>
      <c r="AF53" s="39">
        <v>15820207.386415904</v>
      </c>
      <c r="AG53" s="37">
        <v>14720632.865633644</v>
      </c>
      <c r="AH53" s="38">
        <v>36500000</v>
      </c>
      <c r="AI53" s="38">
        <v>8355686.6458548615</v>
      </c>
      <c r="AJ53" s="39">
        <v>18600878.163175754</v>
      </c>
      <c r="AK53" s="37">
        <v>17664759.438760374</v>
      </c>
      <c r="AL53" s="38">
        <v>43800000</v>
      </c>
      <c r="AM53" s="38">
        <v>10026823.975025835</v>
      </c>
      <c r="AN53" s="39">
        <v>22321053.795810908</v>
      </c>
    </row>
    <row r="54" spans="2:40" ht="15" thickBot="1" x14ac:dyDescent="0.35">
      <c r="B54" s="30">
        <v>2038</v>
      </c>
      <c r="C54">
        <v>41.039045379808336</v>
      </c>
      <c r="E54">
        <v>54.499633263183618</v>
      </c>
      <c r="G54">
        <v>15.018351231659569</v>
      </c>
      <c r="I54">
        <v>51.194568866226895</v>
      </c>
      <c r="L54" s="30">
        <f t="shared" si="1"/>
        <v>2070</v>
      </c>
      <c r="M54">
        <v>14874145.096364727</v>
      </c>
      <c r="N54">
        <v>19864903.893276539</v>
      </c>
      <c r="O54">
        <v>5476497.4820068404</v>
      </c>
      <c r="P54">
        <v>18686003.478896525</v>
      </c>
      <c r="Q54" s="41">
        <v>8360591.9351123935</v>
      </c>
      <c r="R54" s="42">
        <v>7300000</v>
      </c>
      <c r="S54" s="42">
        <v>2037600.7682307656</v>
      </c>
      <c r="T54" s="43">
        <v>15820207.386415904</v>
      </c>
      <c r="U54" s="41">
        <v>8360591.9351123935</v>
      </c>
      <c r="V54" s="42">
        <v>14600000</v>
      </c>
      <c r="W54" s="42">
        <v>3342274.6583419442</v>
      </c>
      <c r="X54" s="45">
        <v>15820207.386415904</v>
      </c>
      <c r="Y54" s="41">
        <v>8832379.7193801869</v>
      </c>
      <c r="Z54" s="42">
        <v>21900000</v>
      </c>
      <c r="AA54" s="42">
        <v>5013411.9875129173</v>
      </c>
      <c r="AB54" s="43">
        <v>15820207.386415904</v>
      </c>
      <c r="AC54" s="41">
        <v>11776506.292506915</v>
      </c>
      <c r="AD54" s="42">
        <v>29200000</v>
      </c>
      <c r="AE54" s="42">
        <v>6684549.3166838884</v>
      </c>
      <c r="AF54" s="43">
        <v>15820207.386415904</v>
      </c>
      <c r="AG54" s="41">
        <v>14720632.865633644</v>
      </c>
      <c r="AH54" s="42">
        <v>36500000</v>
      </c>
      <c r="AI54" s="42">
        <v>8355686.6458548615</v>
      </c>
      <c r="AJ54" s="43">
        <v>18600878.163175754</v>
      </c>
      <c r="AK54" s="41">
        <v>17664759.438760374</v>
      </c>
      <c r="AL54" s="42">
        <v>43800000</v>
      </c>
      <c r="AM54" s="42">
        <v>10026823.975025835</v>
      </c>
      <c r="AN54" s="43">
        <v>22321053.795810908</v>
      </c>
    </row>
    <row r="55" spans="2:40" x14ac:dyDescent="0.3">
      <c r="B55" s="30">
        <v>2039</v>
      </c>
      <c r="C55">
        <v>42.046451715960181</v>
      </c>
      <c r="E55">
        <v>54.479303830808284</v>
      </c>
      <c r="G55">
        <v>15.014713962850717</v>
      </c>
      <c r="I55">
        <v>51.194548700913444</v>
      </c>
    </row>
    <row r="56" spans="2:40" x14ac:dyDescent="0.3">
      <c r="B56" s="30">
        <v>2040</v>
      </c>
      <c r="C56">
        <v>42.228587320169545</v>
      </c>
      <c r="E56">
        <v>54.445770013113609</v>
      </c>
      <c r="G56">
        <v>15.008315541812481</v>
      </c>
      <c r="I56">
        <v>51.194538563998243</v>
      </c>
    </row>
    <row r="57" spans="2:40" x14ac:dyDescent="0.3">
      <c r="B57" s="30">
        <v>2041</v>
      </c>
      <c r="C57">
        <v>41.294601918639856</v>
      </c>
      <c r="E57">
        <v>54.415758135408481</v>
      </c>
      <c r="G57">
        <v>15.002322828584759</v>
      </c>
      <c r="I57">
        <v>51.194533952179967</v>
      </c>
    </row>
    <row r="58" spans="2:40" x14ac:dyDescent="0.3">
      <c r="B58" s="30">
        <v>2042</v>
      </c>
      <c r="C58">
        <v>41.275996294372824</v>
      </c>
      <c r="E58">
        <v>54.4021294508848</v>
      </c>
      <c r="G58">
        <v>14.999499781396857</v>
      </c>
      <c r="I58">
        <v>51.194531898412507</v>
      </c>
    </row>
    <row r="59" spans="2:40" x14ac:dyDescent="0.3">
      <c r="B59" s="30">
        <v>2043</v>
      </c>
      <c r="C59">
        <v>41.219999099069454</v>
      </c>
      <c r="E59">
        <v>54.408692416347286</v>
      </c>
      <c r="G59">
        <v>15.000744259881433</v>
      </c>
      <c r="I59">
        <v>51.194530910030089</v>
      </c>
    </row>
    <row r="60" spans="2:40" x14ac:dyDescent="0.3">
      <c r="B60" s="30">
        <v>2044</v>
      </c>
      <c r="C60">
        <v>41.140675804110785</v>
      </c>
      <c r="E60">
        <v>54.424643887834748</v>
      </c>
      <c r="G60">
        <v>15.003904971201534</v>
      </c>
      <c r="I60">
        <v>51.194530459796674</v>
      </c>
    </row>
    <row r="61" spans="2:40" x14ac:dyDescent="0.3">
      <c r="B61" s="30">
        <v>2045</v>
      </c>
      <c r="C61">
        <v>41.047997115117482</v>
      </c>
      <c r="E61">
        <v>54.431039276753339</v>
      </c>
      <c r="G61">
        <v>15.005169462602584</v>
      </c>
      <c r="I61">
        <v>51.194530254362363</v>
      </c>
    </row>
    <row r="62" spans="2:40" x14ac:dyDescent="0.3">
      <c r="B62" s="30">
        <v>2046</v>
      </c>
      <c r="C62">
        <v>40.982002581645979</v>
      </c>
      <c r="E62">
        <v>54.431846307282854</v>
      </c>
      <c r="G62">
        <v>15.00533407324388</v>
      </c>
      <c r="I62">
        <v>51.194530157653531</v>
      </c>
    </row>
    <row r="63" spans="2:40" x14ac:dyDescent="0.3">
      <c r="B63" s="30">
        <v>2047</v>
      </c>
      <c r="C63">
        <v>40.886084234933065</v>
      </c>
      <c r="E63">
        <v>54.43008778160317</v>
      </c>
      <c r="G63">
        <v>15.004996943639577</v>
      </c>
      <c r="I63">
        <v>51.194530113396084</v>
      </c>
    </row>
    <row r="64" spans="2:40" x14ac:dyDescent="0.3">
      <c r="B64" s="30">
        <v>2048</v>
      </c>
      <c r="C64">
        <v>40.787630898851283</v>
      </c>
      <c r="E64">
        <v>54.42781275034055</v>
      </c>
      <c r="G64">
        <v>15.00455723924059</v>
      </c>
      <c r="I64">
        <v>51.19453009301958</v>
      </c>
    </row>
    <row r="65" spans="2:10" x14ac:dyDescent="0.3">
      <c r="B65" s="30">
        <v>2049</v>
      </c>
      <c r="C65">
        <v>40.740412742786475</v>
      </c>
      <c r="E65">
        <v>54.426162261980288</v>
      </c>
      <c r="G65">
        <v>15.004233954432092</v>
      </c>
      <c r="I65">
        <v>51.194530083528832</v>
      </c>
    </row>
    <row r="66" spans="2:10" x14ac:dyDescent="0.3">
      <c r="B66" s="30">
        <v>2050</v>
      </c>
      <c r="C66">
        <v>40.751082455793771</v>
      </c>
      <c r="E66">
        <v>54.424394228154902</v>
      </c>
      <c r="G66">
        <v>15.004102690429667</v>
      </c>
      <c r="I66">
        <v>51.194530079168558</v>
      </c>
    </row>
    <row r="67" spans="2:10" x14ac:dyDescent="0.3">
      <c r="B67" s="35" t="s">
        <v>226</v>
      </c>
      <c r="C67" s="25">
        <f>MIN(C21:C38)</f>
        <v>22.905731329075049</v>
      </c>
      <c r="D67" s="25"/>
      <c r="E67" s="25">
        <f>MIN(E29:E38)</f>
        <v>10.097083333333334</v>
      </c>
      <c r="F67" s="25"/>
      <c r="G67" s="25">
        <f>MIN(G29:G38)</f>
        <v>5.5824678581664813</v>
      </c>
      <c r="H67" s="25"/>
      <c r="I67" s="25">
        <f>MIN(I34:I38)</f>
        <v>43.343033935386039</v>
      </c>
      <c r="J67" s="25"/>
    </row>
    <row r="68" spans="2:10" x14ac:dyDescent="0.3">
      <c r="B68" s="36" t="s">
        <v>227</v>
      </c>
      <c r="C68" s="26">
        <f>MAX(C21:C38)</f>
        <v>61.243154096548338</v>
      </c>
      <c r="D68" s="26"/>
      <c r="E68" s="26">
        <f>MAX(E29:E38)</f>
        <v>146.39125000000001</v>
      </c>
      <c r="F68" s="26"/>
      <c r="G68" s="26">
        <f>MAX(G29:G38)</f>
        <v>33.512312676575355</v>
      </c>
      <c r="H68" s="26"/>
      <c r="I68" s="26">
        <f>MAX(I34:I38)</f>
        <v>74.602898778219256</v>
      </c>
      <c r="J68" s="26"/>
    </row>
  </sheetData>
  <mergeCells count="7">
    <mergeCell ref="AK2:AN2"/>
    <mergeCell ref="M2:P2"/>
    <mergeCell ref="Q2:T2"/>
    <mergeCell ref="U2:X2"/>
    <mergeCell ref="Y2:AB2"/>
    <mergeCell ref="AC2:AF2"/>
    <mergeCell ref="AG2:AJ2"/>
  </mergeCells>
  <phoneticPr fontId="5" type="noConversion"/>
  <conditionalFormatting sqref="D30:D3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{07A7A60F-ED74-4280-BCEF-0D247FD83460}</x14:id>
        </ext>
      </extLst>
    </cfRule>
  </conditionalFormatting>
  <conditionalFormatting sqref="F30:F3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{C732D83A-F216-45DC-AC93-6850C82DF0DB}</x14:id>
        </ext>
      </extLst>
    </cfRule>
  </conditionalFormatting>
  <conditionalFormatting sqref="H30:H3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{6D53B9D0-A694-44EB-A22A-C00155CF3017}</x14:id>
        </ext>
      </extLst>
    </cfRule>
  </conditionalFormatting>
  <conditionalFormatting sqref="J35:J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{524A1938-FD07-4E6E-BBE7-407C8716BBDA}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A7A60F-ED74-4280-BCEF-0D247FD834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D30:D38</xm:sqref>
        </x14:conditionalFormatting>
        <x14:conditionalFormatting xmlns:xm="http://schemas.microsoft.com/office/excel/2006/main">
          <x14:cfRule type="dataBar" id="{C732D83A-F216-45DC-AC93-6850C82DF0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F30:F38</xm:sqref>
        </x14:conditionalFormatting>
        <x14:conditionalFormatting xmlns:xm="http://schemas.microsoft.com/office/excel/2006/main">
          <x14:cfRule type="dataBar" id="{6D53B9D0-A694-44EB-A22A-C00155CF30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H30:H38</xm:sqref>
        </x14:conditionalFormatting>
        <x14:conditionalFormatting xmlns:xm="http://schemas.microsoft.com/office/excel/2006/main">
          <x14:cfRule type="dataBar" id="{524A1938-FD07-4E6E-BBE7-407C8716BB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J35:J38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Riassunto scenari</vt:lpstr>
      <vt:lpstr>Vincoli modello</vt:lpstr>
      <vt:lpstr>FUEL 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Pellecchia</dc:creator>
  <cp:lastModifiedBy>Gianluca Pellecchia</cp:lastModifiedBy>
  <dcterms:created xsi:type="dcterms:W3CDTF">2022-08-30T15:08:57Z</dcterms:created>
  <dcterms:modified xsi:type="dcterms:W3CDTF">2022-11-10T22:13:09Z</dcterms:modified>
</cp:coreProperties>
</file>