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wrox\GitHub\rawtodeal\resources\maed-2.0.0\inputs\"/>
    </mc:Choice>
  </mc:AlternateContent>
  <xr:revisionPtr revIDLastSave="0" documentId="13_ncr:1_{857FF88C-D2BE-4EAA-AB78-B43C0A005BB5}" xr6:coauthVersionLast="47" xr6:coauthVersionMax="47" xr10:uidLastSave="{00000000-0000-0000-0000-000000000000}"/>
  <bookViews>
    <workbookView xWindow="-28920" yWindow="-120" windowWidth="29040" windowHeight="15840" tabRatio="930" firstSheet="9" activeTab="21" xr2:uid="{00000000-000D-0000-FFFF-FFFF00000000}"/>
  </bookViews>
  <sheets>
    <sheet name="Sheet9" sheetId="50" state="hidden" r:id="rId1"/>
    <sheet name="IND_AMC_Raw Data" sheetId="53" r:id="rId2"/>
    <sheet name="IND_AMC_Reco" sheetId="55" state="hidden" r:id="rId3"/>
    <sheet name="IND_MANFAC_RawData" sheetId="56" r:id="rId4"/>
    <sheet name="IND_MANFAC_Reco" sheetId="57" state="hidden" r:id="rId5"/>
    <sheet name="IND_MAN_RawData" sheetId="5" state="hidden" r:id="rId6"/>
    <sheet name="IND_MAN_Reco" sheetId="6" state="hidden" r:id="rId7"/>
    <sheet name="IND_MAN_Inp" sheetId="7" state="hidden" r:id="rId8"/>
    <sheet name="IND_MAN_Out" sheetId="8" state="hidden" r:id="rId9"/>
    <sheet name="IND_InputDataMAED" sheetId="51" r:id="rId10"/>
    <sheet name="SER_RawData" sheetId="38" r:id="rId11"/>
    <sheet name="SER_Reco" sheetId="43" state="hidden" r:id="rId12"/>
    <sheet name="SER_ Inp" sheetId="44" r:id="rId13"/>
    <sheet name="SER_Output" sheetId="45" state="hidden" r:id="rId14"/>
    <sheet name="HOU_URB_RawData" sheetId="9" r:id="rId15"/>
    <sheet name="HOU_URB_ROld" sheetId="10" state="hidden" r:id="rId16"/>
    <sheet name="HOU_URB_Reco" sheetId="42" state="hidden" r:id="rId17"/>
    <sheet name="HOU_URB_ Inp" sheetId="11" r:id="rId18"/>
    <sheet name="HOU_URB_Output" sheetId="12" state="hidden" r:id="rId19"/>
    <sheet name="HOU_RUR_RawData" sheetId="46" r:id="rId20"/>
    <sheet name="HOU_RUR_Reco" sheetId="47" state="hidden" r:id="rId21"/>
    <sheet name="HOU_RUR_ Inp" sheetId="48" r:id="rId22"/>
    <sheet name="HOU_RUR_Output" sheetId="49" state="hidden" r:id="rId23"/>
    <sheet name="IND_AGR_RawData" sheetId="1" state="hidden" r:id="rId24"/>
    <sheet name="IND_AGR_Recon" sheetId="2" state="hidden" r:id="rId25"/>
    <sheet name="IND_AGR_Inp" sheetId="3" state="hidden" r:id="rId26"/>
    <sheet name="IND_AGR_Out" sheetId="4" state="hidden" r:id="rId27"/>
    <sheet name="IND_CON_RawData" sheetId="14" state="hidden" r:id="rId28"/>
    <sheet name="IND_CON_Recon" sheetId="19" state="hidden" r:id="rId29"/>
    <sheet name="IND_CON_Inp" sheetId="20" state="hidden" r:id="rId30"/>
    <sheet name="IND_CON_Out" sheetId="21" state="hidden" r:id="rId31"/>
    <sheet name="IND_MIN_Raw_Data" sheetId="15" state="hidden" r:id="rId32"/>
    <sheet name="IND_MIN_Reco" sheetId="16" state="hidden" r:id="rId33"/>
    <sheet name="IND_MIN_Inp" sheetId="17" state="hidden" r:id="rId34"/>
    <sheet name="IND_MIN_Out" sheetId="18" state="hidden" r:id="rId35"/>
    <sheet name="TRANSPORT Raw Data" sheetId="58" r:id="rId36"/>
    <sheet name="TRANSPORT Input Data MAED" sheetId="59" r:id="rId37"/>
    <sheet name="SOCIECONOMIC Input Data MAED" sheetId="60" r:id="rId38"/>
    <sheet name="TRA_FRE_RawData" sheetId="26" state="hidden" r:id="rId39"/>
    <sheet name="TRA_FRE_Reco" sheetId="27" state="hidden" r:id="rId40"/>
    <sheet name="TRA_FRE_Inp" sheetId="28" state="hidden" r:id="rId41"/>
    <sheet name="TRA_FRE_Out" sheetId="29" state="hidden" r:id="rId42"/>
    <sheet name="TRA_URB_RawData" sheetId="30" state="hidden" r:id="rId43"/>
    <sheet name="TRA_URB_Reco" sheetId="31" state="hidden" r:id="rId44"/>
    <sheet name="TRA_URB_Inp" sheetId="32" state="hidden" r:id="rId45"/>
    <sheet name="TRA_ITC_RawData" sheetId="34" state="hidden" r:id="rId46"/>
    <sheet name="TRA_ITC_Reco" sheetId="35" state="hidden" r:id="rId47"/>
    <sheet name="TRA_ITC_Inp" sheetId="36" state="hidden" r:id="rId4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0" roundtripDataSignature="AMtx7mjYxqxwS70MCsywwEl+zJwHTh06OQ=="/>
    </ext>
  </extLst>
</workbook>
</file>

<file path=xl/calcChain.xml><?xml version="1.0" encoding="utf-8"?>
<calcChain xmlns="http://schemas.openxmlformats.org/spreadsheetml/2006/main">
  <c r="E50" i="60" l="1"/>
  <c r="F50" i="60"/>
  <c r="G50" i="60"/>
  <c r="H50" i="60"/>
  <c r="I50" i="60"/>
  <c r="J50" i="60"/>
  <c r="D50" i="60"/>
  <c r="J46" i="60"/>
  <c r="J47" i="60"/>
  <c r="J48" i="60"/>
  <c r="J49" i="60"/>
  <c r="E46" i="60"/>
  <c r="F46" i="60"/>
  <c r="G46" i="60"/>
  <c r="H46" i="60"/>
  <c r="I46" i="60"/>
  <c r="E47" i="60"/>
  <c r="F47" i="60"/>
  <c r="G47" i="60"/>
  <c r="H47" i="60"/>
  <c r="I47" i="60"/>
  <c r="E48" i="60"/>
  <c r="F48" i="60"/>
  <c r="G48" i="60"/>
  <c r="H48" i="60"/>
  <c r="I48" i="60"/>
  <c r="E49" i="60"/>
  <c r="F49" i="60"/>
  <c r="G49" i="60"/>
  <c r="H49" i="60"/>
  <c r="I49" i="60"/>
  <c r="D47" i="60"/>
  <c r="D48" i="60"/>
  <c r="D49" i="60"/>
  <c r="D46" i="60"/>
  <c r="E26" i="60"/>
  <c r="F26" i="60"/>
  <c r="G26" i="60"/>
  <c r="H26" i="60"/>
  <c r="I26" i="60"/>
  <c r="J26" i="60"/>
  <c r="J31" i="60" s="1"/>
  <c r="E27" i="60"/>
  <c r="E31" i="60" s="1"/>
  <c r="F27" i="60"/>
  <c r="G27" i="60"/>
  <c r="H27" i="60"/>
  <c r="I27" i="60"/>
  <c r="I32" i="60" s="1"/>
  <c r="J27" i="60"/>
  <c r="E28" i="60"/>
  <c r="F28" i="60"/>
  <c r="G28" i="60"/>
  <c r="G31" i="60" s="1"/>
  <c r="G32" i="60" s="1"/>
  <c r="H28" i="60"/>
  <c r="I28" i="60"/>
  <c r="J28" i="60"/>
  <c r="E29" i="60"/>
  <c r="F29" i="60"/>
  <c r="G29" i="60"/>
  <c r="H29" i="60"/>
  <c r="I29" i="60"/>
  <c r="J29" i="60"/>
  <c r="D27" i="60"/>
  <c r="D28" i="60"/>
  <c r="D29" i="60"/>
  <c r="D26" i="60"/>
  <c r="I31" i="60"/>
  <c r="E30" i="60"/>
  <c r="F30" i="60"/>
  <c r="G30" i="60"/>
  <c r="H30" i="60"/>
  <c r="I30" i="60"/>
  <c r="J30" i="60"/>
  <c r="D30" i="60"/>
  <c r="E25" i="60"/>
  <c r="F25" i="60"/>
  <c r="G25" i="60"/>
  <c r="H25" i="60"/>
  <c r="I25" i="60"/>
  <c r="J25" i="60"/>
  <c r="D25" i="60"/>
  <c r="E23" i="60"/>
  <c r="F23" i="60"/>
  <c r="G23" i="60"/>
  <c r="H23" i="60"/>
  <c r="I23" i="60"/>
  <c r="J23" i="60"/>
  <c r="D23" i="60"/>
  <c r="F16" i="60"/>
  <c r="E16" i="60"/>
  <c r="D16" i="60"/>
  <c r="J15" i="60"/>
  <c r="J16" i="60" s="1"/>
  <c r="I15" i="60"/>
  <c r="I16" i="60" s="1"/>
  <c r="H15" i="60"/>
  <c r="H16" i="60" s="1"/>
  <c r="G15" i="60"/>
  <c r="F15" i="60"/>
  <c r="E15" i="60"/>
  <c r="D15" i="60"/>
  <c r="J14" i="60"/>
  <c r="I14" i="60"/>
  <c r="E14" i="60"/>
  <c r="D14" i="60"/>
  <c r="J13" i="60"/>
  <c r="I13" i="60"/>
  <c r="H13" i="60"/>
  <c r="H14" i="60" s="1"/>
  <c r="G13" i="60"/>
  <c r="F13" i="60"/>
  <c r="F14" i="60" s="1"/>
  <c r="E13" i="60"/>
  <c r="D13" i="60"/>
  <c r="J12" i="60"/>
  <c r="I12" i="60"/>
  <c r="H12" i="60"/>
  <c r="G12" i="60"/>
  <c r="G14" i="60" s="1"/>
  <c r="F12" i="60"/>
  <c r="E12" i="60"/>
  <c r="D12" i="60"/>
  <c r="F11" i="60"/>
  <c r="J10" i="60"/>
  <c r="I10" i="60"/>
  <c r="H10" i="60"/>
  <c r="G10" i="60"/>
  <c r="F10" i="60"/>
  <c r="E10" i="60"/>
  <c r="D10" i="60"/>
  <c r="H9" i="60"/>
  <c r="G9" i="60"/>
  <c r="F9" i="60"/>
  <c r="E9" i="60"/>
  <c r="E11" i="60" s="1"/>
  <c r="D9" i="60"/>
  <c r="D11" i="60" s="1"/>
  <c r="F8" i="60"/>
  <c r="E8" i="60"/>
  <c r="D8" i="60"/>
  <c r="J7" i="60"/>
  <c r="I7" i="60"/>
  <c r="H7" i="60"/>
  <c r="G7" i="60"/>
  <c r="F7" i="60"/>
  <c r="E7" i="60"/>
  <c r="D7" i="60"/>
  <c r="J6" i="60"/>
  <c r="J8" i="60" s="1"/>
  <c r="I6" i="60"/>
  <c r="I8" i="60" s="1"/>
  <c r="H6" i="60"/>
  <c r="H8" i="60" s="1"/>
  <c r="G6" i="60"/>
  <c r="F6" i="60"/>
  <c r="E6" i="60"/>
  <c r="D6" i="60"/>
  <c r="J5" i="60"/>
  <c r="I5" i="60"/>
  <c r="H5" i="60"/>
  <c r="G5" i="60"/>
  <c r="F5" i="60"/>
  <c r="E5" i="60"/>
  <c r="D5" i="60"/>
  <c r="J4" i="60"/>
  <c r="I4" i="60"/>
  <c r="H4" i="60"/>
  <c r="H11" i="60" s="1"/>
  <c r="G4" i="60"/>
  <c r="G16" i="60" s="1"/>
  <c r="F4" i="60"/>
  <c r="E4" i="60"/>
  <c r="D4" i="60"/>
  <c r="E49" i="51"/>
  <c r="F49" i="51"/>
  <c r="G49" i="51"/>
  <c r="H49" i="51"/>
  <c r="I49" i="51"/>
  <c r="J49" i="51"/>
  <c r="E50" i="51"/>
  <c r="F50" i="51"/>
  <c r="G50" i="51"/>
  <c r="H50" i="51"/>
  <c r="I50" i="51"/>
  <c r="J50" i="51"/>
  <c r="E51" i="51"/>
  <c r="F51" i="51"/>
  <c r="G51" i="51"/>
  <c r="H51" i="51"/>
  <c r="I51" i="51"/>
  <c r="J51" i="51"/>
  <c r="E52" i="51"/>
  <c r="F52" i="51"/>
  <c r="G52" i="51"/>
  <c r="H52" i="51"/>
  <c r="I52" i="51"/>
  <c r="J52" i="51"/>
  <c r="E53" i="51"/>
  <c r="F53" i="51"/>
  <c r="G53" i="51"/>
  <c r="H53" i="51"/>
  <c r="I53" i="51"/>
  <c r="J53" i="51"/>
  <c r="D53" i="51"/>
  <c r="D52" i="51"/>
  <c r="D51" i="51"/>
  <c r="D50" i="51"/>
  <c r="D49" i="51"/>
  <c r="E42" i="51"/>
  <c r="F42" i="51"/>
  <c r="G42" i="51"/>
  <c r="H42" i="51"/>
  <c r="I42" i="51"/>
  <c r="J42" i="51"/>
  <c r="E43" i="51"/>
  <c r="F43" i="51"/>
  <c r="G43" i="51"/>
  <c r="H43" i="51"/>
  <c r="I43" i="51"/>
  <c r="J43" i="51"/>
  <c r="E44" i="51"/>
  <c r="F44" i="51"/>
  <c r="G44" i="51"/>
  <c r="H44" i="51"/>
  <c r="I44" i="51"/>
  <c r="J44" i="51"/>
  <c r="E45" i="51"/>
  <c r="F45" i="51"/>
  <c r="G45" i="51"/>
  <c r="H45" i="51"/>
  <c r="I45" i="51"/>
  <c r="J45" i="51"/>
  <c r="E46" i="51"/>
  <c r="F46" i="51"/>
  <c r="G46" i="51"/>
  <c r="H46" i="51"/>
  <c r="I46" i="51"/>
  <c r="J46" i="51"/>
  <c r="D46" i="51"/>
  <c r="D45" i="51"/>
  <c r="D44" i="51"/>
  <c r="D43" i="51"/>
  <c r="D42" i="51"/>
  <c r="E37" i="51"/>
  <c r="F37" i="51"/>
  <c r="G37" i="51"/>
  <c r="H37" i="51"/>
  <c r="I37" i="51"/>
  <c r="J37" i="51"/>
  <c r="E38" i="51"/>
  <c r="F38" i="51"/>
  <c r="G38" i="51"/>
  <c r="H38" i="51"/>
  <c r="I38" i="51"/>
  <c r="J38" i="51"/>
  <c r="E39" i="51"/>
  <c r="F39" i="51"/>
  <c r="G39" i="51"/>
  <c r="H39" i="51"/>
  <c r="I39" i="51"/>
  <c r="J39" i="51"/>
  <c r="D37" i="51"/>
  <c r="D38" i="51"/>
  <c r="D39" i="51"/>
  <c r="E35" i="51"/>
  <c r="F35" i="51"/>
  <c r="G35" i="51"/>
  <c r="H35" i="51"/>
  <c r="I35" i="51"/>
  <c r="J35" i="51"/>
  <c r="E36" i="51"/>
  <c r="F36" i="51"/>
  <c r="G36" i="51"/>
  <c r="H36" i="51"/>
  <c r="I36" i="51"/>
  <c r="J36" i="51"/>
  <c r="D36" i="51"/>
  <c r="D35" i="51"/>
  <c r="E79" i="44"/>
  <c r="F79" i="44"/>
  <c r="G79" i="44"/>
  <c r="H79" i="44"/>
  <c r="I79" i="44"/>
  <c r="J79" i="44"/>
  <c r="D79" i="44"/>
  <c r="E60" i="59"/>
  <c r="F60" i="59"/>
  <c r="G60" i="59"/>
  <c r="H60" i="59"/>
  <c r="I60" i="59"/>
  <c r="J60" i="59"/>
  <c r="D60" i="59"/>
  <c r="E56" i="59"/>
  <c r="F56" i="59"/>
  <c r="G56" i="59"/>
  <c r="H56" i="59"/>
  <c r="I56" i="59"/>
  <c r="J56" i="59"/>
  <c r="D56" i="59"/>
  <c r="E100" i="11"/>
  <c r="F100" i="11"/>
  <c r="G100" i="11"/>
  <c r="H100" i="11"/>
  <c r="I100" i="11"/>
  <c r="J100" i="11"/>
  <c r="D100" i="11"/>
  <c r="E79" i="11"/>
  <c r="F79" i="11"/>
  <c r="G79" i="11"/>
  <c r="H79" i="11"/>
  <c r="I79" i="11"/>
  <c r="J79" i="11"/>
  <c r="D79" i="11"/>
  <c r="E59" i="11"/>
  <c r="F59" i="11"/>
  <c r="G59" i="11"/>
  <c r="H59" i="11"/>
  <c r="I59" i="11"/>
  <c r="J59" i="11"/>
  <c r="D59" i="11"/>
  <c r="E38" i="11"/>
  <c r="F38" i="11"/>
  <c r="G38" i="11"/>
  <c r="H38" i="11"/>
  <c r="I38" i="11"/>
  <c r="J38" i="11"/>
  <c r="D38" i="11"/>
  <c r="E63" i="44"/>
  <c r="F63" i="44"/>
  <c r="G63" i="44"/>
  <c r="H63" i="44"/>
  <c r="I63" i="44"/>
  <c r="J63" i="44"/>
  <c r="D63" i="44"/>
  <c r="H32" i="60" l="1"/>
  <c r="E32" i="60"/>
  <c r="F31" i="60"/>
  <c r="F32" i="60" s="1"/>
  <c r="H31" i="60"/>
  <c r="J32" i="60"/>
  <c r="D31" i="60"/>
  <c r="D32" i="60" s="1"/>
  <c r="G11" i="60"/>
  <c r="G8" i="60"/>
  <c r="I9" i="60"/>
  <c r="I11" i="60" s="1"/>
  <c r="J9" i="60"/>
  <c r="J11" i="60" s="1"/>
  <c r="J90" i="59"/>
  <c r="I90" i="59"/>
  <c r="H90" i="59"/>
  <c r="G90" i="59"/>
  <c r="F90" i="59"/>
  <c r="E90" i="59"/>
  <c r="D90" i="59"/>
  <c r="J23" i="59"/>
  <c r="I23" i="59"/>
  <c r="H23" i="59"/>
  <c r="G23" i="59"/>
  <c r="F23" i="59"/>
  <c r="E23" i="59"/>
  <c r="D23" i="59"/>
  <c r="D163" i="58"/>
  <c r="E163" i="58"/>
  <c r="F163" i="58"/>
  <c r="G163" i="58"/>
  <c r="H163" i="58"/>
  <c r="I163" i="58"/>
  <c r="C163" i="58"/>
  <c r="D79" i="58"/>
  <c r="E79" i="58"/>
  <c r="F79" i="58"/>
  <c r="G79" i="58"/>
  <c r="H79" i="58"/>
  <c r="I79" i="58"/>
  <c r="C79" i="58"/>
  <c r="E117" i="51"/>
  <c r="F117" i="51"/>
  <c r="G117" i="51"/>
  <c r="H117" i="51"/>
  <c r="I117" i="51"/>
  <c r="J117" i="51"/>
  <c r="E118" i="51"/>
  <c r="F118" i="51"/>
  <c r="G118" i="51"/>
  <c r="H118" i="51"/>
  <c r="I118" i="51"/>
  <c r="J118" i="51"/>
  <c r="E119" i="51"/>
  <c r="F119" i="51"/>
  <c r="G119" i="51"/>
  <c r="H119" i="51"/>
  <c r="I119" i="51"/>
  <c r="J119" i="51"/>
  <c r="D118" i="51"/>
  <c r="D119" i="51"/>
  <c r="D117" i="51"/>
  <c r="E113" i="51"/>
  <c r="F113" i="51"/>
  <c r="G113" i="51"/>
  <c r="H113" i="51"/>
  <c r="I113" i="51"/>
  <c r="J113" i="51"/>
  <c r="E114" i="51"/>
  <c r="F114" i="51"/>
  <c r="G114" i="51"/>
  <c r="H114" i="51"/>
  <c r="I114" i="51"/>
  <c r="J114" i="51"/>
  <c r="E115" i="51"/>
  <c r="F115" i="51"/>
  <c r="G115" i="51"/>
  <c r="H115" i="51"/>
  <c r="I115" i="51"/>
  <c r="J115" i="51"/>
  <c r="D114" i="51"/>
  <c r="D115" i="51"/>
  <c r="D113" i="51"/>
  <c r="E109" i="51"/>
  <c r="F109" i="51"/>
  <c r="G109" i="51"/>
  <c r="H109" i="51"/>
  <c r="I109" i="51"/>
  <c r="J109" i="51"/>
  <c r="E110" i="51"/>
  <c r="F110" i="51"/>
  <c r="G110" i="51"/>
  <c r="H110" i="51"/>
  <c r="I110" i="51"/>
  <c r="J110" i="51"/>
  <c r="E111" i="51"/>
  <c r="F111" i="51"/>
  <c r="G111" i="51"/>
  <c r="H111" i="51"/>
  <c r="I111" i="51"/>
  <c r="J111" i="51"/>
  <c r="D110" i="51"/>
  <c r="D111" i="51"/>
  <c r="D109" i="51"/>
  <c r="G44" i="6"/>
  <c r="G50" i="6" s="1"/>
  <c r="G68" i="6" s="1"/>
  <c r="D44" i="6"/>
  <c r="D43" i="6"/>
  <c r="D111" i="57"/>
  <c r="D176" i="57" s="1"/>
  <c r="E111" i="57"/>
  <c r="E176" i="57" s="1"/>
  <c r="F111" i="57"/>
  <c r="F176" i="57" s="1"/>
  <c r="G111" i="57"/>
  <c r="G176" i="57" s="1"/>
  <c r="H111" i="57"/>
  <c r="H176" i="57" s="1"/>
  <c r="I111" i="57"/>
  <c r="I176" i="57" s="1"/>
  <c r="D112" i="57"/>
  <c r="D177" i="57" s="1"/>
  <c r="E112" i="57"/>
  <c r="E177" i="57" s="1"/>
  <c r="F112" i="57"/>
  <c r="F177" i="57" s="1"/>
  <c r="G112" i="57"/>
  <c r="G177" i="57" s="1"/>
  <c r="H112" i="57"/>
  <c r="H177" i="57" s="1"/>
  <c r="I112" i="57"/>
  <c r="I177" i="57" s="1"/>
  <c r="D113" i="57"/>
  <c r="D178" i="57" s="1"/>
  <c r="E113" i="57"/>
  <c r="E178" i="57" s="1"/>
  <c r="F113" i="57"/>
  <c r="F178" i="57" s="1"/>
  <c r="G113" i="57"/>
  <c r="G178" i="57" s="1"/>
  <c r="H113" i="57"/>
  <c r="H178" i="57" s="1"/>
  <c r="I113" i="57"/>
  <c r="I178" i="57" s="1"/>
  <c r="D114" i="57"/>
  <c r="D179" i="57" s="1"/>
  <c r="E114" i="57"/>
  <c r="E179" i="57" s="1"/>
  <c r="F114" i="57"/>
  <c r="F179" i="57" s="1"/>
  <c r="G114" i="57"/>
  <c r="G179" i="57" s="1"/>
  <c r="H114" i="57"/>
  <c r="H179" i="57" s="1"/>
  <c r="I114" i="57"/>
  <c r="I179" i="57" s="1"/>
  <c r="D115" i="57"/>
  <c r="D180" i="57" s="1"/>
  <c r="E115" i="57"/>
  <c r="E180" i="57" s="1"/>
  <c r="F115" i="57"/>
  <c r="F180" i="57" s="1"/>
  <c r="G115" i="57"/>
  <c r="G180" i="57" s="1"/>
  <c r="H115" i="57"/>
  <c r="H180" i="57" s="1"/>
  <c r="I115" i="57"/>
  <c r="I180" i="57" s="1"/>
  <c r="D116" i="57"/>
  <c r="D181" i="57" s="1"/>
  <c r="E116" i="57"/>
  <c r="E181" i="57" s="1"/>
  <c r="F116" i="57"/>
  <c r="F181" i="57" s="1"/>
  <c r="G116" i="57"/>
  <c r="G181" i="57" s="1"/>
  <c r="H116" i="57"/>
  <c r="H181" i="57" s="1"/>
  <c r="I116" i="57"/>
  <c r="I181" i="57" s="1"/>
  <c r="D117" i="57"/>
  <c r="D182" i="57" s="1"/>
  <c r="E117" i="57"/>
  <c r="E182" i="57" s="1"/>
  <c r="F117" i="57"/>
  <c r="F182" i="57" s="1"/>
  <c r="G117" i="57"/>
  <c r="G182" i="57" s="1"/>
  <c r="H117" i="57"/>
  <c r="H182" i="57" s="1"/>
  <c r="I117" i="57"/>
  <c r="I182" i="57" s="1"/>
  <c r="D118" i="57"/>
  <c r="D183" i="57" s="1"/>
  <c r="E118" i="57"/>
  <c r="E183" i="57" s="1"/>
  <c r="F118" i="57"/>
  <c r="F183" i="57" s="1"/>
  <c r="G118" i="57"/>
  <c r="G183" i="57" s="1"/>
  <c r="H118" i="57"/>
  <c r="H183" i="57" s="1"/>
  <c r="I118" i="57"/>
  <c r="I183" i="57" s="1"/>
  <c r="D119" i="57"/>
  <c r="D184" i="57" s="1"/>
  <c r="E119" i="57"/>
  <c r="E184" i="57" s="1"/>
  <c r="F119" i="57"/>
  <c r="F184" i="57" s="1"/>
  <c r="G119" i="57"/>
  <c r="G184" i="57" s="1"/>
  <c r="H119" i="57"/>
  <c r="H184" i="57" s="1"/>
  <c r="I119" i="57"/>
  <c r="I184" i="57" s="1"/>
  <c r="C112" i="57"/>
  <c r="C177" i="57" s="1"/>
  <c r="C113" i="57"/>
  <c r="C178" i="57" s="1"/>
  <c r="C114" i="57"/>
  <c r="C179" i="57" s="1"/>
  <c r="C115" i="57"/>
  <c r="C180" i="57" s="1"/>
  <c r="C116" i="57"/>
  <c r="C181" i="57" s="1"/>
  <c r="C117" i="57"/>
  <c r="C182" i="57" s="1"/>
  <c r="C118" i="57"/>
  <c r="C183" i="57" s="1"/>
  <c r="C119" i="57"/>
  <c r="C184" i="57" s="1"/>
  <c r="C111" i="57"/>
  <c r="C176" i="57" s="1"/>
  <c r="D101" i="57"/>
  <c r="D165" i="57" s="1"/>
  <c r="E101" i="57"/>
  <c r="E165" i="57" s="1"/>
  <c r="F101" i="57"/>
  <c r="F165" i="57" s="1"/>
  <c r="G101" i="57"/>
  <c r="G165" i="57" s="1"/>
  <c r="H101" i="57"/>
  <c r="H165" i="57" s="1"/>
  <c r="I101" i="57"/>
  <c r="I165" i="57" s="1"/>
  <c r="D102" i="57"/>
  <c r="D166" i="57" s="1"/>
  <c r="D188" i="57" s="1"/>
  <c r="E102" i="57"/>
  <c r="E166" i="57" s="1"/>
  <c r="F102" i="57"/>
  <c r="F166" i="57" s="1"/>
  <c r="G102" i="57"/>
  <c r="G166" i="57" s="1"/>
  <c r="H102" i="57"/>
  <c r="H166" i="57" s="1"/>
  <c r="I102" i="57"/>
  <c r="I166" i="57" s="1"/>
  <c r="D103" i="57"/>
  <c r="D167" i="57" s="1"/>
  <c r="E103" i="57"/>
  <c r="E167" i="57" s="1"/>
  <c r="F103" i="57"/>
  <c r="F167" i="57" s="1"/>
  <c r="F189" i="57" s="1"/>
  <c r="G103" i="57"/>
  <c r="G167" i="57" s="1"/>
  <c r="H103" i="57"/>
  <c r="H167" i="57" s="1"/>
  <c r="I103" i="57"/>
  <c r="I167" i="57" s="1"/>
  <c r="D104" i="57"/>
  <c r="D168" i="57" s="1"/>
  <c r="E104" i="57"/>
  <c r="E168" i="57" s="1"/>
  <c r="F104" i="57"/>
  <c r="F168" i="57" s="1"/>
  <c r="G104" i="57"/>
  <c r="G168" i="57" s="1"/>
  <c r="H104" i="57"/>
  <c r="H168" i="57" s="1"/>
  <c r="H190" i="57" s="1"/>
  <c r="I104" i="57"/>
  <c r="I168" i="57" s="1"/>
  <c r="D105" i="57"/>
  <c r="D169" i="57" s="1"/>
  <c r="E105" i="57"/>
  <c r="E169" i="57" s="1"/>
  <c r="F105" i="57"/>
  <c r="F169" i="57" s="1"/>
  <c r="G105" i="57"/>
  <c r="G169" i="57" s="1"/>
  <c r="H105" i="57"/>
  <c r="H169" i="57" s="1"/>
  <c r="I105" i="57"/>
  <c r="I169" i="57" s="1"/>
  <c r="D106" i="57"/>
  <c r="D170" i="57" s="1"/>
  <c r="D192" i="57" s="1"/>
  <c r="E106" i="57"/>
  <c r="E170" i="57" s="1"/>
  <c r="F106" i="57"/>
  <c r="F170" i="57" s="1"/>
  <c r="G106" i="57"/>
  <c r="G170" i="57" s="1"/>
  <c r="H106" i="57"/>
  <c r="H170" i="57" s="1"/>
  <c r="I106" i="57"/>
  <c r="I170" i="57" s="1"/>
  <c r="D107" i="57"/>
  <c r="D171" i="57" s="1"/>
  <c r="E107" i="57"/>
  <c r="E171" i="57" s="1"/>
  <c r="F107" i="57"/>
  <c r="F171" i="57" s="1"/>
  <c r="F193" i="57" s="1"/>
  <c r="G107" i="57"/>
  <c r="G171" i="57" s="1"/>
  <c r="H107" i="57"/>
  <c r="H171" i="57" s="1"/>
  <c r="I107" i="57"/>
  <c r="I171" i="57" s="1"/>
  <c r="D108" i="57"/>
  <c r="D172" i="57" s="1"/>
  <c r="E108" i="57"/>
  <c r="E172" i="57" s="1"/>
  <c r="F108" i="57"/>
  <c r="F172" i="57" s="1"/>
  <c r="G108" i="57"/>
  <c r="G172" i="57" s="1"/>
  <c r="H108" i="57"/>
  <c r="H172" i="57" s="1"/>
  <c r="H194" i="57" s="1"/>
  <c r="I108" i="57"/>
  <c r="I172" i="57" s="1"/>
  <c r="D109" i="57"/>
  <c r="D173" i="57" s="1"/>
  <c r="E109" i="57"/>
  <c r="E173" i="57" s="1"/>
  <c r="F109" i="57"/>
  <c r="F173" i="57" s="1"/>
  <c r="G109" i="57"/>
  <c r="G173" i="57" s="1"/>
  <c r="H109" i="57"/>
  <c r="H173" i="57" s="1"/>
  <c r="I109" i="57"/>
  <c r="I173" i="57" s="1"/>
  <c r="C102" i="57"/>
  <c r="C166" i="57" s="1"/>
  <c r="C103" i="57"/>
  <c r="C167" i="57" s="1"/>
  <c r="C104" i="57"/>
  <c r="C168" i="57" s="1"/>
  <c r="C105" i="57"/>
  <c r="C169" i="57" s="1"/>
  <c r="C106" i="57"/>
  <c r="C170" i="57" s="1"/>
  <c r="C107" i="57"/>
  <c r="C171" i="57" s="1"/>
  <c r="C108" i="57"/>
  <c r="C172" i="57" s="1"/>
  <c r="C109" i="57"/>
  <c r="C173" i="57" s="1"/>
  <c r="C101" i="57"/>
  <c r="C165" i="57" s="1"/>
  <c r="C187" i="57" s="1"/>
  <c r="D91" i="57"/>
  <c r="D154" i="57" s="1"/>
  <c r="D187" i="57" s="1"/>
  <c r="E91" i="57"/>
  <c r="E154" i="57" s="1"/>
  <c r="E187" i="57" s="1"/>
  <c r="F91" i="57"/>
  <c r="F154" i="57" s="1"/>
  <c r="F187" i="57" s="1"/>
  <c r="G91" i="57"/>
  <c r="G154" i="57" s="1"/>
  <c r="G187" i="57" s="1"/>
  <c r="H91" i="57"/>
  <c r="H154" i="57" s="1"/>
  <c r="I91" i="57"/>
  <c r="I154" i="57" s="1"/>
  <c r="D92" i="57"/>
  <c r="D155" i="57" s="1"/>
  <c r="E92" i="57"/>
  <c r="E155" i="57" s="1"/>
  <c r="E188" i="57" s="1"/>
  <c r="F92" i="57"/>
  <c r="F155" i="57" s="1"/>
  <c r="F188" i="57" s="1"/>
  <c r="G92" i="57"/>
  <c r="G155" i="57" s="1"/>
  <c r="G188" i="57" s="1"/>
  <c r="H92" i="57"/>
  <c r="H155" i="57" s="1"/>
  <c r="H188" i="57" s="1"/>
  <c r="I92" i="57"/>
  <c r="I155" i="57" s="1"/>
  <c r="I188" i="57" s="1"/>
  <c r="D93" i="57"/>
  <c r="D156" i="57" s="1"/>
  <c r="E93" i="57"/>
  <c r="E156" i="57" s="1"/>
  <c r="F93" i="57"/>
  <c r="F156" i="57" s="1"/>
  <c r="G93" i="57"/>
  <c r="G156" i="57" s="1"/>
  <c r="G189" i="57" s="1"/>
  <c r="H93" i="57"/>
  <c r="H156" i="57" s="1"/>
  <c r="H189" i="57" s="1"/>
  <c r="I93" i="57"/>
  <c r="I156" i="57" s="1"/>
  <c r="I189" i="57" s="1"/>
  <c r="D94" i="57"/>
  <c r="D157" i="57" s="1"/>
  <c r="D190" i="57" s="1"/>
  <c r="E94" i="57"/>
  <c r="E157" i="57" s="1"/>
  <c r="E190" i="57" s="1"/>
  <c r="F94" i="57"/>
  <c r="F157" i="57" s="1"/>
  <c r="G94" i="57"/>
  <c r="G157" i="57" s="1"/>
  <c r="H94" i="57"/>
  <c r="H157" i="57" s="1"/>
  <c r="I94" i="57"/>
  <c r="I157" i="57" s="1"/>
  <c r="I190" i="57" s="1"/>
  <c r="D95" i="57"/>
  <c r="D158" i="57" s="1"/>
  <c r="D191" i="57" s="1"/>
  <c r="E95" i="57"/>
  <c r="E158" i="57" s="1"/>
  <c r="E191" i="57" s="1"/>
  <c r="F95" i="57"/>
  <c r="F158" i="57" s="1"/>
  <c r="F191" i="57" s="1"/>
  <c r="G95" i="57"/>
  <c r="G158" i="57" s="1"/>
  <c r="G191" i="57" s="1"/>
  <c r="H95" i="57"/>
  <c r="H158" i="57" s="1"/>
  <c r="I95" i="57"/>
  <c r="I158" i="57" s="1"/>
  <c r="D96" i="57"/>
  <c r="D159" i="57" s="1"/>
  <c r="E96" i="57"/>
  <c r="E159" i="57" s="1"/>
  <c r="E192" i="57" s="1"/>
  <c r="F96" i="57"/>
  <c r="F159" i="57" s="1"/>
  <c r="F192" i="57" s="1"/>
  <c r="G96" i="57"/>
  <c r="G159" i="57" s="1"/>
  <c r="G192" i="57" s="1"/>
  <c r="H96" i="57"/>
  <c r="H159" i="57" s="1"/>
  <c r="H192" i="57" s="1"/>
  <c r="I96" i="57"/>
  <c r="I159" i="57" s="1"/>
  <c r="I192" i="57" s="1"/>
  <c r="D97" i="57"/>
  <c r="D160" i="57" s="1"/>
  <c r="E97" i="57"/>
  <c r="E160" i="57" s="1"/>
  <c r="F97" i="57"/>
  <c r="F160" i="57" s="1"/>
  <c r="G97" i="57"/>
  <c r="G160" i="57" s="1"/>
  <c r="G193" i="57" s="1"/>
  <c r="H97" i="57"/>
  <c r="H160" i="57" s="1"/>
  <c r="H193" i="57" s="1"/>
  <c r="I97" i="57"/>
  <c r="I160" i="57" s="1"/>
  <c r="I193" i="57" s="1"/>
  <c r="D98" i="57"/>
  <c r="D161" i="57" s="1"/>
  <c r="D194" i="57" s="1"/>
  <c r="E98" i="57"/>
  <c r="E161" i="57" s="1"/>
  <c r="E194" i="57" s="1"/>
  <c r="F98" i="57"/>
  <c r="F161" i="57" s="1"/>
  <c r="G98" i="57"/>
  <c r="G161" i="57" s="1"/>
  <c r="H98" i="57"/>
  <c r="H161" i="57" s="1"/>
  <c r="I98" i="57"/>
  <c r="I161" i="57" s="1"/>
  <c r="I194" i="57" s="1"/>
  <c r="D99" i="57"/>
  <c r="D162" i="57" s="1"/>
  <c r="D195" i="57" s="1"/>
  <c r="E99" i="57"/>
  <c r="E162" i="57" s="1"/>
  <c r="E195" i="57" s="1"/>
  <c r="F99" i="57"/>
  <c r="F162" i="57" s="1"/>
  <c r="F195" i="57" s="1"/>
  <c r="G99" i="57"/>
  <c r="G162" i="57" s="1"/>
  <c r="G195" i="57" s="1"/>
  <c r="H99" i="57"/>
  <c r="H162" i="57" s="1"/>
  <c r="I99" i="57"/>
  <c r="I162" i="57" s="1"/>
  <c r="C99" i="57"/>
  <c r="C162" i="57" s="1"/>
  <c r="C92" i="57"/>
  <c r="C155" i="57" s="1"/>
  <c r="C188" i="57" s="1"/>
  <c r="C93" i="57"/>
  <c r="C156" i="57" s="1"/>
  <c r="C189" i="57" s="1"/>
  <c r="C94" i="57"/>
  <c r="C157" i="57" s="1"/>
  <c r="C190" i="57" s="1"/>
  <c r="C95" i="57"/>
  <c r="C158" i="57" s="1"/>
  <c r="C191" i="57" s="1"/>
  <c r="C96" i="57"/>
  <c r="C159" i="57" s="1"/>
  <c r="C192" i="57" s="1"/>
  <c r="C97" i="57"/>
  <c r="C160" i="57" s="1"/>
  <c r="C193" i="57" s="1"/>
  <c r="C98" i="57"/>
  <c r="C161" i="57" s="1"/>
  <c r="C91" i="57"/>
  <c r="C154" i="57" s="1"/>
  <c r="E5" i="6"/>
  <c r="E16" i="6"/>
  <c r="I65" i="57"/>
  <c r="H65" i="57"/>
  <c r="G65" i="57"/>
  <c r="F65" i="57"/>
  <c r="E65" i="57"/>
  <c r="D65" i="57"/>
  <c r="C65" i="57"/>
  <c r="I64" i="57"/>
  <c r="H64" i="57"/>
  <c r="G64" i="57"/>
  <c r="F64" i="57"/>
  <c r="E64" i="57"/>
  <c r="D64" i="57"/>
  <c r="C64" i="57"/>
  <c r="I63" i="57"/>
  <c r="H63" i="57"/>
  <c r="G63" i="57"/>
  <c r="F63" i="57"/>
  <c r="E63" i="57"/>
  <c r="D63" i="57"/>
  <c r="C63" i="57"/>
  <c r="I62" i="57"/>
  <c r="H62" i="57"/>
  <c r="G62" i="57"/>
  <c r="F62" i="57"/>
  <c r="E62" i="57"/>
  <c r="D62" i="57"/>
  <c r="C62" i="57"/>
  <c r="I61" i="57"/>
  <c r="H61" i="57"/>
  <c r="G61" i="57"/>
  <c r="F61" i="57"/>
  <c r="E61" i="57"/>
  <c r="D61" i="57"/>
  <c r="C61" i="57"/>
  <c r="I60" i="57"/>
  <c r="H60" i="57"/>
  <c r="G60" i="57"/>
  <c r="F60" i="57"/>
  <c r="E60" i="57"/>
  <c r="D60" i="57"/>
  <c r="C60" i="57"/>
  <c r="I28" i="57"/>
  <c r="H28" i="57"/>
  <c r="G28" i="57"/>
  <c r="F28" i="57"/>
  <c r="E28" i="57"/>
  <c r="D28" i="57"/>
  <c r="C28" i="57"/>
  <c r="I27" i="57"/>
  <c r="H27" i="57"/>
  <c r="G27" i="57"/>
  <c r="F27" i="57"/>
  <c r="E27" i="57"/>
  <c r="D27" i="57"/>
  <c r="C27" i="57"/>
  <c r="I26" i="57"/>
  <c r="H26" i="57"/>
  <c r="G26" i="57"/>
  <c r="F26" i="57"/>
  <c r="E26" i="57"/>
  <c r="D26" i="57"/>
  <c r="C26" i="57"/>
  <c r="I25" i="57"/>
  <c r="H25" i="57"/>
  <c r="G25" i="57"/>
  <c r="F25" i="57"/>
  <c r="E25" i="57"/>
  <c r="D25" i="57"/>
  <c r="C25" i="57"/>
  <c r="I24" i="57"/>
  <c r="H24" i="57"/>
  <c r="G24" i="57"/>
  <c r="F24" i="57"/>
  <c r="E24" i="57"/>
  <c r="D24" i="57"/>
  <c r="C24" i="57"/>
  <c r="I23" i="57"/>
  <c r="H23" i="57"/>
  <c r="G23" i="57"/>
  <c r="F23" i="57"/>
  <c r="E23" i="57"/>
  <c r="D23" i="57"/>
  <c r="C23" i="57"/>
  <c r="F14" i="6"/>
  <c r="C18" i="56"/>
  <c r="C17" i="56"/>
  <c r="D17" i="56"/>
  <c r="E17" i="56"/>
  <c r="F17" i="56"/>
  <c r="G17" i="56"/>
  <c r="H17" i="56"/>
  <c r="I17" i="56"/>
  <c r="D18" i="56"/>
  <c r="E18" i="56"/>
  <c r="F18" i="56"/>
  <c r="G18" i="56"/>
  <c r="H18" i="56"/>
  <c r="I18" i="56"/>
  <c r="C19" i="56"/>
  <c r="D19" i="56"/>
  <c r="E19" i="56"/>
  <c r="F19" i="56"/>
  <c r="G19" i="56"/>
  <c r="H19" i="56"/>
  <c r="I19" i="56"/>
  <c r="C20" i="56"/>
  <c r="D20" i="56"/>
  <c r="E20" i="56"/>
  <c r="F20" i="56"/>
  <c r="G20" i="56"/>
  <c r="H20" i="56"/>
  <c r="I20" i="56"/>
  <c r="D123" i="51"/>
  <c r="E123" i="51"/>
  <c r="F123" i="51"/>
  <c r="G123" i="51"/>
  <c r="H123" i="51"/>
  <c r="I123" i="51"/>
  <c r="J123" i="51"/>
  <c r="D124" i="51"/>
  <c r="E124" i="51"/>
  <c r="F124" i="51"/>
  <c r="G124" i="51"/>
  <c r="H124" i="51"/>
  <c r="I124" i="51"/>
  <c r="J124" i="51"/>
  <c r="D125" i="51"/>
  <c r="E125" i="51"/>
  <c r="F125" i="51"/>
  <c r="G125" i="51"/>
  <c r="H125" i="51"/>
  <c r="I125" i="51"/>
  <c r="J125" i="51"/>
  <c r="D126" i="51"/>
  <c r="E126" i="51"/>
  <c r="F126" i="51"/>
  <c r="G126" i="51"/>
  <c r="H126" i="51"/>
  <c r="I126" i="51"/>
  <c r="J126" i="51"/>
  <c r="E122" i="51"/>
  <c r="F122" i="51"/>
  <c r="G122" i="51"/>
  <c r="H122" i="51"/>
  <c r="I122" i="51"/>
  <c r="J122" i="51"/>
  <c r="D122" i="51"/>
  <c r="D76" i="51"/>
  <c r="E76" i="51"/>
  <c r="F76" i="51"/>
  <c r="G76" i="51"/>
  <c r="H76" i="51"/>
  <c r="I76" i="51"/>
  <c r="J76" i="51"/>
  <c r="D77" i="51"/>
  <c r="E77" i="51"/>
  <c r="F77" i="51"/>
  <c r="G77" i="51"/>
  <c r="H77" i="51"/>
  <c r="I77" i="51"/>
  <c r="J77" i="51"/>
  <c r="E75" i="51"/>
  <c r="E74" i="51" s="1"/>
  <c r="F75" i="51"/>
  <c r="G75" i="51"/>
  <c r="H75" i="51"/>
  <c r="I75" i="51"/>
  <c r="J75" i="51"/>
  <c r="D75" i="51"/>
  <c r="D74" i="51" s="1"/>
  <c r="C281" i="55"/>
  <c r="I63" i="55"/>
  <c r="I64" i="55"/>
  <c r="I65" i="55"/>
  <c r="I66" i="55"/>
  <c r="I67" i="55"/>
  <c r="I68" i="55"/>
  <c r="D63" i="55"/>
  <c r="E63" i="55"/>
  <c r="F63" i="55"/>
  <c r="G63" i="55"/>
  <c r="H63" i="55"/>
  <c r="D64" i="55"/>
  <c r="E64" i="55"/>
  <c r="F64" i="55"/>
  <c r="G64" i="55"/>
  <c r="H64" i="55"/>
  <c r="D65" i="55"/>
  <c r="E65" i="55"/>
  <c r="F65" i="55"/>
  <c r="G65" i="55"/>
  <c r="H65" i="55"/>
  <c r="D66" i="55"/>
  <c r="E66" i="55"/>
  <c r="F66" i="55"/>
  <c r="G66" i="55"/>
  <c r="H66" i="55"/>
  <c r="D67" i="55"/>
  <c r="E67" i="55"/>
  <c r="F67" i="55"/>
  <c r="G67" i="55"/>
  <c r="H67" i="55"/>
  <c r="D68" i="55"/>
  <c r="E68" i="55"/>
  <c r="F68" i="55"/>
  <c r="G68" i="55"/>
  <c r="H68" i="55"/>
  <c r="C64" i="55"/>
  <c r="C65" i="55"/>
  <c r="C66" i="55"/>
  <c r="C67" i="55"/>
  <c r="C68" i="55"/>
  <c r="C63" i="55"/>
  <c r="C290" i="55"/>
  <c r="D281" i="55"/>
  <c r="E281" i="55"/>
  <c r="F281" i="55"/>
  <c r="G281" i="55"/>
  <c r="H281" i="55"/>
  <c r="I281" i="55"/>
  <c r="D282" i="55"/>
  <c r="E282" i="55"/>
  <c r="F282" i="55"/>
  <c r="G282" i="55"/>
  <c r="H282" i="55"/>
  <c r="I282" i="55"/>
  <c r="D283" i="55"/>
  <c r="E283" i="55"/>
  <c r="F283" i="55"/>
  <c r="G283" i="55"/>
  <c r="H283" i="55"/>
  <c r="I283" i="55"/>
  <c r="D284" i="55"/>
  <c r="E284" i="55"/>
  <c r="F284" i="55"/>
  <c r="G284" i="55"/>
  <c r="H284" i="55"/>
  <c r="I284" i="55"/>
  <c r="D285" i="55"/>
  <c r="E285" i="55"/>
  <c r="F285" i="55"/>
  <c r="G285" i="55"/>
  <c r="H285" i="55"/>
  <c r="I285" i="55"/>
  <c r="D286" i="55"/>
  <c r="E286" i="55"/>
  <c r="F286" i="55"/>
  <c r="G286" i="55"/>
  <c r="H286" i="55"/>
  <c r="I286" i="55"/>
  <c r="C282" i="55"/>
  <c r="C283" i="55"/>
  <c r="C284" i="55"/>
  <c r="C285" i="55"/>
  <c r="C286" i="55"/>
  <c r="E208" i="55"/>
  <c r="F196" i="55"/>
  <c r="F229" i="55" s="1"/>
  <c r="G18" i="51" s="1"/>
  <c r="E187" i="55"/>
  <c r="D190" i="55"/>
  <c r="E190" i="55"/>
  <c r="F190" i="55"/>
  <c r="G190" i="55"/>
  <c r="H190" i="55"/>
  <c r="I190" i="55"/>
  <c r="D191" i="55"/>
  <c r="E191" i="55"/>
  <c r="F191" i="55"/>
  <c r="G191" i="55"/>
  <c r="H191" i="55"/>
  <c r="H196" i="55" s="1"/>
  <c r="I191" i="55"/>
  <c r="D192" i="55"/>
  <c r="E192" i="55"/>
  <c r="F192" i="55"/>
  <c r="F217" i="55" s="1"/>
  <c r="G192" i="55"/>
  <c r="H192" i="55"/>
  <c r="I192" i="55"/>
  <c r="D193" i="55"/>
  <c r="D196" i="55" s="1"/>
  <c r="E193" i="55"/>
  <c r="F193" i="55"/>
  <c r="G193" i="55"/>
  <c r="H193" i="55"/>
  <c r="I193" i="55"/>
  <c r="D194" i="55"/>
  <c r="E194" i="55"/>
  <c r="F194" i="55"/>
  <c r="G194" i="55"/>
  <c r="H194" i="55"/>
  <c r="I194" i="55"/>
  <c r="D195" i="55"/>
  <c r="E195" i="55"/>
  <c r="F195" i="55"/>
  <c r="G195" i="55"/>
  <c r="H195" i="55"/>
  <c r="I195" i="55"/>
  <c r="C191" i="55"/>
  <c r="C192" i="55"/>
  <c r="C193" i="55"/>
  <c r="C194" i="55"/>
  <c r="C195" i="55"/>
  <c r="C190" i="55"/>
  <c r="C184" i="55"/>
  <c r="D181" i="55"/>
  <c r="D187" i="55" s="1"/>
  <c r="E181" i="55"/>
  <c r="F181" i="55"/>
  <c r="G181" i="55"/>
  <c r="H181" i="55"/>
  <c r="I181" i="55"/>
  <c r="D182" i="55"/>
  <c r="E182" i="55"/>
  <c r="F182" i="55"/>
  <c r="G182" i="55"/>
  <c r="H182" i="55"/>
  <c r="I182" i="55"/>
  <c r="D183" i="55"/>
  <c r="E183" i="55"/>
  <c r="F183" i="55"/>
  <c r="G183" i="55"/>
  <c r="H183" i="55"/>
  <c r="I183" i="55"/>
  <c r="D184" i="55"/>
  <c r="E184" i="55"/>
  <c r="E210" i="55" s="1"/>
  <c r="F184" i="55"/>
  <c r="G184" i="55"/>
  <c r="H184" i="55"/>
  <c r="I184" i="55"/>
  <c r="D185" i="55"/>
  <c r="D211" i="55" s="1"/>
  <c r="E185" i="55"/>
  <c r="F185" i="55"/>
  <c r="G185" i="55"/>
  <c r="H185" i="55"/>
  <c r="I185" i="55"/>
  <c r="D186" i="55"/>
  <c r="E186" i="55"/>
  <c r="E212" i="55" s="1"/>
  <c r="F186" i="55"/>
  <c r="G186" i="55"/>
  <c r="H186" i="55"/>
  <c r="I186" i="55"/>
  <c r="C182" i="55"/>
  <c r="C183" i="55"/>
  <c r="C185" i="55"/>
  <c r="C186" i="55"/>
  <c r="C181" i="55"/>
  <c r="D172" i="55"/>
  <c r="E172" i="55"/>
  <c r="F172" i="55"/>
  <c r="F178" i="55" s="1"/>
  <c r="G172" i="55"/>
  <c r="H172" i="55"/>
  <c r="I172" i="55"/>
  <c r="D173" i="55"/>
  <c r="E173" i="55"/>
  <c r="F173" i="55"/>
  <c r="G173" i="55"/>
  <c r="H173" i="55"/>
  <c r="H178" i="55" s="1"/>
  <c r="I173" i="55"/>
  <c r="D174" i="55"/>
  <c r="E174" i="55"/>
  <c r="F174" i="55"/>
  <c r="F201" i="55" s="1"/>
  <c r="G174" i="55"/>
  <c r="H174" i="55"/>
  <c r="I174" i="55"/>
  <c r="D175" i="55"/>
  <c r="E175" i="55"/>
  <c r="F175" i="55"/>
  <c r="G175" i="55"/>
  <c r="H175" i="55"/>
  <c r="H202" i="55" s="1"/>
  <c r="I175" i="55"/>
  <c r="D176" i="55"/>
  <c r="E176" i="55"/>
  <c r="F176" i="55"/>
  <c r="F203" i="55" s="1"/>
  <c r="G176" i="55"/>
  <c r="H176" i="55"/>
  <c r="I176" i="55"/>
  <c r="D177" i="55"/>
  <c r="E177" i="55"/>
  <c r="F177" i="55"/>
  <c r="G177" i="55"/>
  <c r="H177" i="55"/>
  <c r="H204" i="55" s="1"/>
  <c r="I177" i="55"/>
  <c r="C173" i="55"/>
  <c r="C174" i="55"/>
  <c r="C175" i="55"/>
  <c r="C176" i="55"/>
  <c r="C177" i="55"/>
  <c r="C172" i="55"/>
  <c r="I304" i="55"/>
  <c r="H304" i="55"/>
  <c r="G304" i="55"/>
  <c r="F304" i="55"/>
  <c r="F329" i="55" s="1"/>
  <c r="E304" i="55"/>
  <c r="D304" i="55"/>
  <c r="C304" i="55"/>
  <c r="I303" i="55"/>
  <c r="H303" i="55"/>
  <c r="G303" i="55"/>
  <c r="F303" i="55"/>
  <c r="F328" i="55" s="1"/>
  <c r="E303" i="55"/>
  <c r="E328" i="55" s="1"/>
  <c r="D303" i="55"/>
  <c r="C303" i="55"/>
  <c r="I302" i="55"/>
  <c r="H302" i="55"/>
  <c r="G302" i="55"/>
  <c r="F302" i="55"/>
  <c r="E302" i="55"/>
  <c r="D302" i="55"/>
  <c r="C302" i="55"/>
  <c r="I301" i="55"/>
  <c r="H301" i="55"/>
  <c r="G301" i="55"/>
  <c r="F301" i="55"/>
  <c r="E301" i="55"/>
  <c r="D301" i="55"/>
  <c r="C301" i="55"/>
  <c r="I300" i="55"/>
  <c r="H300" i="55"/>
  <c r="G300" i="55"/>
  <c r="F300" i="55"/>
  <c r="E300" i="55"/>
  <c r="D300" i="55"/>
  <c r="C300" i="55"/>
  <c r="I299" i="55"/>
  <c r="H299" i="55"/>
  <c r="G299" i="55"/>
  <c r="F299" i="55"/>
  <c r="F305" i="55" s="1"/>
  <c r="E299" i="55"/>
  <c r="E305" i="55" s="1"/>
  <c r="D299" i="55"/>
  <c r="C299" i="55"/>
  <c r="I295" i="55"/>
  <c r="H295" i="55"/>
  <c r="G295" i="55"/>
  <c r="F295" i="55"/>
  <c r="E295" i="55"/>
  <c r="D295" i="55"/>
  <c r="C295" i="55"/>
  <c r="I294" i="55"/>
  <c r="H294" i="55"/>
  <c r="G294" i="55"/>
  <c r="F294" i="55"/>
  <c r="E294" i="55"/>
  <c r="D294" i="55"/>
  <c r="C294" i="55"/>
  <c r="I293" i="55"/>
  <c r="H293" i="55"/>
  <c r="G293" i="55"/>
  <c r="F293" i="55"/>
  <c r="E293" i="55"/>
  <c r="D293" i="55"/>
  <c r="C293" i="55"/>
  <c r="I292" i="55"/>
  <c r="H292" i="55"/>
  <c r="G292" i="55"/>
  <c r="F292" i="55"/>
  <c r="E292" i="55"/>
  <c r="D292" i="55"/>
  <c r="C292" i="55"/>
  <c r="I291" i="55"/>
  <c r="H291" i="55"/>
  <c r="G291" i="55"/>
  <c r="F291" i="55"/>
  <c r="E291" i="55"/>
  <c r="D291" i="55"/>
  <c r="C291" i="55"/>
  <c r="I290" i="55"/>
  <c r="H290" i="55"/>
  <c r="G290" i="55"/>
  <c r="F290" i="55"/>
  <c r="E290" i="55"/>
  <c r="D290" i="55"/>
  <c r="B37" i="2"/>
  <c r="B27" i="2"/>
  <c r="D28" i="2"/>
  <c r="D81" i="55"/>
  <c r="E81" i="55"/>
  <c r="F81" i="55"/>
  <c r="G81" i="55"/>
  <c r="H81" i="55"/>
  <c r="I81" i="55"/>
  <c r="D82" i="55"/>
  <c r="E82" i="55"/>
  <c r="F82" i="55"/>
  <c r="G82" i="55"/>
  <c r="H82" i="55"/>
  <c r="I82" i="55"/>
  <c r="D83" i="55"/>
  <c r="E83" i="55"/>
  <c r="F83" i="55"/>
  <c r="G83" i="55"/>
  <c r="H83" i="55"/>
  <c r="I83" i="55"/>
  <c r="D84" i="55"/>
  <c r="E84" i="55"/>
  <c r="F84" i="55"/>
  <c r="G84" i="55"/>
  <c r="H84" i="55"/>
  <c r="I84" i="55"/>
  <c r="D85" i="55"/>
  <c r="E85" i="55"/>
  <c r="F85" i="55"/>
  <c r="G85" i="55"/>
  <c r="H85" i="55"/>
  <c r="I85" i="55"/>
  <c r="D86" i="55"/>
  <c r="E86" i="55"/>
  <c r="F86" i="55"/>
  <c r="G86" i="55"/>
  <c r="H86" i="55"/>
  <c r="I86" i="55"/>
  <c r="C82" i="55"/>
  <c r="C83" i="55"/>
  <c r="C84" i="55"/>
  <c r="C85" i="55"/>
  <c r="C86" i="55"/>
  <c r="C81" i="55"/>
  <c r="D72" i="55"/>
  <c r="E72" i="55"/>
  <c r="F72" i="55"/>
  <c r="G72" i="55"/>
  <c r="H72" i="55"/>
  <c r="I72" i="55"/>
  <c r="D73" i="55"/>
  <c r="E73" i="55"/>
  <c r="F73" i="55"/>
  <c r="G73" i="55"/>
  <c r="H73" i="55"/>
  <c r="I73" i="55"/>
  <c r="D74" i="55"/>
  <c r="E74" i="55"/>
  <c r="F74" i="55"/>
  <c r="G74" i="55"/>
  <c r="H74" i="55"/>
  <c r="I74" i="55"/>
  <c r="D75" i="55"/>
  <c r="E75" i="55"/>
  <c r="F75" i="55"/>
  <c r="G75" i="55"/>
  <c r="H75" i="55"/>
  <c r="I75" i="55"/>
  <c r="D76" i="55"/>
  <c r="E76" i="55"/>
  <c r="F76" i="55"/>
  <c r="G76" i="55"/>
  <c r="H76" i="55"/>
  <c r="I76" i="55"/>
  <c r="D77" i="55"/>
  <c r="E77" i="55"/>
  <c r="F77" i="55"/>
  <c r="G77" i="55"/>
  <c r="H77" i="55"/>
  <c r="I77" i="55"/>
  <c r="C73" i="55"/>
  <c r="C74" i="55"/>
  <c r="C75" i="55"/>
  <c r="C76" i="55"/>
  <c r="C77" i="55"/>
  <c r="C72" i="55"/>
  <c r="B18" i="2"/>
  <c r="I7" i="55"/>
  <c r="H7" i="55"/>
  <c r="H10" i="55" s="1"/>
  <c r="G7" i="55"/>
  <c r="G9" i="55" s="1"/>
  <c r="F7" i="55"/>
  <c r="F8" i="55" s="1"/>
  <c r="E7" i="55"/>
  <c r="E8" i="55" s="1"/>
  <c r="D7" i="55"/>
  <c r="D8" i="55" s="1"/>
  <c r="C7" i="55"/>
  <c r="C9" i="55" s="1"/>
  <c r="E68" i="51"/>
  <c r="F68" i="51"/>
  <c r="G68" i="51"/>
  <c r="H68" i="51"/>
  <c r="I68" i="51"/>
  <c r="J68" i="51"/>
  <c r="E69" i="51"/>
  <c r="F69" i="51"/>
  <c r="G69" i="51"/>
  <c r="H69" i="51"/>
  <c r="I69" i="51"/>
  <c r="J69" i="51"/>
  <c r="E70" i="51"/>
  <c r="F70" i="51"/>
  <c r="G70" i="51"/>
  <c r="H70" i="51"/>
  <c r="I70" i="51"/>
  <c r="J70" i="51"/>
  <c r="D69" i="51"/>
  <c r="D70" i="51"/>
  <c r="D68" i="51"/>
  <c r="E63" i="51"/>
  <c r="F63" i="51"/>
  <c r="G63" i="51"/>
  <c r="H63" i="51"/>
  <c r="I63" i="51"/>
  <c r="J63" i="51"/>
  <c r="E64" i="51"/>
  <c r="F64" i="51"/>
  <c r="G64" i="51"/>
  <c r="H64" i="51"/>
  <c r="I64" i="51"/>
  <c r="J64" i="51"/>
  <c r="E65" i="51"/>
  <c r="F65" i="51"/>
  <c r="G65" i="51"/>
  <c r="H65" i="51"/>
  <c r="I65" i="51"/>
  <c r="J65" i="51"/>
  <c r="D64" i="51"/>
  <c r="D65" i="51"/>
  <c r="D63" i="51"/>
  <c r="E58" i="51"/>
  <c r="F58" i="51"/>
  <c r="G58" i="51"/>
  <c r="H58" i="51"/>
  <c r="I58" i="51"/>
  <c r="J58" i="51"/>
  <c r="E59" i="51"/>
  <c r="F59" i="51"/>
  <c r="G59" i="51"/>
  <c r="H59" i="51"/>
  <c r="I59" i="51"/>
  <c r="J59" i="51"/>
  <c r="E60" i="51"/>
  <c r="F60" i="51"/>
  <c r="G60" i="51"/>
  <c r="H60" i="51"/>
  <c r="I60" i="51"/>
  <c r="J60" i="51"/>
  <c r="D60" i="51"/>
  <c r="D59" i="51"/>
  <c r="D58" i="51"/>
  <c r="D8" i="53"/>
  <c r="E8" i="53"/>
  <c r="F8" i="53"/>
  <c r="G8" i="53"/>
  <c r="H8" i="53"/>
  <c r="E9" i="53"/>
  <c r="F9" i="53"/>
  <c r="H9" i="53"/>
  <c r="I9" i="53"/>
  <c r="G10" i="53"/>
  <c r="H10" i="53"/>
  <c r="D7" i="53"/>
  <c r="D9" i="53" s="1"/>
  <c r="E7" i="53"/>
  <c r="E10" i="53" s="1"/>
  <c r="F7" i="53"/>
  <c r="F10" i="53" s="1"/>
  <c r="G7" i="53"/>
  <c r="G9" i="53" s="1"/>
  <c r="H7" i="53"/>
  <c r="I7" i="53"/>
  <c r="I8" i="53" s="1"/>
  <c r="C7" i="53"/>
  <c r="C8" i="53" s="1"/>
  <c r="D3" i="3"/>
  <c r="B4" i="8"/>
  <c r="B3" i="8"/>
  <c r="B5" i="49"/>
  <c r="C5" i="49"/>
  <c r="D5" i="49"/>
  <c r="E5" i="49"/>
  <c r="F5" i="49"/>
  <c r="G5" i="49"/>
  <c r="H5" i="49"/>
  <c r="B6" i="49"/>
  <c r="C6" i="49"/>
  <c r="D6" i="49"/>
  <c r="E6" i="49"/>
  <c r="F6" i="49"/>
  <c r="G6" i="49"/>
  <c r="H6" i="49"/>
  <c r="B7" i="49"/>
  <c r="C7" i="49"/>
  <c r="D7" i="49"/>
  <c r="E7" i="49"/>
  <c r="F7" i="49"/>
  <c r="G7" i="49"/>
  <c r="H7" i="49"/>
  <c r="B8" i="49"/>
  <c r="C8" i="49"/>
  <c r="D8" i="49"/>
  <c r="E8" i="49"/>
  <c r="F8" i="49"/>
  <c r="G8" i="49"/>
  <c r="H8" i="49"/>
  <c r="B9" i="49"/>
  <c r="C9" i="49"/>
  <c r="D9" i="49"/>
  <c r="E9" i="49"/>
  <c r="F9" i="49"/>
  <c r="G9" i="49"/>
  <c r="H9" i="49"/>
  <c r="B10" i="49"/>
  <c r="C10" i="49"/>
  <c r="D10" i="49"/>
  <c r="E10" i="49"/>
  <c r="F10" i="49"/>
  <c r="G10" i="49"/>
  <c r="H10" i="49"/>
  <c r="B11" i="49"/>
  <c r="C11" i="49"/>
  <c r="D11" i="49"/>
  <c r="E11" i="49"/>
  <c r="F11" i="49"/>
  <c r="G11" i="49"/>
  <c r="H11" i="49"/>
  <c r="B13" i="49"/>
  <c r="C13" i="49"/>
  <c r="D13" i="49"/>
  <c r="E13" i="49"/>
  <c r="F13" i="49"/>
  <c r="G13" i="49"/>
  <c r="H13" i="49"/>
  <c r="B14" i="49"/>
  <c r="C14" i="49"/>
  <c r="D14" i="49"/>
  <c r="E14" i="49"/>
  <c r="F14" i="49"/>
  <c r="G14" i="49"/>
  <c r="H14" i="49"/>
  <c r="B15" i="49"/>
  <c r="C15" i="49"/>
  <c r="D15" i="49"/>
  <c r="E15" i="49"/>
  <c r="F15" i="49"/>
  <c r="G15" i="49"/>
  <c r="H15" i="49"/>
  <c r="B16" i="49"/>
  <c r="C16" i="49"/>
  <c r="D16" i="49"/>
  <c r="E16" i="49"/>
  <c r="F16" i="49"/>
  <c r="G16" i="49"/>
  <c r="H16" i="49"/>
  <c r="B17" i="49"/>
  <c r="C17" i="49"/>
  <c r="D17" i="49"/>
  <c r="E17" i="49"/>
  <c r="F17" i="49"/>
  <c r="G17" i="49"/>
  <c r="H17" i="49"/>
  <c r="B18" i="49"/>
  <c r="C18" i="49"/>
  <c r="D18" i="49"/>
  <c r="E18" i="49"/>
  <c r="F18" i="49"/>
  <c r="G18" i="49"/>
  <c r="H18" i="49"/>
  <c r="B19" i="49"/>
  <c r="C19" i="49"/>
  <c r="D19" i="49"/>
  <c r="E19" i="49"/>
  <c r="F19" i="49"/>
  <c r="G19" i="49"/>
  <c r="H19" i="49"/>
  <c r="B21" i="49"/>
  <c r="C21" i="49"/>
  <c r="D21" i="49"/>
  <c r="E21" i="49"/>
  <c r="F21" i="49"/>
  <c r="G21" i="49"/>
  <c r="H21" i="49"/>
  <c r="B22" i="49"/>
  <c r="C22" i="49"/>
  <c r="D22" i="49"/>
  <c r="E22" i="49"/>
  <c r="F22" i="49"/>
  <c r="G22" i="49"/>
  <c r="H22" i="49"/>
  <c r="B23" i="49"/>
  <c r="C23" i="49"/>
  <c r="D23" i="49"/>
  <c r="E23" i="49"/>
  <c r="F23" i="49"/>
  <c r="G23" i="49"/>
  <c r="H23" i="49"/>
  <c r="B24" i="49"/>
  <c r="C24" i="49"/>
  <c r="D24" i="49"/>
  <c r="E24" i="49"/>
  <c r="F24" i="49"/>
  <c r="G24" i="49"/>
  <c r="H24" i="49"/>
  <c r="B25" i="49"/>
  <c r="C25" i="49"/>
  <c r="D25" i="49"/>
  <c r="E25" i="49"/>
  <c r="F25" i="49"/>
  <c r="G25" i="49"/>
  <c r="H25" i="49"/>
  <c r="B26" i="49"/>
  <c r="C26" i="49"/>
  <c r="D26" i="49"/>
  <c r="E26" i="49"/>
  <c r="F26" i="49"/>
  <c r="G26" i="49"/>
  <c r="H26" i="49"/>
  <c r="B28" i="49"/>
  <c r="C28" i="49"/>
  <c r="D28" i="49"/>
  <c r="E28" i="49"/>
  <c r="F28" i="49"/>
  <c r="G28" i="49"/>
  <c r="H28" i="49"/>
  <c r="B29" i="49"/>
  <c r="C29" i="49"/>
  <c r="D29" i="49"/>
  <c r="E29" i="49"/>
  <c r="F29" i="49"/>
  <c r="G29" i="49"/>
  <c r="H29" i="49"/>
  <c r="B30" i="49"/>
  <c r="C30" i="49"/>
  <c r="D30" i="49"/>
  <c r="E30" i="49"/>
  <c r="F30" i="49"/>
  <c r="G30" i="49"/>
  <c r="H30" i="49"/>
  <c r="B32" i="49"/>
  <c r="C32" i="49"/>
  <c r="D32" i="49"/>
  <c r="E32" i="49"/>
  <c r="F32" i="49"/>
  <c r="G32" i="49"/>
  <c r="H32" i="49"/>
  <c r="B33" i="49"/>
  <c r="C33" i="49"/>
  <c r="D33" i="49"/>
  <c r="E33" i="49"/>
  <c r="F33" i="49"/>
  <c r="G33" i="49"/>
  <c r="H33" i="49"/>
  <c r="B34" i="49"/>
  <c r="C34" i="49"/>
  <c r="D34" i="49"/>
  <c r="E34" i="49"/>
  <c r="F34" i="49"/>
  <c r="G34" i="49"/>
  <c r="H34" i="49"/>
  <c r="B36" i="49"/>
  <c r="C36" i="49"/>
  <c r="D36" i="49"/>
  <c r="E36" i="49"/>
  <c r="F36" i="49"/>
  <c r="G36" i="49"/>
  <c r="H36" i="49"/>
  <c r="B37" i="49"/>
  <c r="C37" i="49"/>
  <c r="D37" i="49"/>
  <c r="E37" i="49"/>
  <c r="F37" i="49"/>
  <c r="G37" i="49"/>
  <c r="H37" i="49"/>
  <c r="B38" i="49"/>
  <c r="C38" i="49"/>
  <c r="D38" i="49"/>
  <c r="E38" i="49"/>
  <c r="F38" i="49"/>
  <c r="G38" i="49"/>
  <c r="H38" i="49"/>
  <c r="B40" i="49"/>
  <c r="C40" i="49"/>
  <c r="D40" i="49"/>
  <c r="E40" i="49"/>
  <c r="F40" i="49"/>
  <c r="G40" i="49"/>
  <c r="H40" i="49"/>
  <c r="B41" i="49"/>
  <c r="C41" i="49"/>
  <c r="D41" i="49"/>
  <c r="E41" i="49"/>
  <c r="F41" i="49"/>
  <c r="G41" i="49"/>
  <c r="H41" i="49"/>
  <c r="B42" i="49"/>
  <c r="C42" i="49"/>
  <c r="D42" i="49"/>
  <c r="E42" i="49"/>
  <c r="F42" i="49"/>
  <c r="G42" i="49"/>
  <c r="H42" i="49"/>
  <c r="B43" i="49"/>
  <c r="C43" i="49"/>
  <c r="D43" i="49"/>
  <c r="E43" i="49"/>
  <c r="F43" i="49"/>
  <c r="G43" i="49"/>
  <c r="H43" i="49"/>
  <c r="B44" i="49"/>
  <c r="C44" i="49"/>
  <c r="D44" i="49"/>
  <c r="E44" i="49"/>
  <c r="F44" i="49"/>
  <c r="G44" i="49"/>
  <c r="H44" i="49"/>
  <c r="B45" i="49"/>
  <c r="C45" i="49"/>
  <c r="D45" i="49"/>
  <c r="E45" i="49"/>
  <c r="F45" i="49"/>
  <c r="G45" i="49"/>
  <c r="H45" i="49"/>
  <c r="B46" i="49"/>
  <c r="C46" i="49"/>
  <c r="D46" i="49"/>
  <c r="E46" i="49"/>
  <c r="F46" i="49"/>
  <c r="G46" i="49"/>
  <c r="H46" i="49"/>
  <c r="D4" i="48"/>
  <c r="E4" i="48"/>
  <c r="F4" i="48"/>
  <c r="G4" i="48"/>
  <c r="H4" i="48"/>
  <c r="I4" i="48"/>
  <c r="J4" i="48"/>
  <c r="D5" i="48"/>
  <c r="E5" i="48"/>
  <c r="F5" i="48"/>
  <c r="G5" i="48"/>
  <c r="H5" i="48"/>
  <c r="I5" i="48"/>
  <c r="J5" i="48"/>
  <c r="D6" i="48"/>
  <c r="E6" i="48"/>
  <c r="F6" i="48"/>
  <c r="G6" i="48"/>
  <c r="H6" i="48"/>
  <c r="I6" i="48"/>
  <c r="J6" i="48"/>
  <c r="D7" i="48"/>
  <c r="E7" i="48"/>
  <c r="F7" i="48"/>
  <c r="G7" i="48"/>
  <c r="H7" i="48"/>
  <c r="I7" i="48"/>
  <c r="J7" i="48"/>
  <c r="D10" i="48"/>
  <c r="E10" i="48"/>
  <c r="F10" i="48"/>
  <c r="G10" i="48"/>
  <c r="H10" i="48"/>
  <c r="I10" i="48"/>
  <c r="J10" i="48"/>
  <c r="D12" i="48"/>
  <c r="E12" i="48"/>
  <c r="F12" i="48"/>
  <c r="G12" i="48"/>
  <c r="H12" i="48"/>
  <c r="I12" i="48"/>
  <c r="J12" i="48"/>
  <c r="D13" i="48"/>
  <c r="E13" i="48"/>
  <c r="E14" i="48" s="1"/>
  <c r="F13" i="48"/>
  <c r="F14" i="48" s="1"/>
  <c r="G13" i="48"/>
  <c r="G14" i="48" s="1"/>
  <c r="H13" i="48"/>
  <c r="I13" i="48"/>
  <c r="I14" i="48" s="1"/>
  <c r="J13" i="48"/>
  <c r="D15" i="48"/>
  <c r="D16" i="48" s="1"/>
  <c r="E15" i="48"/>
  <c r="E16" i="48" s="1"/>
  <c r="F15" i="48"/>
  <c r="F16" i="48" s="1"/>
  <c r="G15" i="48"/>
  <c r="G16" i="48" s="1"/>
  <c r="H15" i="48"/>
  <c r="H16" i="48" s="1"/>
  <c r="I15" i="48"/>
  <c r="I16" i="48" s="1"/>
  <c r="J15" i="48"/>
  <c r="J16" i="48" s="1"/>
  <c r="D17" i="48"/>
  <c r="E17" i="48"/>
  <c r="F17" i="48"/>
  <c r="G17" i="48"/>
  <c r="H17" i="48"/>
  <c r="I17" i="48"/>
  <c r="J17" i="48"/>
  <c r="D22" i="48"/>
  <c r="E22" i="48"/>
  <c r="F22" i="48"/>
  <c r="G22" i="48"/>
  <c r="H22" i="48"/>
  <c r="I22" i="48"/>
  <c r="J22" i="48"/>
  <c r="D23" i="48"/>
  <c r="E23" i="48"/>
  <c r="F23" i="48"/>
  <c r="G23" i="48"/>
  <c r="H23" i="48"/>
  <c r="I23" i="48"/>
  <c r="J23" i="48"/>
  <c r="D24" i="48"/>
  <c r="E24" i="48"/>
  <c r="F24" i="48"/>
  <c r="G24" i="48"/>
  <c r="H24" i="48"/>
  <c r="I24" i="48"/>
  <c r="J24" i="48"/>
  <c r="D26" i="48"/>
  <c r="E26" i="48"/>
  <c r="F26" i="48"/>
  <c r="G26" i="48"/>
  <c r="H26" i="48"/>
  <c r="I26" i="48"/>
  <c r="J26" i="48"/>
  <c r="D27" i="48"/>
  <c r="E27" i="48"/>
  <c r="F27" i="48"/>
  <c r="G27" i="48"/>
  <c r="H27" i="48"/>
  <c r="I27" i="48"/>
  <c r="J27" i="48"/>
  <c r="D28" i="48"/>
  <c r="E28" i="48"/>
  <c r="F28" i="48"/>
  <c r="G28" i="48"/>
  <c r="H28" i="48"/>
  <c r="I28" i="48"/>
  <c r="J28" i="48"/>
  <c r="D31" i="48"/>
  <c r="E31" i="48"/>
  <c r="F31" i="48"/>
  <c r="G31" i="48"/>
  <c r="H31" i="48"/>
  <c r="I31" i="48"/>
  <c r="J31" i="48"/>
  <c r="D32" i="48"/>
  <c r="E32" i="48"/>
  <c r="F32" i="48"/>
  <c r="G32" i="48"/>
  <c r="H32" i="48"/>
  <c r="I32" i="48"/>
  <c r="J32" i="48"/>
  <c r="D34" i="48"/>
  <c r="E34" i="48"/>
  <c r="F34" i="48"/>
  <c r="G34" i="48"/>
  <c r="H34" i="48"/>
  <c r="I34" i="48"/>
  <c r="J34" i="48"/>
  <c r="D35" i="48"/>
  <c r="E35" i="48"/>
  <c r="F35" i="48"/>
  <c r="G35" i="48"/>
  <c r="H35" i="48"/>
  <c r="I35" i="48"/>
  <c r="J35" i="48"/>
  <c r="D36" i="48"/>
  <c r="E36" i="48"/>
  <c r="F36" i="48"/>
  <c r="G36" i="48"/>
  <c r="H36" i="48"/>
  <c r="I36" i="48"/>
  <c r="J36" i="48"/>
  <c r="D38" i="48"/>
  <c r="E38" i="48"/>
  <c r="F38" i="48"/>
  <c r="G38" i="48"/>
  <c r="H38" i="48"/>
  <c r="I38" i="48"/>
  <c r="J38" i="48"/>
  <c r="D39" i="48"/>
  <c r="E39" i="48"/>
  <c r="F39" i="48"/>
  <c r="G39" i="48"/>
  <c r="H39" i="48"/>
  <c r="I39" i="48"/>
  <c r="J39" i="48"/>
  <c r="D40" i="48"/>
  <c r="E40" i="48"/>
  <c r="F40" i="48"/>
  <c r="G40" i="48"/>
  <c r="H40" i="48"/>
  <c r="I40" i="48"/>
  <c r="J40" i="48"/>
  <c r="D44" i="48"/>
  <c r="E44" i="48"/>
  <c r="F44" i="48"/>
  <c r="G44" i="48"/>
  <c r="H44" i="48"/>
  <c r="I44" i="48"/>
  <c r="J44" i="48"/>
  <c r="D45" i="48"/>
  <c r="E45" i="48"/>
  <c r="F45" i="48"/>
  <c r="G45" i="48"/>
  <c r="H45" i="48"/>
  <c r="I45" i="48"/>
  <c r="J45" i="48"/>
  <c r="D46" i="48"/>
  <c r="E46" i="48"/>
  <c r="F46" i="48"/>
  <c r="G46" i="48"/>
  <c r="H46" i="48"/>
  <c r="I46" i="48"/>
  <c r="J46" i="48"/>
  <c r="D47" i="48"/>
  <c r="E47" i="48"/>
  <c r="F47" i="48"/>
  <c r="G47" i="48"/>
  <c r="H47" i="48"/>
  <c r="I47" i="48"/>
  <c r="J47" i="48"/>
  <c r="D48" i="48"/>
  <c r="E48" i="48"/>
  <c r="F48" i="48"/>
  <c r="G48" i="48"/>
  <c r="H48" i="48"/>
  <c r="I48" i="48"/>
  <c r="J48" i="48"/>
  <c r="D49" i="48"/>
  <c r="E49" i="48"/>
  <c r="F49" i="48"/>
  <c r="G49" i="48"/>
  <c r="H49" i="48"/>
  <c r="I49" i="48"/>
  <c r="J49" i="48"/>
  <c r="D50" i="48"/>
  <c r="E50" i="48"/>
  <c r="F50" i="48"/>
  <c r="G50" i="48"/>
  <c r="H50" i="48"/>
  <c r="I50" i="48"/>
  <c r="J50" i="48"/>
  <c r="D52" i="48"/>
  <c r="E52" i="48"/>
  <c r="F52" i="48"/>
  <c r="G52" i="48"/>
  <c r="H52" i="48"/>
  <c r="I52" i="48"/>
  <c r="J52" i="48"/>
  <c r="D53" i="48"/>
  <c r="E53" i="48"/>
  <c r="F53" i="48"/>
  <c r="G53" i="48"/>
  <c r="H53" i="48"/>
  <c r="I53" i="48"/>
  <c r="J53" i="48"/>
  <c r="D54" i="48"/>
  <c r="E54" i="48"/>
  <c r="F54" i="48"/>
  <c r="G54" i="48"/>
  <c r="H54" i="48"/>
  <c r="I54" i="48"/>
  <c r="J54" i="48"/>
  <c r="D55" i="48"/>
  <c r="E55" i="48"/>
  <c r="F55" i="48"/>
  <c r="G55" i="48"/>
  <c r="H55" i="48"/>
  <c r="I55" i="48"/>
  <c r="J55" i="48"/>
  <c r="D56" i="48"/>
  <c r="E56" i="48"/>
  <c r="F56" i="48"/>
  <c r="G56" i="48"/>
  <c r="H56" i="48"/>
  <c r="I56" i="48"/>
  <c r="J56" i="48"/>
  <c r="D59" i="48"/>
  <c r="E59" i="48"/>
  <c r="F59" i="48"/>
  <c r="G59" i="48"/>
  <c r="H59" i="48"/>
  <c r="I59" i="48"/>
  <c r="J59" i="48"/>
  <c r="D61" i="48"/>
  <c r="E61" i="48"/>
  <c r="F61" i="48"/>
  <c r="G61" i="48"/>
  <c r="H61" i="48"/>
  <c r="I61" i="48"/>
  <c r="J61" i="48"/>
  <c r="D62" i="48"/>
  <c r="E62" i="48"/>
  <c r="F62" i="48"/>
  <c r="G62" i="48"/>
  <c r="H62" i="48"/>
  <c r="I62" i="48"/>
  <c r="J62" i="48"/>
  <c r="D63" i="48"/>
  <c r="E63" i="48"/>
  <c r="F63" i="48"/>
  <c r="G63" i="48"/>
  <c r="H63" i="48"/>
  <c r="I63" i="48"/>
  <c r="J63" i="48"/>
  <c r="D65" i="48"/>
  <c r="E65" i="48"/>
  <c r="F65" i="48"/>
  <c r="G65" i="48"/>
  <c r="H65" i="48"/>
  <c r="I65" i="48"/>
  <c r="J65" i="48"/>
  <c r="D66" i="48"/>
  <c r="E66" i="48"/>
  <c r="F66" i="48"/>
  <c r="G66" i="48"/>
  <c r="H66" i="48"/>
  <c r="I66" i="48"/>
  <c r="J66" i="48"/>
  <c r="D67" i="48"/>
  <c r="E67" i="48"/>
  <c r="F67" i="48"/>
  <c r="G67" i="48"/>
  <c r="H67" i="48"/>
  <c r="I67" i="48"/>
  <c r="J67" i="48"/>
  <c r="D68" i="48"/>
  <c r="E68" i="48"/>
  <c r="F68" i="48"/>
  <c r="G68" i="48"/>
  <c r="H68" i="48"/>
  <c r="I68" i="48"/>
  <c r="J68" i="48"/>
  <c r="D69" i="48"/>
  <c r="E69" i="48"/>
  <c r="F69" i="48"/>
  <c r="G69" i="48"/>
  <c r="H69" i="48"/>
  <c r="I69" i="48"/>
  <c r="J69" i="48"/>
  <c r="D70" i="48"/>
  <c r="E70" i="48"/>
  <c r="F70" i="48"/>
  <c r="G70" i="48"/>
  <c r="H70" i="48"/>
  <c r="I70" i="48"/>
  <c r="J70" i="48"/>
  <c r="D71" i="48"/>
  <c r="E71" i="48"/>
  <c r="F71" i="48"/>
  <c r="G71" i="48"/>
  <c r="H71" i="48"/>
  <c r="I71" i="48"/>
  <c r="J71" i="48"/>
  <c r="D73" i="48"/>
  <c r="E73" i="48"/>
  <c r="F73" i="48"/>
  <c r="G73" i="48"/>
  <c r="H73" i="48"/>
  <c r="I73" i="48"/>
  <c r="J73" i="48"/>
  <c r="D74" i="48"/>
  <c r="E74" i="48"/>
  <c r="F74" i="48"/>
  <c r="G74" i="48"/>
  <c r="H74" i="48"/>
  <c r="I74" i="48"/>
  <c r="J74" i="48"/>
  <c r="D75" i="48"/>
  <c r="E75" i="48"/>
  <c r="F75" i="48"/>
  <c r="G75" i="48"/>
  <c r="H75" i="48"/>
  <c r="I75" i="48"/>
  <c r="J75" i="48"/>
  <c r="D76" i="48"/>
  <c r="E76" i="48"/>
  <c r="F76" i="48"/>
  <c r="G76" i="48"/>
  <c r="H76" i="48"/>
  <c r="I76" i="48"/>
  <c r="J76" i="48"/>
  <c r="D77" i="48"/>
  <c r="E77" i="48"/>
  <c r="F77" i="48"/>
  <c r="G77" i="48"/>
  <c r="H77" i="48"/>
  <c r="I77" i="48"/>
  <c r="J77" i="48"/>
  <c r="D81" i="48"/>
  <c r="E81" i="48"/>
  <c r="F81" i="48"/>
  <c r="G81" i="48"/>
  <c r="H81" i="48"/>
  <c r="I81" i="48"/>
  <c r="J81" i="48"/>
  <c r="D82" i="48"/>
  <c r="E82" i="48"/>
  <c r="F82" i="48"/>
  <c r="G82" i="48"/>
  <c r="H82" i="48"/>
  <c r="I82" i="48"/>
  <c r="J82" i="48"/>
  <c r="D83" i="48"/>
  <c r="E83" i="48"/>
  <c r="F83" i="48"/>
  <c r="G83" i="48"/>
  <c r="H83" i="48"/>
  <c r="I83" i="48"/>
  <c r="J83" i="48"/>
  <c r="D85" i="48"/>
  <c r="E85" i="48"/>
  <c r="F85" i="48"/>
  <c r="G85" i="48"/>
  <c r="H85" i="48"/>
  <c r="I85" i="48"/>
  <c r="J85" i="48"/>
  <c r="D86" i="48"/>
  <c r="E86" i="48"/>
  <c r="F86" i="48"/>
  <c r="G86" i="48"/>
  <c r="H86" i="48"/>
  <c r="I86" i="48"/>
  <c r="J86" i="48"/>
  <c r="D87" i="48"/>
  <c r="E87" i="48"/>
  <c r="F87" i="48"/>
  <c r="G87" i="48"/>
  <c r="H87" i="48"/>
  <c r="I87" i="48"/>
  <c r="J87" i="48"/>
  <c r="D88" i="48"/>
  <c r="E88" i="48"/>
  <c r="F88" i="48"/>
  <c r="G88" i="48"/>
  <c r="H88" i="48"/>
  <c r="I88" i="48"/>
  <c r="J88" i="48"/>
  <c r="D89" i="48"/>
  <c r="E89" i="48"/>
  <c r="F89" i="48"/>
  <c r="G89" i="48"/>
  <c r="H89" i="48"/>
  <c r="I89" i="48"/>
  <c r="J89" i="48"/>
  <c r="D91" i="48"/>
  <c r="E91" i="48"/>
  <c r="F91" i="48"/>
  <c r="G91" i="48"/>
  <c r="H91" i="48"/>
  <c r="I91" i="48"/>
  <c r="J91" i="48"/>
  <c r="D92" i="48"/>
  <c r="E92" i="48"/>
  <c r="F92" i="48"/>
  <c r="G92" i="48"/>
  <c r="H92" i="48"/>
  <c r="I92" i="48"/>
  <c r="J92" i="48"/>
  <c r="D93" i="48"/>
  <c r="E93" i="48"/>
  <c r="F93" i="48"/>
  <c r="G93" i="48"/>
  <c r="H93" i="48"/>
  <c r="I93" i="48"/>
  <c r="J93" i="48"/>
  <c r="D94" i="48"/>
  <c r="E94" i="48"/>
  <c r="F94" i="48"/>
  <c r="G94" i="48"/>
  <c r="H94" i="48"/>
  <c r="I94" i="48"/>
  <c r="J94" i="48"/>
  <c r="D98" i="48"/>
  <c r="E98" i="48"/>
  <c r="F98" i="48"/>
  <c r="G98" i="48"/>
  <c r="H98" i="48"/>
  <c r="I98" i="48"/>
  <c r="J98" i="48"/>
  <c r="D99" i="48"/>
  <c r="E99" i="48"/>
  <c r="F99" i="48"/>
  <c r="G99" i="48"/>
  <c r="H99" i="48"/>
  <c r="I99" i="48"/>
  <c r="J99" i="48"/>
  <c r="D100" i="48"/>
  <c r="E100" i="48"/>
  <c r="F100" i="48"/>
  <c r="G100" i="48"/>
  <c r="H100" i="48"/>
  <c r="I100" i="48"/>
  <c r="J100" i="48"/>
  <c r="D102" i="48"/>
  <c r="E102" i="48"/>
  <c r="F102" i="48"/>
  <c r="G102" i="48"/>
  <c r="H102" i="48"/>
  <c r="I102" i="48"/>
  <c r="J102" i="48"/>
  <c r="D103" i="48"/>
  <c r="E103" i="48"/>
  <c r="F103" i="48"/>
  <c r="G103" i="48"/>
  <c r="H103" i="48"/>
  <c r="I103" i="48"/>
  <c r="J103" i="48"/>
  <c r="D104" i="48"/>
  <c r="E104" i="48"/>
  <c r="F104" i="48"/>
  <c r="G104" i="48"/>
  <c r="H104" i="48"/>
  <c r="I104" i="48"/>
  <c r="J104" i="48"/>
  <c r="D106" i="48"/>
  <c r="E106" i="48"/>
  <c r="F106" i="48"/>
  <c r="G106" i="48"/>
  <c r="H106" i="48"/>
  <c r="H105" i="48" s="1"/>
  <c r="I106" i="48"/>
  <c r="J106" i="48"/>
  <c r="D107" i="48"/>
  <c r="E107" i="48"/>
  <c r="F107" i="48"/>
  <c r="G107" i="48"/>
  <c r="H107" i="48"/>
  <c r="I107" i="48"/>
  <c r="J107" i="48"/>
  <c r="D109" i="48"/>
  <c r="E109" i="48"/>
  <c r="F109" i="48"/>
  <c r="G109" i="48"/>
  <c r="H109" i="48"/>
  <c r="I109" i="48"/>
  <c r="J109" i="48"/>
  <c r="D110" i="48"/>
  <c r="E110" i="48"/>
  <c r="F110" i="48"/>
  <c r="G110" i="48"/>
  <c r="H110" i="48"/>
  <c r="I110" i="48"/>
  <c r="J110" i="48"/>
  <c r="D113" i="48"/>
  <c r="E113" i="48"/>
  <c r="F113" i="48"/>
  <c r="G113" i="48"/>
  <c r="H113" i="48"/>
  <c r="I113" i="48"/>
  <c r="J113" i="48"/>
  <c r="D115" i="48"/>
  <c r="E115" i="48"/>
  <c r="F115" i="48"/>
  <c r="G115" i="48"/>
  <c r="H115" i="48"/>
  <c r="I115" i="48"/>
  <c r="J115" i="48"/>
  <c r="D116" i="48"/>
  <c r="E116" i="48"/>
  <c r="F116" i="48"/>
  <c r="G116" i="48"/>
  <c r="H116" i="48"/>
  <c r="I116" i="48"/>
  <c r="J116" i="48"/>
  <c r="D117" i="48"/>
  <c r="E117" i="48"/>
  <c r="F117" i="48"/>
  <c r="G117" i="48"/>
  <c r="H117" i="48"/>
  <c r="I117" i="48"/>
  <c r="J117" i="48"/>
  <c r="D119" i="48"/>
  <c r="E119" i="48"/>
  <c r="F119" i="48"/>
  <c r="G119" i="48"/>
  <c r="H119" i="48"/>
  <c r="I119" i="48"/>
  <c r="J119" i="48"/>
  <c r="D120" i="48"/>
  <c r="E120" i="48"/>
  <c r="F120" i="48"/>
  <c r="G120" i="48"/>
  <c r="H120" i="48"/>
  <c r="I120" i="48"/>
  <c r="J120" i="48"/>
  <c r="D121" i="48"/>
  <c r="E121" i="48"/>
  <c r="F121" i="48"/>
  <c r="G121" i="48"/>
  <c r="H121" i="48"/>
  <c r="I121" i="48"/>
  <c r="J121" i="48"/>
  <c r="D125" i="48"/>
  <c r="E125" i="48"/>
  <c r="F125" i="48"/>
  <c r="G125" i="48"/>
  <c r="H125" i="48"/>
  <c r="I125" i="48"/>
  <c r="J125" i="48"/>
  <c r="D126" i="48"/>
  <c r="E126" i="48"/>
  <c r="F126" i="48"/>
  <c r="G126" i="48"/>
  <c r="H126" i="48"/>
  <c r="I126" i="48"/>
  <c r="J126" i="48"/>
  <c r="D127" i="48"/>
  <c r="E127" i="48"/>
  <c r="F127" i="48"/>
  <c r="G127" i="48"/>
  <c r="H127" i="48"/>
  <c r="I127" i="48"/>
  <c r="J127" i="48"/>
  <c r="D129" i="48"/>
  <c r="E129" i="48"/>
  <c r="F129" i="48"/>
  <c r="G129" i="48"/>
  <c r="H129" i="48"/>
  <c r="I129" i="48"/>
  <c r="J129" i="48"/>
  <c r="D130" i="48"/>
  <c r="E130" i="48"/>
  <c r="F130" i="48"/>
  <c r="G130" i="48"/>
  <c r="H130" i="48"/>
  <c r="I130" i="48"/>
  <c r="J130" i="48"/>
  <c r="D131" i="48"/>
  <c r="E131" i="48"/>
  <c r="F131" i="48"/>
  <c r="G131" i="48"/>
  <c r="H131" i="48"/>
  <c r="I131" i="48"/>
  <c r="J131" i="48"/>
  <c r="C5" i="47"/>
  <c r="D5" i="47"/>
  <c r="E5" i="47"/>
  <c r="F5" i="47"/>
  <c r="G5" i="47"/>
  <c r="H5" i="47"/>
  <c r="I5" i="47"/>
  <c r="C6" i="47"/>
  <c r="D6" i="47"/>
  <c r="E6" i="47"/>
  <c r="F6" i="47"/>
  <c r="G6" i="47"/>
  <c r="H6" i="47"/>
  <c r="I6" i="47"/>
  <c r="C7" i="47"/>
  <c r="D7" i="47"/>
  <c r="E7" i="47"/>
  <c r="F7" i="47"/>
  <c r="G7" i="47"/>
  <c r="H7" i="47"/>
  <c r="I7" i="47"/>
  <c r="C9" i="47"/>
  <c r="D9" i="47"/>
  <c r="E9" i="47"/>
  <c r="F9" i="47"/>
  <c r="G9" i="47"/>
  <c r="H9" i="47"/>
  <c r="I9" i="47"/>
  <c r="C10" i="47"/>
  <c r="D10" i="47"/>
  <c r="E10" i="47"/>
  <c r="F10" i="47"/>
  <c r="G10" i="47"/>
  <c r="H10" i="47"/>
  <c r="I10" i="47"/>
  <c r="C11" i="47"/>
  <c r="D11" i="47"/>
  <c r="E11" i="47"/>
  <c r="F11" i="47"/>
  <c r="G11" i="47"/>
  <c r="H11" i="47"/>
  <c r="I11" i="47"/>
  <c r="C14" i="47"/>
  <c r="D14" i="47"/>
  <c r="E14" i="47"/>
  <c r="F14" i="47"/>
  <c r="G14" i="47"/>
  <c r="H14" i="47"/>
  <c r="I14" i="47"/>
  <c r="C17" i="47"/>
  <c r="D17" i="47"/>
  <c r="E17" i="47"/>
  <c r="F17" i="47"/>
  <c r="G17" i="47"/>
  <c r="H17" i="47"/>
  <c r="I17" i="47"/>
  <c r="C18" i="47"/>
  <c r="D18" i="47"/>
  <c r="E18" i="47"/>
  <c r="F18" i="47"/>
  <c r="G18" i="47"/>
  <c r="H18" i="47"/>
  <c r="I18" i="47"/>
  <c r="C19" i="47"/>
  <c r="D19" i="47"/>
  <c r="E19" i="47"/>
  <c r="F19" i="47"/>
  <c r="G19" i="47"/>
  <c r="H19" i="47"/>
  <c r="I19" i="47"/>
  <c r="C21" i="47"/>
  <c r="D21" i="47"/>
  <c r="E21" i="47"/>
  <c r="F21" i="47"/>
  <c r="G21" i="47"/>
  <c r="H21" i="47"/>
  <c r="I21" i="47"/>
  <c r="C22" i="47"/>
  <c r="D22" i="47"/>
  <c r="E22" i="47"/>
  <c r="F22" i="47"/>
  <c r="G22" i="47"/>
  <c r="H22" i="47"/>
  <c r="I22" i="47"/>
  <c r="C23" i="47"/>
  <c r="D23" i="47"/>
  <c r="E23" i="47"/>
  <c r="F23" i="47"/>
  <c r="G23" i="47"/>
  <c r="H23" i="47"/>
  <c r="I23" i="47"/>
  <c r="C25" i="47"/>
  <c r="D25" i="47"/>
  <c r="E25" i="47"/>
  <c r="F25" i="47"/>
  <c r="G25" i="47"/>
  <c r="H25" i="47"/>
  <c r="I25" i="47"/>
  <c r="C26" i="47"/>
  <c r="D26" i="47"/>
  <c r="E26" i="47"/>
  <c r="F26" i="47"/>
  <c r="G26" i="47"/>
  <c r="H26" i="47"/>
  <c r="I26" i="47"/>
  <c r="C27" i="47"/>
  <c r="D27" i="47"/>
  <c r="E27" i="47"/>
  <c r="F27" i="47"/>
  <c r="G27" i="47"/>
  <c r="H27" i="47"/>
  <c r="I27" i="47"/>
  <c r="C28" i="47"/>
  <c r="D28" i="47"/>
  <c r="E28" i="47"/>
  <c r="F28" i="47"/>
  <c r="G28" i="47"/>
  <c r="H28" i="47"/>
  <c r="I28" i="47"/>
  <c r="C30" i="47"/>
  <c r="D30" i="47"/>
  <c r="E30" i="47"/>
  <c r="F30" i="47"/>
  <c r="G30" i="47"/>
  <c r="H30" i="47"/>
  <c r="I30" i="47"/>
  <c r="C31" i="47"/>
  <c r="D31" i="47"/>
  <c r="E31" i="47"/>
  <c r="F31" i="47"/>
  <c r="G31" i="47"/>
  <c r="H31" i="47"/>
  <c r="I31" i="47"/>
  <c r="C32" i="47"/>
  <c r="D32" i="47"/>
  <c r="E32" i="47"/>
  <c r="F32" i="47"/>
  <c r="G32" i="47"/>
  <c r="H32" i="47"/>
  <c r="I32" i="47"/>
  <c r="C33" i="47"/>
  <c r="D33" i="47"/>
  <c r="E33" i="47"/>
  <c r="F33" i="47"/>
  <c r="G33" i="47"/>
  <c r="H33" i="47"/>
  <c r="I33" i="47"/>
  <c r="C34" i="47"/>
  <c r="D34" i="47"/>
  <c r="E34" i="47"/>
  <c r="F34" i="47"/>
  <c r="G34" i="47"/>
  <c r="H34" i="47"/>
  <c r="I34" i="47"/>
  <c r="C35" i="47"/>
  <c r="D35" i="47"/>
  <c r="E35" i="47"/>
  <c r="F35" i="47"/>
  <c r="G35" i="47"/>
  <c r="H35" i="47"/>
  <c r="I35" i="47"/>
  <c r="C36" i="47"/>
  <c r="D36" i="47"/>
  <c r="E36" i="47"/>
  <c r="F36" i="47"/>
  <c r="G36" i="47"/>
  <c r="H36" i="47"/>
  <c r="I36" i="47"/>
  <c r="C38" i="47"/>
  <c r="D38" i="47"/>
  <c r="E38" i="47"/>
  <c r="F38" i="47"/>
  <c r="G38" i="47"/>
  <c r="H38" i="47"/>
  <c r="I38" i="47"/>
  <c r="C39" i="47"/>
  <c r="D39" i="47"/>
  <c r="E39" i="47"/>
  <c r="F39" i="47"/>
  <c r="G39" i="47"/>
  <c r="H39" i="47"/>
  <c r="I39" i="47"/>
  <c r="C40" i="47"/>
  <c r="D40" i="47"/>
  <c r="E40" i="47"/>
  <c r="F40" i="47"/>
  <c r="G40" i="47"/>
  <c r="H40" i="47"/>
  <c r="I40" i="47"/>
  <c r="C41" i="47"/>
  <c r="D41" i="47"/>
  <c r="E41" i="47"/>
  <c r="F41" i="47"/>
  <c r="G41" i="47"/>
  <c r="H41" i="47"/>
  <c r="I41" i="47"/>
  <c r="C42" i="47"/>
  <c r="D42" i="47"/>
  <c r="E42" i="47"/>
  <c r="F42" i="47"/>
  <c r="G42" i="47"/>
  <c r="H42" i="47"/>
  <c r="I42" i="47"/>
  <c r="C43" i="47"/>
  <c r="D43" i="47"/>
  <c r="E43" i="47"/>
  <c r="F43" i="47"/>
  <c r="G43" i="47"/>
  <c r="H43" i="47"/>
  <c r="I43" i="47"/>
  <c r="C44" i="47"/>
  <c r="D44" i="47"/>
  <c r="E44" i="47"/>
  <c r="F44" i="47"/>
  <c r="G44" i="47"/>
  <c r="H44" i="47"/>
  <c r="I44" i="47"/>
  <c r="C46" i="47"/>
  <c r="D46" i="47"/>
  <c r="E46" i="47"/>
  <c r="F46" i="47"/>
  <c r="G46" i="47"/>
  <c r="H46" i="47"/>
  <c r="I46" i="47"/>
  <c r="C47" i="47"/>
  <c r="D47" i="47"/>
  <c r="E47" i="47"/>
  <c r="F47" i="47"/>
  <c r="G47" i="47"/>
  <c r="H47" i="47"/>
  <c r="I47" i="47"/>
  <c r="C48" i="47"/>
  <c r="D48" i="47"/>
  <c r="E48" i="47"/>
  <c r="F48" i="47"/>
  <c r="G48" i="47"/>
  <c r="H48" i="47"/>
  <c r="I48" i="47"/>
  <c r="C49" i="47"/>
  <c r="D49" i="47"/>
  <c r="E49" i="47"/>
  <c r="F49" i="47"/>
  <c r="G49" i="47"/>
  <c r="H49" i="47"/>
  <c r="I49" i="47"/>
  <c r="C50" i="47"/>
  <c r="D50" i="47"/>
  <c r="E50" i="47"/>
  <c r="F50" i="47"/>
  <c r="G50" i="47"/>
  <c r="H50" i="47"/>
  <c r="I50" i="47"/>
  <c r="C51" i="47"/>
  <c r="D51" i="47"/>
  <c r="E51" i="47"/>
  <c r="F51" i="47"/>
  <c r="G51" i="47"/>
  <c r="H51" i="47"/>
  <c r="I51" i="47"/>
  <c r="C52" i="47"/>
  <c r="D52" i="47"/>
  <c r="E52" i="47"/>
  <c r="F52" i="47"/>
  <c r="G52" i="47"/>
  <c r="H52" i="47"/>
  <c r="I52" i="47"/>
  <c r="C53" i="47"/>
  <c r="C15" i="47" s="1"/>
  <c r="D53" i="47"/>
  <c r="D15" i="47" s="1"/>
  <c r="E53" i="47"/>
  <c r="E15" i="47" s="1"/>
  <c r="F53" i="47"/>
  <c r="F15" i="47" s="1"/>
  <c r="G53" i="47"/>
  <c r="G15" i="47" s="1"/>
  <c r="H53" i="47"/>
  <c r="H15" i="47" s="1"/>
  <c r="I53" i="47"/>
  <c r="I15" i="47" s="1"/>
  <c r="C56" i="47"/>
  <c r="D56" i="47"/>
  <c r="E56" i="47"/>
  <c r="F56" i="47"/>
  <c r="G56" i="47"/>
  <c r="H56" i="47"/>
  <c r="I56" i="47"/>
  <c r="C57" i="47"/>
  <c r="D57" i="47"/>
  <c r="E57" i="47"/>
  <c r="F57" i="47"/>
  <c r="G57" i="47"/>
  <c r="H57" i="47"/>
  <c r="I57" i="47"/>
  <c r="C58" i="47"/>
  <c r="D58" i="47"/>
  <c r="E58" i="47"/>
  <c r="F58" i="47"/>
  <c r="G58" i="47"/>
  <c r="H58" i="47"/>
  <c r="I58" i="47"/>
  <c r="C59" i="47"/>
  <c r="D59" i="47"/>
  <c r="E59" i="47"/>
  <c r="F59" i="47"/>
  <c r="G59" i="47"/>
  <c r="H59" i="47"/>
  <c r="I59" i="47"/>
  <c r="C60" i="47"/>
  <c r="D60" i="47"/>
  <c r="E60" i="47"/>
  <c r="F60" i="47"/>
  <c r="G60" i="47"/>
  <c r="H60" i="47"/>
  <c r="I60" i="47"/>
  <c r="C61" i="47"/>
  <c r="D61" i="47"/>
  <c r="E61" i="47"/>
  <c r="F61" i="47"/>
  <c r="G61" i="47"/>
  <c r="H61" i="47"/>
  <c r="I61" i="47"/>
  <c r="C62" i="47"/>
  <c r="D62" i="47"/>
  <c r="E62" i="47"/>
  <c r="F62" i="47"/>
  <c r="G62" i="47"/>
  <c r="H62" i="47"/>
  <c r="I62" i="47"/>
  <c r="C67" i="47"/>
  <c r="D67" i="47"/>
  <c r="E67" i="47"/>
  <c r="F67" i="47"/>
  <c r="G67" i="47"/>
  <c r="H67" i="47"/>
  <c r="I67" i="47"/>
  <c r="C68" i="47"/>
  <c r="D68" i="47"/>
  <c r="E68" i="47"/>
  <c r="F68" i="47"/>
  <c r="G68" i="47"/>
  <c r="H68" i="47"/>
  <c r="I68" i="47"/>
  <c r="C69" i="47"/>
  <c r="D69" i="47"/>
  <c r="E69" i="47"/>
  <c r="F69" i="47"/>
  <c r="G69" i="47"/>
  <c r="H69" i="47"/>
  <c r="I69" i="47"/>
  <c r="C70" i="47"/>
  <c r="D70" i="47"/>
  <c r="E70" i="47"/>
  <c r="F70" i="47"/>
  <c r="G70" i="47"/>
  <c r="H70" i="47"/>
  <c r="I70" i="47"/>
  <c r="C72" i="47"/>
  <c r="D72" i="47"/>
  <c r="E72" i="47"/>
  <c r="F72" i="47"/>
  <c r="G72" i="47"/>
  <c r="H72" i="47"/>
  <c r="I72" i="47"/>
  <c r="C73" i="47"/>
  <c r="D73" i="47"/>
  <c r="E73" i="47"/>
  <c r="F73" i="47"/>
  <c r="G73" i="47"/>
  <c r="H73" i="47"/>
  <c r="I73" i="47"/>
  <c r="C74" i="47"/>
  <c r="D74" i="47"/>
  <c r="E74" i="47"/>
  <c r="F74" i="47"/>
  <c r="G74" i="47"/>
  <c r="H74" i="47"/>
  <c r="I74" i="47"/>
  <c r="C75" i="47"/>
  <c r="D75" i="47"/>
  <c r="E75" i="47"/>
  <c r="F75" i="47"/>
  <c r="G75" i="47"/>
  <c r="H75" i="47"/>
  <c r="I75" i="47"/>
  <c r="C76" i="47"/>
  <c r="D76" i="47"/>
  <c r="E76" i="47"/>
  <c r="F76" i="47"/>
  <c r="G76" i="47"/>
  <c r="H76" i="47"/>
  <c r="I76" i="47"/>
  <c r="C77" i="47"/>
  <c r="D77" i="47"/>
  <c r="E77" i="47"/>
  <c r="F77" i="47"/>
  <c r="G77" i="47"/>
  <c r="H77" i="47"/>
  <c r="I77" i="47"/>
  <c r="C78" i="47"/>
  <c r="D78" i="47"/>
  <c r="E78" i="47"/>
  <c r="F78" i="47"/>
  <c r="G78" i="47"/>
  <c r="H78" i="47"/>
  <c r="I78" i="47"/>
  <c r="C80" i="47"/>
  <c r="D80" i="47"/>
  <c r="E80" i="47"/>
  <c r="F80" i="47"/>
  <c r="G80" i="47"/>
  <c r="H80" i="47"/>
  <c r="I80" i="47"/>
  <c r="C81" i="47"/>
  <c r="D81" i="47"/>
  <c r="E81" i="47"/>
  <c r="F81" i="47"/>
  <c r="G81" i="47"/>
  <c r="H81" i="47"/>
  <c r="I81" i="47"/>
  <c r="C82" i="47"/>
  <c r="D82" i="47"/>
  <c r="E82" i="47"/>
  <c r="F82" i="47"/>
  <c r="G82" i="47"/>
  <c r="H82" i="47"/>
  <c r="I82" i="47"/>
  <c r="C83" i="47"/>
  <c r="D83" i="47"/>
  <c r="E83" i="47"/>
  <c r="F83" i="47"/>
  <c r="G83" i="47"/>
  <c r="H83" i="47"/>
  <c r="I83" i="47"/>
  <c r="C84" i="47"/>
  <c r="D84" i="47"/>
  <c r="E84" i="47"/>
  <c r="F84" i="47"/>
  <c r="G84" i="47"/>
  <c r="H84" i="47"/>
  <c r="I84" i="47"/>
  <c r="C85" i="47"/>
  <c r="D85" i="47"/>
  <c r="E85" i="47"/>
  <c r="F85" i="47"/>
  <c r="G85" i="47"/>
  <c r="H85" i="47"/>
  <c r="I85" i="47"/>
  <c r="C86" i="47"/>
  <c r="D86" i="47"/>
  <c r="E86" i="47"/>
  <c r="F86" i="47"/>
  <c r="G86" i="47"/>
  <c r="H86" i="47"/>
  <c r="I86" i="47"/>
  <c r="C88" i="47"/>
  <c r="D88" i="47"/>
  <c r="E88" i="47"/>
  <c r="F88" i="47"/>
  <c r="G88" i="47"/>
  <c r="H88" i="47"/>
  <c r="I88" i="47"/>
  <c r="C89" i="47"/>
  <c r="D89" i="47"/>
  <c r="E89" i="47"/>
  <c r="F89" i="47"/>
  <c r="G89" i="47"/>
  <c r="H89" i="47"/>
  <c r="I89" i="47"/>
  <c r="C90" i="47"/>
  <c r="D90" i="47"/>
  <c r="E90" i="47"/>
  <c r="F90" i="47"/>
  <c r="G90" i="47"/>
  <c r="H90" i="47"/>
  <c r="I90" i="47"/>
  <c r="C91" i="47"/>
  <c r="D91" i="47"/>
  <c r="E91" i="47"/>
  <c r="F91" i="47"/>
  <c r="G91" i="47"/>
  <c r="H91" i="47"/>
  <c r="I91" i="47"/>
  <c r="C92" i="47"/>
  <c r="D92" i="47"/>
  <c r="E92" i="47"/>
  <c r="F92" i="47"/>
  <c r="G92" i="47"/>
  <c r="H92" i="47"/>
  <c r="I92" i="47"/>
  <c r="C93" i="47"/>
  <c r="D93" i="47"/>
  <c r="E93" i="47"/>
  <c r="F93" i="47"/>
  <c r="G93" i="47"/>
  <c r="H93" i="47"/>
  <c r="I93" i="47"/>
  <c r="C94" i="47"/>
  <c r="D94" i="47"/>
  <c r="E94" i="47"/>
  <c r="F94" i="47"/>
  <c r="G94" i="47"/>
  <c r="H94" i="47"/>
  <c r="I94" i="47"/>
  <c r="C95" i="47"/>
  <c r="C65" i="47" s="1"/>
  <c r="D95" i="47"/>
  <c r="D65" i="47" s="1"/>
  <c r="E95" i="47"/>
  <c r="E65" i="47" s="1"/>
  <c r="F95" i="47"/>
  <c r="F65" i="47" s="1"/>
  <c r="G95" i="47"/>
  <c r="G65" i="47" s="1"/>
  <c r="H95" i="47"/>
  <c r="H65" i="47" s="1"/>
  <c r="I95" i="47"/>
  <c r="I65" i="47" s="1"/>
  <c r="C98" i="47"/>
  <c r="D98" i="47"/>
  <c r="E98" i="47"/>
  <c r="F98" i="47"/>
  <c r="G98" i="47"/>
  <c r="H98" i="47"/>
  <c r="I98" i="47"/>
  <c r="C99" i="47"/>
  <c r="D99" i="47"/>
  <c r="E99" i="47"/>
  <c r="F99" i="47"/>
  <c r="G99" i="47"/>
  <c r="H99" i="47"/>
  <c r="I99" i="47"/>
  <c r="C100" i="47"/>
  <c r="D100" i="47"/>
  <c r="E100" i="47"/>
  <c r="F100" i="47"/>
  <c r="G100" i="47"/>
  <c r="H100" i="47"/>
  <c r="I100" i="47"/>
  <c r="C101" i="47"/>
  <c r="D101" i="47"/>
  <c r="E101" i="47"/>
  <c r="F101" i="47"/>
  <c r="G101" i="47"/>
  <c r="H101" i="47"/>
  <c r="I101" i="47"/>
  <c r="C102" i="47"/>
  <c r="D102" i="47"/>
  <c r="E102" i="47"/>
  <c r="F102" i="47"/>
  <c r="G102" i="47"/>
  <c r="H102" i="47"/>
  <c r="I102" i="47"/>
  <c r="C103" i="47"/>
  <c r="D103" i="47"/>
  <c r="E103" i="47"/>
  <c r="F103" i="47"/>
  <c r="G103" i="47"/>
  <c r="H103" i="47"/>
  <c r="I103" i="47"/>
  <c r="C104" i="47"/>
  <c r="D104" i="47"/>
  <c r="E104" i="47"/>
  <c r="F104" i="47"/>
  <c r="G104" i="47"/>
  <c r="H104" i="47"/>
  <c r="I104" i="47"/>
  <c r="C108" i="47"/>
  <c r="D108" i="47"/>
  <c r="E108" i="47"/>
  <c r="F108" i="47"/>
  <c r="G108" i="47"/>
  <c r="H108" i="47"/>
  <c r="I108" i="47"/>
  <c r="C109" i="47"/>
  <c r="D109" i="47"/>
  <c r="E109" i="47"/>
  <c r="F109" i="47"/>
  <c r="G109" i="47"/>
  <c r="H109" i="47"/>
  <c r="I109" i="47"/>
  <c r="C110" i="47"/>
  <c r="D110" i="47"/>
  <c r="E110" i="47"/>
  <c r="F110" i="47"/>
  <c r="G110" i="47"/>
  <c r="H110" i="47"/>
  <c r="I110" i="47"/>
  <c r="C111" i="47"/>
  <c r="D111" i="47"/>
  <c r="E111" i="47"/>
  <c r="F111" i="47"/>
  <c r="G111" i="47"/>
  <c r="H111" i="47"/>
  <c r="I111" i="47"/>
  <c r="C112" i="47"/>
  <c r="D112" i="47"/>
  <c r="E112" i="47"/>
  <c r="F112" i="47"/>
  <c r="G112" i="47"/>
  <c r="H112" i="47"/>
  <c r="I112" i="47"/>
  <c r="C114" i="47"/>
  <c r="D114" i="47"/>
  <c r="E114" i="47"/>
  <c r="F114" i="47"/>
  <c r="G114" i="47"/>
  <c r="H114" i="47"/>
  <c r="I114" i="47"/>
  <c r="C115" i="47"/>
  <c r="D115" i="47"/>
  <c r="E115" i="47"/>
  <c r="F115" i="47"/>
  <c r="G115" i="47"/>
  <c r="H115" i="47"/>
  <c r="I115" i="47"/>
  <c r="C116" i="47"/>
  <c r="D116" i="47"/>
  <c r="E116" i="47"/>
  <c r="F116" i="47"/>
  <c r="G116" i="47"/>
  <c r="H116" i="47"/>
  <c r="I116" i="47"/>
  <c r="C118" i="47"/>
  <c r="D118" i="47"/>
  <c r="E118" i="47"/>
  <c r="F118" i="47"/>
  <c r="G118" i="47"/>
  <c r="H118" i="47"/>
  <c r="I118" i="47"/>
  <c r="C119" i="47"/>
  <c r="D119" i="47"/>
  <c r="E119" i="47"/>
  <c r="F119" i="47"/>
  <c r="G119" i="47"/>
  <c r="H119" i="47"/>
  <c r="I119" i="47"/>
  <c r="C120" i="47"/>
  <c r="D120" i="47"/>
  <c r="E120" i="47"/>
  <c r="F120" i="47"/>
  <c r="G120" i="47"/>
  <c r="H120" i="47"/>
  <c r="I120" i="47"/>
  <c r="C121" i="47"/>
  <c r="D121" i="47"/>
  <c r="E121" i="47"/>
  <c r="F121" i="47"/>
  <c r="G121" i="47"/>
  <c r="H121" i="47"/>
  <c r="I121" i="47"/>
  <c r="C122" i="47"/>
  <c r="D122" i="47"/>
  <c r="E122" i="47"/>
  <c r="F122" i="47"/>
  <c r="G122" i="47"/>
  <c r="H122" i="47"/>
  <c r="I122" i="47"/>
  <c r="C124" i="47"/>
  <c r="D124" i="47"/>
  <c r="E124" i="47"/>
  <c r="F124" i="47"/>
  <c r="G124" i="47"/>
  <c r="H124" i="47"/>
  <c r="I124" i="47"/>
  <c r="C125" i="47"/>
  <c r="D125" i="47"/>
  <c r="E125" i="47"/>
  <c r="F125" i="47"/>
  <c r="G125" i="47"/>
  <c r="H125" i="47"/>
  <c r="I125" i="47"/>
  <c r="C126" i="47"/>
  <c r="D126" i="47"/>
  <c r="E126" i="47"/>
  <c r="F126" i="47"/>
  <c r="G126" i="47"/>
  <c r="H126" i="47"/>
  <c r="I126" i="47"/>
  <c r="C127" i="47"/>
  <c r="D127" i="47"/>
  <c r="E127" i="47"/>
  <c r="F127" i="47"/>
  <c r="G127" i="47"/>
  <c r="H127" i="47"/>
  <c r="I127" i="47"/>
  <c r="C128" i="47"/>
  <c r="D128" i="47"/>
  <c r="E128" i="47"/>
  <c r="F128" i="47"/>
  <c r="G128" i="47"/>
  <c r="H128" i="47"/>
  <c r="I128" i="47"/>
  <c r="C129" i="47"/>
  <c r="D129" i="47"/>
  <c r="E129" i="47"/>
  <c r="F129" i="47"/>
  <c r="G129" i="47"/>
  <c r="H129" i="47"/>
  <c r="I129" i="47"/>
  <c r="C131" i="47"/>
  <c r="D131" i="47"/>
  <c r="E131" i="47"/>
  <c r="F131" i="47"/>
  <c r="G131" i="47"/>
  <c r="H131" i="47"/>
  <c r="I131" i="47"/>
  <c r="C132" i="47"/>
  <c r="D132" i="47"/>
  <c r="E132" i="47"/>
  <c r="F132" i="47"/>
  <c r="G132" i="47"/>
  <c r="H132" i="47"/>
  <c r="I132" i="47"/>
  <c r="C133" i="47"/>
  <c r="D133" i="47"/>
  <c r="E133" i="47"/>
  <c r="F133" i="47"/>
  <c r="G133" i="47"/>
  <c r="H133" i="47"/>
  <c r="I133" i="47"/>
  <c r="C135" i="47"/>
  <c r="D135" i="47"/>
  <c r="E135" i="47"/>
  <c r="F135" i="47"/>
  <c r="G135" i="47"/>
  <c r="H135" i="47"/>
  <c r="I135" i="47"/>
  <c r="C136" i="47"/>
  <c r="D136" i="47"/>
  <c r="E136" i="47"/>
  <c r="F136" i="47"/>
  <c r="G136" i="47"/>
  <c r="H136" i="47"/>
  <c r="I136" i="47"/>
  <c r="C137" i="47"/>
  <c r="D137" i="47"/>
  <c r="E137" i="47"/>
  <c r="F137" i="47"/>
  <c r="G137" i="47"/>
  <c r="H137" i="47"/>
  <c r="I137" i="47"/>
  <c r="C138" i="47"/>
  <c r="D138" i="47"/>
  <c r="E138" i="47"/>
  <c r="F138" i="47"/>
  <c r="G138" i="47"/>
  <c r="H138" i="47"/>
  <c r="I138" i="47"/>
  <c r="C139" i="47"/>
  <c r="D139" i="47"/>
  <c r="E139" i="47"/>
  <c r="F139" i="47"/>
  <c r="G139" i="47"/>
  <c r="H139" i="47"/>
  <c r="I139" i="47"/>
  <c r="C141" i="47"/>
  <c r="D141" i="47"/>
  <c r="E141" i="47"/>
  <c r="F141" i="47"/>
  <c r="G141" i="47"/>
  <c r="H141" i="47"/>
  <c r="I141" i="47"/>
  <c r="C142" i="47"/>
  <c r="D142" i="47"/>
  <c r="E142" i="47"/>
  <c r="F142" i="47"/>
  <c r="G142" i="47"/>
  <c r="H142" i="47"/>
  <c r="I142" i="47"/>
  <c r="C143" i="47"/>
  <c r="D143" i="47"/>
  <c r="E143" i="47"/>
  <c r="F143" i="47"/>
  <c r="G143" i="47"/>
  <c r="H143" i="47"/>
  <c r="I143" i="47"/>
  <c r="C147" i="47"/>
  <c r="D147" i="47"/>
  <c r="E147" i="47"/>
  <c r="F147" i="47"/>
  <c r="G147" i="47"/>
  <c r="H147" i="47"/>
  <c r="I147" i="47"/>
  <c r="C148" i="47"/>
  <c r="D148" i="47"/>
  <c r="E148" i="47"/>
  <c r="F148" i="47"/>
  <c r="G148" i="47"/>
  <c r="H148" i="47"/>
  <c r="I148" i="47"/>
  <c r="C149" i="47"/>
  <c r="D149" i="47"/>
  <c r="E149" i="47"/>
  <c r="F149" i="47"/>
  <c r="G149" i="47"/>
  <c r="H149" i="47"/>
  <c r="I149" i="47"/>
  <c r="C152" i="47"/>
  <c r="D152" i="47"/>
  <c r="E152" i="47"/>
  <c r="F152" i="47"/>
  <c r="G152" i="47"/>
  <c r="H152" i="47"/>
  <c r="I152" i="47"/>
  <c r="C153" i="47"/>
  <c r="D153" i="47"/>
  <c r="E153" i="47"/>
  <c r="F153" i="47"/>
  <c r="G153" i="47"/>
  <c r="H153" i="47"/>
  <c r="I153" i="47"/>
  <c r="C155" i="47"/>
  <c r="D155" i="47"/>
  <c r="E155" i="47"/>
  <c r="F155" i="47"/>
  <c r="G155" i="47"/>
  <c r="H155" i="47"/>
  <c r="I155" i="47"/>
  <c r="C156" i="47"/>
  <c r="D156" i="47"/>
  <c r="E156" i="47"/>
  <c r="F156" i="47"/>
  <c r="G156" i="47"/>
  <c r="H156" i="47"/>
  <c r="I156" i="47"/>
  <c r="C158" i="47"/>
  <c r="D158" i="47"/>
  <c r="E158" i="47"/>
  <c r="F158" i="47"/>
  <c r="G158" i="47"/>
  <c r="H158" i="47"/>
  <c r="I158" i="47"/>
  <c r="C159" i="47"/>
  <c r="D159" i="47"/>
  <c r="E159" i="47"/>
  <c r="F159" i="47"/>
  <c r="G159" i="47"/>
  <c r="H159" i="47"/>
  <c r="I159" i="47"/>
  <c r="C161" i="47"/>
  <c r="D161" i="47"/>
  <c r="E161" i="47"/>
  <c r="F161" i="47"/>
  <c r="G161" i="47"/>
  <c r="H161" i="47"/>
  <c r="I161" i="47"/>
  <c r="C162" i="47"/>
  <c r="D162" i="47"/>
  <c r="E162" i="47"/>
  <c r="F162" i="47"/>
  <c r="G162" i="47"/>
  <c r="H162" i="47"/>
  <c r="I162" i="47"/>
  <c r="C164" i="47"/>
  <c r="D164" i="47"/>
  <c r="E164" i="47"/>
  <c r="F164" i="47"/>
  <c r="G164" i="47"/>
  <c r="H164" i="47"/>
  <c r="I164" i="47"/>
  <c r="C165" i="47"/>
  <c r="D165" i="47"/>
  <c r="E165" i="47"/>
  <c r="F165" i="47"/>
  <c r="G165" i="47"/>
  <c r="H165" i="47"/>
  <c r="I165" i="47"/>
  <c r="C167" i="47"/>
  <c r="D167" i="47"/>
  <c r="E167" i="47"/>
  <c r="F167" i="47"/>
  <c r="G167" i="47"/>
  <c r="H167" i="47"/>
  <c r="I167" i="47"/>
  <c r="C168" i="47"/>
  <c r="D168" i="47"/>
  <c r="E168" i="47"/>
  <c r="F168" i="47"/>
  <c r="G168" i="47"/>
  <c r="H168" i="47"/>
  <c r="I168" i="47"/>
  <c r="C169" i="47"/>
  <c r="D169" i="47"/>
  <c r="E169" i="47"/>
  <c r="F169" i="47"/>
  <c r="G169" i="47"/>
  <c r="H169" i="47"/>
  <c r="I169" i="47"/>
  <c r="C171" i="47"/>
  <c r="D171" i="47"/>
  <c r="E171" i="47"/>
  <c r="F171" i="47"/>
  <c r="G171" i="47"/>
  <c r="H171" i="47"/>
  <c r="I171" i="47"/>
  <c r="C172" i="47"/>
  <c r="D172" i="47"/>
  <c r="E172" i="47"/>
  <c r="F172" i="47"/>
  <c r="G172" i="47"/>
  <c r="H172" i="47"/>
  <c r="I172" i="47"/>
  <c r="C173" i="47"/>
  <c r="D173" i="47"/>
  <c r="E173" i="47"/>
  <c r="F173" i="47"/>
  <c r="G173" i="47"/>
  <c r="H173" i="47"/>
  <c r="I173" i="47"/>
  <c r="C175" i="47"/>
  <c r="D175" i="47"/>
  <c r="E175" i="47"/>
  <c r="F175" i="47"/>
  <c r="G175" i="47"/>
  <c r="H175" i="47"/>
  <c r="I175" i="47"/>
  <c r="C176" i="47"/>
  <c r="D176" i="47"/>
  <c r="E176" i="47"/>
  <c r="F176" i="47"/>
  <c r="G176" i="47"/>
  <c r="H176" i="47"/>
  <c r="I176" i="47"/>
  <c r="C177" i="47"/>
  <c r="D177" i="47"/>
  <c r="E177" i="47"/>
  <c r="F177" i="47"/>
  <c r="G177" i="47"/>
  <c r="H177" i="47"/>
  <c r="I177" i="47"/>
  <c r="C179" i="47"/>
  <c r="D179" i="47"/>
  <c r="E179" i="47"/>
  <c r="F179" i="47"/>
  <c r="G179" i="47"/>
  <c r="H179" i="47"/>
  <c r="I179" i="47"/>
  <c r="C180" i="47"/>
  <c r="D180" i="47"/>
  <c r="E180" i="47"/>
  <c r="F180" i="47"/>
  <c r="G180" i="47"/>
  <c r="H180" i="47"/>
  <c r="I180" i="47"/>
  <c r="C181" i="47"/>
  <c r="D181" i="47"/>
  <c r="E181" i="47"/>
  <c r="F181" i="47"/>
  <c r="G181" i="47"/>
  <c r="H181" i="47"/>
  <c r="I181" i="47"/>
  <c r="C183" i="47"/>
  <c r="D183" i="47"/>
  <c r="E183" i="47"/>
  <c r="F183" i="47"/>
  <c r="G183" i="47"/>
  <c r="H183" i="47"/>
  <c r="I183" i="47"/>
  <c r="C184" i="47"/>
  <c r="D184" i="47"/>
  <c r="E184" i="47"/>
  <c r="F184" i="47"/>
  <c r="G184" i="47"/>
  <c r="H184" i="47"/>
  <c r="I184" i="47"/>
  <c r="C186" i="47"/>
  <c r="D186" i="47"/>
  <c r="E186" i="47"/>
  <c r="F186" i="47"/>
  <c r="G186" i="47"/>
  <c r="H186" i="47"/>
  <c r="I186" i="47"/>
  <c r="C187" i="47"/>
  <c r="D187" i="47"/>
  <c r="E187" i="47"/>
  <c r="F187" i="47"/>
  <c r="G187" i="47"/>
  <c r="H187" i="47"/>
  <c r="I187" i="47"/>
  <c r="C188" i="47"/>
  <c r="D188" i="47"/>
  <c r="E188" i="47"/>
  <c r="F188" i="47"/>
  <c r="G188" i="47"/>
  <c r="H188" i="47"/>
  <c r="I188" i="47"/>
  <c r="C191" i="47"/>
  <c r="D191" i="47"/>
  <c r="E191" i="47"/>
  <c r="F191" i="47"/>
  <c r="G191" i="47"/>
  <c r="H191" i="47"/>
  <c r="I191" i="47"/>
  <c r="C193" i="47"/>
  <c r="D193" i="47"/>
  <c r="E193" i="47"/>
  <c r="F193" i="47"/>
  <c r="G193" i="47"/>
  <c r="H193" i="47"/>
  <c r="I193" i="47"/>
  <c r="C194" i="47"/>
  <c r="D194" i="47"/>
  <c r="E194" i="47"/>
  <c r="F194" i="47"/>
  <c r="G194" i="47"/>
  <c r="H194" i="47"/>
  <c r="I194" i="47"/>
  <c r="C196" i="47"/>
  <c r="D196" i="47"/>
  <c r="E196" i="47"/>
  <c r="F196" i="47"/>
  <c r="G196" i="47"/>
  <c r="H196" i="47"/>
  <c r="I196" i="47"/>
  <c r="C197" i="47"/>
  <c r="D197" i="47"/>
  <c r="E197" i="47"/>
  <c r="F197" i="47"/>
  <c r="G197" i="47"/>
  <c r="H197" i="47"/>
  <c r="I197" i="47"/>
  <c r="C199" i="47"/>
  <c r="D199" i="47"/>
  <c r="E199" i="47"/>
  <c r="F199" i="47"/>
  <c r="G199" i="47"/>
  <c r="H199" i="47"/>
  <c r="I199" i="47"/>
  <c r="C200" i="47"/>
  <c r="D200" i="47"/>
  <c r="E200" i="47"/>
  <c r="F200" i="47"/>
  <c r="G200" i="47"/>
  <c r="H200" i="47"/>
  <c r="I200" i="47"/>
  <c r="C202" i="47"/>
  <c r="D202" i="47"/>
  <c r="E202" i="47"/>
  <c r="F202" i="47"/>
  <c r="G202" i="47"/>
  <c r="H202" i="47"/>
  <c r="I202" i="47"/>
  <c r="C203" i="47"/>
  <c r="D203" i="47"/>
  <c r="E203" i="47"/>
  <c r="F203" i="47"/>
  <c r="G203" i="47"/>
  <c r="H203" i="47"/>
  <c r="I203" i="47"/>
  <c r="C204" i="47"/>
  <c r="D204" i="47"/>
  <c r="E204" i="47"/>
  <c r="F204" i="47"/>
  <c r="G204" i="47"/>
  <c r="H204" i="47"/>
  <c r="I204" i="47"/>
  <c r="C206" i="47"/>
  <c r="D206" i="47"/>
  <c r="E206" i="47"/>
  <c r="F206" i="47"/>
  <c r="G206" i="47"/>
  <c r="H206" i="47"/>
  <c r="I206" i="47"/>
  <c r="C207" i="47"/>
  <c r="D207" i="47"/>
  <c r="E207" i="47"/>
  <c r="F207" i="47"/>
  <c r="G207" i="47"/>
  <c r="H207" i="47"/>
  <c r="I207" i="47"/>
  <c r="C208" i="47"/>
  <c r="D208" i="47"/>
  <c r="E208" i="47"/>
  <c r="F208" i="47"/>
  <c r="G208" i="47"/>
  <c r="H208" i="47"/>
  <c r="I208" i="47"/>
  <c r="C212" i="47"/>
  <c r="D212" i="47"/>
  <c r="E212" i="47"/>
  <c r="F212" i="47"/>
  <c r="G212" i="47"/>
  <c r="H212" i="47"/>
  <c r="I212" i="47"/>
  <c r="C213" i="47"/>
  <c r="D213" i="47"/>
  <c r="E213" i="47"/>
  <c r="F213" i="47"/>
  <c r="G213" i="47"/>
  <c r="H213" i="47"/>
  <c r="I213" i="47"/>
  <c r="C215" i="47"/>
  <c r="D215" i="47"/>
  <c r="E215" i="47"/>
  <c r="F215" i="47"/>
  <c r="G215" i="47"/>
  <c r="H215" i="47"/>
  <c r="I215" i="47"/>
  <c r="C216" i="47"/>
  <c r="D216" i="47"/>
  <c r="E216" i="47"/>
  <c r="F216" i="47"/>
  <c r="G216" i="47"/>
  <c r="H216" i="47"/>
  <c r="I216" i="47"/>
  <c r="C218" i="47"/>
  <c r="D218" i="47"/>
  <c r="E218" i="47"/>
  <c r="F218" i="47"/>
  <c r="G218" i="47"/>
  <c r="H218" i="47"/>
  <c r="I218" i="47"/>
  <c r="C219" i="47"/>
  <c r="D219" i="47"/>
  <c r="E219" i="47"/>
  <c r="F219" i="47"/>
  <c r="G219" i="47"/>
  <c r="H219" i="47"/>
  <c r="I219" i="47"/>
  <c r="C221" i="47"/>
  <c r="D221" i="47"/>
  <c r="E221" i="47"/>
  <c r="F221" i="47"/>
  <c r="G221" i="47"/>
  <c r="H221" i="47"/>
  <c r="I221" i="47"/>
  <c r="C222" i="47"/>
  <c r="D222" i="47"/>
  <c r="E222" i="47"/>
  <c r="F222" i="47"/>
  <c r="G222" i="47"/>
  <c r="H222" i="47"/>
  <c r="I222" i="47"/>
  <c r="C223" i="47"/>
  <c r="D223" i="47"/>
  <c r="E223" i="47"/>
  <c r="F223" i="47"/>
  <c r="G223" i="47"/>
  <c r="H223" i="47"/>
  <c r="I223" i="47"/>
  <c r="C225" i="47"/>
  <c r="D225" i="47"/>
  <c r="E225" i="47"/>
  <c r="F225" i="47"/>
  <c r="G225" i="47"/>
  <c r="H225" i="47"/>
  <c r="I225" i="47"/>
  <c r="C226" i="47"/>
  <c r="D226" i="47"/>
  <c r="E226" i="47"/>
  <c r="F226" i="47"/>
  <c r="G226" i="47"/>
  <c r="H226" i="47"/>
  <c r="I226" i="47"/>
  <c r="C227" i="47"/>
  <c r="D227" i="47"/>
  <c r="E227" i="47"/>
  <c r="F227" i="47"/>
  <c r="G227" i="47"/>
  <c r="H227" i="47"/>
  <c r="I227" i="47"/>
  <c r="C24" i="46"/>
  <c r="D24" i="46"/>
  <c r="E24" i="46"/>
  <c r="F24" i="46"/>
  <c r="G24" i="46"/>
  <c r="H24" i="46"/>
  <c r="I24" i="46"/>
  <c r="C26" i="46"/>
  <c r="D26" i="46"/>
  <c r="E26" i="46"/>
  <c r="F26" i="46"/>
  <c r="G26" i="46"/>
  <c r="H26" i="46"/>
  <c r="I26" i="46"/>
  <c r="C27" i="46"/>
  <c r="D27" i="46"/>
  <c r="E27" i="46"/>
  <c r="F27" i="46"/>
  <c r="G27" i="46"/>
  <c r="H27" i="46"/>
  <c r="I27" i="46"/>
  <c r="C28" i="46"/>
  <c r="D28" i="46"/>
  <c r="E28" i="46"/>
  <c r="F28" i="46"/>
  <c r="G28" i="46"/>
  <c r="H28" i="46"/>
  <c r="I28" i="46"/>
  <c r="D45" i="46"/>
  <c r="E45" i="46"/>
  <c r="F45" i="46"/>
  <c r="G45" i="46"/>
  <c r="H45" i="46"/>
  <c r="I45" i="46"/>
  <c r="D46" i="46"/>
  <c r="E46" i="46"/>
  <c r="F46" i="46"/>
  <c r="G46" i="46"/>
  <c r="H46" i="46"/>
  <c r="I46" i="46"/>
  <c r="D47" i="46"/>
  <c r="E47" i="46"/>
  <c r="F47" i="46"/>
  <c r="G47" i="46"/>
  <c r="H47" i="46"/>
  <c r="I47" i="46"/>
  <c r="D48" i="46"/>
  <c r="E48" i="46"/>
  <c r="F48" i="46"/>
  <c r="G48" i="46"/>
  <c r="H48" i="46"/>
  <c r="I48" i="46"/>
  <c r="D49" i="46"/>
  <c r="E49" i="46"/>
  <c r="F49" i="46"/>
  <c r="G49" i="46"/>
  <c r="H49" i="46"/>
  <c r="I49" i="46"/>
  <c r="D50" i="46"/>
  <c r="E50" i="46"/>
  <c r="F50" i="46"/>
  <c r="G50" i="46"/>
  <c r="H50" i="46"/>
  <c r="I50" i="46"/>
  <c r="D51" i="46"/>
  <c r="E51" i="46"/>
  <c r="F51" i="46"/>
  <c r="G51" i="46"/>
  <c r="H51" i="46"/>
  <c r="I51" i="46"/>
  <c r="D67" i="46"/>
  <c r="E67" i="46"/>
  <c r="F67" i="46"/>
  <c r="G67" i="46"/>
  <c r="H67" i="46"/>
  <c r="I67" i="46"/>
  <c r="D68" i="46"/>
  <c r="E68" i="46"/>
  <c r="F68" i="46"/>
  <c r="G68" i="46"/>
  <c r="H68" i="46"/>
  <c r="I68" i="46"/>
  <c r="D69" i="46"/>
  <c r="E69" i="46"/>
  <c r="F69" i="46"/>
  <c r="G69" i="46"/>
  <c r="H69" i="46"/>
  <c r="I69" i="46"/>
  <c r="C70" i="46"/>
  <c r="D70" i="46"/>
  <c r="E70" i="46"/>
  <c r="F70" i="46"/>
  <c r="G70" i="46"/>
  <c r="H70" i="46"/>
  <c r="I70" i="46"/>
  <c r="D71" i="46"/>
  <c r="E71" i="46"/>
  <c r="F71" i="46"/>
  <c r="G71" i="46"/>
  <c r="H71" i="46"/>
  <c r="I71" i="46"/>
  <c r="D72" i="46"/>
  <c r="E72" i="46"/>
  <c r="F72" i="46"/>
  <c r="G72" i="46"/>
  <c r="H72" i="46"/>
  <c r="I72" i="46"/>
  <c r="D73" i="46"/>
  <c r="E73" i="46"/>
  <c r="F73" i="46"/>
  <c r="G73" i="46"/>
  <c r="H73" i="46"/>
  <c r="I73" i="46"/>
  <c r="D85" i="46"/>
  <c r="E85" i="46"/>
  <c r="F85" i="46"/>
  <c r="G85" i="46"/>
  <c r="H85" i="46"/>
  <c r="I85" i="46"/>
  <c r="D86" i="46"/>
  <c r="E86" i="46"/>
  <c r="F86" i="46"/>
  <c r="G86" i="46"/>
  <c r="H86" i="46"/>
  <c r="I86" i="46"/>
  <c r="D87" i="46"/>
  <c r="E87" i="46"/>
  <c r="F87" i="46"/>
  <c r="G87" i="46"/>
  <c r="H87" i="46"/>
  <c r="I87" i="46"/>
  <c r="D88" i="46"/>
  <c r="E88" i="46"/>
  <c r="F88" i="46"/>
  <c r="G88" i="46"/>
  <c r="H88" i="46"/>
  <c r="I88" i="46"/>
  <c r="D89" i="46"/>
  <c r="E89" i="46"/>
  <c r="F89" i="46"/>
  <c r="G89" i="46"/>
  <c r="H89" i="46"/>
  <c r="I89" i="46"/>
  <c r="D107" i="46"/>
  <c r="E107" i="46"/>
  <c r="F107" i="46"/>
  <c r="G107" i="46"/>
  <c r="H107" i="46"/>
  <c r="I107" i="46"/>
  <c r="D108" i="46"/>
  <c r="E108" i="46"/>
  <c r="F108" i="46"/>
  <c r="G108" i="46"/>
  <c r="H108" i="46"/>
  <c r="I108" i="46"/>
  <c r="D110" i="46"/>
  <c r="E110" i="46"/>
  <c r="F110" i="46"/>
  <c r="G110" i="46"/>
  <c r="H110" i="46"/>
  <c r="I110" i="46"/>
  <c r="D111" i="46"/>
  <c r="E111" i="46"/>
  <c r="F111" i="46"/>
  <c r="G111" i="46"/>
  <c r="H111" i="46"/>
  <c r="I111" i="46"/>
  <c r="D113" i="46"/>
  <c r="E113" i="46"/>
  <c r="F113" i="46"/>
  <c r="G113" i="46"/>
  <c r="H113" i="46"/>
  <c r="I113" i="46"/>
  <c r="D114" i="46"/>
  <c r="E114" i="46"/>
  <c r="F114" i="46"/>
  <c r="G114" i="46"/>
  <c r="H114" i="46"/>
  <c r="I114" i="46"/>
  <c r="D122" i="46"/>
  <c r="E122" i="46"/>
  <c r="F122" i="46"/>
  <c r="G122" i="46"/>
  <c r="H122" i="46"/>
  <c r="I122" i="46"/>
  <c r="D123" i="46"/>
  <c r="E123" i="46"/>
  <c r="F123" i="46"/>
  <c r="G123" i="46"/>
  <c r="H123" i="46"/>
  <c r="I123" i="46"/>
  <c r="D125" i="46"/>
  <c r="E125" i="46"/>
  <c r="F125" i="46"/>
  <c r="G125" i="46"/>
  <c r="H125" i="46"/>
  <c r="I125" i="46"/>
  <c r="D126" i="46"/>
  <c r="E126" i="46"/>
  <c r="F126" i="46"/>
  <c r="G126" i="46"/>
  <c r="H126" i="46"/>
  <c r="I126" i="46"/>
  <c r="D128" i="46"/>
  <c r="E128" i="46"/>
  <c r="F128" i="46"/>
  <c r="G128" i="46"/>
  <c r="H128" i="46"/>
  <c r="I128" i="46"/>
  <c r="D129" i="46"/>
  <c r="E129" i="46"/>
  <c r="F129" i="46"/>
  <c r="G129" i="46"/>
  <c r="H129" i="46"/>
  <c r="I129" i="46"/>
  <c r="D133" i="46"/>
  <c r="E133" i="46"/>
  <c r="F133" i="46"/>
  <c r="G133" i="46"/>
  <c r="H133" i="46"/>
  <c r="I133" i="46"/>
  <c r="D134" i="46"/>
  <c r="E134" i="46"/>
  <c r="F134" i="46"/>
  <c r="G134" i="46"/>
  <c r="H134" i="46"/>
  <c r="I134" i="46"/>
  <c r="D136" i="46"/>
  <c r="E136" i="46"/>
  <c r="F136" i="46"/>
  <c r="G136" i="46"/>
  <c r="H136" i="46"/>
  <c r="I136" i="46"/>
  <c r="D137" i="46"/>
  <c r="E137" i="46"/>
  <c r="F137" i="46"/>
  <c r="G137" i="46"/>
  <c r="H137" i="46"/>
  <c r="I137" i="46"/>
  <c r="D139" i="46"/>
  <c r="E139" i="46"/>
  <c r="F139" i="46"/>
  <c r="G139" i="46"/>
  <c r="H139" i="46"/>
  <c r="I139" i="46"/>
  <c r="D140" i="46"/>
  <c r="E140" i="46"/>
  <c r="F140" i="46"/>
  <c r="G140" i="46"/>
  <c r="H140" i="46"/>
  <c r="I140" i="46"/>
  <c r="C40" i="12"/>
  <c r="D40" i="12"/>
  <c r="E40" i="12"/>
  <c r="F40" i="12"/>
  <c r="G40" i="12"/>
  <c r="H40" i="12"/>
  <c r="C41" i="12"/>
  <c r="C46" i="12" s="1"/>
  <c r="D41" i="12"/>
  <c r="D46" i="12" s="1"/>
  <c r="E41" i="12"/>
  <c r="F41" i="12"/>
  <c r="G41" i="12"/>
  <c r="H41" i="12"/>
  <c r="C42" i="12"/>
  <c r="D42" i="12"/>
  <c r="E42" i="12"/>
  <c r="E46" i="12" s="1"/>
  <c r="F42" i="12"/>
  <c r="F46" i="12" s="1"/>
  <c r="G42" i="12"/>
  <c r="H42" i="12"/>
  <c r="C43" i="12"/>
  <c r="D43" i="12"/>
  <c r="E43" i="12"/>
  <c r="F43" i="12"/>
  <c r="G43" i="12"/>
  <c r="G46" i="12" s="1"/>
  <c r="H43" i="12"/>
  <c r="H46" i="12" s="1"/>
  <c r="C44" i="12"/>
  <c r="D44" i="12"/>
  <c r="E44" i="12"/>
  <c r="F44" i="12"/>
  <c r="G44" i="12"/>
  <c r="H44" i="12"/>
  <c r="C45" i="12"/>
  <c r="D45" i="12"/>
  <c r="E45" i="12"/>
  <c r="F45" i="12"/>
  <c r="G45" i="12"/>
  <c r="H45" i="12"/>
  <c r="B46" i="12"/>
  <c r="B45" i="12"/>
  <c r="B44" i="12"/>
  <c r="B43" i="12"/>
  <c r="B42" i="12"/>
  <c r="B41" i="12"/>
  <c r="B40" i="12"/>
  <c r="E97" i="11"/>
  <c r="F97" i="11"/>
  <c r="G97" i="11"/>
  <c r="H97" i="11"/>
  <c r="I97" i="11"/>
  <c r="J97" i="11"/>
  <c r="E98" i="11"/>
  <c r="F98" i="11"/>
  <c r="G98" i="11"/>
  <c r="H98" i="11"/>
  <c r="I98" i="11"/>
  <c r="J98" i="11"/>
  <c r="E99" i="11"/>
  <c r="F99" i="11"/>
  <c r="G99" i="11"/>
  <c r="H99" i="11"/>
  <c r="I99" i="11"/>
  <c r="J99" i="11"/>
  <c r="D164" i="42"/>
  <c r="E104" i="11" s="1"/>
  <c r="E164" i="42"/>
  <c r="F104" i="11" s="1"/>
  <c r="F164" i="42"/>
  <c r="G104" i="11" s="1"/>
  <c r="G164" i="42"/>
  <c r="H104" i="11" s="1"/>
  <c r="H164" i="42"/>
  <c r="I104" i="11" s="1"/>
  <c r="I164" i="42"/>
  <c r="J104" i="11" s="1"/>
  <c r="D165" i="42"/>
  <c r="E105" i="11" s="1"/>
  <c r="E165" i="42"/>
  <c r="F105" i="11" s="1"/>
  <c r="F165" i="42"/>
  <c r="G105" i="11" s="1"/>
  <c r="G165" i="42"/>
  <c r="H105" i="11" s="1"/>
  <c r="H165" i="42"/>
  <c r="I105" i="11" s="1"/>
  <c r="I165" i="42"/>
  <c r="J105" i="11" s="1"/>
  <c r="D67" i="42"/>
  <c r="E67" i="42"/>
  <c r="F67" i="42"/>
  <c r="G67" i="42"/>
  <c r="H67" i="42"/>
  <c r="I67" i="42"/>
  <c r="D68" i="42"/>
  <c r="E68" i="42"/>
  <c r="F68" i="42"/>
  <c r="G68" i="42"/>
  <c r="H68" i="42"/>
  <c r="I68" i="42"/>
  <c r="D69" i="42"/>
  <c r="E69" i="42"/>
  <c r="F69" i="42"/>
  <c r="G69" i="42"/>
  <c r="H69" i="42"/>
  <c r="I69" i="42"/>
  <c r="D21" i="42"/>
  <c r="E33" i="11" s="1"/>
  <c r="E21" i="42"/>
  <c r="F33" i="11" s="1"/>
  <c r="F21" i="42"/>
  <c r="G33" i="11" s="1"/>
  <c r="G21" i="42"/>
  <c r="H21" i="42"/>
  <c r="I33" i="11" s="1"/>
  <c r="I21" i="42"/>
  <c r="J33" i="11" s="1"/>
  <c r="D22" i="42"/>
  <c r="E34" i="11" s="1"/>
  <c r="E22" i="42"/>
  <c r="F34" i="11" s="1"/>
  <c r="F22" i="42"/>
  <c r="G34" i="11" s="1"/>
  <c r="G22" i="42"/>
  <c r="H34" i="11" s="1"/>
  <c r="H22" i="42"/>
  <c r="I34" i="11" s="1"/>
  <c r="I22" i="42"/>
  <c r="D23" i="42"/>
  <c r="E35" i="11" s="1"/>
  <c r="E23" i="42"/>
  <c r="F35" i="11" s="1"/>
  <c r="F23" i="42"/>
  <c r="G35" i="11" s="1"/>
  <c r="G23" i="42"/>
  <c r="H35" i="11" s="1"/>
  <c r="H23" i="42"/>
  <c r="I35" i="11" s="1"/>
  <c r="I23" i="42"/>
  <c r="J35" i="11" s="1"/>
  <c r="D17" i="42"/>
  <c r="E29" i="11" s="1"/>
  <c r="E17" i="42"/>
  <c r="F29" i="11" s="1"/>
  <c r="F17" i="42"/>
  <c r="G29" i="11" s="1"/>
  <c r="G17" i="42"/>
  <c r="H29" i="11" s="1"/>
  <c r="H17" i="42"/>
  <c r="I29" i="11" s="1"/>
  <c r="I17" i="42"/>
  <c r="J29" i="11" s="1"/>
  <c r="D18" i="42"/>
  <c r="E30" i="11" s="1"/>
  <c r="E18" i="42"/>
  <c r="F30" i="11" s="1"/>
  <c r="F18" i="42"/>
  <c r="G30" i="11" s="1"/>
  <c r="G18" i="42"/>
  <c r="H30" i="11" s="1"/>
  <c r="H18" i="42"/>
  <c r="I18" i="42"/>
  <c r="J30" i="11" s="1"/>
  <c r="D19" i="42"/>
  <c r="E31" i="11" s="1"/>
  <c r="E19" i="42"/>
  <c r="F31" i="11" s="1"/>
  <c r="F19" i="42"/>
  <c r="G31" i="11" s="1"/>
  <c r="G19" i="42"/>
  <c r="H31" i="11" s="1"/>
  <c r="H19" i="42"/>
  <c r="I31" i="11" s="1"/>
  <c r="I19" i="42"/>
  <c r="J31" i="11" s="1"/>
  <c r="D14" i="42"/>
  <c r="E26" i="11" s="1"/>
  <c r="E14" i="42"/>
  <c r="F26" i="11" s="1"/>
  <c r="F14" i="42"/>
  <c r="G26" i="11" s="1"/>
  <c r="G14" i="42"/>
  <c r="H26" i="11" s="1"/>
  <c r="H14" i="42"/>
  <c r="I26" i="11" s="1"/>
  <c r="I14" i="42"/>
  <c r="J26" i="11" s="1"/>
  <c r="D24" i="9"/>
  <c r="D26" i="9" s="1"/>
  <c r="E24" i="9"/>
  <c r="F24" i="9"/>
  <c r="F26" i="9" s="1"/>
  <c r="G24" i="9"/>
  <c r="G27" i="9" s="1"/>
  <c r="H24" i="9"/>
  <c r="H27" i="9" s="1"/>
  <c r="I24" i="9"/>
  <c r="I27" i="9" s="1"/>
  <c r="C26" i="45"/>
  <c r="D26" i="45"/>
  <c r="E26" i="45"/>
  <c r="F26" i="45"/>
  <c r="G26" i="45"/>
  <c r="H26" i="45"/>
  <c r="C15" i="45"/>
  <c r="D15" i="45"/>
  <c r="E15" i="45"/>
  <c r="F15" i="45"/>
  <c r="G15" i="45"/>
  <c r="H15" i="45"/>
  <c r="H17" i="45" s="1"/>
  <c r="C16" i="45"/>
  <c r="D16" i="45"/>
  <c r="E16" i="45"/>
  <c r="F16" i="45"/>
  <c r="F17" i="45" s="1"/>
  <c r="G16" i="45"/>
  <c r="H16" i="45"/>
  <c r="C7" i="45"/>
  <c r="C20" i="45" s="1"/>
  <c r="D7" i="45"/>
  <c r="D20" i="45" s="1"/>
  <c r="E7" i="45"/>
  <c r="F7" i="45"/>
  <c r="F20" i="45" s="1"/>
  <c r="G7" i="45"/>
  <c r="G20" i="45" s="1"/>
  <c r="H7" i="45"/>
  <c r="C8" i="45"/>
  <c r="C21" i="45" s="1"/>
  <c r="D8" i="45"/>
  <c r="D21" i="45" s="1"/>
  <c r="E8" i="45"/>
  <c r="E21" i="45" s="1"/>
  <c r="F8" i="45"/>
  <c r="F21" i="45" s="1"/>
  <c r="G8" i="45"/>
  <c r="H8" i="45"/>
  <c r="H21" i="45" s="1"/>
  <c r="C9" i="45"/>
  <c r="D9" i="45"/>
  <c r="E9" i="45"/>
  <c r="E22" i="45" s="1"/>
  <c r="F9" i="45"/>
  <c r="F22" i="45" s="1"/>
  <c r="G9" i="45"/>
  <c r="G22" i="45" s="1"/>
  <c r="H9" i="45"/>
  <c r="C10" i="45"/>
  <c r="D10" i="45"/>
  <c r="E10" i="45"/>
  <c r="F10" i="45"/>
  <c r="G10" i="45"/>
  <c r="H10" i="45"/>
  <c r="C11" i="45"/>
  <c r="C24" i="45" s="1"/>
  <c r="D11" i="45"/>
  <c r="D24" i="45" s="1"/>
  <c r="E11" i="45"/>
  <c r="E24" i="45" s="1"/>
  <c r="F11" i="45"/>
  <c r="F24" i="45" s="1"/>
  <c r="G11" i="45"/>
  <c r="G24" i="45" s="1"/>
  <c r="H11" i="45"/>
  <c r="H24" i="45" s="1"/>
  <c r="C12" i="45"/>
  <c r="C25" i="45" s="1"/>
  <c r="D12" i="45"/>
  <c r="D25" i="45" s="1"/>
  <c r="E12" i="45"/>
  <c r="E25" i="45" s="1"/>
  <c r="F12" i="45"/>
  <c r="F25" i="45" s="1"/>
  <c r="G12" i="45"/>
  <c r="G25" i="45" s="1"/>
  <c r="H12" i="45"/>
  <c r="H25" i="45" s="1"/>
  <c r="C4" i="45"/>
  <c r="C5" i="45" s="1"/>
  <c r="D4" i="45"/>
  <c r="D5" i="45" s="1"/>
  <c r="E4" i="45"/>
  <c r="E5" i="45" s="1"/>
  <c r="F4" i="45"/>
  <c r="F5" i="45" s="1"/>
  <c r="G4" i="45"/>
  <c r="G5" i="45" s="1"/>
  <c r="H4" i="45"/>
  <c r="H5" i="45" s="1"/>
  <c r="H23" i="45" s="1"/>
  <c r="E83" i="44"/>
  <c r="F83" i="44"/>
  <c r="G83" i="44"/>
  <c r="H83" i="44"/>
  <c r="I83" i="44"/>
  <c r="J83" i="44"/>
  <c r="E84" i="44"/>
  <c r="F84" i="44"/>
  <c r="G84" i="44"/>
  <c r="H84" i="44"/>
  <c r="I84" i="44"/>
  <c r="J84" i="44"/>
  <c r="E75" i="44"/>
  <c r="F75" i="44"/>
  <c r="G75" i="44"/>
  <c r="H75" i="44"/>
  <c r="I75" i="44"/>
  <c r="J75" i="44"/>
  <c r="E76" i="44"/>
  <c r="F76" i="44"/>
  <c r="G76" i="44"/>
  <c r="H76" i="44"/>
  <c r="I76" i="44"/>
  <c r="J76" i="44"/>
  <c r="E77" i="44"/>
  <c r="F77" i="44"/>
  <c r="G77" i="44"/>
  <c r="H77" i="44"/>
  <c r="I77" i="44"/>
  <c r="J77" i="44"/>
  <c r="E71" i="44"/>
  <c r="F71" i="44"/>
  <c r="G71" i="44"/>
  <c r="H71" i="44"/>
  <c r="I71" i="44"/>
  <c r="J71" i="44"/>
  <c r="E72" i="44"/>
  <c r="F72" i="44"/>
  <c r="G72" i="44"/>
  <c r="H72" i="44"/>
  <c r="I72" i="44"/>
  <c r="J72" i="44"/>
  <c r="E73" i="44"/>
  <c r="F73" i="44"/>
  <c r="G73" i="44"/>
  <c r="H73" i="44"/>
  <c r="I73" i="44"/>
  <c r="J73" i="44"/>
  <c r="E55" i="44"/>
  <c r="F55" i="44"/>
  <c r="G55" i="44"/>
  <c r="H55" i="44"/>
  <c r="I55" i="44"/>
  <c r="J55" i="44"/>
  <c r="E22" i="44"/>
  <c r="F22" i="44"/>
  <c r="G22" i="44"/>
  <c r="H22" i="44"/>
  <c r="I22" i="44"/>
  <c r="J22" i="44"/>
  <c r="E12" i="44"/>
  <c r="F12" i="44"/>
  <c r="G12" i="44"/>
  <c r="H12" i="44"/>
  <c r="I12" i="44"/>
  <c r="J12" i="44"/>
  <c r="E13" i="44"/>
  <c r="F13" i="44"/>
  <c r="G13" i="44"/>
  <c r="H13" i="44"/>
  <c r="I13" i="44"/>
  <c r="J13" i="44"/>
  <c r="D172" i="43"/>
  <c r="E26" i="44" s="1"/>
  <c r="E172" i="43"/>
  <c r="F26" i="44" s="1"/>
  <c r="F172" i="43"/>
  <c r="G26" i="44" s="1"/>
  <c r="G172" i="43"/>
  <c r="H26" i="44" s="1"/>
  <c r="H172" i="43"/>
  <c r="I26" i="44" s="1"/>
  <c r="I172" i="43"/>
  <c r="J26" i="44" s="1"/>
  <c r="D173" i="43"/>
  <c r="E27" i="44" s="1"/>
  <c r="E173" i="43"/>
  <c r="F27" i="44" s="1"/>
  <c r="F173" i="43"/>
  <c r="G27" i="44" s="1"/>
  <c r="G173" i="43"/>
  <c r="H27" i="44" s="1"/>
  <c r="H173" i="43"/>
  <c r="I27" i="44" s="1"/>
  <c r="I173" i="43"/>
  <c r="J27" i="44" s="1"/>
  <c r="D174" i="43"/>
  <c r="E28" i="44" s="1"/>
  <c r="E174" i="43"/>
  <c r="F28" i="44" s="1"/>
  <c r="F174" i="43"/>
  <c r="G28" i="44" s="1"/>
  <c r="G174" i="43"/>
  <c r="H28" i="44" s="1"/>
  <c r="H174" i="43"/>
  <c r="I28" i="44" s="1"/>
  <c r="I174" i="43"/>
  <c r="J28" i="44" s="1"/>
  <c r="D175" i="43"/>
  <c r="E29" i="44" s="1"/>
  <c r="E175" i="43"/>
  <c r="F29" i="44" s="1"/>
  <c r="F175" i="43"/>
  <c r="G29" i="44" s="1"/>
  <c r="G175" i="43"/>
  <c r="H29" i="44" s="1"/>
  <c r="H175" i="43"/>
  <c r="I29" i="44" s="1"/>
  <c r="I175" i="43"/>
  <c r="J29" i="44" s="1"/>
  <c r="D110" i="43"/>
  <c r="E110" i="43"/>
  <c r="F110" i="43"/>
  <c r="G110" i="43"/>
  <c r="H110" i="43"/>
  <c r="I110" i="43"/>
  <c r="D111" i="43"/>
  <c r="E111" i="43"/>
  <c r="F111" i="43"/>
  <c r="G111" i="43"/>
  <c r="H111" i="43"/>
  <c r="I111" i="43"/>
  <c r="D112" i="43"/>
  <c r="E112" i="43"/>
  <c r="F112" i="43"/>
  <c r="G112" i="43"/>
  <c r="H112" i="43"/>
  <c r="I112" i="43"/>
  <c r="D78" i="43"/>
  <c r="E78" i="43"/>
  <c r="F78" i="43"/>
  <c r="G78" i="43"/>
  <c r="H78" i="43"/>
  <c r="I78" i="43"/>
  <c r="D79" i="43"/>
  <c r="E79" i="43"/>
  <c r="F79" i="43"/>
  <c r="G79" i="43"/>
  <c r="H79" i="43"/>
  <c r="I79" i="43"/>
  <c r="D80" i="43"/>
  <c r="E80" i="43"/>
  <c r="F80" i="43"/>
  <c r="G80" i="43"/>
  <c r="H80" i="43"/>
  <c r="I80" i="43"/>
  <c r="D81" i="43"/>
  <c r="D121" i="43" s="1"/>
  <c r="E81" i="43"/>
  <c r="E121" i="43" s="1"/>
  <c r="F81" i="43"/>
  <c r="F121" i="43" s="1"/>
  <c r="G81" i="43"/>
  <c r="G121" i="43" s="1"/>
  <c r="H81" i="43"/>
  <c r="H121" i="43" s="1"/>
  <c r="I81" i="43"/>
  <c r="I121" i="43" s="1"/>
  <c r="D82" i="43"/>
  <c r="D122" i="43" s="1"/>
  <c r="E82" i="43"/>
  <c r="E122" i="43" s="1"/>
  <c r="F82" i="43"/>
  <c r="F122" i="43" s="1"/>
  <c r="G82" i="43"/>
  <c r="G122" i="43" s="1"/>
  <c r="H82" i="43"/>
  <c r="H122" i="43" s="1"/>
  <c r="I82" i="43"/>
  <c r="I122" i="43" s="1"/>
  <c r="D83" i="43"/>
  <c r="D123" i="43" s="1"/>
  <c r="E83" i="43"/>
  <c r="E123" i="43" s="1"/>
  <c r="F83" i="43"/>
  <c r="F123" i="43" s="1"/>
  <c r="G83" i="43"/>
  <c r="G123" i="43" s="1"/>
  <c r="H83" i="43"/>
  <c r="H123" i="43" s="1"/>
  <c r="I83" i="43"/>
  <c r="I123" i="43" s="1"/>
  <c r="D86" i="43"/>
  <c r="E86" i="43"/>
  <c r="F86" i="43"/>
  <c r="G86" i="43"/>
  <c r="H86" i="43"/>
  <c r="I86" i="43"/>
  <c r="D87" i="43"/>
  <c r="E87" i="43"/>
  <c r="F87" i="43"/>
  <c r="G87" i="43"/>
  <c r="H87" i="43"/>
  <c r="I87" i="43"/>
  <c r="D88" i="43"/>
  <c r="E88" i="43"/>
  <c r="F88" i="43"/>
  <c r="G88" i="43"/>
  <c r="H88" i="43"/>
  <c r="I88" i="43"/>
  <c r="D89" i="43"/>
  <c r="D129" i="43" s="1"/>
  <c r="E89" i="43"/>
  <c r="E129" i="43" s="1"/>
  <c r="F89" i="43"/>
  <c r="F129" i="43" s="1"/>
  <c r="G89" i="43"/>
  <c r="G129" i="43" s="1"/>
  <c r="H89" i="43"/>
  <c r="H129" i="43" s="1"/>
  <c r="I89" i="43"/>
  <c r="I129" i="43" s="1"/>
  <c r="D90" i="43"/>
  <c r="D130" i="43" s="1"/>
  <c r="E90" i="43"/>
  <c r="E130" i="43" s="1"/>
  <c r="F90" i="43"/>
  <c r="F130" i="43" s="1"/>
  <c r="G90" i="43"/>
  <c r="G130" i="43" s="1"/>
  <c r="H90" i="43"/>
  <c r="H130" i="43" s="1"/>
  <c r="I90" i="43"/>
  <c r="I130" i="43" s="1"/>
  <c r="D91" i="43"/>
  <c r="D131" i="43" s="1"/>
  <c r="E91" i="43"/>
  <c r="E131" i="43" s="1"/>
  <c r="F91" i="43"/>
  <c r="F131" i="43" s="1"/>
  <c r="G91" i="43"/>
  <c r="G131" i="43" s="1"/>
  <c r="H91" i="43"/>
  <c r="H131" i="43" s="1"/>
  <c r="I91" i="43"/>
  <c r="I131" i="43" s="1"/>
  <c r="D94" i="43"/>
  <c r="D134" i="43" s="1"/>
  <c r="E94" i="43"/>
  <c r="F94" i="43"/>
  <c r="G94" i="43"/>
  <c r="H94" i="43"/>
  <c r="I94" i="43"/>
  <c r="D95" i="43"/>
  <c r="E95" i="43"/>
  <c r="F95" i="43"/>
  <c r="G95" i="43"/>
  <c r="H95" i="43"/>
  <c r="I95" i="43"/>
  <c r="D96" i="43"/>
  <c r="E96" i="43"/>
  <c r="F96" i="43"/>
  <c r="G96" i="43"/>
  <c r="H96" i="43"/>
  <c r="I96" i="43"/>
  <c r="D97" i="43"/>
  <c r="D137" i="43" s="1"/>
  <c r="E97" i="43"/>
  <c r="E137" i="43" s="1"/>
  <c r="F97" i="43"/>
  <c r="F137" i="43" s="1"/>
  <c r="G97" i="43"/>
  <c r="G137" i="43" s="1"/>
  <c r="H97" i="43"/>
  <c r="H137" i="43" s="1"/>
  <c r="I97" i="43"/>
  <c r="I137" i="43" s="1"/>
  <c r="D98" i="43"/>
  <c r="D138" i="43" s="1"/>
  <c r="E98" i="43"/>
  <c r="E138" i="43" s="1"/>
  <c r="F98" i="43"/>
  <c r="F138" i="43" s="1"/>
  <c r="G98" i="43"/>
  <c r="G138" i="43" s="1"/>
  <c r="H98" i="43"/>
  <c r="H138" i="43" s="1"/>
  <c r="I98" i="43"/>
  <c r="I138" i="43" s="1"/>
  <c r="D99" i="43"/>
  <c r="D139" i="43" s="1"/>
  <c r="E99" i="43"/>
  <c r="E139" i="43" s="1"/>
  <c r="F99" i="43"/>
  <c r="F139" i="43" s="1"/>
  <c r="G99" i="43"/>
  <c r="G139" i="43" s="1"/>
  <c r="H99" i="43"/>
  <c r="H139" i="43" s="1"/>
  <c r="I99" i="43"/>
  <c r="I139" i="43" s="1"/>
  <c r="D102" i="43"/>
  <c r="E102" i="43"/>
  <c r="F102" i="43"/>
  <c r="G102" i="43"/>
  <c r="H102" i="43"/>
  <c r="I102" i="43"/>
  <c r="D103" i="43"/>
  <c r="E103" i="43"/>
  <c r="F103" i="43"/>
  <c r="G103" i="43"/>
  <c r="H103" i="43"/>
  <c r="I103" i="43"/>
  <c r="D104" i="43"/>
  <c r="E104" i="43"/>
  <c r="F104" i="43"/>
  <c r="G104" i="43"/>
  <c r="H104" i="43"/>
  <c r="I104" i="43"/>
  <c r="D105" i="43"/>
  <c r="D145" i="43" s="1"/>
  <c r="E105" i="43"/>
  <c r="E145" i="43" s="1"/>
  <c r="F105" i="43"/>
  <c r="F145" i="43" s="1"/>
  <c r="G105" i="43"/>
  <c r="G145" i="43" s="1"/>
  <c r="H105" i="43"/>
  <c r="H145" i="43" s="1"/>
  <c r="I105" i="43"/>
  <c r="I145" i="43" s="1"/>
  <c r="D106" i="43"/>
  <c r="D146" i="43" s="1"/>
  <c r="E106" i="43"/>
  <c r="E146" i="43" s="1"/>
  <c r="F106" i="43"/>
  <c r="F146" i="43" s="1"/>
  <c r="G106" i="43"/>
  <c r="G146" i="43" s="1"/>
  <c r="H106" i="43"/>
  <c r="H146" i="43" s="1"/>
  <c r="I106" i="43"/>
  <c r="I146" i="43" s="1"/>
  <c r="D107" i="43"/>
  <c r="D147" i="43" s="1"/>
  <c r="E107" i="43"/>
  <c r="E147" i="43" s="1"/>
  <c r="F107" i="43"/>
  <c r="F147" i="43" s="1"/>
  <c r="G107" i="43"/>
  <c r="G147" i="43" s="1"/>
  <c r="H107" i="43"/>
  <c r="H147" i="43" s="1"/>
  <c r="I107" i="43"/>
  <c r="I147" i="43" s="1"/>
  <c r="D71" i="43"/>
  <c r="E31" i="44" s="1"/>
  <c r="E71" i="43"/>
  <c r="F31" i="44" s="1"/>
  <c r="F71" i="43"/>
  <c r="G31" i="44" s="1"/>
  <c r="G71" i="43"/>
  <c r="H31" i="44" s="1"/>
  <c r="H71" i="43"/>
  <c r="I31" i="44" s="1"/>
  <c r="I71" i="43"/>
  <c r="J31" i="44" s="1"/>
  <c r="D72" i="43"/>
  <c r="E32" i="44" s="1"/>
  <c r="E72" i="43"/>
  <c r="F32" i="44" s="1"/>
  <c r="F72" i="43"/>
  <c r="G32" i="44" s="1"/>
  <c r="G72" i="43"/>
  <c r="H32" i="44" s="1"/>
  <c r="H72" i="43"/>
  <c r="I32" i="44" s="1"/>
  <c r="I72" i="43"/>
  <c r="J32" i="44" s="1"/>
  <c r="D73" i="43"/>
  <c r="E33" i="44" s="1"/>
  <c r="E73" i="43"/>
  <c r="F33" i="44" s="1"/>
  <c r="F73" i="43"/>
  <c r="G33" i="44" s="1"/>
  <c r="G73" i="43"/>
  <c r="H33" i="44" s="1"/>
  <c r="H73" i="43"/>
  <c r="I33" i="44" s="1"/>
  <c r="I73" i="43"/>
  <c r="J33" i="44" s="1"/>
  <c r="D74" i="43"/>
  <c r="E34" i="44" s="1"/>
  <c r="E74" i="43"/>
  <c r="F34" i="44" s="1"/>
  <c r="F74" i="43"/>
  <c r="G34" i="44" s="1"/>
  <c r="G74" i="43"/>
  <c r="H34" i="44" s="1"/>
  <c r="H74" i="43"/>
  <c r="I34" i="44" s="1"/>
  <c r="I74" i="43"/>
  <c r="J34" i="44" s="1"/>
  <c r="D58" i="43"/>
  <c r="E58" i="43"/>
  <c r="F58" i="43"/>
  <c r="G58" i="43"/>
  <c r="H58" i="43"/>
  <c r="I58" i="43"/>
  <c r="D59" i="43"/>
  <c r="E59" i="43"/>
  <c r="F59" i="43"/>
  <c r="G59" i="43"/>
  <c r="H59" i="43"/>
  <c r="I59" i="43"/>
  <c r="D55" i="43"/>
  <c r="E55" i="43"/>
  <c r="F55" i="43"/>
  <c r="G55" i="43"/>
  <c r="H55" i="43"/>
  <c r="I55" i="43"/>
  <c r="D56" i="43"/>
  <c r="E56" i="43"/>
  <c r="F56" i="43"/>
  <c r="G56" i="43"/>
  <c r="H56" i="43"/>
  <c r="I56" i="43"/>
  <c r="D26" i="43"/>
  <c r="E54" i="44" s="1"/>
  <c r="E26" i="43"/>
  <c r="F54" i="44" s="1"/>
  <c r="F26" i="43"/>
  <c r="G54" i="44" s="1"/>
  <c r="G26" i="43"/>
  <c r="H54" i="44" s="1"/>
  <c r="H26" i="43"/>
  <c r="I54" i="44" s="1"/>
  <c r="I26" i="43"/>
  <c r="J54" i="44" s="1"/>
  <c r="C26" i="43"/>
  <c r="D54" i="44" s="1"/>
  <c r="D25" i="43"/>
  <c r="E53" i="44" s="1"/>
  <c r="E25" i="43"/>
  <c r="F53" i="44" s="1"/>
  <c r="F25" i="43"/>
  <c r="G53" i="44" s="1"/>
  <c r="G25" i="43"/>
  <c r="H53" i="44" s="1"/>
  <c r="H25" i="43"/>
  <c r="I53" i="44" s="1"/>
  <c r="I25" i="43"/>
  <c r="J53" i="44" s="1"/>
  <c r="C25" i="43"/>
  <c r="D53" i="44" s="1"/>
  <c r="D17" i="43"/>
  <c r="E17" i="43"/>
  <c r="F17" i="43"/>
  <c r="G17" i="43"/>
  <c r="H17" i="43"/>
  <c r="I17" i="43"/>
  <c r="D18" i="43"/>
  <c r="E18" i="43"/>
  <c r="F18" i="43"/>
  <c r="G18" i="43"/>
  <c r="H18" i="43"/>
  <c r="I18" i="43"/>
  <c r="D19" i="43"/>
  <c r="D35" i="43" s="1"/>
  <c r="E19" i="43"/>
  <c r="E35" i="43" s="1"/>
  <c r="F19" i="43"/>
  <c r="F35" i="43" s="1"/>
  <c r="G19" i="43"/>
  <c r="G35" i="43" s="1"/>
  <c r="H19" i="43"/>
  <c r="H35" i="43" s="1"/>
  <c r="I19" i="43"/>
  <c r="I35" i="43" s="1"/>
  <c r="D20" i="43"/>
  <c r="D36" i="43" s="1"/>
  <c r="E20" i="43"/>
  <c r="E36" i="43" s="1"/>
  <c r="F20" i="43"/>
  <c r="F36" i="43" s="1"/>
  <c r="G20" i="43"/>
  <c r="G36" i="43" s="1"/>
  <c r="H20" i="43"/>
  <c r="H36" i="43" s="1"/>
  <c r="I20" i="43"/>
  <c r="I36" i="43" s="1"/>
  <c r="D21" i="43"/>
  <c r="E21" i="43"/>
  <c r="F21" i="43"/>
  <c r="G21" i="43"/>
  <c r="H21" i="43"/>
  <c r="I21" i="43"/>
  <c r="D22" i="43"/>
  <c r="D38" i="43" s="1"/>
  <c r="E22" i="43"/>
  <c r="E38" i="43" s="1"/>
  <c r="F22" i="43"/>
  <c r="F38" i="43" s="1"/>
  <c r="G22" i="43"/>
  <c r="G38" i="43" s="1"/>
  <c r="H22" i="43"/>
  <c r="H38" i="43" s="1"/>
  <c r="I22" i="43"/>
  <c r="I38" i="43" s="1"/>
  <c r="D23" i="43"/>
  <c r="D39" i="43" s="1"/>
  <c r="E23" i="43"/>
  <c r="E39" i="43" s="1"/>
  <c r="F23" i="43"/>
  <c r="F39" i="43" s="1"/>
  <c r="G23" i="43"/>
  <c r="G39" i="43" s="1"/>
  <c r="H23" i="43"/>
  <c r="H39" i="43" s="1"/>
  <c r="I23" i="43"/>
  <c r="I39" i="43" s="1"/>
  <c r="D13" i="43"/>
  <c r="E57" i="44" s="1"/>
  <c r="E13" i="43"/>
  <c r="F57" i="44" s="1"/>
  <c r="F13" i="43"/>
  <c r="G57" i="44" s="1"/>
  <c r="G13" i="43"/>
  <c r="H57" i="44" s="1"/>
  <c r="H13" i="43"/>
  <c r="I57" i="44" s="1"/>
  <c r="I13" i="43"/>
  <c r="J57" i="44" s="1"/>
  <c r="D14" i="43"/>
  <c r="E58" i="44" s="1"/>
  <c r="E14" i="43"/>
  <c r="F58" i="44" s="1"/>
  <c r="F14" i="43"/>
  <c r="G58" i="44" s="1"/>
  <c r="G14" i="43"/>
  <c r="H58" i="44" s="1"/>
  <c r="H14" i="43"/>
  <c r="I58" i="44" s="1"/>
  <c r="I14" i="43"/>
  <c r="J58" i="44" s="1"/>
  <c r="D15" i="43"/>
  <c r="E59" i="44" s="1"/>
  <c r="E15" i="43"/>
  <c r="F59" i="44" s="1"/>
  <c r="F15" i="43"/>
  <c r="G59" i="44" s="1"/>
  <c r="G15" i="43"/>
  <c r="H59" i="44" s="1"/>
  <c r="H15" i="43"/>
  <c r="I59" i="44" s="1"/>
  <c r="I15" i="43"/>
  <c r="J59" i="44" s="1"/>
  <c r="C15" i="43"/>
  <c r="D59" i="44" s="1"/>
  <c r="C14" i="43"/>
  <c r="C13" i="43"/>
  <c r="D57" i="44" s="1"/>
  <c r="D10" i="43"/>
  <c r="E18" i="44" s="1"/>
  <c r="E10" i="43"/>
  <c r="F18" i="44" s="1"/>
  <c r="F10" i="43"/>
  <c r="G18" i="44" s="1"/>
  <c r="G10" i="43"/>
  <c r="H18" i="44" s="1"/>
  <c r="H10" i="43"/>
  <c r="I18" i="44" s="1"/>
  <c r="I10" i="43"/>
  <c r="J18" i="44" s="1"/>
  <c r="D11" i="43"/>
  <c r="E19" i="44" s="1"/>
  <c r="E11" i="43"/>
  <c r="F19" i="44" s="1"/>
  <c r="F11" i="43"/>
  <c r="G19" i="44" s="1"/>
  <c r="G11" i="43"/>
  <c r="H19" i="44" s="1"/>
  <c r="H11" i="43"/>
  <c r="I19" i="44" s="1"/>
  <c r="I11" i="43"/>
  <c r="J19" i="44" s="1"/>
  <c r="D93" i="38"/>
  <c r="E93" i="38"/>
  <c r="F93" i="38"/>
  <c r="G93" i="38"/>
  <c r="H93" i="38"/>
  <c r="I93" i="38"/>
  <c r="D85" i="38"/>
  <c r="E85" i="38"/>
  <c r="F85" i="38"/>
  <c r="G85" i="38"/>
  <c r="H85" i="38"/>
  <c r="I85" i="38"/>
  <c r="D77" i="38"/>
  <c r="E77" i="38"/>
  <c r="F77" i="38"/>
  <c r="G77" i="38"/>
  <c r="H77" i="38"/>
  <c r="I77" i="38"/>
  <c r="D69" i="38"/>
  <c r="E69" i="38"/>
  <c r="F69" i="38"/>
  <c r="G69" i="38"/>
  <c r="H69" i="38"/>
  <c r="I69" i="38"/>
  <c r="C8" i="38"/>
  <c r="C5" i="43" s="1"/>
  <c r="D7" i="44" s="1"/>
  <c r="D8" i="38"/>
  <c r="D4" i="43" s="1"/>
  <c r="E6" i="44" s="1"/>
  <c r="E8" i="38"/>
  <c r="E5" i="43" s="1"/>
  <c r="F7" i="44" s="1"/>
  <c r="F8" i="38"/>
  <c r="F5" i="43" s="1"/>
  <c r="G7" i="44" s="1"/>
  <c r="G8" i="38"/>
  <c r="G6" i="43" s="1"/>
  <c r="H8" i="44" s="1"/>
  <c r="H8" i="38"/>
  <c r="H6" i="43" s="1"/>
  <c r="I8" i="44" s="1"/>
  <c r="I8" i="38"/>
  <c r="I3" i="43" s="1"/>
  <c r="J3" i="44" s="1"/>
  <c r="C103" i="43"/>
  <c r="C104" i="43"/>
  <c r="C105" i="43"/>
  <c r="C145" i="43" s="1"/>
  <c r="C106" i="43"/>
  <c r="C146" i="43" s="1"/>
  <c r="C107" i="43"/>
  <c r="C147" i="43" s="1"/>
  <c r="C102" i="43"/>
  <c r="C95" i="43"/>
  <c r="C96" i="43"/>
  <c r="C97" i="43"/>
  <c r="C137" i="43" s="1"/>
  <c r="C98" i="43"/>
  <c r="C138" i="43" s="1"/>
  <c r="C99" i="43"/>
  <c r="C139" i="43" s="1"/>
  <c r="C94" i="43"/>
  <c r="C87" i="43"/>
  <c r="C88" i="43"/>
  <c r="C89" i="43"/>
  <c r="C129" i="43" s="1"/>
  <c r="C90" i="43"/>
  <c r="C130" i="43" s="1"/>
  <c r="C91" i="43"/>
  <c r="C131" i="43" s="1"/>
  <c r="C86" i="43"/>
  <c r="C79" i="43"/>
  <c r="C80" i="43"/>
  <c r="C81" i="43"/>
  <c r="C121" i="43" s="1"/>
  <c r="C82" i="43"/>
  <c r="C122" i="43" s="1"/>
  <c r="C83" i="43"/>
  <c r="C123" i="43" s="1"/>
  <c r="C78" i="43"/>
  <c r="C93" i="38"/>
  <c r="C85" i="38"/>
  <c r="C77" i="38"/>
  <c r="C69" i="38"/>
  <c r="B4" i="45"/>
  <c r="B5" i="45" s="1"/>
  <c r="C72" i="43"/>
  <c r="D32" i="44" s="1"/>
  <c r="C73" i="43"/>
  <c r="D33" i="44" s="1"/>
  <c r="C74" i="43"/>
  <c r="D34" i="44" s="1"/>
  <c r="C71" i="43"/>
  <c r="D31" i="44" s="1"/>
  <c r="D72" i="44"/>
  <c r="D73" i="44"/>
  <c r="D71" i="44"/>
  <c r="B26" i="45"/>
  <c r="C173" i="43"/>
  <c r="D27" i="44" s="1"/>
  <c r="C174" i="43"/>
  <c r="D28" i="44" s="1"/>
  <c r="C175" i="43"/>
  <c r="D29" i="44" s="1"/>
  <c r="C172" i="43"/>
  <c r="D26" i="44" s="1"/>
  <c r="B12" i="45"/>
  <c r="B25" i="45" s="1"/>
  <c r="B10" i="45"/>
  <c r="B11" i="45"/>
  <c r="B24" i="45" s="1"/>
  <c r="B9" i="45"/>
  <c r="B8" i="45"/>
  <c r="B21" i="45" s="1"/>
  <c r="B7" i="45"/>
  <c r="B20" i="45" s="1"/>
  <c r="D76" i="44"/>
  <c r="D77" i="44"/>
  <c r="D75" i="44"/>
  <c r="C111" i="43"/>
  <c r="C112" i="43"/>
  <c r="C110" i="43"/>
  <c r="D22" i="44"/>
  <c r="C27" i="43"/>
  <c r="D55" i="44" s="1"/>
  <c r="C20" i="43"/>
  <c r="C36" i="43" s="1"/>
  <c r="C18" i="43"/>
  <c r="C34" i="43" s="1"/>
  <c r="C19" i="43"/>
  <c r="C21" i="43"/>
  <c r="C22" i="43"/>
  <c r="C38" i="43" s="1"/>
  <c r="C23" i="43"/>
  <c r="C39" i="43" s="1"/>
  <c r="C17" i="43"/>
  <c r="B16" i="45"/>
  <c r="B15" i="45"/>
  <c r="D84" i="44"/>
  <c r="D83" i="44"/>
  <c r="C59" i="43"/>
  <c r="C58" i="43"/>
  <c r="C56" i="43"/>
  <c r="C55" i="43"/>
  <c r="D13" i="44"/>
  <c r="D12" i="44"/>
  <c r="C10" i="43"/>
  <c r="D18" i="44" s="1"/>
  <c r="C11" i="43"/>
  <c r="D19" i="44" s="1"/>
  <c r="C28" i="8"/>
  <c r="C4" i="7"/>
  <c r="B8" i="8"/>
  <c r="B21" i="6"/>
  <c r="H21" i="6" s="1"/>
  <c r="I21" i="6" s="1"/>
  <c r="C21" i="6"/>
  <c r="D21" i="6"/>
  <c r="E21" i="6" s="1"/>
  <c r="G21" i="6"/>
  <c r="C38" i="6"/>
  <c r="C37" i="6"/>
  <c r="B7" i="12"/>
  <c r="B5" i="12"/>
  <c r="B6" i="12"/>
  <c r="B9" i="12"/>
  <c r="B10" i="12"/>
  <c r="B8" i="12"/>
  <c r="C22" i="42"/>
  <c r="D34" i="11" s="1"/>
  <c r="C23" i="42"/>
  <c r="C21" i="42"/>
  <c r="D33" i="11" s="1"/>
  <c r="C31" i="42"/>
  <c r="C32" i="42"/>
  <c r="C33" i="42"/>
  <c r="C34" i="42"/>
  <c r="C35" i="42"/>
  <c r="C36" i="42"/>
  <c r="C18" i="42"/>
  <c r="D30" i="11" s="1"/>
  <c r="C19" i="42"/>
  <c r="D31" i="11" s="1"/>
  <c r="C17" i="42"/>
  <c r="D29" i="11" s="1"/>
  <c r="C14" i="42"/>
  <c r="D26" i="11" s="1"/>
  <c r="E52" i="7"/>
  <c r="E53" i="7"/>
  <c r="E51" i="7"/>
  <c r="B37" i="12"/>
  <c r="B36" i="12"/>
  <c r="C219" i="42"/>
  <c r="C218" i="42"/>
  <c r="C216" i="42"/>
  <c r="C215" i="42"/>
  <c r="C213" i="42"/>
  <c r="C212" i="42"/>
  <c r="B33" i="12"/>
  <c r="B32" i="12"/>
  <c r="C200" i="42"/>
  <c r="C199" i="42"/>
  <c r="C197" i="42"/>
  <c r="C196" i="42"/>
  <c r="C194" i="42"/>
  <c r="C193" i="42"/>
  <c r="D140" i="9"/>
  <c r="E140" i="9" s="1"/>
  <c r="F140" i="9" s="1"/>
  <c r="G140" i="9" s="1"/>
  <c r="H140" i="9" s="1"/>
  <c r="I140" i="9" s="1"/>
  <c r="I219" i="42" s="1"/>
  <c r="D139" i="9"/>
  <c r="E139" i="9" s="1"/>
  <c r="F139" i="9" s="1"/>
  <c r="G139" i="9" s="1"/>
  <c r="H139" i="9" s="1"/>
  <c r="I139" i="9" s="1"/>
  <c r="I218" i="42" s="1"/>
  <c r="D137" i="9"/>
  <c r="E137" i="9" s="1"/>
  <c r="F137" i="9" s="1"/>
  <c r="G137" i="9" s="1"/>
  <c r="H137" i="9" s="1"/>
  <c r="I137" i="9" s="1"/>
  <c r="I216" i="42" s="1"/>
  <c r="D136" i="9"/>
  <c r="E136" i="9" s="1"/>
  <c r="F136" i="9" s="1"/>
  <c r="G136" i="9" s="1"/>
  <c r="H136" i="9" s="1"/>
  <c r="I136" i="9" s="1"/>
  <c r="I215" i="42" s="1"/>
  <c r="D134" i="9"/>
  <c r="E134" i="9" s="1"/>
  <c r="F134" i="9" s="1"/>
  <c r="G134" i="9" s="1"/>
  <c r="H134" i="9" s="1"/>
  <c r="I134" i="9" s="1"/>
  <c r="D133" i="9"/>
  <c r="E133" i="9" s="1"/>
  <c r="F133" i="9" s="1"/>
  <c r="G133" i="9" s="1"/>
  <c r="H133" i="9" s="1"/>
  <c r="I133" i="9" s="1"/>
  <c r="I212" i="42" s="1"/>
  <c r="D129" i="9"/>
  <c r="E129" i="9" s="1"/>
  <c r="F129" i="9" s="1"/>
  <c r="G129" i="9" s="1"/>
  <c r="H129" i="9" s="1"/>
  <c r="I129" i="9" s="1"/>
  <c r="I200" i="42" s="1"/>
  <c r="D128" i="9"/>
  <c r="D126" i="9"/>
  <c r="E126" i="9" s="1"/>
  <c r="F126" i="9" s="1"/>
  <c r="G126" i="9" s="1"/>
  <c r="H126" i="9" s="1"/>
  <c r="I126" i="9" s="1"/>
  <c r="I197" i="42" s="1"/>
  <c r="D125" i="9"/>
  <c r="E125" i="9" s="1"/>
  <c r="F125" i="9" s="1"/>
  <c r="G125" i="9" s="1"/>
  <c r="H125" i="9" s="1"/>
  <c r="I125" i="9" s="1"/>
  <c r="I196" i="42" s="1"/>
  <c r="D123" i="9"/>
  <c r="E123" i="9" s="1"/>
  <c r="F123" i="9" s="1"/>
  <c r="G123" i="9" s="1"/>
  <c r="H123" i="9" s="1"/>
  <c r="I123" i="9" s="1"/>
  <c r="I194" i="42" s="1"/>
  <c r="D122" i="9"/>
  <c r="E122" i="9" s="1"/>
  <c r="F122" i="9" s="1"/>
  <c r="G122" i="9" s="1"/>
  <c r="H122" i="9" s="1"/>
  <c r="I122" i="9" s="1"/>
  <c r="I193" i="42" s="1"/>
  <c r="C159" i="42"/>
  <c r="C158" i="42"/>
  <c r="C156" i="42"/>
  <c r="C155" i="42"/>
  <c r="D114" i="9"/>
  <c r="E114" i="9" s="1"/>
  <c r="F114" i="9" s="1"/>
  <c r="G114" i="9" s="1"/>
  <c r="H114" i="9" s="1"/>
  <c r="I114" i="9" s="1"/>
  <c r="I159" i="42" s="1"/>
  <c r="D113" i="9"/>
  <c r="E113" i="9" s="1"/>
  <c r="F113" i="9" s="1"/>
  <c r="G113" i="9" s="1"/>
  <c r="H113" i="9" s="1"/>
  <c r="I113" i="9" s="1"/>
  <c r="I158" i="42" s="1"/>
  <c r="D111" i="9"/>
  <c r="E111" i="9" s="1"/>
  <c r="F111" i="9" s="1"/>
  <c r="G111" i="9" s="1"/>
  <c r="H111" i="9" s="1"/>
  <c r="I111" i="9" s="1"/>
  <c r="I156" i="42" s="1"/>
  <c r="D110" i="9"/>
  <c r="E110" i="9" s="1"/>
  <c r="F110" i="9" s="1"/>
  <c r="G110" i="9" s="1"/>
  <c r="H110" i="9" s="1"/>
  <c r="I110" i="9" s="1"/>
  <c r="I155" i="42" s="1"/>
  <c r="C165" i="42"/>
  <c r="D105" i="11" s="1"/>
  <c r="C164" i="42"/>
  <c r="C153" i="42"/>
  <c r="C152" i="42"/>
  <c r="B17" i="12"/>
  <c r="B18" i="12"/>
  <c r="B16" i="12"/>
  <c r="B14" i="12"/>
  <c r="B15" i="12"/>
  <c r="B13" i="12"/>
  <c r="C30" i="42"/>
  <c r="B21" i="12"/>
  <c r="B22" i="12"/>
  <c r="B23" i="12"/>
  <c r="B24" i="12"/>
  <c r="B25" i="12"/>
  <c r="C24" i="9"/>
  <c r="C28" i="9" s="1"/>
  <c r="D5" i="42"/>
  <c r="E5" i="42"/>
  <c r="F5" i="42"/>
  <c r="G5" i="42"/>
  <c r="H5" i="42"/>
  <c r="I5" i="42"/>
  <c r="D6" i="42"/>
  <c r="E6" i="42"/>
  <c r="F6" i="42"/>
  <c r="G6" i="42"/>
  <c r="H6" i="42"/>
  <c r="I6" i="42"/>
  <c r="D7" i="42"/>
  <c r="E7" i="42"/>
  <c r="F7" i="42"/>
  <c r="G7" i="42"/>
  <c r="H7" i="42"/>
  <c r="I7" i="42"/>
  <c r="C109" i="42"/>
  <c r="C110" i="42"/>
  <c r="C111" i="42"/>
  <c r="C112" i="42"/>
  <c r="C108" i="42"/>
  <c r="D114" i="42"/>
  <c r="E114" i="42"/>
  <c r="F114" i="42"/>
  <c r="G114" i="42"/>
  <c r="H114" i="42"/>
  <c r="I114" i="42"/>
  <c r="D115" i="42"/>
  <c r="E115" i="42"/>
  <c r="F115" i="42"/>
  <c r="G115" i="42"/>
  <c r="H115" i="42"/>
  <c r="I115" i="42"/>
  <c r="D116" i="42"/>
  <c r="E116" i="42"/>
  <c r="F116" i="42"/>
  <c r="G116" i="42"/>
  <c r="H116" i="42"/>
  <c r="I116" i="42"/>
  <c r="C115" i="42"/>
  <c r="C116" i="42"/>
  <c r="C114" i="42"/>
  <c r="C5" i="42"/>
  <c r="C149" i="42"/>
  <c r="D149" i="42"/>
  <c r="E149" i="42"/>
  <c r="F149" i="42"/>
  <c r="G149" i="42"/>
  <c r="H149" i="42"/>
  <c r="I149" i="42"/>
  <c r="D108" i="9"/>
  <c r="D153" i="42" s="1"/>
  <c r="D107" i="9"/>
  <c r="E107" i="9" s="1"/>
  <c r="F107" i="9" s="1"/>
  <c r="F152" i="42" s="1"/>
  <c r="F167" i="42" s="1"/>
  <c r="B10" i="6"/>
  <c r="B49" i="6" s="1"/>
  <c r="C10" i="6"/>
  <c r="C49" i="6" s="1"/>
  <c r="D10" i="6"/>
  <c r="G10" i="6" s="1"/>
  <c r="F49" i="6" s="1"/>
  <c r="D80" i="42"/>
  <c r="E68" i="11" s="1"/>
  <c r="E80" i="42"/>
  <c r="F68" i="11" s="1"/>
  <c r="F80" i="42"/>
  <c r="G68" i="11" s="1"/>
  <c r="G80" i="42"/>
  <c r="H68" i="11" s="1"/>
  <c r="H80" i="42"/>
  <c r="I68" i="11" s="1"/>
  <c r="I80" i="42"/>
  <c r="D81" i="42"/>
  <c r="E69" i="11" s="1"/>
  <c r="E81" i="42"/>
  <c r="F69" i="11" s="1"/>
  <c r="F81" i="42"/>
  <c r="G69" i="11" s="1"/>
  <c r="G81" i="42"/>
  <c r="H69" i="11" s="1"/>
  <c r="H81" i="42"/>
  <c r="I69" i="11" s="1"/>
  <c r="I81" i="42"/>
  <c r="J69" i="11" s="1"/>
  <c r="D82" i="42"/>
  <c r="E82" i="42"/>
  <c r="F82" i="42"/>
  <c r="G82" i="42"/>
  <c r="H82" i="42"/>
  <c r="I82" i="42"/>
  <c r="D83" i="42"/>
  <c r="E70" i="11" s="1"/>
  <c r="E83" i="42"/>
  <c r="F70" i="11" s="1"/>
  <c r="F83" i="42"/>
  <c r="G70" i="11" s="1"/>
  <c r="G83" i="42"/>
  <c r="H83" i="42"/>
  <c r="I70" i="11" s="1"/>
  <c r="I83" i="42"/>
  <c r="J70" i="11" s="1"/>
  <c r="D84" i="42"/>
  <c r="E84" i="42"/>
  <c r="F84" i="42"/>
  <c r="G84" i="42"/>
  <c r="H84" i="42"/>
  <c r="I84" i="42"/>
  <c r="D85" i="42"/>
  <c r="E71" i="11" s="1"/>
  <c r="E85" i="42"/>
  <c r="F71" i="11" s="1"/>
  <c r="F85" i="42"/>
  <c r="G71" i="11" s="1"/>
  <c r="G85" i="42"/>
  <c r="H71" i="11" s="1"/>
  <c r="H85" i="42"/>
  <c r="I71" i="11" s="1"/>
  <c r="I85" i="42"/>
  <c r="J71" i="11" s="1"/>
  <c r="D86" i="42"/>
  <c r="E72" i="11" s="1"/>
  <c r="E86" i="42"/>
  <c r="F86" i="42"/>
  <c r="G72" i="11" s="1"/>
  <c r="G86" i="42"/>
  <c r="H72" i="11" s="1"/>
  <c r="H86" i="42"/>
  <c r="I72" i="11" s="1"/>
  <c r="I86" i="42"/>
  <c r="J72" i="11" s="1"/>
  <c r="C81" i="42"/>
  <c r="D69" i="11" s="1"/>
  <c r="C82" i="42"/>
  <c r="C83" i="42"/>
  <c r="D70" i="11" s="1"/>
  <c r="C84" i="42"/>
  <c r="C85" i="42"/>
  <c r="D71" i="11" s="1"/>
  <c r="C86" i="42"/>
  <c r="D72" i="11" s="1"/>
  <c r="C80" i="42"/>
  <c r="D68" i="11" s="1"/>
  <c r="C73" i="42"/>
  <c r="C74" i="42"/>
  <c r="C76" i="42"/>
  <c r="C77" i="42"/>
  <c r="C78" i="42"/>
  <c r="C72" i="42"/>
  <c r="D38" i="42"/>
  <c r="E38" i="42"/>
  <c r="F38" i="42"/>
  <c r="G38" i="42"/>
  <c r="H38" i="42"/>
  <c r="I38" i="42"/>
  <c r="D39" i="42"/>
  <c r="E48" i="11" s="1"/>
  <c r="E39" i="42"/>
  <c r="F48" i="11" s="1"/>
  <c r="F39" i="42"/>
  <c r="G48" i="11" s="1"/>
  <c r="G39" i="42"/>
  <c r="H48" i="11" s="1"/>
  <c r="H39" i="42"/>
  <c r="I48" i="11" s="1"/>
  <c r="I39" i="42"/>
  <c r="J48" i="11" s="1"/>
  <c r="D40" i="42"/>
  <c r="E40" i="42"/>
  <c r="F40" i="42"/>
  <c r="G40" i="42"/>
  <c r="H40" i="42"/>
  <c r="I40" i="42"/>
  <c r="D41" i="42"/>
  <c r="E49" i="11" s="1"/>
  <c r="E41" i="42"/>
  <c r="F49" i="11" s="1"/>
  <c r="F41" i="42"/>
  <c r="G49" i="11" s="1"/>
  <c r="G41" i="42"/>
  <c r="H49" i="11" s="1"/>
  <c r="H41" i="42"/>
  <c r="I49" i="11" s="1"/>
  <c r="I41" i="42"/>
  <c r="J49" i="11" s="1"/>
  <c r="D42" i="42"/>
  <c r="E42" i="42"/>
  <c r="F42" i="42"/>
  <c r="G42" i="42"/>
  <c r="H42" i="42"/>
  <c r="I42" i="42"/>
  <c r="D43" i="42"/>
  <c r="E50" i="11" s="1"/>
  <c r="E43" i="42"/>
  <c r="F50" i="11" s="1"/>
  <c r="F43" i="42"/>
  <c r="G50" i="11" s="1"/>
  <c r="G43" i="42"/>
  <c r="H50" i="11" s="1"/>
  <c r="H43" i="42"/>
  <c r="I50" i="11" s="1"/>
  <c r="I43" i="42"/>
  <c r="J50" i="11" s="1"/>
  <c r="D44" i="42"/>
  <c r="E51" i="11" s="1"/>
  <c r="E44" i="42"/>
  <c r="F51" i="11" s="1"/>
  <c r="F44" i="42"/>
  <c r="G51" i="11" s="1"/>
  <c r="G44" i="42"/>
  <c r="H51" i="11" s="1"/>
  <c r="H44" i="42"/>
  <c r="I51" i="11" s="1"/>
  <c r="I44" i="42"/>
  <c r="J51" i="11" s="1"/>
  <c r="C39" i="42"/>
  <c r="D48" i="11" s="1"/>
  <c r="C40" i="42"/>
  <c r="C41" i="42"/>
  <c r="D49" i="11" s="1"/>
  <c r="C42" i="42"/>
  <c r="C43" i="42"/>
  <c r="D50" i="11" s="1"/>
  <c r="C44" i="42"/>
  <c r="C38" i="42"/>
  <c r="D73" i="9"/>
  <c r="E73" i="9" s="1"/>
  <c r="F73" i="9" s="1"/>
  <c r="G73" i="9" s="1"/>
  <c r="H73" i="9" s="1"/>
  <c r="I73" i="9" s="1"/>
  <c r="I78" i="42" s="1"/>
  <c r="D72" i="9"/>
  <c r="D71" i="9"/>
  <c r="E71" i="9" s="1"/>
  <c r="F71" i="9" s="1"/>
  <c r="G71" i="9" s="1"/>
  <c r="H71" i="9" s="1"/>
  <c r="I71" i="9" s="1"/>
  <c r="I76" i="42" s="1"/>
  <c r="C70" i="9"/>
  <c r="C75" i="42" s="1"/>
  <c r="D69" i="9"/>
  <c r="E69" i="9" s="1"/>
  <c r="E74" i="42" s="1"/>
  <c r="D68" i="9"/>
  <c r="D73" i="42" s="1"/>
  <c r="D67" i="9"/>
  <c r="D72" i="42" s="1"/>
  <c r="D49" i="9"/>
  <c r="E49" i="9" s="1"/>
  <c r="F49" i="9" s="1"/>
  <c r="G49" i="9" s="1"/>
  <c r="H49" i="9" s="1"/>
  <c r="I49" i="9" s="1"/>
  <c r="I34" i="42" s="1"/>
  <c r="D51" i="9"/>
  <c r="E51" i="9" s="1"/>
  <c r="F51" i="9" s="1"/>
  <c r="G51" i="9" s="1"/>
  <c r="H51" i="9" s="1"/>
  <c r="I51" i="9" s="1"/>
  <c r="I36" i="42" s="1"/>
  <c r="D50" i="9"/>
  <c r="D47" i="9"/>
  <c r="E47" i="9" s="1"/>
  <c r="F47" i="9" s="1"/>
  <c r="G47" i="9" s="1"/>
  <c r="H47" i="9" s="1"/>
  <c r="I47" i="9" s="1"/>
  <c r="I48" i="9" s="1"/>
  <c r="I33" i="42" s="1"/>
  <c r="D46" i="9"/>
  <c r="E46" i="9" s="1"/>
  <c r="F46" i="9" s="1"/>
  <c r="G46" i="9" s="1"/>
  <c r="H46" i="9" s="1"/>
  <c r="I46" i="9" s="1"/>
  <c r="I31" i="42" s="1"/>
  <c r="D45" i="9"/>
  <c r="E45" i="9" s="1"/>
  <c r="F45" i="9" s="1"/>
  <c r="G45" i="9" s="1"/>
  <c r="H45" i="9" s="1"/>
  <c r="I45" i="9" s="1"/>
  <c r="I30" i="42" s="1"/>
  <c r="D118" i="42"/>
  <c r="E86" i="11" s="1"/>
  <c r="E118" i="42"/>
  <c r="F86" i="11" s="1"/>
  <c r="F118" i="42"/>
  <c r="G86" i="11" s="1"/>
  <c r="G118" i="42"/>
  <c r="H86" i="11" s="1"/>
  <c r="H118" i="42"/>
  <c r="I86" i="11" s="1"/>
  <c r="I118" i="42"/>
  <c r="J86" i="11" s="1"/>
  <c r="D119" i="42"/>
  <c r="E87" i="11" s="1"/>
  <c r="E119" i="42"/>
  <c r="F87" i="11" s="1"/>
  <c r="F119" i="42"/>
  <c r="G87" i="11" s="1"/>
  <c r="G119" i="42"/>
  <c r="H87" i="11" s="1"/>
  <c r="H119" i="42"/>
  <c r="I87" i="11" s="1"/>
  <c r="I119" i="42"/>
  <c r="J87" i="11" s="1"/>
  <c r="D120" i="42"/>
  <c r="E120" i="42"/>
  <c r="F120" i="42"/>
  <c r="G120" i="42"/>
  <c r="H120" i="42"/>
  <c r="I120" i="42"/>
  <c r="D121" i="42"/>
  <c r="E88" i="11" s="1"/>
  <c r="E121" i="42"/>
  <c r="F88" i="11" s="1"/>
  <c r="F121" i="42"/>
  <c r="G88" i="11" s="1"/>
  <c r="G121" i="42"/>
  <c r="H88" i="11" s="1"/>
  <c r="H121" i="42"/>
  <c r="I88" i="11" s="1"/>
  <c r="I121" i="42"/>
  <c r="J88" i="11" s="1"/>
  <c r="D122" i="42"/>
  <c r="E89" i="11" s="1"/>
  <c r="E122" i="42"/>
  <c r="F89" i="11" s="1"/>
  <c r="F122" i="42"/>
  <c r="G89" i="11" s="1"/>
  <c r="G122" i="42"/>
  <c r="H89" i="11" s="1"/>
  <c r="H122" i="42"/>
  <c r="I89" i="11" s="1"/>
  <c r="I122" i="42"/>
  <c r="J89" i="11" s="1"/>
  <c r="D86" i="9"/>
  <c r="D109" i="42" s="1"/>
  <c r="D125" i="42" s="1"/>
  <c r="D87" i="9"/>
  <c r="D110" i="42" s="1"/>
  <c r="D88" i="9"/>
  <c r="D111" i="42" s="1"/>
  <c r="D89" i="9"/>
  <c r="E89" i="9" s="1"/>
  <c r="E112" i="42" s="1"/>
  <c r="E128" i="42" s="1"/>
  <c r="D85" i="9"/>
  <c r="E85" i="9" s="1"/>
  <c r="E108" i="42" s="1"/>
  <c r="C119" i="42"/>
  <c r="C120" i="42"/>
  <c r="C121" i="42"/>
  <c r="C122" i="42"/>
  <c r="D89" i="11" s="1"/>
  <c r="C118" i="42"/>
  <c r="H14" i="48" l="1"/>
  <c r="D14" i="48"/>
  <c r="J14" i="48"/>
  <c r="J105" i="48"/>
  <c r="D64" i="48"/>
  <c r="D43" i="48"/>
  <c r="I105" i="48"/>
  <c r="J84" i="48"/>
  <c r="H74" i="51"/>
  <c r="G74" i="51"/>
  <c r="J74" i="51"/>
  <c r="I74" i="51"/>
  <c r="F74" i="51"/>
  <c r="F9" i="48"/>
  <c r="F11" i="48" s="1"/>
  <c r="F8" i="48"/>
  <c r="G8" i="48"/>
  <c r="G9" i="48"/>
  <c r="G11" i="48" s="1"/>
  <c r="E8" i="48"/>
  <c r="E9" i="48"/>
  <c r="E11" i="48" s="1"/>
  <c r="D8" i="48"/>
  <c r="D9" i="48"/>
  <c r="D11" i="48" s="1"/>
  <c r="J8" i="48"/>
  <c r="J9" i="48"/>
  <c r="J11" i="48" s="1"/>
  <c r="I8" i="48"/>
  <c r="I9" i="48"/>
  <c r="I11" i="48" s="1"/>
  <c r="H8" i="48"/>
  <c r="H9" i="48"/>
  <c r="H11" i="48" s="1"/>
  <c r="I84" i="48"/>
  <c r="D105" i="48"/>
  <c r="J43" i="48"/>
  <c r="G105" i="48"/>
  <c r="H84" i="48"/>
  <c r="I43" i="48"/>
  <c r="F105" i="48"/>
  <c r="G84" i="48"/>
  <c r="H43" i="48"/>
  <c r="E105" i="48"/>
  <c r="F84" i="48"/>
  <c r="G43" i="48"/>
  <c r="E84" i="48"/>
  <c r="F43" i="48"/>
  <c r="D84" i="48"/>
  <c r="E43" i="48"/>
  <c r="H64" i="48"/>
  <c r="J64" i="48"/>
  <c r="G64" i="48"/>
  <c r="F64" i="48"/>
  <c r="I64" i="48"/>
  <c r="E64" i="48"/>
  <c r="C194" i="57"/>
  <c r="I195" i="57"/>
  <c r="G194" i="57"/>
  <c r="E193" i="57"/>
  <c r="I191" i="57"/>
  <c r="G190" i="57"/>
  <c r="E189" i="57"/>
  <c r="I187" i="57"/>
  <c r="H195" i="57"/>
  <c r="F194" i="57"/>
  <c r="D193" i="57"/>
  <c r="H191" i="57"/>
  <c r="F190" i="57"/>
  <c r="D189" i="57"/>
  <c r="H187" i="57"/>
  <c r="C195" i="57"/>
  <c r="F203" i="57"/>
  <c r="E163" i="57"/>
  <c r="E202" i="57" s="1"/>
  <c r="F84" i="51" s="1"/>
  <c r="C163" i="57"/>
  <c r="C202" i="57" s="1"/>
  <c r="D84" i="51" s="1"/>
  <c r="H185" i="57"/>
  <c r="H224" i="57" s="1"/>
  <c r="I100" i="51" s="1"/>
  <c r="H174" i="57"/>
  <c r="H212" i="57" s="1"/>
  <c r="I89" i="51" s="1"/>
  <c r="I185" i="57"/>
  <c r="I219" i="57" s="1"/>
  <c r="J96" i="51" s="1"/>
  <c r="D163" i="57"/>
  <c r="D203" i="57" s="1"/>
  <c r="H163" i="57"/>
  <c r="H202" i="57" s="1"/>
  <c r="I84" i="51" s="1"/>
  <c r="I174" i="57"/>
  <c r="I214" i="57" s="1"/>
  <c r="J91" i="51" s="1"/>
  <c r="G174" i="57"/>
  <c r="G211" i="57" s="1"/>
  <c r="H92" i="51" s="1"/>
  <c r="F185" i="57"/>
  <c r="F223" i="57" s="1"/>
  <c r="G99" i="51" s="1"/>
  <c r="G185" i="57"/>
  <c r="G222" i="57" s="1"/>
  <c r="H98" i="51" s="1"/>
  <c r="I163" i="57"/>
  <c r="I207" i="57" s="1"/>
  <c r="G163" i="57"/>
  <c r="G206" i="57" s="1"/>
  <c r="F174" i="57"/>
  <c r="F215" i="57" s="1"/>
  <c r="G93" i="51" s="1"/>
  <c r="C185" i="57"/>
  <c r="C224" i="57" s="1"/>
  <c r="D100" i="51" s="1"/>
  <c r="E185" i="57"/>
  <c r="F163" i="57"/>
  <c r="F207" i="57" s="1"/>
  <c r="C174" i="57"/>
  <c r="C211" i="57" s="1"/>
  <c r="D92" i="51" s="1"/>
  <c r="E174" i="57"/>
  <c r="E209" i="57" s="1"/>
  <c r="F87" i="51" s="1"/>
  <c r="D185" i="57"/>
  <c r="D219" i="57" s="1"/>
  <c r="E96" i="51" s="1"/>
  <c r="D174" i="57"/>
  <c r="D210" i="57" s="1"/>
  <c r="E88" i="51" s="1"/>
  <c r="C29" i="57"/>
  <c r="C37" i="57" s="1"/>
  <c r="E66" i="57"/>
  <c r="E69" i="57" s="1"/>
  <c r="G66" i="57"/>
  <c r="I66" i="57"/>
  <c r="E29" i="57"/>
  <c r="F29" i="57"/>
  <c r="G29" i="57"/>
  <c r="D66" i="57"/>
  <c r="H66" i="57"/>
  <c r="D29" i="57"/>
  <c r="F66" i="57"/>
  <c r="H29" i="57"/>
  <c r="I29" i="57"/>
  <c r="C66" i="57"/>
  <c r="D212" i="55"/>
  <c r="D208" i="55"/>
  <c r="D226" i="55"/>
  <c r="E16" i="51" s="1"/>
  <c r="D229" i="55"/>
  <c r="E18" i="51" s="1"/>
  <c r="D219" i="55"/>
  <c r="D215" i="55"/>
  <c r="D218" i="55"/>
  <c r="H229" i="55"/>
  <c r="I18" i="51" s="1"/>
  <c r="H216" i="55"/>
  <c r="H220" i="55"/>
  <c r="H217" i="55"/>
  <c r="F311" i="55"/>
  <c r="G318" i="55"/>
  <c r="H319" i="55"/>
  <c r="H211" i="55"/>
  <c r="D209" i="55"/>
  <c r="H318" i="55"/>
  <c r="I319" i="55"/>
  <c r="H223" i="55"/>
  <c r="I14" i="51" s="1"/>
  <c r="H199" i="55"/>
  <c r="H203" i="55"/>
  <c r="F223" i="55"/>
  <c r="G14" i="51" s="1"/>
  <c r="F202" i="55"/>
  <c r="G211" i="55"/>
  <c r="G207" i="55"/>
  <c r="D220" i="55"/>
  <c r="H218" i="55"/>
  <c r="D216" i="55"/>
  <c r="E338" i="55"/>
  <c r="F28" i="51" s="1"/>
  <c r="E326" i="55"/>
  <c r="F325" i="55"/>
  <c r="G200" i="55"/>
  <c r="F338" i="55"/>
  <c r="G28" i="51" s="1"/>
  <c r="F326" i="55"/>
  <c r="C329" i="55"/>
  <c r="F296" i="55"/>
  <c r="E218" i="55"/>
  <c r="E178" i="55"/>
  <c r="E327" i="55"/>
  <c r="E311" i="55"/>
  <c r="G308" i="55"/>
  <c r="I318" i="55"/>
  <c r="F327" i="55"/>
  <c r="C196" i="55"/>
  <c r="C218" i="55" s="1"/>
  <c r="H187" i="55"/>
  <c r="F199" i="55"/>
  <c r="F220" i="55"/>
  <c r="I324" i="55"/>
  <c r="C187" i="55"/>
  <c r="C208" i="55" s="1"/>
  <c r="G219" i="55"/>
  <c r="I216" i="55"/>
  <c r="F215" i="55"/>
  <c r="G296" i="55"/>
  <c r="I187" i="55"/>
  <c r="G312" i="55"/>
  <c r="I309" i="55"/>
  <c r="C10" i="53"/>
  <c r="E325" i="55"/>
  <c r="G187" i="55"/>
  <c r="G203" i="55"/>
  <c r="C219" i="55"/>
  <c r="I327" i="55"/>
  <c r="F324" i="55"/>
  <c r="C9" i="53"/>
  <c r="I328" i="55"/>
  <c r="I204" i="55"/>
  <c r="E220" i="55"/>
  <c r="C178" i="55"/>
  <c r="F219" i="55"/>
  <c r="H310" i="55"/>
  <c r="F309" i="55"/>
  <c r="G321" i="55"/>
  <c r="I178" i="55"/>
  <c r="H200" i="55"/>
  <c r="G320" i="55"/>
  <c r="G305" i="55"/>
  <c r="H212" i="55"/>
  <c r="D210" i="55"/>
  <c r="H208" i="55"/>
  <c r="F187" i="55"/>
  <c r="C217" i="55"/>
  <c r="I196" i="55"/>
  <c r="I219" i="55" s="1"/>
  <c r="I215" i="55"/>
  <c r="F216" i="55"/>
  <c r="H287" i="55"/>
  <c r="H308" i="55" s="1"/>
  <c r="E324" i="55"/>
  <c r="I296" i="55"/>
  <c r="I316" i="55" s="1"/>
  <c r="G326" i="55"/>
  <c r="G199" i="55"/>
  <c r="G178" i="55"/>
  <c r="G201" i="55" s="1"/>
  <c r="E216" i="55"/>
  <c r="E196" i="55"/>
  <c r="E226" i="55"/>
  <c r="F16" i="51" s="1"/>
  <c r="E209" i="55"/>
  <c r="D207" i="55"/>
  <c r="D312" i="55"/>
  <c r="I208" i="55"/>
  <c r="E309" i="55"/>
  <c r="D10" i="53"/>
  <c r="G319" i="55"/>
  <c r="I325" i="55"/>
  <c r="E329" i="55"/>
  <c r="C204" i="55"/>
  <c r="F204" i="55"/>
  <c r="D203" i="55"/>
  <c r="H201" i="55"/>
  <c r="F200" i="55"/>
  <c r="D199" i="55"/>
  <c r="G212" i="55"/>
  <c r="E211" i="55"/>
  <c r="I209" i="55"/>
  <c r="G208" i="55"/>
  <c r="E207" i="55"/>
  <c r="C216" i="55"/>
  <c r="H219" i="55"/>
  <c r="F218" i="55"/>
  <c r="D217" i="55"/>
  <c r="H215" i="55"/>
  <c r="G196" i="55"/>
  <c r="G218" i="55" s="1"/>
  <c r="I10" i="53"/>
  <c r="D296" i="55"/>
  <c r="E296" i="55"/>
  <c r="E316" i="55" s="1"/>
  <c r="H305" i="55"/>
  <c r="H326" i="55" s="1"/>
  <c r="C305" i="55"/>
  <c r="D305" i="55"/>
  <c r="D178" i="55"/>
  <c r="D200" i="55" s="1"/>
  <c r="H296" i="55"/>
  <c r="H317" i="55" s="1"/>
  <c r="G287" i="55"/>
  <c r="I287" i="55"/>
  <c r="I311" i="55" s="1"/>
  <c r="C287" i="55"/>
  <c r="C308" i="55" s="1"/>
  <c r="D287" i="55"/>
  <c r="C296" i="55"/>
  <c r="I305" i="55"/>
  <c r="I338" i="55" s="1"/>
  <c r="J28" i="51" s="1"/>
  <c r="E287" i="55"/>
  <c r="E313" i="55" s="1"/>
  <c r="F287" i="55"/>
  <c r="F313" i="55" s="1"/>
  <c r="H87" i="55"/>
  <c r="H111" i="55" s="1"/>
  <c r="F87" i="55"/>
  <c r="E87" i="55"/>
  <c r="E111" i="55" s="1"/>
  <c r="D87" i="55"/>
  <c r="G87" i="55"/>
  <c r="H109" i="55"/>
  <c r="I87" i="55"/>
  <c r="C87" i="55"/>
  <c r="C78" i="55"/>
  <c r="I78" i="55"/>
  <c r="H78" i="55"/>
  <c r="G78" i="55"/>
  <c r="F78" i="55"/>
  <c r="E78" i="55"/>
  <c r="D78" i="55"/>
  <c r="C69" i="55"/>
  <c r="I69" i="55"/>
  <c r="H69" i="55"/>
  <c r="G69" i="55"/>
  <c r="D9" i="55"/>
  <c r="F69" i="55"/>
  <c r="D10" i="55"/>
  <c r="E69" i="55"/>
  <c r="D69" i="55"/>
  <c r="H9" i="55"/>
  <c r="C8" i="55"/>
  <c r="I9" i="55"/>
  <c r="C10" i="55"/>
  <c r="H8" i="55"/>
  <c r="E10" i="55"/>
  <c r="G8" i="55"/>
  <c r="I10" i="55"/>
  <c r="I8" i="55"/>
  <c r="E9" i="55"/>
  <c r="F10" i="55"/>
  <c r="F9" i="55"/>
  <c r="G10" i="55"/>
  <c r="I175" i="42"/>
  <c r="D127" i="42"/>
  <c r="I171" i="42"/>
  <c r="I173" i="42" s="1"/>
  <c r="I172" i="42"/>
  <c r="I70" i="42"/>
  <c r="B38" i="12"/>
  <c r="I176" i="42"/>
  <c r="I177" i="42" s="1"/>
  <c r="I28" i="9"/>
  <c r="B11" i="12"/>
  <c r="D28" i="9"/>
  <c r="F218" i="42"/>
  <c r="H37" i="12"/>
  <c r="C8" i="12"/>
  <c r="D216" i="42"/>
  <c r="H219" i="42"/>
  <c r="G10" i="12"/>
  <c r="H28" i="9"/>
  <c r="H194" i="42"/>
  <c r="C33" i="12"/>
  <c r="H156" i="42"/>
  <c r="H172" i="42" s="1"/>
  <c r="F193" i="42"/>
  <c r="G6" i="12"/>
  <c r="F27" i="9"/>
  <c r="F155" i="42"/>
  <c r="F171" i="42" s="1"/>
  <c r="D197" i="42"/>
  <c r="E5" i="12"/>
  <c r="H70" i="42"/>
  <c r="D27" i="9"/>
  <c r="D159" i="42"/>
  <c r="D176" i="42" s="1"/>
  <c r="H200" i="42"/>
  <c r="D18" i="12"/>
  <c r="H26" i="9"/>
  <c r="H213" i="42"/>
  <c r="H16" i="12"/>
  <c r="E124" i="42"/>
  <c r="F212" i="42"/>
  <c r="H36" i="12"/>
  <c r="D168" i="42"/>
  <c r="E50" i="9"/>
  <c r="C9" i="12"/>
  <c r="E72" i="9"/>
  <c r="C17" i="12"/>
  <c r="D126" i="42"/>
  <c r="E26" i="9"/>
  <c r="E28" i="9"/>
  <c r="E27" i="9"/>
  <c r="J34" i="11"/>
  <c r="H33" i="11"/>
  <c r="E128" i="9"/>
  <c r="D199" i="42"/>
  <c r="D152" i="42"/>
  <c r="H155" i="42"/>
  <c r="H171" i="42" s="1"/>
  <c r="F159" i="42"/>
  <c r="F176" i="42" s="1"/>
  <c r="D158" i="42"/>
  <c r="D175" i="42" s="1"/>
  <c r="H193" i="42"/>
  <c r="F197" i="42"/>
  <c r="D196" i="42"/>
  <c r="H212" i="42"/>
  <c r="F216" i="42"/>
  <c r="D215" i="42"/>
  <c r="H218" i="42"/>
  <c r="E8" i="12"/>
  <c r="G5" i="12"/>
  <c r="F18" i="12"/>
  <c r="D37" i="12"/>
  <c r="G70" i="42"/>
  <c r="G155" i="42"/>
  <c r="G171" i="42" s="1"/>
  <c r="E159" i="42"/>
  <c r="E176" i="42" s="1"/>
  <c r="G193" i="42"/>
  <c r="E197" i="42"/>
  <c r="I213" i="42"/>
  <c r="G212" i="42"/>
  <c r="E216" i="42"/>
  <c r="G218" i="42"/>
  <c r="H10" i="12"/>
  <c r="D8" i="12"/>
  <c r="H6" i="12"/>
  <c r="F5" i="12"/>
  <c r="E18" i="12"/>
  <c r="C13" i="12"/>
  <c r="C22" i="12"/>
  <c r="C37" i="12"/>
  <c r="C46" i="42"/>
  <c r="G28" i="9"/>
  <c r="G26" i="9"/>
  <c r="G156" i="42"/>
  <c r="G172" i="42" s="1"/>
  <c r="E155" i="42"/>
  <c r="E171" i="42" s="1"/>
  <c r="G194" i="42"/>
  <c r="E193" i="42"/>
  <c r="G200" i="42"/>
  <c r="G213" i="42"/>
  <c r="E212" i="42"/>
  <c r="G219" i="42"/>
  <c r="E218" i="42"/>
  <c r="F10" i="12"/>
  <c r="H7" i="12"/>
  <c r="F6" i="12"/>
  <c r="D5" i="12"/>
  <c r="C18" i="12"/>
  <c r="G16" i="12"/>
  <c r="C14" i="12"/>
  <c r="C23" i="12"/>
  <c r="G36" i="12"/>
  <c r="F156" i="42"/>
  <c r="F172" i="42" s="1"/>
  <c r="D155" i="42"/>
  <c r="D171" i="42" s="1"/>
  <c r="H158" i="42"/>
  <c r="H175" i="42" s="1"/>
  <c r="F194" i="42"/>
  <c r="D193" i="42"/>
  <c r="H196" i="42"/>
  <c r="F200" i="42"/>
  <c r="F213" i="42"/>
  <c r="D212" i="42"/>
  <c r="H215" i="42"/>
  <c r="F219" i="42"/>
  <c r="D218" i="42"/>
  <c r="I30" i="11"/>
  <c r="E10" i="12"/>
  <c r="E6" i="12"/>
  <c r="C5" i="12"/>
  <c r="F16" i="12"/>
  <c r="D15" i="12"/>
  <c r="E32" i="12"/>
  <c r="F36" i="12"/>
  <c r="E70" i="42"/>
  <c r="E156" i="42"/>
  <c r="E172" i="42" s="1"/>
  <c r="G158" i="42"/>
  <c r="G175" i="42" s="1"/>
  <c r="E194" i="42"/>
  <c r="G196" i="42"/>
  <c r="E200" i="42"/>
  <c r="E213" i="42"/>
  <c r="G215" i="42"/>
  <c r="E219" i="42"/>
  <c r="D10" i="12"/>
  <c r="H8" i="12"/>
  <c r="D6" i="12"/>
  <c r="E16" i="12"/>
  <c r="C15" i="12"/>
  <c r="C24" i="12"/>
  <c r="D32" i="12"/>
  <c r="G37" i="12"/>
  <c r="E36" i="12"/>
  <c r="F70" i="42"/>
  <c r="D70" i="42"/>
  <c r="D156" i="42"/>
  <c r="D172" i="42" s="1"/>
  <c r="H159" i="42"/>
  <c r="H176" i="42" s="1"/>
  <c r="F158" i="42"/>
  <c r="D194" i="42"/>
  <c r="H197" i="42"/>
  <c r="F196" i="42"/>
  <c r="D200" i="42"/>
  <c r="D213" i="42"/>
  <c r="H216" i="42"/>
  <c r="F215" i="42"/>
  <c r="D219" i="42"/>
  <c r="C10" i="12"/>
  <c r="G8" i="12"/>
  <c r="C6" i="12"/>
  <c r="H18" i="12"/>
  <c r="D16" i="12"/>
  <c r="D25" i="12"/>
  <c r="D21" i="12"/>
  <c r="C32" i="12"/>
  <c r="F37" i="12"/>
  <c r="D36" i="12"/>
  <c r="E152" i="42"/>
  <c r="G159" i="42"/>
  <c r="G176" i="42" s="1"/>
  <c r="E158" i="42"/>
  <c r="E175" i="42" s="1"/>
  <c r="G197" i="42"/>
  <c r="E196" i="42"/>
  <c r="G216" i="42"/>
  <c r="E215" i="42"/>
  <c r="F8" i="12"/>
  <c r="H5" i="12"/>
  <c r="G18" i="12"/>
  <c r="C16" i="12"/>
  <c r="C25" i="12"/>
  <c r="C21" i="12"/>
  <c r="E37" i="12"/>
  <c r="C36" i="12"/>
  <c r="C48" i="42"/>
  <c r="G120" i="43"/>
  <c r="E119" i="43"/>
  <c r="G144" i="43"/>
  <c r="E143" i="43"/>
  <c r="G128" i="43"/>
  <c r="E127" i="43"/>
  <c r="I33" i="43"/>
  <c r="F128" i="43"/>
  <c r="D127" i="43"/>
  <c r="E17" i="45"/>
  <c r="H34" i="43"/>
  <c r="H61" i="43"/>
  <c r="G23" i="45"/>
  <c r="H120" i="43"/>
  <c r="F119" i="43"/>
  <c r="D118" i="43"/>
  <c r="G17" i="45"/>
  <c r="C37" i="43"/>
  <c r="H33" i="43"/>
  <c r="G33" i="43"/>
  <c r="E144" i="43"/>
  <c r="I142" i="43"/>
  <c r="E128" i="43"/>
  <c r="I126" i="43"/>
  <c r="D144" i="43"/>
  <c r="H142" i="43"/>
  <c r="D128" i="43"/>
  <c r="H126" i="43"/>
  <c r="G34" i="43"/>
  <c r="I62" i="43"/>
  <c r="G61" i="43"/>
  <c r="F34" i="43"/>
  <c r="E136" i="43"/>
  <c r="I134" i="43"/>
  <c r="E120" i="43"/>
  <c r="D136" i="43"/>
  <c r="H134" i="43"/>
  <c r="D120" i="43"/>
  <c r="H118" i="43"/>
  <c r="F33" i="43"/>
  <c r="D33" i="43"/>
  <c r="I143" i="43"/>
  <c r="G126" i="43"/>
  <c r="E34" i="43"/>
  <c r="I127" i="43"/>
  <c r="E62" i="43"/>
  <c r="I135" i="43"/>
  <c r="G134" i="43"/>
  <c r="G150" i="43" s="1"/>
  <c r="I119" i="43"/>
  <c r="G118" i="43"/>
  <c r="G142" i="43"/>
  <c r="E33" i="43"/>
  <c r="D34" i="43"/>
  <c r="F62" i="43"/>
  <c r="H144" i="43"/>
  <c r="F143" i="43"/>
  <c r="D142" i="43"/>
  <c r="H128" i="43"/>
  <c r="F127" i="43"/>
  <c r="C35" i="43"/>
  <c r="D23" i="45"/>
  <c r="H143" i="43"/>
  <c r="F142" i="43"/>
  <c r="H127" i="43"/>
  <c r="F126" i="43"/>
  <c r="I61" i="38"/>
  <c r="H7" i="43"/>
  <c r="I9" i="44" s="1"/>
  <c r="I144" i="43"/>
  <c r="G143" i="43"/>
  <c r="E142" i="43"/>
  <c r="I128" i="43"/>
  <c r="G127" i="43"/>
  <c r="E126" i="43"/>
  <c r="D17" i="45"/>
  <c r="H58" i="38"/>
  <c r="F6" i="43"/>
  <c r="G8" i="44" s="1"/>
  <c r="C17" i="45"/>
  <c r="D5" i="43"/>
  <c r="E7" i="44" s="1"/>
  <c r="D62" i="43"/>
  <c r="G84" i="43"/>
  <c r="E23" i="45"/>
  <c r="H3" i="43"/>
  <c r="I3" i="44" s="1"/>
  <c r="I61" i="43"/>
  <c r="F13" i="45"/>
  <c r="D22" i="45"/>
  <c r="D61" i="43"/>
  <c r="I136" i="43"/>
  <c r="G135" i="43"/>
  <c r="H119" i="43"/>
  <c r="F118" i="43"/>
  <c r="C23" i="45"/>
  <c r="C22" i="45"/>
  <c r="D59" i="38"/>
  <c r="I120" i="43"/>
  <c r="G119" i="43"/>
  <c r="E118" i="43"/>
  <c r="E124" i="43" s="1"/>
  <c r="C33" i="43"/>
  <c r="H61" i="38"/>
  <c r="I59" i="38"/>
  <c r="G7" i="43"/>
  <c r="H9" i="44" s="1"/>
  <c r="E6" i="43"/>
  <c r="F8" i="44" s="1"/>
  <c r="I4" i="43"/>
  <c r="J6" i="44" s="1"/>
  <c r="G3" i="43"/>
  <c r="H3" i="44" s="1"/>
  <c r="H62" i="43"/>
  <c r="F61" i="43"/>
  <c r="F144" i="43"/>
  <c r="D143" i="43"/>
  <c r="D60" i="38"/>
  <c r="C155" i="43"/>
  <c r="G61" i="38"/>
  <c r="H59" i="38"/>
  <c r="F58" i="38"/>
  <c r="F7" i="43"/>
  <c r="G9" i="44" s="1"/>
  <c r="D6" i="43"/>
  <c r="E8" i="44" s="1"/>
  <c r="H4" i="43"/>
  <c r="I6" i="44" s="1"/>
  <c r="F3" i="43"/>
  <c r="G3" i="44" s="1"/>
  <c r="E100" i="43"/>
  <c r="F23" i="45"/>
  <c r="F27" i="45" s="1"/>
  <c r="I60" i="38"/>
  <c r="E59" i="38"/>
  <c r="E58" i="38"/>
  <c r="E7" i="43"/>
  <c r="F9" i="44" s="1"/>
  <c r="I5" i="43"/>
  <c r="J7" i="44" s="1"/>
  <c r="G4" i="43"/>
  <c r="H6" i="44" s="1"/>
  <c r="E3" i="43"/>
  <c r="F3" i="44" s="1"/>
  <c r="H37" i="43"/>
  <c r="I108" i="43"/>
  <c r="H60" i="38"/>
  <c r="D58" i="38"/>
  <c r="F61" i="38"/>
  <c r="D7" i="43"/>
  <c r="E9" i="44" s="1"/>
  <c r="H5" i="43"/>
  <c r="I7" i="44" s="1"/>
  <c r="F4" i="43"/>
  <c r="G6" i="44" s="1"/>
  <c r="D3" i="43"/>
  <c r="E3" i="44" s="1"/>
  <c r="G37" i="43"/>
  <c r="I34" i="43"/>
  <c r="I155" i="43"/>
  <c r="G154" i="43"/>
  <c r="H22" i="45"/>
  <c r="F59" i="38"/>
  <c r="C58" i="38"/>
  <c r="G60" i="38"/>
  <c r="E61" i="38"/>
  <c r="I6" i="43"/>
  <c r="J8" i="44" s="1"/>
  <c r="G5" i="43"/>
  <c r="H7" i="44" s="1"/>
  <c r="E4" i="43"/>
  <c r="F6" i="44" s="1"/>
  <c r="F37" i="43"/>
  <c r="F136" i="43"/>
  <c r="D135" i="43"/>
  <c r="F60" i="38"/>
  <c r="G58" i="38"/>
  <c r="D61" i="38"/>
  <c r="E37" i="43"/>
  <c r="H136" i="43"/>
  <c r="F135" i="43"/>
  <c r="B17" i="45"/>
  <c r="E60" i="38"/>
  <c r="I58" i="38"/>
  <c r="G59" i="38"/>
  <c r="I7" i="43"/>
  <c r="J9" i="44" s="1"/>
  <c r="D37" i="43"/>
  <c r="G136" i="43"/>
  <c r="E135" i="43"/>
  <c r="H13" i="45"/>
  <c r="H20" i="45"/>
  <c r="C13" i="45"/>
  <c r="G13" i="45"/>
  <c r="E13" i="45"/>
  <c r="G21" i="45"/>
  <c r="E20" i="45"/>
  <c r="D13" i="45"/>
  <c r="D126" i="43"/>
  <c r="D92" i="43"/>
  <c r="F100" i="43"/>
  <c r="F134" i="43"/>
  <c r="F155" i="43"/>
  <c r="G62" i="43"/>
  <c r="E61" i="43"/>
  <c r="G155" i="43"/>
  <c r="E154" i="43"/>
  <c r="H100" i="43"/>
  <c r="H135" i="43"/>
  <c r="H154" i="43"/>
  <c r="F153" i="43"/>
  <c r="D154" i="43"/>
  <c r="I37" i="43"/>
  <c r="E153" i="43"/>
  <c r="H155" i="43"/>
  <c r="F154" i="43"/>
  <c r="D153" i="43"/>
  <c r="E155" i="43"/>
  <c r="I153" i="43"/>
  <c r="D155" i="43"/>
  <c r="H153" i="43"/>
  <c r="F120" i="43"/>
  <c r="F84" i="43"/>
  <c r="D84" i="43"/>
  <c r="D119" i="43"/>
  <c r="H108" i="43"/>
  <c r="D100" i="43"/>
  <c r="H84" i="43"/>
  <c r="E92" i="43"/>
  <c r="I92" i="43"/>
  <c r="G153" i="43"/>
  <c r="H92" i="43"/>
  <c r="I84" i="43"/>
  <c r="G108" i="43"/>
  <c r="E108" i="43"/>
  <c r="G92" i="43"/>
  <c r="I154" i="43"/>
  <c r="F108" i="43"/>
  <c r="D108" i="43"/>
  <c r="F92" i="43"/>
  <c r="C61" i="43"/>
  <c r="I100" i="43"/>
  <c r="G100" i="43"/>
  <c r="E84" i="43"/>
  <c r="E134" i="43"/>
  <c r="I118" i="43"/>
  <c r="F28" i="9"/>
  <c r="I26" i="9"/>
  <c r="C3" i="43"/>
  <c r="D3" i="44" s="1"/>
  <c r="C59" i="38"/>
  <c r="C60" i="38"/>
  <c r="C61" i="38"/>
  <c r="C154" i="43"/>
  <c r="C153" i="43"/>
  <c r="C7" i="43"/>
  <c r="D9" i="44" s="1"/>
  <c r="C6" i="43"/>
  <c r="D8" i="44" s="1"/>
  <c r="C4" i="43"/>
  <c r="D6" i="44" s="1"/>
  <c r="C62" i="43"/>
  <c r="C84" i="43"/>
  <c r="C118" i="43"/>
  <c r="C120" i="43"/>
  <c r="C119" i="43"/>
  <c r="C92" i="43"/>
  <c r="C126" i="43"/>
  <c r="C128" i="43"/>
  <c r="C127" i="43"/>
  <c r="C100" i="43"/>
  <c r="C134" i="43"/>
  <c r="C136" i="43"/>
  <c r="C135" i="43"/>
  <c r="C142" i="43"/>
  <c r="C144" i="43"/>
  <c r="C143" i="43"/>
  <c r="C108" i="43"/>
  <c r="B23" i="45"/>
  <c r="B22" i="45"/>
  <c r="D58" i="44"/>
  <c r="B13" i="45"/>
  <c r="F21" i="6"/>
  <c r="B34" i="12"/>
  <c r="B19" i="12"/>
  <c r="D35" i="11"/>
  <c r="D104" i="11"/>
  <c r="C167" i="42"/>
  <c r="C161" i="42"/>
  <c r="B28" i="12" s="1"/>
  <c r="C168" i="42"/>
  <c r="C162" i="42"/>
  <c r="B29" i="12" s="1"/>
  <c r="C171" i="42"/>
  <c r="C172" i="42"/>
  <c r="C175" i="42"/>
  <c r="C176" i="42"/>
  <c r="C90" i="42"/>
  <c r="B26" i="12"/>
  <c r="C27" i="9"/>
  <c r="D112" i="42"/>
  <c r="D128" i="42" s="1"/>
  <c r="D108" i="42"/>
  <c r="D124" i="42" s="1"/>
  <c r="C26" i="9"/>
  <c r="C128" i="42"/>
  <c r="C124" i="42"/>
  <c r="C125" i="42"/>
  <c r="C127" i="42"/>
  <c r="C126" i="42"/>
  <c r="D47" i="11"/>
  <c r="J47" i="11"/>
  <c r="I47" i="11"/>
  <c r="H47" i="11"/>
  <c r="G47" i="11"/>
  <c r="F47" i="11"/>
  <c r="E47" i="11"/>
  <c r="G107" i="9"/>
  <c r="E108" i="9"/>
  <c r="I52" i="42"/>
  <c r="D88" i="42"/>
  <c r="I94" i="42"/>
  <c r="H10" i="6"/>
  <c r="I10" i="6" s="1"/>
  <c r="C94" i="42"/>
  <c r="D89" i="42"/>
  <c r="C93" i="42"/>
  <c r="C47" i="42"/>
  <c r="C91" i="42"/>
  <c r="C49" i="42"/>
  <c r="C52" i="42"/>
  <c r="H36" i="42"/>
  <c r="H52" i="42" s="1"/>
  <c r="D35" i="42"/>
  <c r="D51" i="42" s="1"/>
  <c r="E67" i="9"/>
  <c r="D34" i="42"/>
  <c r="D50" i="42" s="1"/>
  <c r="D78" i="42"/>
  <c r="D94" i="42" s="1"/>
  <c r="E68" i="9"/>
  <c r="F31" i="42"/>
  <c r="F47" i="42" s="1"/>
  <c r="C88" i="42"/>
  <c r="E31" i="42"/>
  <c r="E47" i="42" s="1"/>
  <c r="H76" i="42"/>
  <c r="H92" i="42" s="1"/>
  <c r="D31" i="42"/>
  <c r="D47" i="42" s="1"/>
  <c r="F76" i="42"/>
  <c r="F92" i="42" s="1"/>
  <c r="D30" i="42"/>
  <c r="D46" i="42" s="1"/>
  <c r="D74" i="42"/>
  <c r="D90" i="42" s="1"/>
  <c r="G36" i="42"/>
  <c r="G52" i="42" s="1"/>
  <c r="E35" i="42"/>
  <c r="G32" i="42"/>
  <c r="G76" i="42"/>
  <c r="G92" i="42" s="1"/>
  <c r="H32" i="42"/>
  <c r="D70" i="9"/>
  <c r="D75" i="42" s="1"/>
  <c r="D91" i="42" s="1"/>
  <c r="E36" i="42"/>
  <c r="E52" i="42" s="1"/>
  <c r="E32" i="42"/>
  <c r="E48" i="42" s="1"/>
  <c r="E76" i="42"/>
  <c r="E92" i="42" s="1"/>
  <c r="D36" i="42"/>
  <c r="D52" i="42" s="1"/>
  <c r="H34" i="42"/>
  <c r="H50" i="42" s="1"/>
  <c r="D32" i="42"/>
  <c r="D48" i="42" s="1"/>
  <c r="H30" i="42"/>
  <c r="H46" i="42" s="1"/>
  <c r="H78" i="42"/>
  <c r="H94" i="42" s="1"/>
  <c r="D76" i="42"/>
  <c r="D92" i="42" s="1"/>
  <c r="J68" i="11"/>
  <c r="F32" i="42"/>
  <c r="F48" i="42" s="1"/>
  <c r="G34" i="42"/>
  <c r="G50" i="42" s="1"/>
  <c r="G30" i="42"/>
  <c r="G46" i="42" s="1"/>
  <c r="G78" i="42"/>
  <c r="G94" i="42" s="1"/>
  <c r="E77" i="42"/>
  <c r="E93" i="42" s="1"/>
  <c r="H70" i="11"/>
  <c r="I92" i="42"/>
  <c r="F36" i="42"/>
  <c r="F52" i="42" s="1"/>
  <c r="F34" i="42"/>
  <c r="F50" i="42" s="1"/>
  <c r="H31" i="42"/>
  <c r="H47" i="42" s="1"/>
  <c r="F30" i="42"/>
  <c r="F46" i="42" s="1"/>
  <c r="F78" i="42"/>
  <c r="F94" i="42" s="1"/>
  <c r="D77" i="42"/>
  <c r="D93" i="42" s="1"/>
  <c r="D51" i="11"/>
  <c r="E90" i="42"/>
  <c r="E34" i="42"/>
  <c r="E50" i="42" s="1"/>
  <c r="I32" i="42"/>
  <c r="G31" i="42"/>
  <c r="G47" i="42" s="1"/>
  <c r="E30" i="42"/>
  <c r="E46" i="42" s="1"/>
  <c r="E78" i="42"/>
  <c r="E94" i="42" s="1"/>
  <c r="F72" i="11"/>
  <c r="F10" i="6"/>
  <c r="E10" i="6"/>
  <c r="C92" i="42"/>
  <c r="C50" i="42"/>
  <c r="I50" i="42"/>
  <c r="I46" i="42"/>
  <c r="I47" i="42"/>
  <c r="C89" i="42"/>
  <c r="C51" i="42"/>
  <c r="D131" i="42"/>
  <c r="E70" i="9"/>
  <c r="E75" i="42" s="1"/>
  <c r="E91" i="42" s="1"/>
  <c r="F69" i="9"/>
  <c r="H48" i="9"/>
  <c r="H33" i="42" s="1"/>
  <c r="G48" i="9"/>
  <c r="G33" i="42" s="1"/>
  <c r="F48" i="9"/>
  <c r="F33" i="42" s="1"/>
  <c r="E48" i="9"/>
  <c r="E33" i="42" s="1"/>
  <c r="E49" i="42" s="1"/>
  <c r="D48" i="9"/>
  <c r="D33" i="42" s="1"/>
  <c r="D49" i="42" s="1"/>
  <c r="E87" i="9"/>
  <c r="E86" i="9"/>
  <c r="E88" i="9"/>
  <c r="F85" i="9"/>
  <c r="F89" i="9"/>
  <c r="I191" i="42"/>
  <c r="H191" i="42"/>
  <c r="G191" i="42"/>
  <c r="F191" i="42"/>
  <c r="E191" i="42"/>
  <c r="D191" i="42"/>
  <c r="C191" i="42"/>
  <c r="C223" i="42" s="1"/>
  <c r="D122" i="11" s="1"/>
  <c r="I148" i="42"/>
  <c r="H148" i="42"/>
  <c r="G148" i="42"/>
  <c r="F148" i="42"/>
  <c r="E148" i="42"/>
  <c r="D148" i="42"/>
  <c r="C148" i="42"/>
  <c r="I147" i="42"/>
  <c r="H147" i="42"/>
  <c r="G147" i="42"/>
  <c r="F147" i="42"/>
  <c r="E147" i="42"/>
  <c r="D147" i="42"/>
  <c r="C147" i="42"/>
  <c r="C69" i="42"/>
  <c r="C68" i="42"/>
  <c r="C67" i="42"/>
  <c r="I11" i="42"/>
  <c r="H11" i="42"/>
  <c r="G11" i="42"/>
  <c r="F11" i="42"/>
  <c r="F27" i="42" s="1"/>
  <c r="E11" i="42"/>
  <c r="D11" i="42"/>
  <c r="C11" i="42"/>
  <c r="C27" i="42" s="1"/>
  <c r="I10" i="42"/>
  <c r="I26" i="42" s="1"/>
  <c r="H10" i="42"/>
  <c r="H26" i="42" s="1"/>
  <c r="G10" i="42"/>
  <c r="G26" i="42" s="1"/>
  <c r="F10" i="42"/>
  <c r="E10" i="42"/>
  <c r="D10" i="42"/>
  <c r="D26" i="42" s="1"/>
  <c r="C10" i="42"/>
  <c r="C26" i="42" s="1"/>
  <c r="I9" i="42"/>
  <c r="H9" i="42"/>
  <c r="H25" i="42" s="1"/>
  <c r="G9" i="42"/>
  <c r="F9" i="42"/>
  <c r="F25" i="42" s="1"/>
  <c r="E9" i="42"/>
  <c r="D9" i="42"/>
  <c r="D25" i="42" s="1"/>
  <c r="C9" i="42"/>
  <c r="C7" i="42"/>
  <c r="C6" i="42"/>
  <c r="E108" i="11"/>
  <c r="F108" i="11"/>
  <c r="G108" i="11"/>
  <c r="H108" i="11"/>
  <c r="I108" i="11"/>
  <c r="J108" i="11"/>
  <c r="D108" i="11"/>
  <c r="E93" i="11"/>
  <c r="F93" i="11"/>
  <c r="G93" i="11"/>
  <c r="H93" i="11"/>
  <c r="I93" i="11"/>
  <c r="J93" i="11"/>
  <c r="E94" i="11"/>
  <c r="F94" i="11"/>
  <c r="G94" i="11"/>
  <c r="H94" i="11"/>
  <c r="I94" i="11"/>
  <c r="J94" i="11"/>
  <c r="E95" i="11"/>
  <c r="F95" i="11"/>
  <c r="G95" i="11"/>
  <c r="H95" i="11"/>
  <c r="I95" i="11"/>
  <c r="J95" i="11"/>
  <c r="D94" i="11"/>
  <c r="D95" i="11"/>
  <c r="D93" i="11"/>
  <c r="E56" i="11"/>
  <c r="F56" i="11"/>
  <c r="G56" i="11"/>
  <c r="H56" i="11"/>
  <c r="I56" i="11"/>
  <c r="J56" i="11"/>
  <c r="E57" i="11"/>
  <c r="F57" i="11"/>
  <c r="G57" i="11"/>
  <c r="H57" i="11"/>
  <c r="I57" i="11"/>
  <c r="J57" i="11"/>
  <c r="E58" i="11"/>
  <c r="F58" i="11"/>
  <c r="G58" i="11"/>
  <c r="H58" i="11"/>
  <c r="I58" i="11"/>
  <c r="J58" i="11"/>
  <c r="D57" i="11"/>
  <c r="D58" i="11"/>
  <c r="D56" i="11"/>
  <c r="D12" i="11"/>
  <c r="E12" i="11"/>
  <c r="F12" i="11"/>
  <c r="G12" i="11"/>
  <c r="H12" i="11"/>
  <c r="I12" i="11"/>
  <c r="J12" i="11"/>
  <c r="D5" i="11"/>
  <c r="E5" i="11"/>
  <c r="F5" i="11"/>
  <c r="G5" i="11"/>
  <c r="H5" i="11"/>
  <c r="I5" i="11"/>
  <c r="J5" i="11"/>
  <c r="D6" i="11"/>
  <c r="E6" i="11"/>
  <c r="F6" i="11"/>
  <c r="G6" i="11"/>
  <c r="H6" i="11"/>
  <c r="I6" i="11"/>
  <c r="J6" i="11"/>
  <c r="D7" i="11"/>
  <c r="E7" i="11"/>
  <c r="F7" i="11"/>
  <c r="G7" i="11"/>
  <c r="H7" i="11"/>
  <c r="I7" i="11"/>
  <c r="J7" i="11"/>
  <c r="D8" i="11"/>
  <c r="E8" i="11"/>
  <c r="F8" i="11"/>
  <c r="G8" i="11"/>
  <c r="H8" i="11"/>
  <c r="I8" i="11"/>
  <c r="J8" i="11"/>
  <c r="D9" i="11"/>
  <c r="E9" i="11"/>
  <c r="F9" i="11"/>
  <c r="G9" i="11"/>
  <c r="H9" i="11"/>
  <c r="I9" i="11"/>
  <c r="J9" i="11"/>
  <c r="D10" i="11"/>
  <c r="E10" i="11"/>
  <c r="F10" i="11"/>
  <c r="G10" i="11"/>
  <c r="H10" i="11"/>
  <c r="I10" i="11"/>
  <c r="J10" i="11"/>
  <c r="D11" i="11"/>
  <c r="E11" i="11"/>
  <c r="F11" i="11"/>
  <c r="G11" i="11"/>
  <c r="H11" i="11"/>
  <c r="I11" i="11"/>
  <c r="J11" i="11"/>
  <c r="E4" i="11"/>
  <c r="F4" i="11"/>
  <c r="G4" i="11"/>
  <c r="H4" i="11"/>
  <c r="I4" i="11"/>
  <c r="J4" i="11"/>
  <c r="D4" i="11"/>
  <c r="E21" i="11"/>
  <c r="F21" i="11"/>
  <c r="G21" i="11"/>
  <c r="H21" i="11"/>
  <c r="I21" i="11"/>
  <c r="J21" i="11"/>
  <c r="E22" i="11"/>
  <c r="F22" i="11"/>
  <c r="G22" i="11"/>
  <c r="H22" i="11"/>
  <c r="I22" i="11"/>
  <c r="J22" i="11"/>
  <c r="E23" i="11"/>
  <c r="F23" i="11"/>
  <c r="G23" i="11"/>
  <c r="H23" i="11"/>
  <c r="I23" i="11"/>
  <c r="J23" i="11"/>
  <c r="D22" i="11"/>
  <c r="D23" i="11"/>
  <c r="D21" i="11"/>
  <c r="E19" i="11"/>
  <c r="D18" i="11"/>
  <c r="D17" i="11"/>
  <c r="E18" i="11"/>
  <c r="F18" i="11"/>
  <c r="G18" i="11"/>
  <c r="H18" i="11"/>
  <c r="I18" i="11"/>
  <c r="J18" i="11"/>
  <c r="F19" i="11"/>
  <c r="G19" i="11"/>
  <c r="H19" i="11"/>
  <c r="I19" i="11"/>
  <c r="J19" i="11"/>
  <c r="E17" i="11"/>
  <c r="F17" i="11"/>
  <c r="G17" i="11"/>
  <c r="H17" i="11"/>
  <c r="I17" i="11"/>
  <c r="J17" i="11"/>
  <c r="D19" i="11"/>
  <c r="G48" i="51" l="1"/>
  <c r="F48" i="51"/>
  <c r="E206" i="57"/>
  <c r="E205" i="57"/>
  <c r="C203" i="57"/>
  <c r="E216" i="57"/>
  <c r="F220" i="57"/>
  <c r="G97" i="51" s="1"/>
  <c r="H226" i="57"/>
  <c r="C215" i="57"/>
  <c r="D93" i="51" s="1"/>
  <c r="F222" i="57"/>
  <c r="G98" i="51" s="1"/>
  <c r="C199" i="57"/>
  <c r="D82" i="51" s="1"/>
  <c r="H200" i="57"/>
  <c r="I83" i="51" s="1"/>
  <c r="C200" i="57"/>
  <c r="D83" i="51" s="1"/>
  <c r="D225" i="57"/>
  <c r="E102" i="51" s="1"/>
  <c r="C205" i="57"/>
  <c r="G212" i="57"/>
  <c r="H89" i="51" s="1"/>
  <c r="D223" i="57"/>
  <c r="E99" i="51" s="1"/>
  <c r="F206" i="57"/>
  <c r="D207" i="57"/>
  <c r="H205" i="57"/>
  <c r="E215" i="57"/>
  <c r="F93" i="51" s="1"/>
  <c r="G210" i="57"/>
  <c r="H88" i="51" s="1"/>
  <c r="F212" i="57"/>
  <c r="G89" i="51" s="1"/>
  <c r="H206" i="57"/>
  <c r="E213" i="57"/>
  <c r="F90" i="51" s="1"/>
  <c r="D215" i="57"/>
  <c r="E93" i="51" s="1"/>
  <c r="D226" i="57"/>
  <c r="C227" i="57"/>
  <c r="D103" i="51" s="1"/>
  <c r="I226" i="57"/>
  <c r="C206" i="57"/>
  <c r="C209" i="57"/>
  <c r="D87" i="51" s="1"/>
  <c r="C204" i="57"/>
  <c r="E227" i="57"/>
  <c r="F103" i="51" s="1"/>
  <c r="E219" i="57"/>
  <c r="F96" i="51" s="1"/>
  <c r="E223" i="57"/>
  <c r="F99" i="51" s="1"/>
  <c r="E222" i="57"/>
  <c r="F98" i="51" s="1"/>
  <c r="E226" i="57"/>
  <c r="I216" i="57"/>
  <c r="C223" i="57"/>
  <c r="D99" i="51" s="1"/>
  <c r="C225" i="57"/>
  <c r="D102" i="51" s="1"/>
  <c r="H196" i="57"/>
  <c r="H230" i="57" s="1"/>
  <c r="I30" i="51" s="1"/>
  <c r="D204" i="57"/>
  <c r="F227" i="57"/>
  <c r="G103" i="51" s="1"/>
  <c r="G217" i="57"/>
  <c r="H94" i="51" s="1"/>
  <c r="H222" i="57"/>
  <c r="I98" i="51" s="1"/>
  <c r="H213" i="57"/>
  <c r="I90" i="51" s="1"/>
  <c r="H223" i="57"/>
  <c r="I99" i="51" s="1"/>
  <c r="I213" i="57"/>
  <c r="J90" i="51" s="1"/>
  <c r="C207" i="57"/>
  <c r="H221" i="57"/>
  <c r="I101" i="51" s="1"/>
  <c r="I211" i="57"/>
  <c r="J92" i="51" s="1"/>
  <c r="D202" i="57"/>
  <c r="E84" i="51" s="1"/>
  <c r="G225" i="57"/>
  <c r="H102" i="51" s="1"/>
  <c r="D224" i="57"/>
  <c r="E100" i="51" s="1"/>
  <c r="D217" i="57"/>
  <c r="E94" i="51" s="1"/>
  <c r="D209" i="57"/>
  <c r="E87" i="51" s="1"/>
  <c r="D213" i="57"/>
  <c r="E90" i="51" s="1"/>
  <c r="D212" i="57"/>
  <c r="E89" i="51" s="1"/>
  <c r="D216" i="57"/>
  <c r="G196" i="57"/>
  <c r="G230" i="57" s="1"/>
  <c r="H30" i="51" s="1"/>
  <c r="G201" i="57"/>
  <c r="H85" i="51" s="1"/>
  <c r="G205" i="57"/>
  <c r="G200" i="57"/>
  <c r="H83" i="51" s="1"/>
  <c r="G204" i="57"/>
  <c r="I221" i="57"/>
  <c r="J101" i="51" s="1"/>
  <c r="I225" i="57"/>
  <c r="J102" i="51" s="1"/>
  <c r="I220" i="57"/>
  <c r="J97" i="51" s="1"/>
  <c r="I224" i="57"/>
  <c r="J100" i="51" s="1"/>
  <c r="F219" i="57"/>
  <c r="G96" i="51" s="1"/>
  <c r="G209" i="57"/>
  <c r="H87" i="51" s="1"/>
  <c r="H199" i="57"/>
  <c r="I82" i="51" s="1"/>
  <c r="G221" i="57"/>
  <c r="H101" i="51" s="1"/>
  <c r="F216" i="57"/>
  <c r="F221" i="57"/>
  <c r="G101" i="51" s="1"/>
  <c r="F226" i="57"/>
  <c r="G216" i="57"/>
  <c r="E210" i="57"/>
  <c r="F88" i="51" s="1"/>
  <c r="F225" i="57"/>
  <c r="G102" i="51" s="1"/>
  <c r="F224" i="57"/>
  <c r="G100" i="51" s="1"/>
  <c r="G214" i="57"/>
  <c r="H91" i="51" s="1"/>
  <c r="H204" i="57"/>
  <c r="G199" i="57"/>
  <c r="H82" i="51" s="1"/>
  <c r="C219" i="57"/>
  <c r="D96" i="51" s="1"/>
  <c r="E221" i="57"/>
  <c r="F101" i="51" s="1"/>
  <c r="I202" i="57"/>
  <c r="J84" i="51" s="1"/>
  <c r="I206" i="57"/>
  <c r="I196" i="57"/>
  <c r="I230" i="57" s="1"/>
  <c r="J30" i="51" s="1"/>
  <c r="I201" i="57"/>
  <c r="J85" i="51" s="1"/>
  <c r="I205" i="57"/>
  <c r="H211" i="57"/>
  <c r="I92" i="51" s="1"/>
  <c r="H215" i="57"/>
  <c r="I93" i="51" s="1"/>
  <c r="H210" i="57"/>
  <c r="I88" i="51" s="1"/>
  <c r="H214" i="57"/>
  <c r="I91" i="51" s="1"/>
  <c r="G207" i="57"/>
  <c r="H220" i="57"/>
  <c r="I97" i="51" s="1"/>
  <c r="I210" i="57"/>
  <c r="J88" i="51" s="1"/>
  <c r="D201" i="57"/>
  <c r="E85" i="51" s="1"/>
  <c r="H217" i="57"/>
  <c r="I94" i="51" s="1"/>
  <c r="I222" i="57"/>
  <c r="J98" i="51" s="1"/>
  <c r="H227" i="57"/>
  <c r="I103" i="51" s="1"/>
  <c r="I217" i="57"/>
  <c r="J94" i="51" s="1"/>
  <c r="G215" i="57"/>
  <c r="H93" i="51" s="1"/>
  <c r="I223" i="57"/>
  <c r="J99" i="51" s="1"/>
  <c r="D214" i="57"/>
  <c r="E91" i="51" s="1"/>
  <c r="C220" i="57"/>
  <c r="D97" i="51" s="1"/>
  <c r="H225" i="57"/>
  <c r="I102" i="51" s="1"/>
  <c r="I215" i="57"/>
  <c r="J93" i="51" s="1"/>
  <c r="D206" i="57"/>
  <c r="I200" i="57"/>
  <c r="J83" i="51" s="1"/>
  <c r="E214" i="57"/>
  <c r="F91" i="51" s="1"/>
  <c r="F211" i="57"/>
  <c r="G92" i="51" s="1"/>
  <c r="G224" i="57"/>
  <c r="H100" i="51" s="1"/>
  <c r="G220" i="57"/>
  <c r="H97" i="51" s="1"/>
  <c r="G219" i="57"/>
  <c r="H96" i="51" s="1"/>
  <c r="G223" i="57"/>
  <c r="H99" i="51" s="1"/>
  <c r="G227" i="57"/>
  <c r="H103" i="51" s="1"/>
  <c r="F200" i="57"/>
  <c r="G83" i="51" s="1"/>
  <c r="D222" i="57"/>
  <c r="E98" i="51" s="1"/>
  <c r="E212" i="57"/>
  <c r="F89" i="51" s="1"/>
  <c r="F202" i="57"/>
  <c r="G84" i="51" s="1"/>
  <c r="C216" i="57"/>
  <c r="C226" i="57"/>
  <c r="C217" i="57"/>
  <c r="D94" i="51" s="1"/>
  <c r="E225" i="57"/>
  <c r="F102" i="51" s="1"/>
  <c r="I212" i="57"/>
  <c r="J89" i="51" s="1"/>
  <c r="D227" i="57"/>
  <c r="E103" i="51" s="1"/>
  <c r="E217" i="57"/>
  <c r="F94" i="51" s="1"/>
  <c r="F210" i="57"/>
  <c r="G88" i="51" s="1"/>
  <c r="F214" i="57"/>
  <c r="G91" i="51" s="1"/>
  <c r="F209" i="57"/>
  <c r="G87" i="51" s="1"/>
  <c r="F213" i="57"/>
  <c r="G90" i="51" s="1"/>
  <c r="F217" i="57"/>
  <c r="G94" i="51" s="1"/>
  <c r="C212" i="57"/>
  <c r="D89" i="51" s="1"/>
  <c r="C214" i="57"/>
  <c r="D91" i="51" s="1"/>
  <c r="C201" i="57"/>
  <c r="D85" i="51" s="1"/>
  <c r="C196" i="57"/>
  <c r="C230" i="57" s="1"/>
  <c r="D30" i="51" s="1"/>
  <c r="G202" i="57"/>
  <c r="H84" i="51" s="1"/>
  <c r="D200" i="57"/>
  <c r="E83" i="51" s="1"/>
  <c r="H201" i="57"/>
  <c r="I85" i="51" s="1"/>
  <c r="G213" i="57"/>
  <c r="H90" i="51" s="1"/>
  <c r="H203" i="57"/>
  <c r="H209" i="57"/>
  <c r="I87" i="51" s="1"/>
  <c r="I199" i="57"/>
  <c r="J82" i="51" s="1"/>
  <c r="H219" i="57"/>
  <c r="I96" i="51" s="1"/>
  <c r="I95" i="51" s="1"/>
  <c r="I209" i="57"/>
  <c r="J87" i="51" s="1"/>
  <c r="E224" i="57"/>
  <c r="F100" i="51" s="1"/>
  <c r="G226" i="57"/>
  <c r="H216" i="57"/>
  <c r="D199" i="57"/>
  <c r="E82" i="51" s="1"/>
  <c r="C222" i="57"/>
  <c r="D98" i="51" s="1"/>
  <c r="C213" i="57"/>
  <c r="D90" i="51" s="1"/>
  <c r="D220" i="57"/>
  <c r="E97" i="51" s="1"/>
  <c r="G203" i="57"/>
  <c r="D196" i="57"/>
  <c r="D230" i="57" s="1"/>
  <c r="E30" i="51" s="1"/>
  <c r="F196" i="57"/>
  <c r="F230" i="57" s="1"/>
  <c r="G30" i="51" s="1"/>
  <c r="E200" i="57"/>
  <c r="F83" i="51" s="1"/>
  <c r="E204" i="57"/>
  <c r="E196" i="57"/>
  <c r="E230" i="57" s="1"/>
  <c r="F30" i="51" s="1"/>
  <c r="E199" i="57"/>
  <c r="F82" i="51" s="1"/>
  <c r="E203" i="57"/>
  <c r="E207" i="57"/>
  <c r="D205" i="57"/>
  <c r="I203" i="57"/>
  <c r="F201" i="57"/>
  <c r="G85" i="51" s="1"/>
  <c r="F204" i="57"/>
  <c r="H207" i="57"/>
  <c r="D211" i="57"/>
  <c r="E92" i="51" s="1"/>
  <c r="E201" i="57"/>
  <c r="F85" i="51" s="1"/>
  <c r="D221" i="57"/>
  <c r="E101" i="51" s="1"/>
  <c r="E211" i="57"/>
  <c r="F92" i="51" s="1"/>
  <c r="F205" i="57"/>
  <c r="C221" i="57"/>
  <c r="D101" i="51" s="1"/>
  <c r="I227" i="57"/>
  <c r="J103" i="51" s="1"/>
  <c r="C210" i="57"/>
  <c r="D88" i="51" s="1"/>
  <c r="F199" i="57"/>
  <c r="G82" i="51" s="1"/>
  <c r="I204" i="57"/>
  <c r="E220" i="57"/>
  <c r="F97" i="51" s="1"/>
  <c r="I71" i="57"/>
  <c r="I77" i="57"/>
  <c r="J20" i="51" s="1"/>
  <c r="D33" i="57"/>
  <c r="D40" i="57"/>
  <c r="E10" i="51" s="1"/>
  <c r="F74" i="57"/>
  <c r="F77" i="57"/>
  <c r="G20" i="51" s="1"/>
  <c r="G70" i="57"/>
  <c r="G77" i="57"/>
  <c r="H20" i="51" s="1"/>
  <c r="C69" i="57"/>
  <c r="C77" i="57"/>
  <c r="D20" i="51" s="1"/>
  <c r="H74" i="57"/>
  <c r="H77" i="57"/>
  <c r="I20" i="51" s="1"/>
  <c r="D72" i="57"/>
  <c r="D77" i="57"/>
  <c r="E20" i="51" s="1"/>
  <c r="F35" i="57"/>
  <c r="F40" i="57"/>
  <c r="G10" i="51" s="1"/>
  <c r="I32" i="57"/>
  <c r="I40" i="57"/>
  <c r="J10" i="51" s="1"/>
  <c r="G34" i="57"/>
  <c r="G40" i="57"/>
  <c r="H10" i="51" s="1"/>
  <c r="H35" i="57"/>
  <c r="H40" i="57"/>
  <c r="I10" i="51" s="1"/>
  <c r="E72" i="57"/>
  <c r="E77" i="57"/>
  <c r="F20" i="51" s="1"/>
  <c r="E33" i="57"/>
  <c r="E40" i="57"/>
  <c r="F10" i="51" s="1"/>
  <c r="C33" i="57"/>
  <c r="C40" i="57"/>
  <c r="D10" i="51" s="1"/>
  <c r="C32" i="57"/>
  <c r="C34" i="57"/>
  <c r="E70" i="57"/>
  <c r="C35" i="57"/>
  <c r="C36" i="57"/>
  <c r="E74" i="57"/>
  <c r="I73" i="57"/>
  <c r="G71" i="57"/>
  <c r="G69" i="57"/>
  <c r="G73" i="57"/>
  <c r="G74" i="57"/>
  <c r="F37" i="57"/>
  <c r="E36" i="57"/>
  <c r="G36" i="57"/>
  <c r="I72" i="57"/>
  <c r="E71" i="57"/>
  <c r="E73" i="57"/>
  <c r="E37" i="57"/>
  <c r="I69" i="57"/>
  <c r="D36" i="57"/>
  <c r="D37" i="57"/>
  <c r="E32" i="57"/>
  <c r="H36" i="57"/>
  <c r="H32" i="57"/>
  <c r="G32" i="57"/>
  <c r="H37" i="57"/>
  <c r="F71" i="57"/>
  <c r="I34" i="57"/>
  <c r="I36" i="57"/>
  <c r="I33" i="57"/>
  <c r="H72" i="57"/>
  <c r="H33" i="57"/>
  <c r="I37" i="57"/>
  <c r="C71" i="57"/>
  <c r="E34" i="57"/>
  <c r="C74" i="57"/>
  <c r="H69" i="57"/>
  <c r="H73" i="57"/>
  <c r="F70" i="57"/>
  <c r="C73" i="57"/>
  <c r="F72" i="57"/>
  <c r="G33" i="57"/>
  <c r="G37" i="57"/>
  <c r="G35" i="57"/>
  <c r="D34" i="57"/>
  <c r="H34" i="57"/>
  <c r="H71" i="57"/>
  <c r="D73" i="57"/>
  <c r="D69" i="57"/>
  <c r="D70" i="57"/>
  <c r="F32" i="57"/>
  <c r="F36" i="57"/>
  <c r="F73" i="57"/>
  <c r="F34" i="57"/>
  <c r="I35" i="57"/>
  <c r="H70" i="57"/>
  <c r="F33" i="57"/>
  <c r="D71" i="57"/>
  <c r="I70" i="57"/>
  <c r="I74" i="57"/>
  <c r="D74" i="57"/>
  <c r="C72" i="57"/>
  <c r="F69" i="57"/>
  <c r="E35" i="57"/>
  <c r="C70" i="57"/>
  <c r="D32" i="57"/>
  <c r="G72" i="57"/>
  <c r="D35" i="57"/>
  <c r="C319" i="55"/>
  <c r="C320" i="55"/>
  <c r="C317" i="55"/>
  <c r="C335" i="55"/>
  <c r="D26" i="51" s="1"/>
  <c r="D338" i="55"/>
  <c r="E28" i="51" s="1"/>
  <c r="D324" i="55"/>
  <c r="D325" i="55"/>
  <c r="D329" i="55"/>
  <c r="D328" i="55"/>
  <c r="C311" i="55"/>
  <c r="F226" i="55"/>
  <c r="G16" i="51" s="1"/>
  <c r="F209" i="55"/>
  <c r="G327" i="55"/>
  <c r="G338" i="55"/>
  <c r="H28" i="51" s="1"/>
  <c r="I223" i="55"/>
  <c r="J14" i="51" s="1"/>
  <c r="I203" i="55"/>
  <c r="I199" i="55"/>
  <c r="I201" i="55"/>
  <c r="E223" i="55"/>
  <c r="F14" i="51" s="1"/>
  <c r="E203" i="55"/>
  <c r="E199" i="55"/>
  <c r="E201" i="55"/>
  <c r="F335" i="55"/>
  <c r="G26" i="51" s="1"/>
  <c r="F318" i="55"/>
  <c r="F319" i="55"/>
  <c r="D313" i="55"/>
  <c r="D311" i="55"/>
  <c r="D309" i="55"/>
  <c r="D332" i="55"/>
  <c r="E24" i="51" s="1"/>
  <c r="C338" i="55"/>
  <c r="D28" i="51" s="1"/>
  <c r="C327" i="55"/>
  <c r="C324" i="55"/>
  <c r="E202" i="55"/>
  <c r="F207" i="55"/>
  <c r="H321" i="55"/>
  <c r="I200" i="55"/>
  <c r="E319" i="55"/>
  <c r="I320" i="55"/>
  <c r="G215" i="55"/>
  <c r="G204" i="55"/>
  <c r="C321" i="55"/>
  <c r="H312" i="55"/>
  <c r="E335" i="55"/>
  <c r="F26" i="51" s="1"/>
  <c r="E317" i="55"/>
  <c r="E321" i="55"/>
  <c r="E320" i="55"/>
  <c r="I220" i="55"/>
  <c r="G329" i="55"/>
  <c r="F208" i="55"/>
  <c r="C332" i="55"/>
  <c r="D24" i="51" s="1"/>
  <c r="C310" i="55"/>
  <c r="E110" i="55"/>
  <c r="G313" i="55"/>
  <c r="G332" i="55"/>
  <c r="H24" i="51" s="1"/>
  <c r="G309" i="55"/>
  <c r="G311" i="55"/>
  <c r="D335" i="55"/>
  <c r="E26" i="51" s="1"/>
  <c r="D318" i="55"/>
  <c r="D320" i="55"/>
  <c r="D321" i="55"/>
  <c r="D316" i="55"/>
  <c r="E229" i="55"/>
  <c r="F18" i="51" s="1"/>
  <c r="E219" i="55"/>
  <c r="E215" i="55"/>
  <c r="E217" i="55"/>
  <c r="F211" i="55"/>
  <c r="C316" i="55"/>
  <c r="C318" i="55"/>
  <c r="D319" i="55"/>
  <c r="I226" i="55"/>
  <c r="J16" i="51" s="1"/>
  <c r="I207" i="55"/>
  <c r="I211" i="55"/>
  <c r="I212" i="55"/>
  <c r="C209" i="55"/>
  <c r="C211" i="55"/>
  <c r="C212" i="55"/>
  <c r="C226" i="55"/>
  <c r="D16" i="51" s="1"/>
  <c r="H226" i="55"/>
  <c r="I16" i="51" s="1"/>
  <c r="H210" i="55"/>
  <c r="I313" i="55"/>
  <c r="E200" i="55"/>
  <c r="D327" i="55"/>
  <c r="F317" i="55"/>
  <c r="C210" i="55"/>
  <c r="H209" i="55"/>
  <c r="H338" i="55"/>
  <c r="I28" i="51" s="1"/>
  <c r="H329" i="55"/>
  <c r="H325" i="55"/>
  <c r="H327" i="55"/>
  <c r="C309" i="55"/>
  <c r="E109" i="55"/>
  <c r="H107" i="55"/>
  <c r="F332" i="55"/>
  <c r="G24" i="51" s="1"/>
  <c r="F308" i="55"/>
  <c r="F310" i="55"/>
  <c r="F312" i="55"/>
  <c r="H335" i="55"/>
  <c r="I26" i="51" s="1"/>
  <c r="H320" i="55"/>
  <c r="H316" i="55"/>
  <c r="I317" i="55"/>
  <c r="J41" i="51" s="1"/>
  <c r="I321" i="55"/>
  <c r="I335" i="55"/>
  <c r="J26" i="51" s="1"/>
  <c r="G226" i="55"/>
  <c r="H16" i="51" s="1"/>
  <c r="G210" i="55"/>
  <c r="G209" i="55"/>
  <c r="D326" i="55"/>
  <c r="C207" i="55"/>
  <c r="C220" i="55"/>
  <c r="C215" i="55"/>
  <c r="C229" i="55"/>
  <c r="D18" i="51" s="1"/>
  <c r="I202" i="55"/>
  <c r="G325" i="55"/>
  <c r="H207" i="55"/>
  <c r="D317" i="55"/>
  <c r="I210" i="55"/>
  <c r="F212" i="55"/>
  <c r="I310" i="55"/>
  <c r="I312" i="55"/>
  <c r="I308" i="55"/>
  <c r="I332" i="55"/>
  <c r="J24" i="51" s="1"/>
  <c r="E318" i="55"/>
  <c r="H108" i="55"/>
  <c r="E308" i="55"/>
  <c r="E312" i="55"/>
  <c r="E310" i="55"/>
  <c r="E332" i="55"/>
  <c r="F24" i="51" s="1"/>
  <c r="H324" i="55"/>
  <c r="G216" i="55"/>
  <c r="G229" i="55"/>
  <c r="H18" i="51" s="1"/>
  <c r="G220" i="55"/>
  <c r="F320" i="55"/>
  <c r="I218" i="55"/>
  <c r="C328" i="55"/>
  <c r="C312" i="55"/>
  <c r="C223" i="55"/>
  <c r="D14" i="51" s="1"/>
  <c r="C200" i="55"/>
  <c r="C201" i="55"/>
  <c r="C199" i="55"/>
  <c r="I329" i="55"/>
  <c r="G316" i="55"/>
  <c r="G335" i="55"/>
  <c r="H26" i="51" s="1"/>
  <c r="G328" i="55"/>
  <c r="C325" i="55"/>
  <c r="C203" i="55"/>
  <c r="I326" i="55"/>
  <c r="J48" i="51" s="1"/>
  <c r="C313" i="55"/>
  <c r="I217" i="55"/>
  <c r="I229" i="55"/>
  <c r="J18" i="51" s="1"/>
  <c r="D223" i="55"/>
  <c r="E14" i="51" s="1"/>
  <c r="D201" i="55"/>
  <c r="D202" i="55"/>
  <c r="D204" i="55"/>
  <c r="D308" i="55"/>
  <c r="G223" i="55"/>
  <c r="H14" i="51" s="1"/>
  <c r="G202" i="55"/>
  <c r="H332" i="55"/>
  <c r="I24" i="51" s="1"/>
  <c r="H313" i="55"/>
  <c r="H309" i="55"/>
  <c r="H311" i="55"/>
  <c r="G324" i="55"/>
  <c r="G217" i="55"/>
  <c r="G310" i="55"/>
  <c r="H328" i="55"/>
  <c r="F316" i="55"/>
  <c r="E204" i="55"/>
  <c r="G317" i="55"/>
  <c r="C326" i="55"/>
  <c r="F210" i="55"/>
  <c r="D310" i="55"/>
  <c r="C202" i="55"/>
  <c r="F321" i="55"/>
  <c r="C120" i="55"/>
  <c r="D8" i="51" s="1"/>
  <c r="E114" i="55"/>
  <c r="F4" i="51" s="1"/>
  <c r="D117" i="55"/>
  <c r="E6" i="51" s="1"/>
  <c r="I120" i="55"/>
  <c r="J8" i="51" s="1"/>
  <c r="E120" i="55"/>
  <c r="F8" i="51" s="1"/>
  <c r="E117" i="55"/>
  <c r="F6" i="51" s="1"/>
  <c r="E108" i="55"/>
  <c r="E106" i="55"/>
  <c r="F120" i="55"/>
  <c r="G8" i="51" s="1"/>
  <c r="F114" i="55"/>
  <c r="G4" i="51" s="1"/>
  <c r="F117" i="55"/>
  <c r="G6" i="51" s="1"/>
  <c r="F108" i="55"/>
  <c r="H120" i="55"/>
  <c r="I8" i="51" s="1"/>
  <c r="C92" i="55"/>
  <c r="C114" i="55"/>
  <c r="D4" i="51" s="1"/>
  <c r="D120" i="55"/>
  <c r="E8" i="51" s="1"/>
  <c r="G117" i="55"/>
  <c r="H6" i="51" s="1"/>
  <c r="G94" i="55"/>
  <c r="G114" i="55"/>
  <c r="H4" i="51" s="1"/>
  <c r="H117" i="55"/>
  <c r="I6" i="51" s="1"/>
  <c r="F109" i="55"/>
  <c r="H114" i="55"/>
  <c r="I4" i="51" s="1"/>
  <c r="I117" i="55"/>
  <c r="J6" i="51" s="1"/>
  <c r="E107" i="55"/>
  <c r="D109" i="55"/>
  <c r="I94" i="55"/>
  <c r="I114" i="55"/>
  <c r="J4" i="51" s="1"/>
  <c r="C117" i="55"/>
  <c r="D6" i="51" s="1"/>
  <c r="G120" i="55"/>
  <c r="H8" i="51" s="1"/>
  <c r="D114" i="55"/>
  <c r="E4" i="51" s="1"/>
  <c r="H106" i="55"/>
  <c r="F110" i="55"/>
  <c r="D110" i="55"/>
  <c r="F107" i="55"/>
  <c r="C106" i="55"/>
  <c r="F106" i="55"/>
  <c r="F111" i="55"/>
  <c r="E91" i="55"/>
  <c r="D92" i="55"/>
  <c r="I106" i="55"/>
  <c r="D99" i="55"/>
  <c r="E99" i="55"/>
  <c r="C110" i="55"/>
  <c r="F90" i="55"/>
  <c r="G107" i="55"/>
  <c r="G100" i="55"/>
  <c r="G109" i="55"/>
  <c r="G108" i="55"/>
  <c r="D106" i="55"/>
  <c r="G90" i="55"/>
  <c r="H102" i="55"/>
  <c r="E101" i="55"/>
  <c r="D108" i="55"/>
  <c r="C95" i="55"/>
  <c r="E92" i="55"/>
  <c r="H90" i="55"/>
  <c r="I101" i="55"/>
  <c r="E98" i="55"/>
  <c r="I91" i="55"/>
  <c r="C103" i="55"/>
  <c r="D107" i="55"/>
  <c r="I95" i="55"/>
  <c r="E102" i="55"/>
  <c r="H110" i="55"/>
  <c r="D111" i="55"/>
  <c r="E90" i="55"/>
  <c r="H98" i="55"/>
  <c r="I98" i="55"/>
  <c r="E103" i="55"/>
  <c r="C111" i="55"/>
  <c r="E95" i="55"/>
  <c r="I111" i="55"/>
  <c r="I99" i="55"/>
  <c r="G92" i="55"/>
  <c r="I93" i="55"/>
  <c r="G95" i="55"/>
  <c r="D100" i="55"/>
  <c r="E100" i="55"/>
  <c r="I90" i="55"/>
  <c r="G111" i="55"/>
  <c r="G110" i="55"/>
  <c r="C91" i="55"/>
  <c r="G106" i="55"/>
  <c r="C90" i="55"/>
  <c r="H95" i="55"/>
  <c r="E93" i="55"/>
  <c r="H93" i="55"/>
  <c r="H92" i="55"/>
  <c r="I103" i="55"/>
  <c r="G101" i="55"/>
  <c r="H94" i="55"/>
  <c r="I100" i="55"/>
  <c r="C93" i="55"/>
  <c r="F103" i="55"/>
  <c r="F99" i="55"/>
  <c r="F98" i="55"/>
  <c r="F102" i="55"/>
  <c r="C99" i="55"/>
  <c r="I102" i="55"/>
  <c r="F100" i="55"/>
  <c r="I108" i="55"/>
  <c r="H100" i="55"/>
  <c r="H99" i="55"/>
  <c r="H103" i="55"/>
  <c r="G102" i="55"/>
  <c r="F101" i="55"/>
  <c r="G93" i="55"/>
  <c r="G99" i="55"/>
  <c r="D91" i="55"/>
  <c r="D95" i="55"/>
  <c r="D90" i="55"/>
  <c r="D94" i="55"/>
  <c r="C107" i="55"/>
  <c r="I110" i="55"/>
  <c r="G91" i="55"/>
  <c r="C100" i="55"/>
  <c r="H101" i="55"/>
  <c r="G103" i="55"/>
  <c r="F92" i="55"/>
  <c r="F91" i="55"/>
  <c r="F95" i="55"/>
  <c r="F94" i="55"/>
  <c r="D98" i="55"/>
  <c r="D102" i="55"/>
  <c r="D101" i="55"/>
  <c r="C108" i="55"/>
  <c r="I92" i="55"/>
  <c r="H91" i="55"/>
  <c r="I109" i="55"/>
  <c r="D103" i="55"/>
  <c r="C98" i="55"/>
  <c r="F93" i="55"/>
  <c r="G98" i="55"/>
  <c r="E94" i="55"/>
  <c r="C109" i="55"/>
  <c r="D93" i="55"/>
  <c r="C101" i="55"/>
  <c r="C102" i="55"/>
  <c r="I107" i="55"/>
  <c r="C94" i="55"/>
  <c r="E27" i="42"/>
  <c r="D129" i="42"/>
  <c r="H173" i="42"/>
  <c r="H38" i="12"/>
  <c r="E26" i="42"/>
  <c r="F26" i="42"/>
  <c r="F28" i="42" s="1"/>
  <c r="I27" i="42"/>
  <c r="I227" i="42"/>
  <c r="J126" i="11" s="1"/>
  <c r="F173" i="42"/>
  <c r="H27" i="42"/>
  <c r="H28" i="42" s="1"/>
  <c r="H208" i="42"/>
  <c r="I116" i="11" s="1"/>
  <c r="D27" i="42"/>
  <c r="D28" i="42" s="1"/>
  <c r="D207" i="42"/>
  <c r="E115" i="11" s="1"/>
  <c r="F223" i="42"/>
  <c r="G122" i="11" s="1"/>
  <c r="D226" i="42"/>
  <c r="E125" i="11" s="1"/>
  <c r="E25" i="42"/>
  <c r="E28" i="42" s="1"/>
  <c r="G27" i="42"/>
  <c r="G208" i="42"/>
  <c r="H116" i="11" s="1"/>
  <c r="E203" i="42"/>
  <c r="F111" i="11" s="1"/>
  <c r="I25" i="42"/>
  <c r="D177" i="42"/>
  <c r="G25" i="42"/>
  <c r="G207" i="42"/>
  <c r="H115" i="11" s="1"/>
  <c r="E177" i="42"/>
  <c r="F7" i="12"/>
  <c r="E206" i="42"/>
  <c r="F114" i="11" s="1"/>
  <c r="D221" i="42"/>
  <c r="E120" i="11" s="1"/>
  <c r="E202" i="42"/>
  <c r="F110" i="11" s="1"/>
  <c r="I221" i="42"/>
  <c r="J120" i="11" s="1"/>
  <c r="E7" i="12"/>
  <c r="F203" i="42"/>
  <c r="G111" i="11" s="1"/>
  <c r="E38" i="12"/>
  <c r="G177" i="42"/>
  <c r="F225" i="42"/>
  <c r="G124" i="11" s="1"/>
  <c r="G206" i="42"/>
  <c r="H114" i="11" s="1"/>
  <c r="I207" i="42"/>
  <c r="J115" i="11" s="1"/>
  <c r="F202" i="42"/>
  <c r="G110" i="11" s="1"/>
  <c r="G7" i="12"/>
  <c r="F208" i="42"/>
  <c r="G116" i="11" s="1"/>
  <c r="D162" i="42"/>
  <c r="C29" i="12" s="1"/>
  <c r="C34" i="12"/>
  <c r="D206" i="42"/>
  <c r="E114" i="11" s="1"/>
  <c r="C7" i="12"/>
  <c r="C11" i="12" s="1"/>
  <c r="H207" i="42"/>
  <c r="I115" i="11" s="1"/>
  <c r="I202" i="42"/>
  <c r="J110" i="11" s="1"/>
  <c r="H227" i="42"/>
  <c r="I126" i="11" s="1"/>
  <c r="F68" i="9"/>
  <c r="F73" i="42" s="1"/>
  <c r="F89" i="42" s="1"/>
  <c r="D14" i="12"/>
  <c r="I222" i="42"/>
  <c r="J121" i="11" s="1"/>
  <c r="F108" i="42"/>
  <c r="F124" i="42" s="1"/>
  <c r="E21" i="12"/>
  <c r="C221" i="42"/>
  <c r="D120" i="11" s="1"/>
  <c r="D227" i="42"/>
  <c r="E126" i="11" s="1"/>
  <c r="F175" i="42"/>
  <c r="F161" i="42"/>
  <c r="E28" i="12" s="1"/>
  <c r="E227" i="42"/>
  <c r="F126" i="11" s="1"/>
  <c r="H203" i="42"/>
  <c r="I111" i="11" s="1"/>
  <c r="G38" i="12"/>
  <c r="E173" i="42"/>
  <c r="C26" i="12"/>
  <c r="E226" i="42"/>
  <c r="F125" i="11" s="1"/>
  <c r="D222" i="42"/>
  <c r="E121" i="11" s="1"/>
  <c r="D204" i="42"/>
  <c r="E112" i="11" s="1"/>
  <c r="I206" i="42"/>
  <c r="J114" i="11" s="1"/>
  <c r="H206" i="42"/>
  <c r="I114" i="11" s="1"/>
  <c r="I226" i="42"/>
  <c r="J125" i="11" s="1"/>
  <c r="E111" i="42"/>
  <c r="E127" i="42" s="1"/>
  <c r="D24" i="12"/>
  <c r="F74" i="42"/>
  <c r="F90" i="42" s="1"/>
  <c r="E15" i="12"/>
  <c r="D7" i="12"/>
  <c r="E167" i="42"/>
  <c r="E179" i="42" s="1"/>
  <c r="E161" i="42"/>
  <c r="D28" i="12" s="1"/>
  <c r="F222" i="42"/>
  <c r="G121" i="11" s="1"/>
  <c r="G222" i="42"/>
  <c r="H121" i="11" s="1"/>
  <c r="F38" i="12"/>
  <c r="D202" i="42"/>
  <c r="E110" i="11" s="1"/>
  <c r="E223" i="42"/>
  <c r="F122" i="11" s="1"/>
  <c r="G173" i="42"/>
  <c r="C19" i="12"/>
  <c r="G221" i="42"/>
  <c r="H120" i="11" s="1"/>
  <c r="F226" i="42"/>
  <c r="G125" i="11" s="1"/>
  <c r="D167" i="42"/>
  <c r="D161" i="42"/>
  <c r="C28" i="12" s="1"/>
  <c r="F128" i="9"/>
  <c r="E199" i="42"/>
  <c r="E204" i="42" s="1"/>
  <c r="F112" i="11" s="1"/>
  <c r="F112" i="42"/>
  <c r="F128" i="42" s="1"/>
  <c r="E25" i="12"/>
  <c r="H223" i="42"/>
  <c r="I122" i="11" s="1"/>
  <c r="E109" i="42"/>
  <c r="E125" i="42" s="1"/>
  <c r="E131" i="42" s="1"/>
  <c r="D22" i="12"/>
  <c r="F67" i="9"/>
  <c r="E13" i="12" s="1"/>
  <c r="D13" i="12"/>
  <c r="C53" i="42"/>
  <c r="C56" i="42" s="1"/>
  <c r="D39" i="11" s="1"/>
  <c r="F108" i="9"/>
  <c r="D33" i="12"/>
  <c r="D34" i="12" s="1"/>
  <c r="E153" i="42"/>
  <c r="C38" i="12"/>
  <c r="H226" i="42"/>
  <c r="I125" i="11" s="1"/>
  <c r="E225" i="42"/>
  <c r="F124" i="11" s="1"/>
  <c r="D223" i="42"/>
  <c r="E122" i="11" s="1"/>
  <c r="F206" i="42"/>
  <c r="G114" i="11" s="1"/>
  <c r="G227" i="42"/>
  <c r="H126" i="11" s="1"/>
  <c r="I225" i="42"/>
  <c r="J124" i="11" s="1"/>
  <c r="D38" i="12"/>
  <c r="H221" i="42"/>
  <c r="I120" i="11" s="1"/>
  <c r="H225" i="42"/>
  <c r="I124" i="11" s="1"/>
  <c r="I223" i="42"/>
  <c r="J122" i="11" s="1"/>
  <c r="F50" i="9"/>
  <c r="D9" i="12"/>
  <c r="H202" i="42"/>
  <c r="I110" i="11" s="1"/>
  <c r="G223" i="42"/>
  <c r="H122" i="11" s="1"/>
  <c r="E110" i="42"/>
  <c r="E126" i="42" s="1"/>
  <c r="D23" i="12"/>
  <c r="H107" i="9"/>
  <c r="G152" i="42"/>
  <c r="F32" i="12"/>
  <c r="C169" i="42"/>
  <c r="E222" i="42"/>
  <c r="F121" i="11" s="1"/>
  <c r="D225" i="42"/>
  <c r="E124" i="11" s="1"/>
  <c r="E208" i="42"/>
  <c r="F116" i="11" s="1"/>
  <c r="F227" i="42"/>
  <c r="G126" i="11" s="1"/>
  <c r="H177" i="42"/>
  <c r="E221" i="42"/>
  <c r="F120" i="11" s="1"/>
  <c r="E207" i="42"/>
  <c r="F115" i="11" s="1"/>
  <c r="D203" i="42"/>
  <c r="E111" i="11" s="1"/>
  <c r="F221" i="42"/>
  <c r="G120" i="11" s="1"/>
  <c r="I203" i="42"/>
  <c r="J111" i="11" s="1"/>
  <c r="I208" i="42"/>
  <c r="J116" i="11" s="1"/>
  <c r="G226" i="42"/>
  <c r="H125" i="11" s="1"/>
  <c r="D208" i="42"/>
  <c r="E116" i="11" s="1"/>
  <c r="G203" i="42"/>
  <c r="H111" i="11" s="1"/>
  <c r="H222" i="42"/>
  <c r="I121" i="11" s="1"/>
  <c r="D173" i="42"/>
  <c r="G225" i="42"/>
  <c r="H124" i="11" s="1"/>
  <c r="G202" i="42"/>
  <c r="H110" i="11" s="1"/>
  <c r="F207" i="42"/>
  <c r="G115" i="11" s="1"/>
  <c r="F72" i="9"/>
  <c r="D17" i="12"/>
  <c r="D180" i="42"/>
  <c r="G27" i="45"/>
  <c r="H40" i="43"/>
  <c r="H51" i="43" s="1"/>
  <c r="I20" i="44" s="1"/>
  <c r="H63" i="43"/>
  <c r="H66" i="43" s="1"/>
  <c r="I81" i="44" s="1"/>
  <c r="D140" i="43"/>
  <c r="D168" i="43" s="1"/>
  <c r="E38" i="44" s="1"/>
  <c r="G63" i="43"/>
  <c r="G68" i="43" s="1"/>
  <c r="H23" i="44" s="1"/>
  <c r="E40" i="43"/>
  <c r="E51" i="43" s="1"/>
  <c r="F20" i="44" s="1"/>
  <c r="D132" i="43"/>
  <c r="D167" i="43" s="1"/>
  <c r="E37" i="44" s="1"/>
  <c r="F132" i="43"/>
  <c r="F167" i="43" s="1"/>
  <c r="G37" i="44" s="1"/>
  <c r="G132" i="43"/>
  <c r="G167" i="43" s="1"/>
  <c r="H37" i="44" s="1"/>
  <c r="E151" i="43"/>
  <c r="G152" i="43"/>
  <c r="E132" i="43"/>
  <c r="E167" i="43" s="1"/>
  <c r="F37" i="44" s="1"/>
  <c r="H150" i="43"/>
  <c r="F152" i="43"/>
  <c r="E63" i="43"/>
  <c r="E68" i="43" s="1"/>
  <c r="F23" i="44" s="1"/>
  <c r="F63" i="43"/>
  <c r="F66" i="43" s="1"/>
  <c r="G81" i="44" s="1"/>
  <c r="H124" i="43"/>
  <c r="H166" i="43" s="1"/>
  <c r="I36" i="44" s="1"/>
  <c r="D27" i="45"/>
  <c r="I151" i="43"/>
  <c r="E152" i="43"/>
  <c r="G124" i="43"/>
  <c r="G166" i="43" s="1"/>
  <c r="H36" i="44" s="1"/>
  <c r="H48" i="43"/>
  <c r="I50" i="44" s="1"/>
  <c r="H44" i="43"/>
  <c r="I46" i="44" s="1"/>
  <c r="D63" i="43"/>
  <c r="D66" i="43" s="1"/>
  <c r="E81" i="44" s="1"/>
  <c r="H148" i="43"/>
  <c r="H169" i="43" s="1"/>
  <c r="I39" i="44" s="1"/>
  <c r="D40" i="43"/>
  <c r="D47" i="43" s="1"/>
  <c r="I132" i="43"/>
  <c r="I167" i="43" s="1"/>
  <c r="J37" i="44" s="1"/>
  <c r="E148" i="43"/>
  <c r="E169" i="43" s="1"/>
  <c r="F39" i="44" s="1"/>
  <c r="D152" i="43"/>
  <c r="H132" i="43"/>
  <c r="H167" i="43" s="1"/>
  <c r="I37" i="44" s="1"/>
  <c r="I63" i="43"/>
  <c r="I68" i="43" s="1"/>
  <c r="J23" i="44" s="1"/>
  <c r="E150" i="43"/>
  <c r="I124" i="43"/>
  <c r="I166" i="43" s="1"/>
  <c r="J36" i="44" s="1"/>
  <c r="H140" i="43"/>
  <c r="H168" i="43" s="1"/>
  <c r="I38" i="44" s="1"/>
  <c r="F148" i="43"/>
  <c r="F169" i="43" s="1"/>
  <c r="G39" i="44" s="1"/>
  <c r="I140" i="43"/>
  <c r="I168" i="43" s="1"/>
  <c r="J38" i="44" s="1"/>
  <c r="F150" i="43"/>
  <c r="H152" i="43"/>
  <c r="D148" i="43"/>
  <c r="D169" i="43" s="1"/>
  <c r="E39" i="44" s="1"/>
  <c r="H46" i="43"/>
  <c r="F40" i="43"/>
  <c r="H27" i="45"/>
  <c r="H47" i="43"/>
  <c r="E27" i="45"/>
  <c r="G151" i="43"/>
  <c r="F151" i="43"/>
  <c r="C27" i="45"/>
  <c r="I152" i="43"/>
  <c r="H45" i="43"/>
  <c r="I47" i="44" s="1"/>
  <c r="D46" i="43"/>
  <c r="I148" i="43"/>
  <c r="I169" i="43" s="1"/>
  <c r="J39" i="44" s="1"/>
  <c r="G148" i="43"/>
  <c r="G169" i="43" s="1"/>
  <c r="H39" i="44" s="1"/>
  <c r="H151" i="43"/>
  <c r="H49" i="43"/>
  <c r="I51" i="44" s="1"/>
  <c r="I40" i="43"/>
  <c r="F140" i="43"/>
  <c r="F168" i="43" s="1"/>
  <c r="G38" i="44" s="1"/>
  <c r="B27" i="45"/>
  <c r="G140" i="43"/>
  <c r="E140" i="43"/>
  <c r="E168" i="43" s="1"/>
  <c r="F38" i="44" s="1"/>
  <c r="G40" i="43"/>
  <c r="G51" i="43" s="1"/>
  <c r="H20" i="44" s="1"/>
  <c r="H43" i="43"/>
  <c r="I45" i="44" s="1"/>
  <c r="D150" i="43"/>
  <c r="I150" i="43"/>
  <c r="E166" i="43"/>
  <c r="F36" i="44" s="1"/>
  <c r="D124" i="43"/>
  <c r="D151" i="43"/>
  <c r="F124" i="43"/>
  <c r="C148" i="43"/>
  <c r="C169" i="43" s="1"/>
  <c r="D39" i="44" s="1"/>
  <c r="C151" i="43"/>
  <c r="C152" i="43"/>
  <c r="C150" i="43"/>
  <c r="C140" i="43"/>
  <c r="C168" i="43" s="1"/>
  <c r="D38" i="44" s="1"/>
  <c r="C132" i="43"/>
  <c r="C167" i="43" s="1"/>
  <c r="D37" i="44" s="1"/>
  <c r="C124" i="43"/>
  <c r="C40" i="43"/>
  <c r="C51" i="43" s="1"/>
  <c r="D20" i="44" s="1"/>
  <c r="H68" i="43"/>
  <c r="I23" i="44" s="1"/>
  <c r="C63" i="43"/>
  <c r="C68" i="43" s="1"/>
  <c r="D23" i="44" s="1"/>
  <c r="H65" i="43"/>
  <c r="I80" i="44" s="1"/>
  <c r="D49" i="6"/>
  <c r="E49" i="6"/>
  <c r="C226" i="42"/>
  <c r="D125" i="11" s="1"/>
  <c r="C225" i="42"/>
  <c r="D124" i="11" s="1"/>
  <c r="C25" i="42"/>
  <c r="C28" i="42" s="1"/>
  <c r="C222" i="42"/>
  <c r="D121" i="11" s="1"/>
  <c r="C227" i="42"/>
  <c r="D126" i="11" s="1"/>
  <c r="G49" i="6"/>
  <c r="J49" i="6" s="1"/>
  <c r="M49" i="6" s="1"/>
  <c r="C204" i="42"/>
  <c r="D112" i="11" s="1"/>
  <c r="C208" i="42"/>
  <c r="D116" i="11" s="1"/>
  <c r="C202" i="42"/>
  <c r="D110" i="11" s="1"/>
  <c r="C206" i="42"/>
  <c r="D114" i="11" s="1"/>
  <c r="C203" i="42"/>
  <c r="D111" i="11" s="1"/>
  <c r="C207" i="42"/>
  <c r="D115" i="11" s="1"/>
  <c r="C180" i="42"/>
  <c r="B30" i="12"/>
  <c r="C179" i="42"/>
  <c r="C70" i="42"/>
  <c r="C129" i="42"/>
  <c r="C139" i="42" s="1"/>
  <c r="D133" i="42"/>
  <c r="D132" i="42"/>
  <c r="E133" i="42"/>
  <c r="F87" i="9"/>
  <c r="F88" i="9"/>
  <c r="E73" i="42"/>
  <c r="E89" i="42" s="1"/>
  <c r="E72" i="42"/>
  <c r="E88" i="42" s="1"/>
  <c r="G67" i="9"/>
  <c r="F13" i="12" s="1"/>
  <c r="D53" i="42"/>
  <c r="C95" i="42"/>
  <c r="C100" i="42" s="1"/>
  <c r="D95" i="42"/>
  <c r="D103" i="42" s="1"/>
  <c r="E65" i="11" s="1"/>
  <c r="E51" i="42"/>
  <c r="G48" i="42"/>
  <c r="F49" i="42"/>
  <c r="G69" i="9"/>
  <c r="F70" i="9"/>
  <c r="F75" i="42" s="1"/>
  <c r="F91" i="42" s="1"/>
  <c r="F86" i="9"/>
  <c r="G89" i="9"/>
  <c r="G85" i="9"/>
  <c r="B34" i="10"/>
  <c r="B24" i="6"/>
  <c r="H25" i="6"/>
  <c r="H26" i="6"/>
  <c r="H27" i="6"/>
  <c r="H28" i="6"/>
  <c r="H29" i="6"/>
  <c r="H30" i="6"/>
  <c r="H31" i="6"/>
  <c r="H24" i="6"/>
  <c r="G25" i="6"/>
  <c r="G26" i="6"/>
  <c r="G27" i="6"/>
  <c r="G32" i="6" s="1"/>
  <c r="G28" i="6"/>
  <c r="G29" i="6"/>
  <c r="G30" i="6"/>
  <c r="G31" i="6"/>
  <c r="G24" i="6"/>
  <c r="F25" i="6"/>
  <c r="F26" i="6"/>
  <c r="F27" i="6"/>
  <c r="F32" i="6" s="1"/>
  <c r="F28" i="6"/>
  <c r="F29" i="6"/>
  <c r="F30" i="6"/>
  <c r="F31" i="6"/>
  <c r="F24" i="6"/>
  <c r="D2" i="6"/>
  <c r="G41" i="51" l="1"/>
  <c r="F41" i="51"/>
  <c r="J86" i="51"/>
  <c r="F86" i="51"/>
  <c r="E95" i="51"/>
  <c r="I81" i="51"/>
  <c r="I86" i="51"/>
  <c r="J95" i="51"/>
  <c r="G81" i="51"/>
  <c r="J81" i="51"/>
  <c r="D86" i="51"/>
  <c r="F81" i="51"/>
  <c r="I48" i="51"/>
  <c r="J34" i="51"/>
  <c r="H86" i="51"/>
  <c r="E48" i="51"/>
  <c r="E86" i="51"/>
  <c r="H48" i="51"/>
  <c r="G34" i="51"/>
  <c r="D48" i="51"/>
  <c r="E81" i="51"/>
  <c r="G95" i="51"/>
  <c r="D95" i="51"/>
  <c r="D81" i="51"/>
  <c r="F34" i="51"/>
  <c r="G86" i="51"/>
  <c r="H95" i="51"/>
  <c r="H81" i="51"/>
  <c r="F95" i="51"/>
  <c r="E34" i="51"/>
  <c r="E41" i="51"/>
  <c r="H41" i="51"/>
  <c r="H34" i="51"/>
  <c r="I41" i="51"/>
  <c r="I34" i="51"/>
  <c r="D34" i="51"/>
  <c r="D41" i="51"/>
  <c r="C58" i="42"/>
  <c r="D41" i="11" s="1"/>
  <c r="C62" i="42"/>
  <c r="D45" i="11" s="1"/>
  <c r="G28" i="42"/>
  <c r="I28" i="42"/>
  <c r="F72" i="42"/>
  <c r="F88" i="42" s="1"/>
  <c r="D11" i="12"/>
  <c r="C181" i="42"/>
  <c r="C184" i="42" s="1"/>
  <c r="C61" i="42"/>
  <c r="D44" i="11" s="1"/>
  <c r="C57" i="42"/>
  <c r="D40" i="11" s="1"/>
  <c r="C30" i="12"/>
  <c r="C60" i="42"/>
  <c r="D43" i="11" s="1"/>
  <c r="C59" i="42"/>
  <c r="D42" i="11" s="1"/>
  <c r="C15" i="42"/>
  <c r="D27" i="11" s="1"/>
  <c r="G108" i="42"/>
  <c r="G124" i="42" s="1"/>
  <c r="F21" i="12"/>
  <c r="F109" i="42"/>
  <c r="F125" i="42" s="1"/>
  <c r="F131" i="42" s="1"/>
  <c r="E22" i="12"/>
  <c r="G167" i="42"/>
  <c r="G161" i="42"/>
  <c r="F28" i="12" s="1"/>
  <c r="G50" i="9"/>
  <c r="E9" i="12"/>
  <c r="E11" i="12" s="1"/>
  <c r="F35" i="42"/>
  <c r="F51" i="42" s="1"/>
  <c r="G108" i="9"/>
  <c r="E33" i="12"/>
  <c r="E34" i="12" s="1"/>
  <c r="F153" i="42"/>
  <c r="F111" i="42"/>
  <c r="F127" i="42" s="1"/>
  <c r="E24" i="12"/>
  <c r="I107" i="9"/>
  <c r="H152" i="42"/>
  <c r="G32" i="12"/>
  <c r="G128" i="9"/>
  <c r="F199" i="42"/>
  <c r="F204" i="42" s="1"/>
  <c r="G112" i="11" s="1"/>
  <c r="D19" i="12"/>
  <c r="G72" i="9"/>
  <c r="E17" i="12"/>
  <c r="F77" i="42"/>
  <c r="F93" i="42" s="1"/>
  <c r="E168" i="42"/>
  <c r="E162" i="42"/>
  <c r="D29" i="12" s="1"/>
  <c r="D30" i="12" s="1"/>
  <c r="F110" i="42"/>
  <c r="F126" i="42" s="1"/>
  <c r="E23" i="12"/>
  <c r="F177" i="42"/>
  <c r="F179" i="42"/>
  <c r="G68" i="9"/>
  <c r="E14" i="12"/>
  <c r="G74" i="42"/>
  <c r="G90" i="42" s="1"/>
  <c r="F15" i="12"/>
  <c r="D65" i="42"/>
  <c r="E54" i="11" s="1"/>
  <c r="D26" i="12"/>
  <c r="D169" i="42"/>
  <c r="D188" i="42" s="1"/>
  <c r="D179" i="42"/>
  <c r="D181" i="42" s="1"/>
  <c r="G112" i="42"/>
  <c r="G128" i="42" s="1"/>
  <c r="F25" i="12"/>
  <c r="D15" i="42"/>
  <c r="E27" i="11" s="1"/>
  <c r="E129" i="42"/>
  <c r="E45" i="43"/>
  <c r="F47" i="44" s="1"/>
  <c r="E49" i="43"/>
  <c r="F51" i="44" s="1"/>
  <c r="E47" i="43"/>
  <c r="E46" i="43"/>
  <c r="E48" i="43"/>
  <c r="F50" i="44" s="1"/>
  <c r="E44" i="43"/>
  <c r="F46" i="44" s="1"/>
  <c r="G65" i="43"/>
  <c r="H80" i="44" s="1"/>
  <c r="G66" i="43"/>
  <c r="H81" i="44" s="1"/>
  <c r="E43" i="43"/>
  <c r="F45" i="44" s="1"/>
  <c r="F44" i="44" s="1"/>
  <c r="F68" i="43"/>
  <c r="G23" i="44" s="1"/>
  <c r="F65" i="43"/>
  <c r="G80" i="44" s="1"/>
  <c r="E65" i="43"/>
  <c r="F80" i="44" s="1"/>
  <c r="I65" i="43"/>
  <c r="J80" i="44" s="1"/>
  <c r="E66" i="43"/>
  <c r="F81" i="44" s="1"/>
  <c r="D43" i="43"/>
  <c r="E45" i="44" s="1"/>
  <c r="D44" i="43"/>
  <c r="E46" i="44" s="1"/>
  <c r="D51" i="43"/>
  <c r="E20" i="44" s="1"/>
  <c r="F48" i="43"/>
  <c r="G50" i="44" s="1"/>
  <c r="F51" i="43"/>
  <c r="G20" i="44" s="1"/>
  <c r="I43" i="43"/>
  <c r="J45" i="44" s="1"/>
  <c r="I51" i="43"/>
  <c r="J20" i="44" s="1"/>
  <c r="I49" i="43"/>
  <c r="J51" i="44" s="1"/>
  <c r="I45" i="43"/>
  <c r="J47" i="44" s="1"/>
  <c r="I66" i="43"/>
  <c r="J81" i="44" s="1"/>
  <c r="F46" i="43"/>
  <c r="F43" i="43"/>
  <c r="G45" i="44" s="1"/>
  <c r="E48" i="44"/>
  <c r="D48" i="43"/>
  <c r="E50" i="44" s="1"/>
  <c r="I48" i="43"/>
  <c r="J50" i="44" s="1"/>
  <c r="D49" i="43"/>
  <c r="E51" i="44" s="1"/>
  <c r="D45" i="43"/>
  <c r="E47" i="44" s="1"/>
  <c r="D68" i="43"/>
  <c r="E23" i="44" s="1"/>
  <c r="H156" i="43"/>
  <c r="H160" i="43" s="1"/>
  <c r="I66" i="44" s="1"/>
  <c r="D65" i="43"/>
  <c r="E80" i="44" s="1"/>
  <c r="I46" i="43"/>
  <c r="I48" i="44"/>
  <c r="I44" i="44" s="1"/>
  <c r="I47" i="43"/>
  <c r="E49" i="44"/>
  <c r="I49" i="44"/>
  <c r="I156" i="43"/>
  <c r="I163" i="43" s="1"/>
  <c r="J69" i="44" s="1"/>
  <c r="I44" i="43"/>
  <c r="J46" i="44" s="1"/>
  <c r="F48" i="44"/>
  <c r="F49" i="43"/>
  <c r="G51" i="44" s="1"/>
  <c r="F44" i="43"/>
  <c r="G46" i="44" s="1"/>
  <c r="F45" i="43"/>
  <c r="G47" i="44" s="1"/>
  <c r="F47" i="43"/>
  <c r="E156" i="43"/>
  <c r="E160" i="43" s="1"/>
  <c r="F66" i="44" s="1"/>
  <c r="G44" i="43"/>
  <c r="H46" i="44" s="1"/>
  <c r="G46" i="43"/>
  <c r="G45" i="43"/>
  <c r="H47" i="44" s="1"/>
  <c r="G43" i="43"/>
  <c r="H45" i="44" s="1"/>
  <c r="G48" i="43"/>
  <c r="H50" i="44" s="1"/>
  <c r="G49" i="43"/>
  <c r="H51" i="44" s="1"/>
  <c r="G168" i="43"/>
  <c r="H38" i="44" s="1"/>
  <c r="G156" i="43"/>
  <c r="G47" i="43"/>
  <c r="F166" i="43"/>
  <c r="G36" i="44" s="1"/>
  <c r="F156" i="43"/>
  <c r="D156" i="43"/>
  <c r="D166" i="43"/>
  <c r="E36" i="44" s="1"/>
  <c r="F49" i="44"/>
  <c r="C156" i="43"/>
  <c r="C163" i="43" s="1"/>
  <c r="D69" i="44" s="1"/>
  <c r="C166" i="43"/>
  <c r="D36" i="44" s="1"/>
  <c r="C43" i="43"/>
  <c r="D45" i="44" s="1"/>
  <c r="C49" i="43"/>
  <c r="D51" i="44" s="1"/>
  <c r="C48" i="43"/>
  <c r="D50" i="44" s="1"/>
  <c r="C45" i="43"/>
  <c r="D47" i="44" s="1"/>
  <c r="C44" i="43"/>
  <c r="D46" i="44" s="1"/>
  <c r="C46" i="43"/>
  <c r="C47" i="43"/>
  <c r="C66" i="43"/>
  <c r="D81" i="44" s="1"/>
  <c r="C65" i="43"/>
  <c r="D80" i="44" s="1"/>
  <c r="I49" i="6"/>
  <c r="L49" i="6" s="1"/>
  <c r="H49" i="6"/>
  <c r="K49" i="6" s="1"/>
  <c r="F2" i="6"/>
  <c r="D13" i="6"/>
  <c r="C173" i="42"/>
  <c r="C177" i="42"/>
  <c r="C188" i="42" s="1"/>
  <c r="D99" i="11" s="1"/>
  <c r="C99" i="42"/>
  <c r="D61" i="11" s="1"/>
  <c r="C101" i="42"/>
  <c r="D63" i="11" s="1"/>
  <c r="C102" i="42"/>
  <c r="D64" i="11" s="1"/>
  <c r="C103" i="42"/>
  <c r="D65" i="11" s="1"/>
  <c r="C104" i="42"/>
  <c r="D66" i="11" s="1"/>
  <c r="C98" i="42"/>
  <c r="C135" i="42"/>
  <c r="C136" i="42"/>
  <c r="C131" i="42"/>
  <c r="C141" i="42" s="1"/>
  <c r="C138" i="42"/>
  <c r="C132" i="42"/>
  <c r="C142" i="42" s="1"/>
  <c r="C137" i="42"/>
  <c r="C133" i="42"/>
  <c r="C143" i="42" s="1"/>
  <c r="E132" i="42"/>
  <c r="F133" i="42"/>
  <c r="C65" i="42"/>
  <c r="D54" i="11" s="1"/>
  <c r="G88" i="9"/>
  <c r="G87" i="9"/>
  <c r="C186" i="42"/>
  <c r="D97" i="11" s="1"/>
  <c r="E53" i="42"/>
  <c r="E60" i="42" s="1"/>
  <c r="F43" i="11" s="1"/>
  <c r="D59" i="42"/>
  <c r="E42" i="11" s="1"/>
  <c r="D135" i="42"/>
  <c r="E80" i="11" s="1"/>
  <c r="D141" i="42"/>
  <c r="E76" i="11" s="1"/>
  <c r="E95" i="42"/>
  <c r="D60" i="42"/>
  <c r="E43" i="11" s="1"/>
  <c r="D61" i="42"/>
  <c r="E44" i="11" s="1"/>
  <c r="D62" i="42"/>
  <c r="E45" i="11" s="1"/>
  <c r="D58" i="42"/>
  <c r="E41" i="11" s="1"/>
  <c r="D57" i="42"/>
  <c r="E40" i="11" s="1"/>
  <c r="D56" i="42"/>
  <c r="E39" i="11" s="1"/>
  <c r="H67" i="9"/>
  <c r="G13" i="12" s="1"/>
  <c r="G72" i="42"/>
  <c r="G88" i="42" s="1"/>
  <c r="D102" i="42"/>
  <c r="E64" i="11" s="1"/>
  <c r="D62" i="11"/>
  <c r="F95" i="42"/>
  <c r="D104" i="42"/>
  <c r="E66" i="11" s="1"/>
  <c r="D98" i="42"/>
  <c r="D99" i="42"/>
  <c r="E61" i="11" s="1"/>
  <c r="D101" i="42"/>
  <c r="E63" i="11" s="1"/>
  <c r="D100" i="42"/>
  <c r="E62" i="11" s="1"/>
  <c r="H48" i="42"/>
  <c r="G49" i="42"/>
  <c r="H69" i="9"/>
  <c r="G70" i="9"/>
  <c r="G75" i="42" s="1"/>
  <c r="G91" i="42" s="1"/>
  <c r="G86" i="9"/>
  <c r="H89" i="9"/>
  <c r="D143" i="42"/>
  <c r="E78" i="11" s="1"/>
  <c r="D142" i="42"/>
  <c r="E77" i="11" s="1"/>
  <c r="D137" i="42"/>
  <c r="E82" i="11" s="1"/>
  <c r="D139" i="42"/>
  <c r="E84" i="11" s="1"/>
  <c r="D136" i="42"/>
  <c r="E81" i="11" s="1"/>
  <c r="D138" i="42"/>
  <c r="E83" i="11" s="1"/>
  <c r="H85" i="9"/>
  <c r="E2" i="6"/>
  <c r="G2" i="6"/>
  <c r="C8" i="21"/>
  <c r="C7" i="21"/>
  <c r="C6" i="21"/>
  <c r="C5" i="21"/>
  <c r="C4" i="21"/>
  <c r="C3" i="21"/>
  <c r="C21" i="20"/>
  <c r="D20" i="19"/>
  <c r="C20" i="19"/>
  <c r="B20" i="19"/>
  <c r="G15" i="19"/>
  <c r="F15" i="19"/>
  <c r="D15" i="19"/>
  <c r="C15" i="19"/>
  <c r="B15" i="19"/>
  <c r="E15" i="19" s="1"/>
  <c r="F14" i="19"/>
  <c r="E14" i="19"/>
  <c r="D14" i="19"/>
  <c r="G14" i="19" s="1"/>
  <c r="C14" i="19"/>
  <c r="B14" i="19"/>
  <c r="B22" i="19" s="1"/>
  <c r="D13" i="19"/>
  <c r="G13" i="19" s="1"/>
  <c r="C13" i="19"/>
  <c r="F13" i="19" s="1"/>
  <c r="B13" i="19"/>
  <c r="B21" i="19" s="1"/>
  <c r="D12" i="19"/>
  <c r="G12" i="19" s="1"/>
  <c r="C12" i="19"/>
  <c r="F12" i="19" s="1"/>
  <c r="D16" i="20" s="1"/>
  <c r="B12" i="19"/>
  <c r="E12" i="19" s="1"/>
  <c r="G11" i="19"/>
  <c r="F11" i="19"/>
  <c r="D15" i="20" s="1"/>
  <c r="D11" i="19"/>
  <c r="C11" i="19"/>
  <c r="B11" i="19"/>
  <c r="E11" i="19" s="1"/>
  <c r="F10" i="19"/>
  <c r="D14" i="20" s="1"/>
  <c r="E10" i="19"/>
  <c r="D10" i="19"/>
  <c r="G10" i="19" s="1"/>
  <c r="C10" i="19"/>
  <c r="B10" i="19"/>
  <c r="D7" i="19"/>
  <c r="D23" i="19" s="1"/>
  <c r="C7" i="19"/>
  <c r="C23" i="19" s="1"/>
  <c r="B7" i="19"/>
  <c r="B23" i="19" s="1"/>
  <c r="D6" i="19"/>
  <c r="C6" i="19"/>
  <c r="C22" i="19" s="1"/>
  <c r="B6" i="19"/>
  <c r="E6" i="19" s="1"/>
  <c r="F6" i="19" s="1"/>
  <c r="D5" i="19"/>
  <c r="D21" i="19" s="1"/>
  <c r="C5" i="19"/>
  <c r="C21" i="19" s="1"/>
  <c r="B5" i="19"/>
  <c r="D4" i="19"/>
  <c r="C4" i="19"/>
  <c r="B4" i="19"/>
  <c r="E4" i="19" s="1"/>
  <c r="F4" i="19" s="1"/>
  <c r="E3" i="19"/>
  <c r="F3" i="19" s="1"/>
  <c r="D3" i="19"/>
  <c r="D19" i="19" s="1"/>
  <c r="C3" i="19"/>
  <c r="C19" i="19" s="1"/>
  <c r="B3" i="19"/>
  <c r="B19" i="19" s="1"/>
  <c r="D2" i="19"/>
  <c r="D18" i="19" s="1"/>
  <c r="C2" i="19"/>
  <c r="C18" i="19" s="1"/>
  <c r="B2" i="19"/>
  <c r="E2" i="19" s="1"/>
  <c r="F2" i="19" s="1"/>
  <c r="C8" i="18"/>
  <c r="C7" i="18"/>
  <c r="C6" i="18"/>
  <c r="C5" i="18"/>
  <c r="C4" i="18"/>
  <c r="C3" i="18"/>
  <c r="C21" i="17"/>
  <c r="D20" i="16"/>
  <c r="C20" i="16"/>
  <c r="B20" i="16"/>
  <c r="G15" i="16"/>
  <c r="F15" i="16"/>
  <c r="E15" i="16"/>
  <c r="D15" i="16"/>
  <c r="C15" i="16"/>
  <c r="B15" i="16"/>
  <c r="E14" i="16"/>
  <c r="D14" i="16"/>
  <c r="G14" i="16" s="1"/>
  <c r="C14" i="16"/>
  <c r="F14" i="16" s="1"/>
  <c r="B14" i="16"/>
  <c r="D13" i="16"/>
  <c r="G13" i="16" s="1"/>
  <c r="C13" i="16"/>
  <c r="F13" i="16" s="1"/>
  <c r="B13" i="16"/>
  <c r="E13" i="16" s="1"/>
  <c r="G12" i="16"/>
  <c r="D12" i="16"/>
  <c r="C12" i="16"/>
  <c r="F12" i="16" s="1"/>
  <c r="D16" i="17" s="1"/>
  <c r="B12" i="16"/>
  <c r="E12" i="16" s="1"/>
  <c r="G11" i="16"/>
  <c r="F11" i="16"/>
  <c r="D15" i="17" s="1"/>
  <c r="E11" i="16"/>
  <c r="D11" i="16"/>
  <c r="C11" i="16"/>
  <c r="B11" i="16"/>
  <c r="E10" i="16"/>
  <c r="D10" i="16"/>
  <c r="G10" i="16" s="1"/>
  <c r="C10" i="16"/>
  <c r="F10" i="16" s="1"/>
  <c r="D14" i="17" s="1"/>
  <c r="B10" i="16"/>
  <c r="D7" i="16"/>
  <c r="D23" i="16" s="1"/>
  <c r="C7" i="16"/>
  <c r="C23" i="16" s="1"/>
  <c r="B7" i="16"/>
  <c r="B23" i="16" s="1"/>
  <c r="E6" i="16"/>
  <c r="F6" i="16" s="1"/>
  <c r="D6" i="16"/>
  <c r="C6" i="16"/>
  <c r="B6" i="16"/>
  <c r="B22" i="16" s="1"/>
  <c r="D5" i="16"/>
  <c r="D21" i="16" s="1"/>
  <c r="C5" i="16"/>
  <c r="C21" i="16" s="1"/>
  <c r="B5" i="16"/>
  <c r="E5" i="16" s="1"/>
  <c r="F5" i="16" s="1"/>
  <c r="D4" i="16"/>
  <c r="C4" i="16"/>
  <c r="B4" i="16"/>
  <c r="E4" i="16" s="1"/>
  <c r="F4" i="16" s="1"/>
  <c r="D3" i="16"/>
  <c r="E3" i="16" s="1"/>
  <c r="F3" i="16" s="1"/>
  <c r="C3" i="16"/>
  <c r="C19" i="16" s="1"/>
  <c r="B3" i="16"/>
  <c r="B19" i="16" s="1"/>
  <c r="D2" i="16"/>
  <c r="D18" i="16" s="1"/>
  <c r="C2" i="16"/>
  <c r="C18" i="16" s="1"/>
  <c r="B2" i="16"/>
  <c r="E2" i="16" s="1"/>
  <c r="F2" i="16" s="1"/>
  <c r="C21" i="3"/>
  <c r="D44" i="44" l="1"/>
  <c r="E44" i="44"/>
  <c r="C183" i="42"/>
  <c r="D183" i="42"/>
  <c r="E101" i="11" s="1"/>
  <c r="D184" i="42"/>
  <c r="E102" i="11" s="1"/>
  <c r="D186" i="42"/>
  <c r="D187" i="42"/>
  <c r="E26" i="12"/>
  <c r="F129" i="42"/>
  <c r="F132" i="42"/>
  <c r="H72" i="9"/>
  <c r="F17" i="12"/>
  <c r="G77" i="42"/>
  <c r="G93" i="42" s="1"/>
  <c r="H50" i="9"/>
  <c r="F9" i="12"/>
  <c r="F11" i="12" s="1"/>
  <c r="G35" i="42"/>
  <c r="G51" i="42" s="1"/>
  <c r="G111" i="42"/>
  <c r="G127" i="42" s="1"/>
  <c r="F24" i="12"/>
  <c r="F101" i="42"/>
  <c r="G63" i="11" s="1"/>
  <c r="F65" i="42"/>
  <c r="G54" i="11" s="1"/>
  <c r="E15" i="42"/>
  <c r="F27" i="11" s="1"/>
  <c r="G179" i="42"/>
  <c r="F168" i="42"/>
  <c r="F162" i="42"/>
  <c r="E29" i="12" s="1"/>
  <c r="E30" i="12" s="1"/>
  <c r="I152" i="42"/>
  <c r="H32" i="12"/>
  <c r="H128" i="9"/>
  <c r="G199" i="42"/>
  <c r="G204" i="42" s="1"/>
  <c r="H112" i="11" s="1"/>
  <c r="H112" i="42"/>
  <c r="H128" i="42" s="1"/>
  <c r="G25" i="12"/>
  <c r="E19" i="12"/>
  <c r="E169" i="42"/>
  <c r="E180" i="42"/>
  <c r="E181" i="42" s="1"/>
  <c r="H108" i="9"/>
  <c r="G153" i="42"/>
  <c r="F33" i="12"/>
  <c r="F34" i="12" s="1"/>
  <c r="G109" i="42"/>
  <c r="G125" i="42" s="1"/>
  <c r="G131" i="42" s="1"/>
  <c r="F22" i="12"/>
  <c r="H74" i="42"/>
  <c r="H90" i="42" s="1"/>
  <c r="G15" i="12"/>
  <c r="H108" i="42"/>
  <c r="H124" i="42" s="1"/>
  <c r="G21" i="12"/>
  <c r="E99" i="42"/>
  <c r="F61" i="11" s="1"/>
  <c r="E65" i="42"/>
  <c r="F54" i="11" s="1"/>
  <c r="G110" i="42"/>
  <c r="G126" i="42" s="1"/>
  <c r="F23" i="12"/>
  <c r="H68" i="9"/>
  <c r="F14" i="12"/>
  <c r="G73" i="42"/>
  <c r="G89" i="42" s="1"/>
  <c r="H161" i="42"/>
  <c r="G28" i="12" s="1"/>
  <c r="H167" i="42"/>
  <c r="I158" i="43"/>
  <c r="J64" i="44" s="1"/>
  <c r="H158" i="43"/>
  <c r="I64" i="44" s="1"/>
  <c r="I160" i="43"/>
  <c r="J66" i="44" s="1"/>
  <c r="H161" i="43"/>
  <c r="I67" i="44" s="1"/>
  <c r="H159" i="43"/>
  <c r="I65" i="44" s="1"/>
  <c r="H162" i="43"/>
  <c r="I68" i="44" s="1"/>
  <c r="H163" i="43"/>
  <c r="I69" i="44" s="1"/>
  <c r="G48" i="44"/>
  <c r="J49" i="44"/>
  <c r="G49" i="44"/>
  <c r="G44" i="44" s="1"/>
  <c r="J48" i="44"/>
  <c r="J44" i="44" s="1"/>
  <c r="I159" i="43"/>
  <c r="J65" i="44" s="1"/>
  <c r="E162" i="43"/>
  <c r="F68" i="44" s="1"/>
  <c r="I161" i="43"/>
  <c r="J67" i="44" s="1"/>
  <c r="I162" i="43"/>
  <c r="J68" i="44" s="1"/>
  <c r="E158" i="43"/>
  <c r="F64" i="44" s="1"/>
  <c r="H49" i="44"/>
  <c r="C161" i="43"/>
  <c r="D67" i="44" s="1"/>
  <c r="E163" i="43"/>
  <c r="F69" i="44" s="1"/>
  <c r="E159" i="43"/>
  <c r="F65" i="44" s="1"/>
  <c r="E161" i="43"/>
  <c r="F67" i="44" s="1"/>
  <c r="D49" i="44"/>
  <c r="C162" i="43"/>
  <c r="D68" i="44" s="1"/>
  <c r="G162" i="43"/>
  <c r="H68" i="44" s="1"/>
  <c r="G161" i="43"/>
  <c r="H67" i="44" s="1"/>
  <c r="G163" i="43"/>
  <c r="H69" i="44" s="1"/>
  <c r="G158" i="43"/>
  <c r="H64" i="44" s="1"/>
  <c r="G160" i="43"/>
  <c r="H66" i="44" s="1"/>
  <c r="G159" i="43"/>
  <c r="H65" i="44" s="1"/>
  <c r="H48" i="44"/>
  <c r="H44" i="44" s="1"/>
  <c r="D162" i="43"/>
  <c r="E68" i="44" s="1"/>
  <c r="D160" i="43"/>
  <c r="E66" i="44" s="1"/>
  <c r="D163" i="43"/>
  <c r="E69" i="44" s="1"/>
  <c r="D161" i="43"/>
  <c r="E67" i="44" s="1"/>
  <c r="D158" i="43"/>
  <c r="E64" i="44" s="1"/>
  <c r="D159" i="43"/>
  <c r="E65" i="44" s="1"/>
  <c r="C159" i="43"/>
  <c r="D65" i="44" s="1"/>
  <c r="C160" i="43"/>
  <c r="D66" i="44" s="1"/>
  <c r="F159" i="43"/>
  <c r="G65" i="44" s="1"/>
  <c r="F161" i="43"/>
  <c r="G67" i="44" s="1"/>
  <c r="F163" i="43"/>
  <c r="G69" i="44" s="1"/>
  <c r="F162" i="43"/>
  <c r="G68" i="44" s="1"/>
  <c r="F158" i="43"/>
  <c r="G64" i="44" s="1"/>
  <c r="F160" i="43"/>
  <c r="G66" i="44" s="1"/>
  <c r="C158" i="43"/>
  <c r="D64" i="44" s="1"/>
  <c r="D48" i="44"/>
  <c r="D41" i="6"/>
  <c r="E13" i="6"/>
  <c r="E41" i="6"/>
  <c r="F13" i="6"/>
  <c r="F41" i="6"/>
  <c r="G13" i="6"/>
  <c r="C187" i="42"/>
  <c r="D98" i="11" s="1"/>
  <c r="D102" i="11"/>
  <c r="D101" i="11"/>
  <c r="G133" i="42"/>
  <c r="E135" i="42"/>
  <c r="F80" i="11" s="1"/>
  <c r="F142" i="42"/>
  <c r="G77" i="11" s="1"/>
  <c r="H87" i="9"/>
  <c r="H88" i="9"/>
  <c r="E60" i="11"/>
  <c r="D60" i="11"/>
  <c r="E59" i="42"/>
  <c r="F42" i="11" s="1"/>
  <c r="E62" i="42"/>
  <c r="F45" i="11" s="1"/>
  <c r="E58" i="42"/>
  <c r="F41" i="11" s="1"/>
  <c r="E57" i="42"/>
  <c r="F40" i="11" s="1"/>
  <c r="E61" i="42"/>
  <c r="F44" i="11" s="1"/>
  <c r="F53" i="42"/>
  <c r="F15" i="42" s="1"/>
  <c r="G27" i="11" s="1"/>
  <c r="E56" i="42"/>
  <c r="F39" i="11" s="1"/>
  <c r="E103" i="42"/>
  <c r="F65" i="11" s="1"/>
  <c r="E98" i="42"/>
  <c r="E100" i="42"/>
  <c r="F62" i="11" s="1"/>
  <c r="E102" i="42"/>
  <c r="F64" i="11" s="1"/>
  <c r="E101" i="42"/>
  <c r="F63" i="11" s="1"/>
  <c r="E104" i="42"/>
  <c r="F66" i="11" s="1"/>
  <c r="I67" i="9"/>
  <c r="H72" i="42"/>
  <c r="H88" i="42" s="1"/>
  <c r="F98" i="42"/>
  <c r="F103" i="42"/>
  <c r="G65" i="11" s="1"/>
  <c r="F100" i="42"/>
  <c r="G62" i="11" s="1"/>
  <c r="F104" i="42"/>
  <c r="G66" i="11" s="1"/>
  <c r="F102" i="42"/>
  <c r="G64" i="11" s="1"/>
  <c r="F99" i="42"/>
  <c r="G61" i="11" s="1"/>
  <c r="E137" i="42"/>
  <c r="F82" i="11" s="1"/>
  <c r="E136" i="42"/>
  <c r="F81" i="11" s="1"/>
  <c r="E141" i="42"/>
  <c r="F76" i="11" s="1"/>
  <c r="E139" i="42"/>
  <c r="F84" i="11" s="1"/>
  <c r="H49" i="42"/>
  <c r="E142" i="42"/>
  <c r="F77" i="11" s="1"/>
  <c r="E143" i="42"/>
  <c r="F78" i="11" s="1"/>
  <c r="I69" i="9"/>
  <c r="H15" i="12" s="1"/>
  <c r="H70" i="9"/>
  <c r="H75" i="42" s="1"/>
  <c r="H91" i="42" s="1"/>
  <c r="E138" i="42"/>
  <c r="F83" i="11" s="1"/>
  <c r="H86" i="9"/>
  <c r="I85" i="9"/>
  <c r="I89" i="9"/>
  <c r="G41" i="6"/>
  <c r="C24" i="19"/>
  <c r="C37" i="19" s="1"/>
  <c r="D5" i="20" s="1"/>
  <c r="C28" i="19"/>
  <c r="F28" i="19" s="1"/>
  <c r="D8" i="20" s="1"/>
  <c r="E5" i="19"/>
  <c r="F5" i="19" s="1"/>
  <c r="B18" i="19"/>
  <c r="D22" i="19"/>
  <c r="E13" i="19"/>
  <c r="E7" i="19"/>
  <c r="F7" i="19" s="1"/>
  <c r="D24" i="16"/>
  <c r="D37" i="16" s="1"/>
  <c r="D3" i="17" s="1"/>
  <c r="D29" i="16"/>
  <c r="G29" i="16" s="1"/>
  <c r="D19" i="16"/>
  <c r="D22" i="16"/>
  <c r="B18" i="16"/>
  <c r="B21" i="16"/>
  <c r="E7" i="16"/>
  <c r="F7" i="16" s="1"/>
  <c r="C22" i="16"/>
  <c r="C3" i="4"/>
  <c r="B10" i="2"/>
  <c r="E10" i="2" s="1"/>
  <c r="B2" i="2"/>
  <c r="G95" i="42" l="1"/>
  <c r="G65" i="42" s="1"/>
  <c r="H54" i="11" s="1"/>
  <c r="F19" i="12"/>
  <c r="G129" i="42"/>
  <c r="H179" i="42"/>
  <c r="I112" i="42"/>
  <c r="I128" i="42" s="1"/>
  <c r="H25" i="12"/>
  <c r="H153" i="42"/>
  <c r="G33" i="12"/>
  <c r="G34" i="12" s="1"/>
  <c r="I108" i="9"/>
  <c r="I128" i="9"/>
  <c r="I199" i="42" s="1"/>
  <c r="I204" i="42" s="1"/>
  <c r="J112" i="11" s="1"/>
  <c r="H199" i="42"/>
  <c r="H204" i="42" s="1"/>
  <c r="I112" i="11" s="1"/>
  <c r="G168" i="42"/>
  <c r="G162" i="42"/>
  <c r="F29" i="12" s="1"/>
  <c r="F30" i="12" s="1"/>
  <c r="I50" i="9"/>
  <c r="G9" i="12"/>
  <c r="G11" i="12" s="1"/>
  <c r="H35" i="42"/>
  <c r="H51" i="42" s="1"/>
  <c r="I108" i="42"/>
  <c r="I124" i="42" s="1"/>
  <c r="H21" i="12"/>
  <c r="I68" i="9"/>
  <c r="G14" i="12"/>
  <c r="H73" i="42"/>
  <c r="H89" i="42" s="1"/>
  <c r="I161" i="42"/>
  <c r="H28" i="12" s="1"/>
  <c r="I167" i="42"/>
  <c r="I179" i="42" s="1"/>
  <c r="H111" i="42"/>
  <c r="H127" i="42" s="1"/>
  <c r="G24" i="12"/>
  <c r="F26" i="12"/>
  <c r="E187" i="42"/>
  <c r="E186" i="42"/>
  <c r="E184" i="42"/>
  <c r="F102" i="11" s="1"/>
  <c r="E188" i="42"/>
  <c r="E183" i="42"/>
  <c r="F101" i="11" s="1"/>
  <c r="I72" i="42"/>
  <c r="I88" i="42" s="1"/>
  <c r="H13" i="12"/>
  <c r="H109" i="42"/>
  <c r="H125" i="42" s="1"/>
  <c r="H131" i="42" s="1"/>
  <c r="G22" i="12"/>
  <c r="H110" i="42"/>
  <c r="H126" i="42" s="1"/>
  <c r="G23" i="12"/>
  <c r="F169" i="42"/>
  <c r="F180" i="42"/>
  <c r="F181" i="42" s="1"/>
  <c r="I72" i="9"/>
  <c r="G17" i="12"/>
  <c r="H77" i="42"/>
  <c r="H93" i="42" s="1"/>
  <c r="H41" i="6"/>
  <c r="H133" i="42"/>
  <c r="F137" i="42"/>
  <c r="G82" i="11" s="1"/>
  <c r="F138" i="42"/>
  <c r="G83" i="11" s="1"/>
  <c r="G132" i="42"/>
  <c r="F136" i="42"/>
  <c r="G81" i="11" s="1"/>
  <c r="F143" i="42"/>
  <c r="G78" i="11" s="1"/>
  <c r="F139" i="42"/>
  <c r="G84" i="11" s="1"/>
  <c r="F141" i="42"/>
  <c r="G76" i="11" s="1"/>
  <c r="F135" i="42"/>
  <c r="G80" i="11" s="1"/>
  <c r="G138" i="42"/>
  <c r="H83" i="11" s="1"/>
  <c r="I88" i="9"/>
  <c r="I87" i="9"/>
  <c r="G60" i="11"/>
  <c r="F60" i="11"/>
  <c r="F61" i="42"/>
  <c r="G44" i="11" s="1"/>
  <c r="F62" i="42"/>
  <c r="G45" i="11" s="1"/>
  <c r="F57" i="42"/>
  <c r="G40" i="11" s="1"/>
  <c r="F56" i="42"/>
  <c r="G39" i="11" s="1"/>
  <c r="F60" i="42"/>
  <c r="G43" i="11" s="1"/>
  <c r="F59" i="42"/>
  <c r="G42" i="11" s="1"/>
  <c r="F58" i="42"/>
  <c r="G41" i="11" s="1"/>
  <c r="G53" i="42"/>
  <c r="G15" i="42" s="1"/>
  <c r="H27" i="11" s="1"/>
  <c r="I70" i="9"/>
  <c r="I75" i="42" s="1"/>
  <c r="I91" i="42" s="1"/>
  <c r="I74" i="42"/>
  <c r="I90" i="42" s="1"/>
  <c r="G99" i="42"/>
  <c r="H61" i="11" s="1"/>
  <c r="G103" i="42"/>
  <c r="H65" i="11" s="1"/>
  <c r="G98" i="42"/>
  <c r="G102" i="42"/>
  <c r="H64" i="11" s="1"/>
  <c r="G104" i="42"/>
  <c r="H66" i="11" s="1"/>
  <c r="G100" i="42"/>
  <c r="H62" i="11" s="1"/>
  <c r="G101" i="42"/>
  <c r="H63" i="11" s="1"/>
  <c r="I49" i="42"/>
  <c r="I48" i="42"/>
  <c r="I86" i="9"/>
  <c r="I41" i="6"/>
  <c r="D24" i="19"/>
  <c r="C27" i="19"/>
  <c r="F27" i="19" s="1"/>
  <c r="D7" i="20" s="1"/>
  <c r="B24" i="19"/>
  <c r="C32" i="19"/>
  <c r="F32" i="19" s="1"/>
  <c r="D12" i="20" s="1"/>
  <c r="C29" i="19"/>
  <c r="F29" i="19" s="1"/>
  <c r="D9" i="20" s="1"/>
  <c r="C31" i="19"/>
  <c r="F31" i="19" s="1"/>
  <c r="D11" i="20" s="1"/>
  <c r="C30" i="19"/>
  <c r="F30" i="19" s="1"/>
  <c r="D10" i="20" s="1"/>
  <c r="B24" i="16"/>
  <c r="B27" i="16"/>
  <c r="E27" i="16" s="1"/>
  <c r="D31" i="16"/>
  <c r="G31" i="16" s="1"/>
  <c r="D28" i="16"/>
  <c r="G28" i="16" s="1"/>
  <c r="D32" i="16"/>
  <c r="G32" i="16" s="1"/>
  <c r="D30" i="16"/>
  <c r="G30" i="16" s="1"/>
  <c r="C24" i="16"/>
  <c r="D27" i="16"/>
  <c r="G27" i="16" s="1"/>
  <c r="C4" i="4"/>
  <c r="B13" i="2"/>
  <c r="B32" i="10"/>
  <c r="B31" i="10"/>
  <c r="B30" i="10"/>
  <c r="B13" i="10"/>
  <c r="B12" i="10"/>
  <c r="B11" i="10"/>
  <c r="B10" i="10"/>
  <c r="B9" i="10"/>
  <c r="B6" i="10"/>
  <c r="C6" i="10" s="1"/>
  <c r="B5" i="10"/>
  <c r="B4" i="10"/>
  <c r="B3" i="10"/>
  <c r="C3" i="10" s="1"/>
  <c r="B2" i="10"/>
  <c r="E49" i="7"/>
  <c r="E47" i="7"/>
  <c r="E46" i="7"/>
  <c r="E45" i="7"/>
  <c r="E44" i="7"/>
  <c r="E43" i="7"/>
  <c r="E42" i="7"/>
  <c r="E41" i="7"/>
  <c r="E40" i="7"/>
  <c r="E39" i="7"/>
  <c r="B65" i="6"/>
  <c r="M63" i="6"/>
  <c r="M48" i="6"/>
  <c r="L48" i="6"/>
  <c r="K48" i="6"/>
  <c r="E31" i="6"/>
  <c r="B31" i="6"/>
  <c r="D31" i="6" s="1"/>
  <c r="C30" i="6"/>
  <c r="E30" i="6" s="1"/>
  <c r="B30" i="6"/>
  <c r="D30" i="6" s="1"/>
  <c r="C29" i="6"/>
  <c r="B29" i="6"/>
  <c r="D29" i="6" s="1"/>
  <c r="C28" i="6"/>
  <c r="E28" i="6" s="1"/>
  <c r="B28" i="6"/>
  <c r="D28" i="6" s="1"/>
  <c r="C27" i="6"/>
  <c r="E27" i="6" s="1"/>
  <c r="B27" i="6"/>
  <c r="D27" i="6" s="1"/>
  <c r="C26" i="6"/>
  <c r="E26" i="6" s="1"/>
  <c r="B26" i="6"/>
  <c r="D26" i="6" s="1"/>
  <c r="C25" i="6"/>
  <c r="B25" i="6"/>
  <c r="D25" i="6" s="1"/>
  <c r="C24" i="6"/>
  <c r="E24" i="6" s="1"/>
  <c r="D24" i="6"/>
  <c r="D9" i="6"/>
  <c r="D20" i="6" s="1"/>
  <c r="C9" i="6"/>
  <c r="B9" i="6"/>
  <c r="D8" i="6"/>
  <c r="D19" i="6" s="1"/>
  <c r="C8" i="6"/>
  <c r="B8" i="6"/>
  <c r="D7" i="6"/>
  <c r="D18" i="6" s="1"/>
  <c r="C7" i="6"/>
  <c r="B7" i="6"/>
  <c r="D6" i="6"/>
  <c r="D17" i="6" s="1"/>
  <c r="C6" i="6"/>
  <c r="B6" i="6"/>
  <c r="D5" i="6"/>
  <c r="D16" i="6" s="1"/>
  <c r="C5" i="6"/>
  <c r="B5" i="6"/>
  <c r="D4" i="6"/>
  <c r="D15" i="6" s="1"/>
  <c r="C4" i="6"/>
  <c r="B4" i="6"/>
  <c r="D3" i="6"/>
  <c r="D14" i="6" s="1"/>
  <c r="C3" i="6"/>
  <c r="B3" i="6"/>
  <c r="C2" i="6"/>
  <c r="B2" i="6"/>
  <c r="C8" i="4"/>
  <c r="C7" i="4"/>
  <c r="C6" i="4"/>
  <c r="C5" i="4"/>
  <c r="D15" i="2"/>
  <c r="G15" i="2" s="1"/>
  <c r="C15" i="2"/>
  <c r="F15" i="2" s="1"/>
  <c r="B15" i="2"/>
  <c r="E15" i="2" s="1"/>
  <c r="D14" i="2"/>
  <c r="G14" i="2" s="1"/>
  <c r="C14" i="2"/>
  <c r="F14" i="2" s="1"/>
  <c r="B14" i="2"/>
  <c r="E14" i="2" s="1"/>
  <c r="D13" i="2"/>
  <c r="G13" i="2" s="1"/>
  <c r="C13" i="2"/>
  <c r="F13" i="2" s="1"/>
  <c r="E13" i="2"/>
  <c r="D12" i="2"/>
  <c r="G12" i="2" s="1"/>
  <c r="C12" i="2"/>
  <c r="F12" i="2" s="1"/>
  <c r="D16" i="3" s="1"/>
  <c r="B12" i="2"/>
  <c r="E12" i="2" s="1"/>
  <c r="D11" i="2"/>
  <c r="G11" i="2" s="1"/>
  <c r="C11" i="2"/>
  <c r="F11" i="2" s="1"/>
  <c r="D15" i="3" s="1"/>
  <c r="B11" i="2"/>
  <c r="E11" i="2" s="1"/>
  <c r="D10" i="2"/>
  <c r="G10" i="2" s="1"/>
  <c r="C10" i="2"/>
  <c r="F10" i="2" s="1"/>
  <c r="D14" i="3" s="1"/>
  <c r="D7" i="2"/>
  <c r="C7" i="2"/>
  <c r="B7" i="2"/>
  <c r="D6" i="2"/>
  <c r="C6" i="2"/>
  <c r="B6" i="2"/>
  <c r="D5" i="2"/>
  <c r="C5" i="2"/>
  <c r="C21" i="2" s="1"/>
  <c r="B5" i="2"/>
  <c r="B21" i="2" s="1"/>
  <c r="D4" i="2"/>
  <c r="C4" i="2"/>
  <c r="B4" i="2"/>
  <c r="D3" i="2"/>
  <c r="C3" i="2"/>
  <c r="B3" i="2"/>
  <c r="D2" i="2"/>
  <c r="D18" i="2" s="1"/>
  <c r="C2" i="2"/>
  <c r="H95" i="42" l="1"/>
  <c r="H65" i="42" s="1"/>
  <c r="I54" i="11" s="1"/>
  <c r="G19" i="12"/>
  <c r="I111" i="42"/>
  <c r="I127" i="42" s="1"/>
  <c r="H24" i="12"/>
  <c r="I77" i="42"/>
  <c r="I93" i="42" s="1"/>
  <c r="H17" i="12"/>
  <c r="I153" i="42"/>
  <c r="H33" i="12"/>
  <c r="H34" i="12" s="1"/>
  <c r="F186" i="42"/>
  <c r="F183" i="42"/>
  <c r="G101" i="11" s="1"/>
  <c r="F184" i="42"/>
  <c r="G102" i="11" s="1"/>
  <c r="F187" i="42"/>
  <c r="F188" i="42"/>
  <c r="I35" i="42"/>
  <c r="I51" i="42" s="1"/>
  <c r="H9" i="12"/>
  <c r="H11" i="12" s="1"/>
  <c r="H129" i="42"/>
  <c r="H143" i="42" s="1"/>
  <c r="I78" i="11" s="1"/>
  <c r="H168" i="42"/>
  <c r="H162" i="42"/>
  <c r="G29" i="12" s="1"/>
  <c r="G30" i="12" s="1"/>
  <c r="I109" i="42"/>
  <c r="I125" i="42" s="1"/>
  <c r="H22" i="12"/>
  <c r="I73" i="42"/>
  <c r="I89" i="42" s="1"/>
  <c r="H14" i="12"/>
  <c r="G180" i="42"/>
  <c r="G181" i="42" s="1"/>
  <c r="G169" i="42"/>
  <c r="I110" i="42"/>
  <c r="I126" i="42" s="1"/>
  <c r="H23" i="12"/>
  <c r="G26" i="12"/>
  <c r="C42" i="6"/>
  <c r="C14" i="6"/>
  <c r="B17" i="6"/>
  <c r="B45" i="6"/>
  <c r="B20" i="6"/>
  <c r="B48" i="6"/>
  <c r="B43" i="6"/>
  <c r="B15" i="6"/>
  <c r="C20" i="6"/>
  <c r="C48" i="6"/>
  <c r="C43" i="6"/>
  <c r="C15" i="6"/>
  <c r="B46" i="6"/>
  <c r="B18" i="6"/>
  <c r="C46" i="6"/>
  <c r="C18" i="6"/>
  <c r="B42" i="6"/>
  <c r="B14" i="6"/>
  <c r="C47" i="6"/>
  <c r="C19" i="6"/>
  <c r="C45" i="6"/>
  <c r="C17" i="6"/>
  <c r="B41" i="6"/>
  <c r="B50" i="6" s="1"/>
  <c r="B61" i="6" s="1"/>
  <c r="L61" i="6" s="1"/>
  <c r="B13" i="6"/>
  <c r="B16" i="6"/>
  <c r="B44" i="6"/>
  <c r="C41" i="6"/>
  <c r="C13" i="6"/>
  <c r="C16" i="6"/>
  <c r="C44" i="6"/>
  <c r="B47" i="6"/>
  <c r="B19" i="6"/>
  <c r="K41" i="6"/>
  <c r="G136" i="42"/>
  <c r="H81" i="11" s="1"/>
  <c r="G141" i="42"/>
  <c r="H76" i="11" s="1"/>
  <c r="G137" i="42"/>
  <c r="H82" i="11" s="1"/>
  <c r="G143" i="42"/>
  <c r="H78" i="11" s="1"/>
  <c r="G142" i="42"/>
  <c r="H77" i="11" s="1"/>
  <c r="H132" i="42"/>
  <c r="I133" i="42"/>
  <c r="G139" i="42"/>
  <c r="H84" i="11" s="1"/>
  <c r="G135" i="42"/>
  <c r="H80" i="11" s="1"/>
  <c r="I131" i="42"/>
  <c r="G61" i="42"/>
  <c r="H44" i="11" s="1"/>
  <c r="H60" i="11"/>
  <c r="G59" i="42"/>
  <c r="H42" i="11" s="1"/>
  <c r="G58" i="42"/>
  <c r="H41" i="11" s="1"/>
  <c r="G56" i="42"/>
  <c r="H39" i="11" s="1"/>
  <c r="G62" i="42"/>
  <c r="H45" i="11" s="1"/>
  <c r="G60" i="42"/>
  <c r="H43" i="11" s="1"/>
  <c r="G57" i="42"/>
  <c r="H40" i="11" s="1"/>
  <c r="H53" i="42"/>
  <c r="H15" i="42" s="1"/>
  <c r="I27" i="11" s="1"/>
  <c r="H103" i="42"/>
  <c r="I65" i="11" s="1"/>
  <c r="H98" i="42"/>
  <c r="H102" i="42"/>
  <c r="I64" i="11" s="1"/>
  <c r="H104" i="42"/>
  <c r="I66" i="11" s="1"/>
  <c r="H99" i="42"/>
  <c r="I61" i="11" s="1"/>
  <c r="H100" i="42"/>
  <c r="I62" i="11" s="1"/>
  <c r="H101" i="42"/>
  <c r="I63" i="11" s="1"/>
  <c r="G9" i="6"/>
  <c r="F9" i="6"/>
  <c r="D86" i="11"/>
  <c r="D88" i="11"/>
  <c r="D87" i="11"/>
  <c r="H2" i="6"/>
  <c r="H3" i="6"/>
  <c r="H14" i="6" s="1"/>
  <c r="H5" i="6"/>
  <c r="C2" i="10"/>
  <c r="B33" i="10"/>
  <c r="B35" i="10" s="1"/>
  <c r="H7" i="6"/>
  <c r="H18" i="6" s="1"/>
  <c r="H4" i="6"/>
  <c r="H15" i="6" s="1"/>
  <c r="G6" i="6"/>
  <c r="F6" i="6"/>
  <c r="E6" i="6"/>
  <c r="G7" i="6"/>
  <c r="F7" i="6"/>
  <c r="E7" i="6"/>
  <c r="H8" i="6"/>
  <c r="H19" i="6" s="1"/>
  <c r="F5" i="6"/>
  <c r="G5" i="6"/>
  <c r="E9" i="6"/>
  <c r="H6" i="6"/>
  <c r="H17" i="6" s="1"/>
  <c r="G8" i="6"/>
  <c r="F8" i="6"/>
  <c r="E8" i="6"/>
  <c r="F4" i="6"/>
  <c r="G4" i="6"/>
  <c r="E4" i="6"/>
  <c r="G3" i="6"/>
  <c r="G14" i="6" s="1"/>
  <c r="F3" i="6"/>
  <c r="E3" i="6"/>
  <c r="H9" i="6"/>
  <c r="H20" i="6" s="1"/>
  <c r="B37" i="19"/>
  <c r="D4" i="20" s="1"/>
  <c r="B32" i="19"/>
  <c r="E32" i="19" s="1"/>
  <c r="B31" i="19"/>
  <c r="E31" i="19" s="1"/>
  <c r="B30" i="19"/>
  <c r="E30" i="19" s="1"/>
  <c r="B29" i="19"/>
  <c r="E29" i="19" s="1"/>
  <c r="B28" i="19"/>
  <c r="E28" i="19" s="1"/>
  <c r="B27" i="19"/>
  <c r="E27" i="19" s="1"/>
  <c r="D37" i="19"/>
  <c r="D3" i="20" s="1"/>
  <c r="D29" i="19"/>
  <c r="G29" i="19" s="1"/>
  <c r="D28" i="19"/>
  <c r="G28" i="19" s="1"/>
  <c r="D27" i="19"/>
  <c r="G27" i="19" s="1"/>
  <c r="D32" i="19"/>
  <c r="G32" i="19" s="1"/>
  <c r="D30" i="19"/>
  <c r="G30" i="19" s="1"/>
  <c r="D31" i="19"/>
  <c r="G31" i="19" s="1"/>
  <c r="C37" i="16"/>
  <c r="D5" i="17" s="1"/>
  <c r="C30" i="16"/>
  <c r="F30" i="16" s="1"/>
  <c r="D10" i="17" s="1"/>
  <c r="C27" i="16"/>
  <c r="F27" i="16" s="1"/>
  <c r="D7" i="17" s="1"/>
  <c r="C32" i="16"/>
  <c r="F32" i="16" s="1"/>
  <c r="D12" i="17" s="1"/>
  <c r="C28" i="16"/>
  <c r="F28" i="16" s="1"/>
  <c r="D8" i="17" s="1"/>
  <c r="C29" i="16"/>
  <c r="F29" i="16" s="1"/>
  <c r="D9" i="17" s="1"/>
  <c r="B37" i="16"/>
  <c r="D4" i="17" s="1"/>
  <c r="B28" i="16"/>
  <c r="E28" i="16" s="1"/>
  <c r="B31" i="16"/>
  <c r="E31" i="16" s="1"/>
  <c r="B29" i="16"/>
  <c r="E29" i="16" s="1"/>
  <c r="B32" i="16"/>
  <c r="E32" i="16" s="1"/>
  <c r="B30" i="16"/>
  <c r="E30" i="16" s="1"/>
  <c r="C31" i="16"/>
  <c r="F31" i="16" s="1"/>
  <c r="D11" i="17" s="1"/>
  <c r="C20" i="8"/>
  <c r="D21" i="2"/>
  <c r="B17" i="10"/>
  <c r="C17" i="10" s="1"/>
  <c r="B19" i="10"/>
  <c r="C19" i="10" s="1"/>
  <c r="B18" i="10"/>
  <c r="C4" i="10"/>
  <c r="C18" i="2"/>
  <c r="B20" i="2"/>
  <c r="E3" i="2"/>
  <c r="F3" i="2" s="1"/>
  <c r="C19" i="2"/>
  <c r="D19" i="2"/>
  <c r="C22" i="2"/>
  <c r="B23" i="2"/>
  <c r="C20" i="2"/>
  <c r="D22" i="2"/>
  <c r="E2" i="2"/>
  <c r="F2" i="2" s="1"/>
  <c r="D20" i="2"/>
  <c r="C23" i="2"/>
  <c r="D23" i="2"/>
  <c r="E7" i="2"/>
  <c r="F7" i="2" s="1"/>
  <c r="E25" i="6"/>
  <c r="E29" i="6"/>
  <c r="C26" i="8"/>
  <c r="B22" i="2"/>
  <c r="E6" i="2"/>
  <c r="F6" i="2" s="1"/>
  <c r="E4" i="2"/>
  <c r="F4" i="2" s="1"/>
  <c r="B19" i="2"/>
  <c r="C5" i="10"/>
  <c r="B16" i="10"/>
  <c r="B20" i="10"/>
  <c r="E5" i="2"/>
  <c r="F5" i="2" s="1"/>
  <c r="I95" i="42" l="1"/>
  <c r="H19" i="12"/>
  <c r="I129" i="42"/>
  <c r="H180" i="42"/>
  <c r="H181" i="42" s="1"/>
  <c r="H169" i="42"/>
  <c r="I168" i="42"/>
  <c r="I162" i="42"/>
  <c r="H29" i="12" s="1"/>
  <c r="H30" i="12" s="1"/>
  <c r="G186" i="42"/>
  <c r="G183" i="42"/>
  <c r="H101" i="11" s="1"/>
  <c r="G188" i="42"/>
  <c r="G184" i="42"/>
  <c r="H102" i="11" s="1"/>
  <c r="G187" i="42"/>
  <c r="H26" i="12"/>
  <c r="I100" i="42"/>
  <c r="J62" i="11" s="1"/>
  <c r="I65" i="42"/>
  <c r="J54" i="11" s="1"/>
  <c r="D46" i="6"/>
  <c r="E18" i="6"/>
  <c r="D42" i="6"/>
  <c r="E14" i="6"/>
  <c r="E42" i="6"/>
  <c r="C30" i="8"/>
  <c r="E15" i="6"/>
  <c r="E45" i="6"/>
  <c r="F17" i="6"/>
  <c r="F43" i="6"/>
  <c r="G15" i="6"/>
  <c r="F44" i="6"/>
  <c r="G16" i="6"/>
  <c r="F45" i="6"/>
  <c r="G17" i="6"/>
  <c r="E47" i="6"/>
  <c r="F19" i="6"/>
  <c r="I5" i="6"/>
  <c r="I16" i="6" s="1"/>
  <c r="H16" i="6"/>
  <c r="F48" i="6"/>
  <c r="G20" i="6"/>
  <c r="F47" i="6"/>
  <c r="G19" i="6"/>
  <c r="E46" i="6"/>
  <c r="G46" i="6" s="1"/>
  <c r="I46" i="6" s="1"/>
  <c r="L46" i="6" s="1"/>
  <c r="F18" i="6"/>
  <c r="F46" i="6"/>
  <c r="G18" i="6"/>
  <c r="I2" i="6"/>
  <c r="I13" i="6" s="1"/>
  <c r="H13" i="6"/>
  <c r="D48" i="6"/>
  <c r="E20" i="6"/>
  <c r="D45" i="6"/>
  <c r="G45" i="6" s="1"/>
  <c r="E17" i="6"/>
  <c r="E43" i="6"/>
  <c r="F15" i="6"/>
  <c r="C24" i="8"/>
  <c r="E44" i="6"/>
  <c r="C22" i="8"/>
  <c r="F16" i="6"/>
  <c r="D47" i="6"/>
  <c r="E19" i="6"/>
  <c r="E48" i="6"/>
  <c r="G48" i="6" s="1"/>
  <c r="F20" i="6"/>
  <c r="B5" i="8"/>
  <c r="B12" i="8" s="1"/>
  <c r="F42" i="6"/>
  <c r="C50" i="6"/>
  <c r="C61" i="6" s="1"/>
  <c r="M61" i="6" s="1"/>
  <c r="H136" i="42"/>
  <c r="I81" i="11" s="1"/>
  <c r="H142" i="42"/>
  <c r="I77" i="11" s="1"/>
  <c r="I132" i="42"/>
  <c r="H141" i="42"/>
  <c r="I76" i="11" s="1"/>
  <c r="H135" i="42"/>
  <c r="I80" i="11" s="1"/>
  <c r="H139" i="42"/>
  <c r="I84" i="11" s="1"/>
  <c r="H138" i="42"/>
  <c r="I83" i="11" s="1"/>
  <c r="H137" i="42"/>
  <c r="I82" i="11" s="1"/>
  <c r="H56" i="42"/>
  <c r="I39" i="11" s="1"/>
  <c r="I60" i="11"/>
  <c r="H59" i="42"/>
  <c r="I42" i="11" s="1"/>
  <c r="H58" i="42"/>
  <c r="I41" i="11" s="1"/>
  <c r="H57" i="42"/>
  <c r="I40" i="11" s="1"/>
  <c r="H60" i="42"/>
  <c r="I43" i="11" s="1"/>
  <c r="H62" i="42"/>
  <c r="I45" i="11" s="1"/>
  <c r="H61" i="42"/>
  <c r="I44" i="11" s="1"/>
  <c r="I104" i="42"/>
  <c r="J66" i="11" s="1"/>
  <c r="I103" i="42"/>
  <c r="J65" i="11" s="1"/>
  <c r="I99" i="42"/>
  <c r="J61" i="11" s="1"/>
  <c r="I102" i="42"/>
  <c r="J64" i="11" s="1"/>
  <c r="I98" i="42"/>
  <c r="I101" i="42"/>
  <c r="J63" i="11" s="1"/>
  <c r="I53" i="42"/>
  <c r="I15" i="42" s="1"/>
  <c r="J27" i="11" s="1"/>
  <c r="C18" i="10"/>
  <c r="C23" i="8"/>
  <c r="B6" i="8" s="1"/>
  <c r="C17" i="8"/>
  <c r="C18" i="8"/>
  <c r="C27" i="8"/>
  <c r="C25" i="8"/>
  <c r="B9" i="8" s="1"/>
  <c r="C31" i="8"/>
  <c r="C29" i="8"/>
  <c r="C24" i="2"/>
  <c r="C37" i="2" s="1"/>
  <c r="D5" i="3" s="1"/>
  <c r="D24" i="2"/>
  <c r="D37" i="2" s="1"/>
  <c r="C16" i="8"/>
  <c r="D32" i="2"/>
  <c r="G32" i="2" s="1"/>
  <c r="I44" i="6"/>
  <c r="L44" i="6" s="1"/>
  <c r="B24" i="2"/>
  <c r="B53" i="6"/>
  <c r="C16" i="10"/>
  <c r="B21" i="10"/>
  <c r="C41" i="10" s="1"/>
  <c r="C20" i="10"/>
  <c r="C19" i="8"/>
  <c r="B7" i="8" s="1"/>
  <c r="D27" i="2"/>
  <c r="G27" i="2" s="1"/>
  <c r="C21" i="8"/>
  <c r="D30" i="2"/>
  <c r="G30" i="2" s="1"/>
  <c r="I169" i="42" l="1"/>
  <c r="I184" i="42" s="1"/>
  <c r="J102" i="11" s="1"/>
  <c r="I180" i="42"/>
  <c r="I181" i="42" s="1"/>
  <c r="H183" i="42"/>
  <c r="I101" i="11" s="1"/>
  <c r="H187" i="42"/>
  <c r="H184" i="42"/>
  <c r="I102" i="11" s="1"/>
  <c r="H186" i="42"/>
  <c r="H188" i="42"/>
  <c r="F50" i="6"/>
  <c r="F61" i="6" s="1"/>
  <c r="J61" i="6" s="1"/>
  <c r="G47" i="6"/>
  <c r="H47" i="6" s="1"/>
  <c r="K47" i="6" s="1"/>
  <c r="E50" i="6"/>
  <c r="E61" i="6" s="1"/>
  <c r="I61" i="6" s="1"/>
  <c r="D28" i="7" s="1"/>
  <c r="D50" i="6"/>
  <c r="I138" i="42"/>
  <c r="J83" i="11" s="1"/>
  <c r="D76" i="11"/>
  <c r="I136" i="42"/>
  <c r="J81" i="11" s="1"/>
  <c r="I139" i="42"/>
  <c r="J84" i="11" s="1"/>
  <c r="I142" i="42"/>
  <c r="J77" i="11" s="1"/>
  <c r="I137" i="42"/>
  <c r="J82" i="11" s="1"/>
  <c r="I141" i="42"/>
  <c r="J76" i="11" s="1"/>
  <c r="I143" i="42"/>
  <c r="J78" i="11" s="1"/>
  <c r="I135" i="42"/>
  <c r="J80" i="11" s="1"/>
  <c r="J60" i="11"/>
  <c r="I56" i="42"/>
  <c r="J39" i="11" s="1"/>
  <c r="I60" i="42"/>
  <c r="J43" i="11" s="1"/>
  <c r="I57" i="42"/>
  <c r="J40" i="11" s="1"/>
  <c r="I62" i="42"/>
  <c r="J45" i="11" s="1"/>
  <c r="I58" i="42"/>
  <c r="J41" i="11" s="1"/>
  <c r="I59" i="42"/>
  <c r="J42" i="11" s="1"/>
  <c r="I61" i="42"/>
  <c r="J44" i="11" s="1"/>
  <c r="D83" i="11"/>
  <c r="D80" i="11"/>
  <c r="D81" i="11"/>
  <c r="B36" i="10"/>
  <c r="B24" i="10"/>
  <c r="B26" i="10"/>
  <c r="B28" i="10"/>
  <c r="L53" i="6"/>
  <c r="B68" i="6"/>
  <c r="D8" i="7" s="1"/>
  <c r="L41" i="6"/>
  <c r="D29" i="2"/>
  <c r="G29" i="2" s="1"/>
  <c r="G28" i="2"/>
  <c r="C32" i="2"/>
  <c r="F32" i="2" s="1"/>
  <c r="D12" i="3" s="1"/>
  <c r="C30" i="2"/>
  <c r="F30" i="2" s="1"/>
  <c r="D10" i="3" s="1"/>
  <c r="C29" i="2"/>
  <c r="C31" i="2"/>
  <c r="F31" i="2" s="1"/>
  <c r="D11" i="3" s="1"/>
  <c r="C27" i="2"/>
  <c r="F27" i="2" s="1"/>
  <c r="D7" i="3" s="1"/>
  <c r="C28" i="2"/>
  <c r="F28" i="2" s="1"/>
  <c r="D8" i="3" s="1"/>
  <c r="D31" i="2"/>
  <c r="G31" i="2" s="1"/>
  <c r="D4" i="3"/>
  <c r="E27" i="2"/>
  <c r="F29" i="2"/>
  <c r="D9" i="3" s="1"/>
  <c r="B32" i="2"/>
  <c r="E32" i="2" s="1"/>
  <c r="B28" i="2"/>
  <c r="E28" i="2" s="1"/>
  <c r="B29" i="2"/>
  <c r="C68" i="6"/>
  <c r="D7" i="7" s="1"/>
  <c r="C53" i="6"/>
  <c r="M53" i="6" s="1"/>
  <c r="C60" i="6"/>
  <c r="M60" i="6" s="1"/>
  <c r="C59" i="6"/>
  <c r="M59" i="6" s="1"/>
  <c r="C56" i="6"/>
  <c r="C55" i="6"/>
  <c r="M55" i="6" s="1"/>
  <c r="G43" i="6"/>
  <c r="H43" i="6" s="1"/>
  <c r="K43" i="6" s="1"/>
  <c r="I47" i="6"/>
  <c r="L47" i="6" s="1"/>
  <c r="J45" i="6"/>
  <c r="M45" i="6" s="1"/>
  <c r="B57" i="6"/>
  <c r="B59" i="6"/>
  <c r="L59" i="6" s="1"/>
  <c r="B55" i="6"/>
  <c r="L55" i="6" s="1"/>
  <c r="B58" i="6"/>
  <c r="L58" i="6" s="1"/>
  <c r="H45" i="6"/>
  <c r="K45" i="6" s="1"/>
  <c r="C54" i="6"/>
  <c r="M54" i="6" s="1"/>
  <c r="I45" i="6"/>
  <c r="L45" i="6" s="1"/>
  <c r="B30" i="2"/>
  <c r="E30" i="2" s="1"/>
  <c r="E29" i="2"/>
  <c r="C58" i="6"/>
  <c r="M58" i="6" s="1"/>
  <c r="F53" i="6"/>
  <c r="J53" i="6" s="1"/>
  <c r="D17" i="7" s="1"/>
  <c r="J46" i="6"/>
  <c r="M46" i="6" s="1"/>
  <c r="H46" i="6"/>
  <c r="K46" i="6" s="1"/>
  <c r="G42" i="6"/>
  <c r="J44" i="6"/>
  <c r="M44" i="6" s="1"/>
  <c r="C57" i="6"/>
  <c r="M57" i="6" s="1"/>
  <c r="B31" i="2"/>
  <c r="E31" i="2" s="1"/>
  <c r="H44" i="6"/>
  <c r="K44" i="6" s="1"/>
  <c r="B54" i="6"/>
  <c r="L54" i="6" s="1"/>
  <c r="C21" i="10"/>
  <c r="B27" i="10"/>
  <c r="B25" i="10"/>
  <c r="B60" i="6"/>
  <c r="L60" i="6" s="1"/>
  <c r="B56" i="6"/>
  <c r="I183" i="42" l="1"/>
  <c r="J101" i="11" s="1"/>
  <c r="I188" i="42"/>
  <c r="I187" i="42"/>
  <c r="I186" i="42"/>
  <c r="E68" i="6"/>
  <c r="J47" i="6"/>
  <c r="M47" i="6" s="1"/>
  <c r="D53" i="6"/>
  <c r="H53" i="6" s="1"/>
  <c r="D29" i="7" s="1"/>
  <c r="D61" i="6"/>
  <c r="H61" i="6" s="1"/>
  <c r="D36" i="7" s="1"/>
  <c r="I42" i="6"/>
  <c r="G61" i="6"/>
  <c r="K61" i="6" s="1"/>
  <c r="C42" i="10"/>
  <c r="D77" i="11" s="1"/>
  <c r="B37" i="10"/>
  <c r="C43" i="10" s="1"/>
  <c r="D84" i="11"/>
  <c r="D82" i="11"/>
  <c r="E55" i="6"/>
  <c r="I55" i="6" s="1"/>
  <c r="D26" i="7" s="1"/>
  <c r="E54" i="6"/>
  <c r="I54" i="6" s="1"/>
  <c r="D22" i="7" s="1"/>
  <c r="J41" i="6"/>
  <c r="E56" i="6"/>
  <c r="I56" i="6" s="1"/>
  <c r="E58" i="6"/>
  <c r="I58" i="6" s="1"/>
  <c r="D25" i="7" s="1"/>
  <c r="E60" i="6"/>
  <c r="I60" i="6" s="1"/>
  <c r="E53" i="6"/>
  <c r="E57" i="6"/>
  <c r="I57" i="6" s="1"/>
  <c r="E59" i="6"/>
  <c r="I59" i="6" s="1"/>
  <c r="D27" i="7" s="1"/>
  <c r="F54" i="6"/>
  <c r="J54" i="6" s="1"/>
  <c r="D18" i="7" s="1"/>
  <c r="F55" i="6"/>
  <c r="J55" i="6" s="1"/>
  <c r="D20" i="7" s="1"/>
  <c r="L57" i="6"/>
  <c r="C62" i="6"/>
  <c r="M62" i="6" s="1"/>
  <c r="M56" i="6"/>
  <c r="H42" i="6"/>
  <c r="B62" i="6"/>
  <c r="L62" i="6" s="1"/>
  <c r="L56" i="6"/>
  <c r="D68" i="6"/>
  <c r="D58" i="6"/>
  <c r="H58" i="6" s="1"/>
  <c r="D33" i="7" s="1"/>
  <c r="D60" i="6"/>
  <c r="H60" i="6" s="1"/>
  <c r="D56" i="6"/>
  <c r="D54" i="6"/>
  <c r="D59" i="6"/>
  <c r="H59" i="6" s="1"/>
  <c r="D35" i="7" s="1"/>
  <c r="D57" i="6"/>
  <c r="F68" i="6"/>
  <c r="F56" i="6"/>
  <c r="F58" i="6"/>
  <c r="J58" i="6" s="1"/>
  <c r="F57" i="6"/>
  <c r="F59" i="6"/>
  <c r="J59" i="6" s="1"/>
  <c r="F60" i="6"/>
  <c r="J60" i="6" s="1"/>
  <c r="J43" i="6"/>
  <c r="M43" i="6" s="1"/>
  <c r="I43" i="6"/>
  <c r="L43" i="6" s="1"/>
  <c r="J42" i="6"/>
  <c r="M42" i="6" s="1"/>
  <c r="D55" i="6"/>
  <c r="H55" i="6" s="1"/>
  <c r="D34" i="7" s="1"/>
  <c r="I53" i="6" l="1"/>
  <c r="D21" i="7" s="1"/>
  <c r="E64" i="6"/>
  <c r="K42" i="6"/>
  <c r="K50" i="6" s="1"/>
  <c r="H50" i="6"/>
  <c r="M41" i="6"/>
  <c r="M50" i="6" s="1"/>
  <c r="J50" i="6"/>
  <c r="L42" i="6"/>
  <c r="L50" i="6" s="1"/>
  <c r="I50" i="6"/>
  <c r="D78" i="11"/>
  <c r="G55" i="6"/>
  <c r="K55" i="6" s="1"/>
  <c r="J68" i="6"/>
  <c r="D12" i="7" s="1"/>
  <c r="G53" i="6"/>
  <c r="K53" i="6" s="1"/>
  <c r="H54" i="6"/>
  <c r="D30" i="7" s="1"/>
  <c r="E62" i="6"/>
  <c r="H57" i="6"/>
  <c r="G59" i="6"/>
  <c r="K59" i="6" s="1"/>
  <c r="G57" i="6"/>
  <c r="G58" i="6"/>
  <c r="K58" i="6" s="1"/>
  <c r="G56" i="6"/>
  <c r="G60" i="6"/>
  <c r="K60" i="6" s="1"/>
  <c r="J56" i="6"/>
  <c r="F62" i="6"/>
  <c r="J57" i="6"/>
  <c r="H56" i="6"/>
  <c r="D62" i="6"/>
  <c r="G54" i="6"/>
  <c r="K54" i="6" s="1"/>
  <c r="B63" i="6"/>
  <c r="L63" i="6" s="1"/>
  <c r="J62" i="6" l="1"/>
  <c r="D19" i="7" s="1"/>
  <c r="I62" i="6"/>
  <c r="D23" i="7" s="1"/>
  <c r="H62" i="6"/>
  <c r="D31" i="7" s="1"/>
  <c r="F63" i="6"/>
  <c r="J63" i="6" s="1"/>
  <c r="H68" i="6"/>
  <c r="D14" i="7" s="1"/>
  <c r="E63" i="6"/>
  <c r="I63" i="6" s="1"/>
  <c r="D24" i="7" s="1"/>
  <c r="D63" i="6"/>
  <c r="H63" i="6" s="1"/>
  <c r="D32" i="7" s="1"/>
  <c r="K57" i="6"/>
  <c r="D9" i="7"/>
  <c r="I68" i="6"/>
  <c r="D13" i="7" s="1"/>
  <c r="K56" i="6"/>
  <c r="G62" i="6"/>
  <c r="K62" i="6" s="1"/>
  <c r="G63" i="6" l="1"/>
  <c r="K63" i="6" s="1"/>
  <c r="I9" i="6"/>
  <c r="I20" i="6" s="1"/>
  <c r="I4" i="6"/>
  <c r="I15" i="6" s="1"/>
  <c r="I8" i="6"/>
  <c r="I19" i="6" s="1"/>
  <c r="I6" i="6"/>
  <c r="I17" i="6" s="1"/>
  <c r="I7" i="6"/>
  <c r="I18" i="6" s="1"/>
  <c r="I3" i="6"/>
  <c r="I14" i="6" s="1"/>
</calcChain>
</file>

<file path=xl/sharedStrings.xml><?xml version="1.0" encoding="utf-8"?>
<sst xmlns="http://schemas.openxmlformats.org/spreadsheetml/2006/main" count="6623" uniqueCount="772">
  <si>
    <t>Total final energy demand (absolute) in Agriculture, Construction &amp; Mining</t>
  </si>
  <si>
    <t>GWyr</t>
  </si>
  <si>
    <t>2022</t>
  </si>
  <si>
    <t>2025</t>
  </si>
  <si>
    <t>2030</t>
  </si>
  <si>
    <t>2035</t>
  </si>
  <si>
    <t>2040</t>
  </si>
  <si>
    <t>2045</t>
  </si>
  <si>
    <t>2050</t>
  </si>
  <si>
    <t>Agriculture</t>
  </si>
  <si>
    <t>Traditional Fuels</t>
  </si>
  <si>
    <t>Modern Biomass</t>
  </si>
  <si>
    <t>Electricity</t>
  </si>
  <si>
    <t>Solar Thermal</t>
  </si>
  <si>
    <t>Fossil Fuels</t>
  </si>
  <si>
    <t>Motor Fuels</t>
  </si>
  <si>
    <t>Construction</t>
  </si>
  <si>
    <t>Mining</t>
  </si>
  <si>
    <t>Driving Parameter</t>
  </si>
  <si>
    <t>Unit</t>
  </si>
  <si>
    <t>Value</t>
  </si>
  <si>
    <t>* Enter Population data only for the first year &amp; Population growth rate (Average annual) for all other years (except first year)</t>
  </si>
  <si>
    <t>Population *</t>
  </si>
  <si>
    <t>Million</t>
  </si>
  <si>
    <t>Population growth rate*</t>
  </si>
  <si>
    <t>% per annum</t>
  </si>
  <si>
    <t>/</t>
  </si>
  <si>
    <t>Potential Labour Force</t>
  </si>
  <si>
    <t>%</t>
  </si>
  <si>
    <t>Participating Labour Force</t>
  </si>
  <si>
    <t>GDP</t>
  </si>
  <si>
    <t>Units</t>
  </si>
  <si>
    <t>Service</t>
  </si>
  <si>
    <t>US$ Million</t>
  </si>
  <si>
    <t>Total</t>
  </si>
  <si>
    <t>Distribution of GDP by subsectors</t>
  </si>
  <si>
    <t>Commercial and turism</t>
  </si>
  <si>
    <t>Public Administration</t>
  </si>
  <si>
    <t>Finance and Business</t>
  </si>
  <si>
    <t>Personal Services and others</t>
  </si>
  <si>
    <t>Energy Intensities -&gt; Sevicies -&gt; Basic Data&amp; Factors</t>
  </si>
  <si>
    <t>Basic data for useful energy demand</t>
  </si>
  <si>
    <t>Labour force in Service Sector</t>
  </si>
  <si>
    <t>Floor area per employee</t>
  </si>
  <si>
    <t>m2/cap</t>
  </si>
  <si>
    <t>Energy Intensities -&gt; Basic Data &amp; Factors -&gt; Factors for Space Heating</t>
  </si>
  <si>
    <t>Share of area requiring SH</t>
  </si>
  <si>
    <t>Area actually heated</t>
  </si>
  <si>
    <t>Energy Intensities -&gt; Penetration and Efficiencies -&gt; Factors for Space Heating  -&gt; Others</t>
  </si>
  <si>
    <t>Low Rise Buildings</t>
  </si>
  <si>
    <t>COP Heat Pumps</t>
  </si>
  <si>
    <t>ratio</t>
  </si>
  <si>
    <t>Solar Thermal Share</t>
  </si>
  <si>
    <t xml:space="preserve">Final Energy Demand </t>
  </si>
  <si>
    <t>Traditional fuels</t>
  </si>
  <si>
    <t>GWh</t>
  </si>
  <si>
    <t xml:space="preserve">                         of which heat pump</t>
  </si>
  <si>
    <t>District Heating</t>
  </si>
  <si>
    <t xml:space="preserve">Efficiencies </t>
  </si>
  <si>
    <t>Energy Intensities -&gt; Basic Data &amp; Factors -&gt; Factors for Air Conditioning</t>
  </si>
  <si>
    <t>Floor area with AC</t>
  </si>
  <si>
    <t>Energy Intensities -&gt; Penetration and Efficiencies -&gt; Factors for Air Conditioning  -&gt; Others</t>
  </si>
  <si>
    <t>Final Energy Demand</t>
  </si>
  <si>
    <t>COP non-electric AC</t>
  </si>
  <si>
    <t>Ratio</t>
  </si>
  <si>
    <t>COP electric AC</t>
  </si>
  <si>
    <t>Energy Intensities -&gt; Electricity Specific Uses</t>
  </si>
  <si>
    <t>Commercial and tourism</t>
  </si>
  <si>
    <t>Energy Intensities -&gt; Thermal Use</t>
  </si>
  <si>
    <t>Final Energy Demand Fraction</t>
  </si>
  <si>
    <t>Final Energy Demand - Commercial and tourism</t>
  </si>
  <si>
    <t>Final Energy Demand - Public Administration</t>
  </si>
  <si>
    <t>Final Energy Demand - Finance and Business</t>
  </si>
  <si>
    <t>Final Energy Demand - Personal Services and others</t>
  </si>
  <si>
    <t>Energy Intensities -&gt; Motive Power</t>
  </si>
  <si>
    <t>Social Economic Data -&gt; GDP</t>
  </si>
  <si>
    <t>Item</t>
  </si>
  <si>
    <t>GDP Service</t>
  </si>
  <si>
    <t>Electricity (excluding heat pumps)</t>
  </si>
  <si>
    <t>heat pump</t>
  </si>
  <si>
    <t>District heating</t>
  </si>
  <si>
    <t>Efficiencies and other factors</t>
  </si>
  <si>
    <t>Useful Energy Demand</t>
  </si>
  <si>
    <t>Penetration of energy forms</t>
  </si>
  <si>
    <t>Specific Energy Intensity</t>
  </si>
  <si>
    <t>Specific Energy Requirements</t>
  </si>
  <si>
    <t>kWh/m2/y</t>
  </si>
  <si>
    <t>Factors for Air Conditioning</t>
  </si>
  <si>
    <t>Specific cooling requirements</t>
  </si>
  <si>
    <t>Specific Cooling requirements</t>
  </si>
  <si>
    <t>Electricity Specific Uses</t>
  </si>
  <si>
    <t>Specific electricity requirements</t>
  </si>
  <si>
    <t>kWh/US$</t>
  </si>
  <si>
    <t>Thermal Use</t>
  </si>
  <si>
    <t>Total Service</t>
  </si>
  <si>
    <t>Specific energy requirements</t>
  </si>
  <si>
    <t>Motive Power</t>
  </si>
  <si>
    <t>Energy Intensities -&gt; Sevicies -&gt; Energy intensities</t>
  </si>
  <si>
    <t>Commercial and turism (MP)</t>
  </si>
  <si>
    <t>Public Administration (MP)</t>
  </si>
  <si>
    <t>Finance and Business (MP)</t>
  </si>
  <si>
    <t>Personal Services and others (MP)</t>
  </si>
  <si>
    <t>Commercial and turism (AP)</t>
  </si>
  <si>
    <t>Public Administration (AP)</t>
  </si>
  <si>
    <t>Finance and Business (AP)</t>
  </si>
  <si>
    <t>Personal Services and others (AP)</t>
  </si>
  <si>
    <t>Thermal Uses</t>
  </si>
  <si>
    <t>Commercial and turism (TU)</t>
  </si>
  <si>
    <t>Public Administration (TU)</t>
  </si>
  <si>
    <t>Finance and Business (TU)</t>
  </si>
  <si>
    <t>Personal Services and others (TU)</t>
  </si>
  <si>
    <t>Energy Intensities -&gt; Sevicies -&gt; Penetration &amp; Efficiencies</t>
  </si>
  <si>
    <t>Factors for Space Heating</t>
  </si>
  <si>
    <t>Penetration</t>
  </si>
  <si>
    <t>Efficiencies</t>
  </si>
  <si>
    <t>Others</t>
  </si>
  <si>
    <t>Factors for Thermal Uses</t>
  </si>
  <si>
    <t>Final Energy Demand in Service Sector</t>
  </si>
  <si>
    <t/>
  </si>
  <si>
    <t>Total - Electricity Specific Uses</t>
  </si>
  <si>
    <t>Total - Thermal Uses</t>
  </si>
  <si>
    <t>Air Conditioning</t>
  </si>
  <si>
    <t>Total - Air Conditioning</t>
  </si>
  <si>
    <t>Total Final Energy Demand in Service Sector (by energy forms)</t>
  </si>
  <si>
    <t>Urban</t>
  </si>
  <si>
    <t>Shares by dwelling type</t>
  </si>
  <si>
    <t>Urban_house_type1</t>
  </si>
  <si>
    <t>Urban_house_type2</t>
  </si>
  <si>
    <t>Urban_house_type3</t>
  </si>
  <si>
    <t>Dwelling sizes by dwelling type</t>
  </si>
  <si>
    <t>m2</t>
  </si>
  <si>
    <t>Urban Population</t>
  </si>
  <si>
    <t>Person/ urban Household</t>
  </si>
  <si>
    <t>person/household</t>
  </si>
  <si>
    <t>Person/ rural Household</t>
  </si>
  <si>
    <t>Population in cities with public transport</t>
  </si>
  <si>
    <t>Share of population in urban areas [%]</t>
  </si>
  <si>
    <t>sigma_urban</t>
  </si>
  <si>
    <t>-</t>
  </si>
  <si>
    <t>S_urban</t>
  </si>
  <si>
    <t>n_urban</t>
  </si>
  <si>
    <t>rho_cooking_urban</t>
  </si>
  <si>
    <t>Driving Parameter [urban_house_type1]</t>
  </si>
  <si>
    <t>Driving Parameter [urban_house_type2]</t>
  </si>
  <si>
    <t>Driving Parameter [urban_house_type3]</t>
  </si>
  <si>
    <t>Dwelling Factors for Space Heating</t>
  </si>
  <si>
    <t>Share of dwelling requiring SH (Hd)</t>
  </si>
  <si>
    <t>Degree-days (DD)</t>
  </si>
  <si>
    <t>Days°C</t>
  </si>
  <si>
    <t>Number of days per month (NDm)</t>
  </si>
  <si>
    <t>days</t>
  </si>
  <si>
    <t>Monthly average temperature (MAT)</t>
  </si>
  <si>
    <t>°C</t>
  </si>
  <si>
    <t>Months when MAT is lower than 18°C (m)</t>
  </si>
  <si>
    <t>months</t>
  </si>
  <si>
    <t>Area Heated</t>
  </si>
  <si>
    <t>Heat loss rate</t>
  </si>
  <si>
    <t>Wh/m2/C/h</t>
  </si>
  <si>
    <t>Substitutable Fossils</t>
  </si>
  <si>
    <t>Eff. Traditional Fuels</t>
  </si>
  <si>
    <t>Eff. Modern Biomass</t>
  </si>
  <si>
    <t>Eff. Electricity</t>
  </si>
  <si>
    <t>Eff. Fossil Fuels</t>
  </si>
  <si>
    <t>Dwelling Factors for Water Heating</t>
  </si>
  <si>
    <t>Dwelling with hot water</t>
  </si>
  <si>
    <t>thereof: heat pump</t>
  </si>
  <si>
    <t>Dwelling Factors for Cooking</t>
  </si>
  <si>
    <t>Final Energy Demand Urban_house_type1</t>
  </si>
  <si>
    <t>Final Energy Demand Urban_house_type2</t>
  </si>
  <si>
    <t>Dwelling Factors for Air Conditioning</t>
  </si>
  <si>
    <t>Dwelling with air conditioning</t>
  </si>
  <si>
    <t>Final Energy Demand Urban_house_type3</t>
  </si>
  <si>
    <t>Dwelling Factors for Appliances</t>
  </si>
  <si>
    <t>Electricity Penetration</t>
  </si>
  <si>
    <t>Dwelling Factors for Lightining</t>
  </si>
  <si>
    <t>=C165/</t>
  </si>
  <si>
    <t>Final Energy Demand [GWh]</t>
  </si>
  <si>
    <t>Cooking</t>
  </si>
  <si>
    <t>Cooking [GWyr]</t>
  </si>
  <si>
    <t>Efficiency [%]</t>
  </si>
  <si>
    <t>Useful Energy Demand [GWh]</t>
  </si>
  <si>
    <t>Fuels Penetration [%]</t>
  </si>
  <si>
    <t>Population</t>
  </si>
  <si>
    <t>[GWh / household]</t>
  </si>
  <si>
    <t>Household, energy intensities, Urban</t>
  </si>
  <si>
    <t>Share of dwelling requiring SH</t>
  </si>
  <si>
    <t>Degree-days</t>
  </si>
  <si>
    <t>Overall Factors</t>
  </si>
  <si>
    <t>GWh/C/h</t>
  </si>
  <si>
    <t>GWh/C/Day</t>
  </si>
  <si>
    <t>Heat Pumps</t>
  </si>
  <si>
    <t>Specific requirement of hot water per capita</t>
  </si>
  <si>
    <t>kWh/cap/y</t>
  </si>
  <si>
    <t>Total population with hot water</t>
  </si>
  <si>
    <t>Final Energy Demand Fraction by Household Type</t>
  </si>
  <si>
    <t>Useful Energy Demand by Household Type</t>
  </si>
  <si>
    <t>kWh/dw/yr</t>
  </si>
  <si>
    <t>Final Energy DemandUrban_house_type2</t>
  </si>
  <si>
    <t>Final Energy Demand Total</t>
  </si>
  <si>
    <t>Useful Energy Demand Urban_house_type1</t>
  </si>
  <si>
    <t>Useful Energy Demand Urban_house_type2</t>
  </si>
  <si>
    <t>Useful Energy Demand Urban_house_type3</t>
  </si>
  <si>
    <t>Useful Energy Demand Total</t>
  </si>
  <si>
    <t>Substitutable Fuels</t>
  </si>
  <si>
    <t>Social Economic Data</t>
  </si>
  <si>
    <t>4.1. Final Energy Demand in Household Sector</t>
  </si>
  <si>
    <t>URBAN</t>
  </si>
  <si>
    <t>Space Heating</t>
  </si>
  <si>
    <t>Total - Space Heating (Urban)</t>
  </si>
  <si>
    <t>Water Heating</t>
  </si>
  <si>
    <t>Total - Water Heating (Urban)</t>
  </si>
  <si>
    <t>Total - Cooking (Urban)</t>
  </si>
  <si>
    <t>Total - Air Conditioning (Urban)</t>
  </si>
  <si>
    <t>Appliances</t>
  </si>
  <si>
    <t>Total - Appliances (Urban)</t>
  </si>
  <si>
    <t>Lighting</t>
  </si>
  <si>
    <t>Total - Lighting (Urban)</t>
  </si>
  <si>
    <t>Total Final Energy Demand</t>
  </si>
  <si>
    <t>Total (Urban)</t>
  </si>
  <si>
    <t>Rural</t>
  </si>
  <si>
    <t>Rural_house_type1</t>
  </si>
  <si>
    <t>Rural_house_type2</t>
  </si>
  <si>
    <t>Rural_house_type3</t>
  </si>
  <si>
    <t>sigma_Rural</t>
  </si>
  <si>
    <t>S_Rural</t>
  </si>
  <si>
    <t>n_Rural</t>
  </si>
  <si>
    <t>rho_cooking_Rural</t>
  </si>
  <si>
    <t>Driving Parameter [Rural_house_type1]</t>
  </si>
  <si>
    <t>Driving Parameter [Rural_house_type2]</t>
  </si>
  <si>
    <t>Driving Parameter [Rural_house_type3]</t>
  </si>
  <si>
    <t>Final Energy Demand Rural_house_type1</t>
  </si>
  <si>
    <t>Final Energy Demand Rural_house_type2</t>
  </si>
  <si>
    <t>Final Energy Demand Rural_house_type3</t>
  </si>
  <si>
    <t>Household, energy intensities, Rural</t>
  </si>
  <si>
    <t>Final Energy DemandRural_house_type2</t>
  </si>
  <si>
    <t>Useful Energy Demand Rural_house_type1</t>
  </si>
  <si>
    <t>Useful Energy Demand Rural_house_type2</t>
  </si>
  <si>
    <t>Useful Energy Demand Rural_house_type3</t>
  </si>
  <si>
    <t>Share of population in Rural areas [%]</t>
  </si>
  <si>
    <t>Total - Space Heating (Rural)</t>
  </si>
  <si>
    <t>Total - Water Heating (Rural)</t>
  </si>
  <si>
    <t>Total - Cooking (Rural)</t>
  </si>
  <si>
    <t>Total - Air Conditioning (Rural)</t>
  </si>
  <si>
    <t>Total - Appliances (Rural)</t>
  </si>
  <si>
    <t>Total - Lighting (Rural)</t>
  </si>
  <si>
    <t>Total (Rural)</t>
  </si>
  <si>
    <t>Final Energy Demand (FED) in GWh</t>
  </si>
  <si>
    <t>Specific Electricity Use</t>
  </si>
  <si>
    <t xml:space="preserve">Efficiency </t>
  </si>
  <si>
    <t>GDP [Driving Parameter (DP)] in US$ Million</t>
  </si>
  <si>
    <t>Final Energy Demand (GWh)</t>
  </si>
  <si>
    <t>Total (Gwyr)</t>
  </si>
  <si>
    <t>Efficiency</t>
  </si>
  <si>
    <t>Specific Electricity Use (%)</t>
  </si>
  <si>
    <t>Thermal Use (%)</t>
  </si>
  <si>
    <t>Motive Power (%)</t>
  </si>
  <si>
    <t>Useful Energy Demand (GWh)</t>
  </si>
  <si>
    <t>Fuel Penetration into Useful Energy</t>
  </si>
  <si>
    <t>GDP (Mil US$)</t>
  </si>
  <si>
    <t>Specific Energy Consumption (kWh/USD)</t>
  </si>
  <si>
    <t>Type</t>
  </si>
  <si>
    <t>subtype</t>
  </si>
  <si>
    <t>EI-Motive Power</t>
  </si>
  <si>
    <t>EI-Specific Electricity Use</t>
  </si>
  <si>
    <t>EI-Thermal Use</t>
  </si>
  <si>
    <t>Penetration of Energy Forms in ACM - Agriculture</t>
  </si>
  <si>
    <t>Efficiencies in ACM - Agriculture</t>
  </si>
  <si>
    <t>Sectoral Shares of GDP</t>
  </si>
  <si>
    <t>2.2.2 Total final energy demand (absolute) in Agriculture, Construction &amp; Mining</t>
  </si>
  <si>
    <t>Thermal Total</t>
  </si>
  <si>
    <t>Low Temperature (fraction)</t>
  </si>
  <si>
    <t>Medium Temperature (fraction)</t>
  </si>
  <si>
    <t>High Temperature (fraction)</t>
  </si>
  <si>
    <t>Cogeneration</t>
  </si>
  <si>
    <t>Low Temperature</t>
  </si>
  <si>
    <t>Medium Temperature</t>
  </si>
  <si>
    <t>High Temperature</t>
  </si>
  <si>
    <t>Heat Pumps COP</t>
  </si>
  <si>
    <t>Cogeneration - Efficiency</t>
  </si>
  <si>
    <t>Cogeneration - Heat/Electricity Ratio</t>
  </si>
  <si>
    <t>Cogeneration - Biomass Share</t>
  </si>
  <si>
    <t>Manufacturing</t>
  </si>
  <si>
    <t>Total Gwyr</t>
  </si>
  <si>
    <t>Total Final Energy Demand (GWh)</t>
  </si>
  <si>
    <t>Low Temperature (%)</t>
  </si>
  <si>
    <t>Medium Temperature (%)</t>
  </si>
  <si>
    <t>High Temperature (%)</t>
  </si>
  <si>
    <t>Cogeneration - Heat /fuel</t>
  </si>
  <si>
    <t>Cogeneration - Electricity /fuel</t>
  </si>
  <si>
    <t>Market Penetration</t>
  </si>
  <si>
    <t>Specific Electricity Use (fraction)</t>
  </si>
  <si>
    <t>Motive Power (fraction)</t>
  </si>
  <si>
    <t>Thermal Total (fraction)</t>
  </si>
  <si>
    <t>Thermal Total (%)</t>
  </si>
  <si>
    <t>Electricity Total</t>
  </si>
  <si>
    <t>Heat Pumps (Fraction of total electricity)</t>
  </si>
  <si>
    <t>Share of Thermal Low Temp %</t>
  </si>
  <si>
    <t>Share of Thermal Med Temp (%)</t>
  </si>
  <si>
    <t>Share of Thermal High Temp (%)</t>
  </si>
  <si>
    <t>Temperature Level in Manufacturing</t>
  </si>
  <si>
    <t>High Level</t>
  </si>
  <si>
    <t>Medium Level</t>
  </si>
  <si>
    <t>Low Level</t>
  </si>
  <si>
    <t>Penetration of Energy Forms in Manufacturing</t>
  </si>
  <si>
    <t>(of which Heat Pumps)</t>
  </si>
  <si>
    <t>Efficiencies in Manufacturing</t>
  </si>
  <si>
    <t>Factors and Ratios in Manufacturing</t>
  </si>
  <si>
    <t>COP of Heat Pumps</t>
  </si>
  <si>
    <t>2.3.4 Total Final Energy Demand in Manufacturing (absolute)</t>
  </si>
  <si>
    <t>Coke</t>
  </si>
  <si>
    <t>FeedStock</t>
  </si>
  <si>
    <t>2.3.3. Total final energy demand for thermal uses in Manufacturing</t>
  </si>
  <si>
    <t>Final Energy Consumption</t>
  </si>
  <si>
    <t>Energy</t>
  </si>
  <si>
    <t>LGV_Petrol</t>
  </si>
  <si>
    <t>LGV_Diesel</t>
  </si>
  <si>
    <t>LGV_EV</t>
  </si>
  <si>
    <t>HGV_Petrol</t>
  </si>
  <si>
    <t>HGV_Diesel</t>
  </si>
  <si>
    <t>HGV_EV</t>
  </si>
  <si>
    <t>Freight EI</t>
  </si>
  <si>
    <t>kWh/100tkm</t>
  </si>
  <si>
    <t>Car_Petrol</t>
  </si>
  <si>
    <t>Car_Diesel</t>
  </si>
  <si>
    <t>Car_EV</t>
  </si>
  <si>
    <t>Bus_Petrol</t>
  </si>
  <si>
    <t>Bus_Diesel</t>
  </si>
  <si>
    <t>Bus_EV</t>
  </si>
  <si>
    <t>Load Factor</t>
  </si>
  <si>
    <t>passenger/ vehicle</t>
  </si>
  <si>
    <t>Intercity-EI</t>
  </si>
  <si>
    <t>Car ownership</t>
  </si>
  <si>
    <t>Distance per Car</t>
  </si>
  <si>
    <t>km/car/yr</t>
  </si>
  <si>
    <t>Transport</t>
  </si>
  <si>
    <t>Local trucks diesel</t>
  </si>
  <si>
    <t>Long dist trucks diese</t>
  </si>
  <si>
    <t>Train diesel</t>
  </si>
  <si>
    <t>Train electric</t>
  </si>
  <si>
    <t>Train steam</t>
  </si>
  <si>
    <t>Barge</t>
  </si>
  <si>
    <t>Pipeline diesel</t>
  </si>
  <si>
    <t>Pipeline elect</t>
  </si>
  <si>
    <t>Energy intensities of urban transportation -&gt; Urban-EI</t>
  </si>
  <si>
    <t xml:space="preserve">Urban - Load Factors  - Load factors (person per mode type) </t>
  </si>
  <si>
    <t>Energy intensities of Motive Power (final energy per unit of value added)</t>
  </si>
  <si>
    <t>Energy intensities of Specific Electricity use (final energy per unit of value added)</t>
  </si>
  <si>
    <t>Energy intensities of Thermal uses (useful energy per unit of value added)</t>
  </si>
  <si>
    <t>Penetrations of energy forms into useful thermal energy in Agriculture, Construction and Mining</t>
  </si>
  <si>
    <t>Average Efficiencies and Factors of energy forms in Thermal uses in Agriculture, Construction and Mining</t>
  </si>
  <si>
    <t>Share of useful thermal energy demand by temperature level in Manufacturing</t>
  </si>
  <si>
    <t>Penetration of Energy Carriers into Useful Thermal Energy Demand in Manufacturing</t>
  </si>
  <si>
    <t>Average Efficiencies of energy forms in Thermal uses, Ratios and Factors in Manufacturing</t>
  </si>
  <si>
    <t>Factors and ratios in Manufacturing</t>
  </si>
  <si>
    <t>Cogeneration - Heat/Electricity ratio</t>
  </si>
  <si>
    <t>GDP Growth rate</t>
  </si>
  <si>
    <t>% p.a.</t>
  </si>
  <si>
    <t>Sectorial shares of GDP</t>
  </si>
  <si>
    <t>in US$ Million</t>
  </si>
  <si>
    <r>
      <t xml:space="preserve">Raw Data for the </t>
    </r>
    <r>
      <rPr>
        <b/>
        <u/>
        <sz val="14"/>
        <rFont val="Calibri"/>
        <family val="2"/>
        <scheme val="minor"/>
      </rPr>
      <t>Motive Power</t>
    </r>
    <r>
      <rPr>
        <b/>
        <sz val="14"/>
        <rFont val="Calibri"/>
        <family val="2"/>
        <scheme val="minor"/>
      </rPr>
      <t xml:space="preserve"> end-use in AMC</t>
    </r>
  </si>
  <si>
    <r>
      <t xml:space="preserve">Raw Data for the </t>
    </r>
    <r>
      <rPr>
        <b/>
        <u/>
        <sz val="14"/>
        <rFont val="Calibri"/>
        <family val="2"/>
        <scheme val="minor"/>
      </rPr>
      <t>Specific Electricity use</t>
    </r>
    <r>
      <rPr>
        <b/>
        <sz val="14"/>
        <rFont val="Calibri"/>
        <family val="2"/>
        <scheme val="minor"/>
      </rPr>
      <t xml:space="preserve"> in AMC</t>
    </r>
  </si>
  <si>
    <r>
      <t xml:space="preserve">Raw Data for the </t>
    </r>
    <r>
      <rPr>
        <b/>
        <u/>
        <sz val="14"/>
        <rFont val="Calibri"/>
        <family val="2"/>
        <scheme val="minor"/>
      </rPr>
      <t>Thermal uses</t>
    </r>
    <r>
      <rPr>
        <b/>
        <sz val="14"/>
        <rFont val="Calibri"/>
        <family val="2"/>
        <scheme val="minor"/>
      </rPr>
      <t xml:space="preserve"> in AMC</t>
    </r>
  </si>
  <si>
    <r>
      <t xml:space="preserve">Raw Data for the </t>
    </r>
    <r>
      <rPr>
        <b/>
        <u/>
        <sz val="20"/>
        <rFont val="Calibri"/>
        <family val="2"/>
        <scheme val="minor"/>
      </rPr>
      <t>Motive Power</t>
    </r>
    <r>
      <rPr>
        <b/>
        <sz val="20"/>
        <rFont val="Calibri"/>
        <family val="2"/>
        <scheme val="minor"/>
      </rPr>
      <t xml:space="preserve"> end-use in AMC</t>
    </r>
  </si>
  <si>
    <r>
      <t xml:space="preserve">Raw Data for the </t>
    </r>
    <r>
      <rPr>
        <b/>
        <u/>
        <sz val="20"/>
        <rFont val="Calibri"/>
        <family val="2"/>
        <scheme val="minor"/>
      </rPr>
      <t>Specific Electricity use</t>
    </r>
    <r>
      <rPr>
        <b/>
        <sz val="20"/>
        <rFont val="Calibri"/>
        <family val="2"/>
        <scheme val="minor"/>
      </rPr>
      <t xml:space="preserve"> in AMC</t>
    </r>
  </si>
  <si>
    <r>
      <t xml:space="preserve">Raw Data for the </t>
    </r>
    <r>
      <rPr>
        <b/>
        <u/>
        <sz val="20"/>
        <rFont val="Calibri"/>
        <family val="2"/>
        <scheme val="minor"/>
      </rPr>
      <t>Thermal uses</t>
    </r>
    <r>
      <rPr>
        <b/>
        <sz val="20"/>
        <rFont val="Calibri"/>
        <family val="2"/>
        <scheme val="minor"/>
      </rPr>
      <t xml:space="preserve"> in AMC</t>
    </r>
  </si>
  <si>
    <r>
      <t xml:space="preserve">Raw Data for the </t>
    </r>
    <r>
      <rPr>
        <b/>
        <u/>
        <sz val="14"/>
        <rFont val="Calibri"/>
        <family val="2"/>
        <scheme val="minor"/>
      </rPr>
      <t>Motive Power</t>
    </r>
    <r>
      <rPr>
        <b/>
        <sz val="14"/>
        <rFont val="Calibri"/>
        <family val="2"/>
        <scheme val="minor"/>
      </rPr>
      <t xml:space="preserve"> end-use in Manifacturing</t>
    </r>
  </si>
  <si>
    <r>
      <t xml:space="preserve">Raw Data for the </t>
    </r>
    <r>
      <rPr>
        <b/>
        <u/>
        <sz val="14"/>
        <rFont val="Calibri"/>
        <family val="2"/>
        <scheme val="minor"/>
      </rPr>
      <t>Specific Electricity use</t>
    </r>
    <r>
      <rPr>
        <b/>
        <sz val="14"/>
        <rFont val="Calibri"/>
        <family val="2"/>
        <scheme val="minor"/>
      </rPr>
      <t xml:space="preserve"> in Manifacturing</t>
    </r>
  </si>
  <si>
    <r>
      <t xml:space="preserve">Raw Data for the </t>
    </r>
    <r>
      <rPr>
        <b/>
        <u/>
        <sz val="14"/>
        <rFont val="Calibri"/>
        <family val="2"/>
        <scheme val="minor"/>
      </rPr>
      <t>Thermal uses</t>
    </r>
    <r>
      <rPr>
        <b/>
        <sz val="14"/>
        <rFont val="Calibri"/>
        <family val="2"/>
        <scheme val="minor"/>
      </rPr>
      <t xml:space="preserve"> in Manifacturing</t>
    </r>
  </si>
  <si>
    <t>Final Energy Demand (TOTAL)</t>
  </si>
  <si>
    <t>Fraction</t>
  </si>
  <si>
    <t>Final Energy Demand - High Temperature</t>
  </si>
  <si>
    <t>Final Energy Demand - Medium Temperature</t>
  </si>
  <si>
    <t>Final Energy Demand - Low Temperature</t>
  </si>
  <si>
    <t>Raw Data for the Motive Power end-use in Manufacturing</t>
  </si>
  <si>
    <t>Raw Data for the Specific Electricity use in Manufacturing</t>
  </si>
  <si>
    <t>Raw Data for the Thermal uses in Manufacturing</t>
  </si>
  <si>
    <t>tkm/US$</t>
  </si>
  <si>
    <t>Public administration</t>
  </si>
  <si>
    <t>Finance and Buss</t>
  </si>
  <si>
    <t>Base value</t>
  </si>
  <si>
    <t>10^9 tkm</t>
  </si>
  <si>
    <t>Modal split of freight transportation</t>
  </si>
  <si>
    <t>Freight Transportation: Generation of freight-kilometers</t>
  </si>
  <si>
    <t>Energy intensities of freight transportation</t>
  </si>
  <si>
    <t>Factor for cars intercity transportation</t>
  </si>
  <si>
    <t>Distance travelled</t>
  </si>
  <si>
    <t>km/cap/yr</t>
  </si>
  <si>
    <t>Car Ownership</t>
  </si>
  <si>
    <t>person/car</t>
  </si>
  <si>
    <t>Distance travelled by car</t>
  </si>
  <si>
    <t>Load factors (person per mode type)</t>
  </si>
  <si>
    <t>cap</t>
  </si>
  <si>
    <t>Bus large diesel</t>
  </si>
  <si>
    <t>Bus small diesel</t>
  </si>
  <si>
    <t>Air Plane</t>
  </si>
  <si>
    <t>%occupied</t>
  </si>
  <si>
    <t>Cars</t>
  </si>
  <si>
    <t>km/cap/day</t>
  </si>
  <si>
    <t>Car gasoline</t>
  </si>
  <si>
    <t>Car diesel</t>
  </si>
  <si>
    <t>Car elect</t>
  </si>
  <si>
    <t>Metro electric</t>
  </si>
  <si>
    <t>Tramway electric</t>
  </si>
  <si>
    <t>Trolleybus electric</t>
  </si>
  <si>
    <t>Modal split of cars intercity transportation</t>
  </si>
  <si>
    <t>Modal split of public intercity transportation</t>
  </si>
  <si>
    <t>kWh/100km</t>
  </si>
  <si>
    <t>Constant</t>
  </si>
  <si>
    <t>Variable</t>
  </si>
  <si>
    <t>Intercity Passenger Transportation : Load Factors</t>
  </si>
  <si>
    <t>kWh/1000seatkm</t>
  </si>
  <si>
    <t>Energy intensities of intercity transportation</t>
  </si>
  <si>
    <t>Modal split of intracity passenger transportation</t>
  </si>
  <si>
    <t>Energy intensities of urban transportation</t>
  </si>
  <si>
    <t>Energy consumption of international transportation</t>
  </si>
  <si>
    <t>Freight Transport</t>
  </si>
  <si>
    <t xml:space="preserve">Intracity (Urban) </t>
  </si>
  <si>
    <t>Long dist trucks diesel</t>
  </si>
  <si>
    <t>Factors FOR Pig Iron Prod &amp; Feedstock</t>
  </si>
  <si>
    <t>Steel Production(constant)</t>
  </si>
  <si>
    <t>Steel Production(variable)</t>
  </si>
  <si>
    <t>Steel in non-electric furnance</t>
  </si>
  <si>
    <t>Specific consumption of pig iron</t>
  </si>
  <si>
    <t>Coke Usage</t>
  </si>
  <si>
    <t>Feedstock Production(constant)</t>
  </si>
  <si>
    <t>Feedstock Prodyction(variable)</t>
  </si>
  <si>
    <t>Mt</t>
  </si>
  <si>
    <t>Mt/VA</t>
  </si>
  <si>
    <t>kg/ton</t>
  </si>
  <si>
    <t>Steel Production</t>
  </si>
  <si>
    <t>Feedstock Production</t>
  </si>
  <si>
    <t>MP_Ser_1_{Y}</t>
  </si>
  <si>
    <t>MP_Ser_2_{Y}</t>
  </si>
  <si>
    <t>MP_Ser_3_{Y}</t>
  </si>
  <si>
    <t>MP_Ser_4_{Y}</t>
  </si>
  <si>
    <t>AP_Ser_1_{Y}</t>
  </si>
  <si>
    <t>AP_Ser_2_{Y}</t>
  </si>
  <si>
    <t>AP_Ser_3_{Y}</t>
  </si>
  <si>
    <t>AP_Ser_4_{Y}</t>
  </si>
  <si>
    <t>TU_Ser_1_{Y}</t>
  </si>
  <si>
    <t>TU_Ser_2_{Y}</t>
  </si>
  <si>
    <t>TU_Ser_3_{Y}</t>
  </si>
  <si>
    <t>TU_Ser_4_{Y}</t>
  </si>
  <si>
    <t>Number of urban Households</t>
  </si>
  <si>
    <t>Rural Population</t>
  </si>
  <si>
    <t>Number of rural Households</t>
  </si>
  <si>
    <t>Active Labour Force</t>
  </si>
  <si>
    <t>Pop_{Y}</t>
  </si>
  <si>
    <t>Pop_Gro_Rat_{Y}</t>
  </si>
  <si>
    <t>Hou_1_{Y}_Pop</t>
  </si>
  <si>
    <t>Hou_1_{Y}_Cap</t>
  </si>
  <si>
    <t>Hou_1_{Y}_NH</t>
  </si>
  <si>
    <t>Hou_2_{Y}_Pop</t>
  </si>
  <si>
    <t>Hou_2_{Y}_Cap</t>
  </si>
  <si>
    <t>Hou_2_{Y}_NH</t>
  </si>
  <si>
    <t>POL_{Y}</t>
  </si>
  <si>
    <t>PAL_{Y}</t>
  </si>
  <si>
    <t>ALF_{Y}</t>
  </si>
  <si>
    <t>SLP_{Y}</t>
  </si>
  <si>
    <t>PLC_{Y}</t>
  </si>
  <si>
    <t>Population inside Large Cities</t>
  </si>
  <si>
    <t>Agr_1_{Y}</t>
  </si>
  <si>
    <t>Cst_1_{Y}</t>
  </si>
  <si>
    <t>Min_1_{Y}</t>
  </si>
  <si>
    <t>Man_1_{Y}</t>
  </si>
  <si>
    <t>Agr_1_TF_{Y}</t>
  </si>
  <si>
    <t>Agr_1_MB_{Y}</t>
  </si>
  <si>
    <t>Agr_1_EL_{Y}</t>
  </si>
  <si>
    <t>Agr_1_SO_{Y}</t>
  </si>
  <si>
    <t>Agr_1_FF_{Y}</t>
  </si>
  <si>
    <t>Cst_1_TF_{Y}</t>
  </si>
  <si>
    <t>Cst_1_MB_{Y}</t>
  </si>
  <si>
    <t>Cst_1_EL_{Y}</t>
  </si>
  <si>
    <t>Cst_1_SO_{Y}</t>
  </si>
  <si>
    <t>Cst_1_FF_{Y}</t>
  </si>
  <si>
    <t>Min_1_TF_{Y}</t>
  </si>
  <si>
    <t>Min_1_MB_{Y}</t>
  </si>
  <si>
    <t>Min_1_EL_{Y}</t>
  </si>
  <si>
    <t>Min_1_SO_{Y}</t>
  </si>
  <si>
    <t>Min_1_FF_{Y}</t>
  </si>
  <si>
    <t>Man_1_FDH_{Y}</t>
  </si>
  <si>
    <t>Man_1_SG_{Y}</t>
  </si>
  <si>
    <t>Man_1_SWH_{Y}</t>
  </si>
  <si>
    <t>FDH_Man_1_{Y}</t>
  </si>
  <si>
    <t>Man_1_TF_FDH_{Y}</t>
  </si>
  <si>
    <t>Man_1_MB_FDH_{Y}</t>
  </si>
  <si>
    <t>Man_1_EL_FDH_{Y}</t>
  </si>
  <si>
    <t>Man_1_FF_FDH_{Y}</t>
  </si>
  <si>
    <t>Man_1_TF_SG_{Y}</t>
  </si>
  <si>
    <t>Man_1_MB_SG_{Y}</t>
  </si>
  <si>
    <t>Man_1_EL_SG_{Y}</t>
  </si>
  <si>
    <t>H_Man_1_EL_SG_{Y}</t>
  </si>
  <si>
    <t>Man_1_SO_SG_{Y}</t>
  </si>
  <si>
    <t>Man_1_FF_SG_{Y}</t>
  </si>
  <si>
    <t>Man_1_DH_SG_{Y}</t>
  </si>
  <si>
    <t>Man_1_CG_SG_{Y}</t>
  </si>
  <si>
    <t>Man_1_TF_SWH_{Y}</t>
  </si>
  <si>
    <t>Man_1_MB_SWH_{Y}</t>
  </si>
  <si>
    <t>Man_1_EL_SWH_{Y}</t>
  </si>
  <si>
    <t>H_Man_1_EL_SWH_{Y}</t>
  </si>
  <si>
    <t>Man_1_SO_SWH_{Y}</t>
  </si>
  <si>
    <t>Man_1_FF_SWH_{Y}</t>
  </si>
  <si>
    <t>Man_1_DH_SWH_{Y}</t>
  </si>
  <si>
    <t>Man_1_CG_SWH_{Y}</t>
  </si>
  <si>
    <t>Man_1_HPC_{Y}</t>
  </si>
  <si>
    <t>Man_1_SOS_{Y}</t>
  </si>
  <si>
    <t>Man_1_CGE_{Y}</t>
  </si>
  <si>
    <t>Man_1_BD_{Y}</t>
  </si>
  <si>
    <t>Man_1_MBS_{Y}</t>
  </si>
  <si>
    <t>CA_{Y}</t>
  </si>
  <si>
    <t>CB_{Y}</t>
  </si>
  <si>
    <t>CC_{Y}</t>
  </si>
  <si>
    <t>CD_{Y}</t>
  </si>
  <si>
    <t>CE_{Y}</t>
  </si>
  <si>
    <t>CF_{Y}</t>
  </si>
  <si>
    <t>CG_{Y}</t>
  </si>
  <si>
    <t>CH_{Y}</t>
  </si>
  <si>
    <t>CI_{Y}</t>
  </si>
  <si>
    <t>B_LF_{Y}</t>
  </si>
  <si>
    <t>B_FA_{Y}</t>
  </si>
  <si>
    <t>T_LF_{Y}</t>
  </si>
  <si>
    <t>T_FA_{Y}</t>
  </si>
  <si>
    <t>F_SA_{Y}</t>
  </si>
  <si>
    <t>F_AA_{Y}</t>
  </si>
  <si>
    <t>F_SS_{Y}</t>
  </si>
  <si>
    <t>F_AC_{Y}</t>
  </si>
  <si>
    <t>F_SC_{Y}</t>
  </si>
  <si>
    <t>SH_{Y}</t>
  </si>
  <si>
    <t>P_SH_TF_{Y}</t>
  </si>
  <si>
    <t>P_SH_MB_{Y}</t>
  </si>
  <si>
    <t>P_SH_FF_{Y}</t>
  </si>
  <si>
    <t>P_SH_EL_{Y}</t>
  </si>
  <si>
    <t>PH_SH_EL_{Y}</t>
  </si>
  <si>
    <t>P_SH_DH_{Y}</t>
  </si>
  <si>
    <t>P_SH_SO_{Y}</t>
  </si>
  <si>
    <t>E_SH_TF_{Y}</t>
  </si>
  <si>
    <t>E_SH_MB_{Y}</t>
  </si>
  <si>
    <t>E_SH_FF_{Y}</t>
  </si>
  <si>
    <t>L_E_SH_MF_{Y}</t>
  </si>
  <si>
    <t>E_SH_EL_{Y}</t>
  </si>
  <si>
    <t>E_SH_SO_{Y}</t>
  </si>
  <si>
    <t>TU_{Y}</t>
  </si>
  <si>
    <t>P_TU_TF_{Y}</t>
  </si>
  <si>
    <t>P_TU_MB_{Y}</t>
  </si>
  <si>
    <t>P_TU_FF_{Y}</t>
  </si>
  <si>
    <t>P_TU_EL_{Y}</t>
  </si>
  <si>
    <t>P_TU_DH_{Y}</t>
  </si>
  <si>
    <t>P_TU_SO_{Y}</t>
  </si>
  <si>
    <t>E_TU_TF_{Y}</t>
  </si>
  <si>
    <t>E_TU_MB_{Y}</t>
  </si>
  <si>
    <t>E_TU_FF_{Y}</t>
  </si>
  <si>
    <t>P_AC_FF_{Y}</t>
  </si>
  <si>
    <t>P_AC_EL_{Y}</t>
  </si>
  <si>
    <t>E_AC_FF_{Y}</t>
  </si>
  <si>
    <t>E_AC_EL_{Y}</t>
  </si>
  <si>
    <t>Hou_1_1_g_{Y}</t>
  </si>
  <si>
    <t>Hou_1_2_g_{Y}</t>
  </si>
  <si>
    <t>Hou_1_3_g_{Y}</t>
  </si>
  <si>
    <t>Hou_1_1_h_{Y}</t>
  </si>
  <si>
    <t>Hou_1_2_h_{Y}</t>
  </si>
  <si>
    <t>Hou_1_3_h_{Y}</t>
  </si>
  <si>
    <t>Shr_Hou_1_{Y}</t>
  </si>
  <si>
    <t>Deg_Hou_1_{Y}</t>
  </si>
  <si>
    <t>Hou_1_1_i_{Y}</t>
  </si>
  <si>
    <t>Hou_1_2_i_{Y}</t>
  </si>
  <si>
    <t>Hou_1_3_i_{Y}</t>
  </si>
  <si>
    <t>Hou_1_1_j_{Y}</t>
  </si>
  <si>
    <t>Hou_1_2_j_{Y}</t>
  </si>
  <si>
    <t>Hou_1_3_j_{Y}</t>
  </si>
  <si>
    <t>P_Hou_1_SH_{Y}</t>
  </si>
  <si>
    <t>P_Hou_1_TF_SH_{Y}</t>
  </si>
  <si>
    <t>P_Hou_1_MB_SH_{Y}</t>
  </si>
  <si>
    <t>P_Hou_1_EL_SH_{Y}</t>
  </si>
  <si>
    <t>PH_Hou_1_EL_SH_{Y}</t>
  </si>
  <si>
    <t>P_Hou_1_DH_SH_{Y}</t>
  </si>
  <si>
    <t>P_Hou_1_FF_SH_{Y}</t>
  </si>
  <si>
    <t>P_Hou_1_SO_SH_{Y}</t>
  </si>
  <si>
    <t>E_Hou_1_TF_SH_{Y}</t>
  </si>
  <si>
    <t>E_Hou_1_MB_SH_{Y}</t>
  </si>
  <si>
    <t>E_Hou_1_EL_SH_{Y}</t>
  </si>
  <si>
    <t>E_Hou_1_FF_SH_{Y}</t>
  </si>
  <si>
    <t>E_Hou_1_SO_SH_{Y}</t>
  </si>
  <si>
    <t>Hou_1_c_{Y}</t>
  </si>
  <si>
    <t>Hou_1_1_b_{Y}</t>
  </si>
  <si>
    <t>Hou_1_2_b_{Y}</t>
  </si>
  <si>
    <t>Hou_1_3_b_{Y}</t>
  </si>
  <si>
    <t>P_Hou_1_WH_{Y}</t>
  </si>
  <si>
    <t>P_Hou_1_TF_WH_{Y}</t>
  </si>
  <si>
    <t>P_Hou_1_MB_WH_{Y}</t>
  </si>
  <si>
    <t>P_Hou_1_EL_WH_{Y}</t>
  </si>
  <si>
    <t>PH_Hou_1_EL_WH_{Y}</t>
  </si>
  <si>
    <t>P_Hou_1_DH_WH_{Y}</t>
  </si>
  <si>
    <t>P_Hou_1_FF_WH_{Y}</t>
  </si>
  <si>
    <t>P_Hou_1_SO_WH_{Y}</t>
  </si>
  <si>
    <t>E_Hou_1_TF_WH_{Y}</t>
  </si>
  <si>
    <t>E_Hou_1_MB_WH_{Y}</t>
  </si>
  <si>
    <t>E_Hou_1_EL_WH_{Y}</t>
  </si>
  <si>
    <t>E_Hou_1_FF_WH_{Y}</t>
  </si>
  <si>
    <t>E_Hou_1_SO_WH_{Y}</t>
  </si>
  <si>
    <t>Hou_1_1_a_{Y}</t>
  </si>
  <si>
    <t>Hou_1_2_a_{Y}</t>
  </si>
  <si>
    <t>Hou_1_3_a_{Y}</t>
  </si>
  <si>
    <t>P_Hou_1_CO_{Y}</t>
  </si>
  <si>
    <t>P_Hou_1_TF_CO_{Y}</t>
  </si>
  <si>
    <t>P_Hou_1_MB_CO_{Y}</t>
  </si>
  <si>
    <t>P_Hou_1_EL_CO_{Y}</t>
  </si>
  <si>
    <t>P_Hou_1_FF_CO_{Y}</t>
  </si>
  <si>
    <t>P_Hou_1_SO_CO_{Y}</t>
  </si>
  <si>
    <t>E_Hou_1_TF_CO_{Y}</t>
  </si>
  <si>
    <t>E_Hou_1_MB_CO_{Y}</t>
  </si>
  <si>
    <t>E_Hou_1_FF_CO_{Y}</t>
  </si>
  <si>
    <t>E_Hou_1_SO_CO_{Y}</t>
  </si>
  <si>
    <t>Hou_1_1_k_{Y}</t>
  </si>
  <si>
    <t>Hou_1_2_k_{Y}</t>
  </si>
  <si>
    <t>Hou_1_3_k_{Y}</t>
  </si>
  <si>
    <t>Hou_1_1_l_{Y}</t>
  </si>
  <si>
    <t>Hou_1_2_l_{Y}</t>
  </si>
  <si>
    <t>Hou_1_3_l_{Y}</t>
  </si>
  <si>
    <t>P_Hou_1_AC_{Y}</t>
  </si>
  <si>
    <t>P_Hou_1_EL_AC_{Y}</t>
  </si>
  <si>
    <t>P_Hou_1_FF_AC_{Y}</t>
  </si>
  <si>
    <t>E_Hou_1_EL_AC_{Y}</t>
  </si>
  <si>
    <t>E_Hou_1_FF_AC_{Y}</t>
  </si>
  <si>
    <t>Hou_1_e_{Y}</t>
  </si>
  <si>
    <t>Hou_1_1_d_{Y}</t>
  </si>
  <si>
    <t>Hou_1_2_d_{Y}</t>
  </si>
  <si>
    <t>Hou_1_3_d_{Y}</t>
  </si>
  <si>
    <t>Hou_1_1_f_{Y}</t>
  </si>
  <si>
    <t>Hou_1_2_f_{Y}</t>
  </si>
  <si>
    <t>Hou_1_3_f_{Y}</t>
  </si>
  <si>
    <t>Hou_1_1_LH_d_{Y}</t>
  </si>
  <si>
    <t>Hou_1_2_LH_d_{Y}</t>
  </si>
  <si>
    <t>Hou_1_3_LH_d_{Y}</t>
  </si>
  <si>
    <t>Hou_1_1_LH_f_{Y}</t>
  </si>
  <si>
    <t>Hou_2_1_g_{Y}</t>
  </si>
  <si>
    <t>Hou_2_2_g_{Y}</t>
  </si>
  <si>
    <t>Hou_2_3_g_{Y}</t>
  </si>
  <si>
    <t>Hou_2_1_h_{Y}</t>
  </si>
  <si>
    <t>Hou_2_2_h_{Y}</t>
  </si>
  <si>
    <t>Hou_2_3_h_{Y}</t>
  </si>
  <si>
    <t>Shr_Hou_2_{Y}</t>
  </si>
  <si>
    <t>Deg_Hou_2_{Y}</t>
  </si>
  <si>
    <t>Hou_2_1_i_{Y}</t>
  </si>
  <si>
    <t>Hou_2_2_i_{Y}</t>
  </si>
  <si>
    <t>Hou_2_3_i_{Y}</t>
  </si>
  <si>
    <t>Hou_2_1_j_{Y}</t>
  </si>
  <si>
    <t>Hou_2_2_j_{Y}</t>
  </si>
  <si>
    <t>Hou_2_3_j_{Y}</t>
  </si>
  <si>
    <t>P_Hou_2_SH_{Y}</t>
  </si>
  <si>
    <t>P_Hou_2_TF_SH_{Y}</t>
  </si>
  <si>
    <t>P_Hou_2_MB_SH_{Y}</t>
  </si>
  <si>
    <t>P_Hou_2_EL_SH_{Y}</t>
  </si>
  <si>
    <t>PH_Hou_2_EL_SH_{Y}</t>
  </si>
  <si>
    <t>P_Hou_2_DH_SH_{Y}</t>
  </si>
  <si>
    <t>P_Hou_2_FF_SH_{Y}</t>
  </si>
  <si>
    <t>P_Hou_2_SO_SH_{Y}</t>
  </si>
  <si>
    <t>E_Hou_2_TF_SH_{Y}</t>
  </si>
  <si>
    <t>E_Hou_2_MB_SH_{Y}</t>
  </si>
  <si>
    <t>E_Hou_2_EL_SH_{Y}</t>
  </si>
  <si>
    <t>E_Hou_2_FF_SH_{Y}</t>
  </si>
  <si>
    <t>E_Hou_2_SO_SH_{Y}</t>
  </si>
  <si>
    <t>Hou_2_c_{Y}</t>
  </si>
  <si>
    <t>Hou_2_1_b_{Y}</t>
  </si>
  <si>
    <t>Hou_2_2_b_{Y}</t>
  </si>
  <si>
    <t>Hou_2_3_b_{Y}</t>
  </si>
  <si>
    <t>P_Hou_2_WH_{Y}</t>
  </si>
  <si>
    <t>P_Hou_2_TF_WH_{Y}</t>
  </si>
  <si>
    <t>P_Hou_2_MB_WH_{Y}</t>
  </si>
  <si>
    <t>P_Hou_2_EL_WH_{Y}</t>
  </si>
  <si>
    <t>PH_Hou_2_EL_WH_{Y}</t>
  </si>
  <si>
    <t>P_Hou_2_DH_WH_{Y}</t>
  </si>
  <si>
    <t>P_Hou_2_FF_WH_{Y}</t>
  </si>
  <si>
    <t>P_Hou_2_SO_WH_{Y}</t>
  </si>
  <si>
    <t>E_Hou_2_TF_WH_{Y}</t>
  </si>
  <si>
    <t>E_Hou_2_MB_WH_{Y}</t>
  </si>
  <si>
    <t>E_Hou_2_EL_WH_{Y}</t>
  </si>
  <si>
    <t>E_Hou_2_FF_WH_{Y}</t>
  </si>
  <si>
    <t>E_Hou_2_SO_WH_{Y}</t>
  </si>
  <si>
    <t>Hou_2_1_a_{Y}</t>
  </si>
  <si>
    <t>Hou_2_2_a_{Y}</t>
  </si>
  <si>
    <t>Hou_2_3_a_{Y}</t>
  </si>
  <si>
    <t>P_Hou_2_CO_{Y}</t>
  </si>
  <si>
    <t>P_Hou_2_TF_CO_{Y}</t>
  </si>
  <si>
    <t>P_Hou_2_MB_CO_{Y}</t>
  </si>
  <si>
    <t>P_Hou_2_EL_CO_{Y}</t>
  </si>
  <si>
    <t>P_Hou_2_FF_CO_{Y}</t>
  </si>
  <si>
    <t>P_Hou_2_SO_CO_{Y}</t>
  </si>
  <si>
    <t>E_Hou_2_TF_CO_{Y}</t>
  </si>
  <si>
    <t>E_Hou_2_MB_CO_{Y}</t>
  </si>
  <si>
    <t>E_Hou_2_FF_CO_{Y}</t>
  </si>
  <si>
    <t>E_Hou_2_SO_CO_{Y}</t>
  </si>
  <si>
    <t>Hou_2_1_k_{Y}</t>
  </si>
  <si>
    <t>Hou_2_2_k_{Y}</t>
  </si>
  <si>
    <t>Hou_2_3_k_{Y}</t>
  </si>
  <si>
    <t>Hou_2_1_l_{Y}</t>
  </si>
  <si>
    <t>Hou_2_2_l_{Y}</t>
  </si>
  <si>
    <t>Hou_2_3_l_{Y}</t>
  </si>
  <si>
    <t>P_Hou_2_AC_{Y}</t>
  </si>
  <si>
    <t>P_Hou_2_EL_AC_{Y}</t>
  </si>
  <si>
    <t>P_Hou_2_FF_AC_{Y}</t>
  </si>
  <si>
    <t>E_Hou_2_EL_AC_{Y}</t>
  </si>
  <si>
    <t>E_Hou_2_FF_AC_{Y}</t>
  </si>
  <si>
    <t>Hou_2_e_{Y}</t>
  </si>
  <si>
    <t>Hou_2_1_d_{Y}</t>
  </si>
  <si>
    <t>Hou_2_2_d_{Y}</t>
  </si>
  <si>
    <t>Hou_2_3_d_{Y}</t>
  </si>
  <si>
    <t>Hou_2_1_f_{Y}</t>
  </si>
  <si>
    <t>Hou_2_2_f_{Y}</t>
  </si>
  <si>
    <t>Hou_2_3_f_{Y}</t>
  </si>
  <si>
    <t>Hou_2_1_LH_d_{Y}</t>
  </si>
  <si>
    <t>Hou_2_2_LH_d_{Y}</t>
  </si>
  <si>
    <t>Hou_2_3_LH_d_{Y}</t>
  </si>
  <si>
    <t>Hou_2_1_LH_f_{Y}</t>
  </si>
  <si>
    <t>Hou_2_2_LH_f_{Y}</t>
  </si>
  <si>
    <t>Hou_2_3_LH_f_{Y}</t>
  </si>
  <si>
    <t>Ser_1_{Y}</t>
  </si>
  <si>
    <t>Ser_2_{Y}</t>
  </si>
  <si>
    <t>Ser_3_{Y}</t>
  </si>
  <si>
    <t>Ser_4_{Y}</t>
  </si>
  <si>
    <t>Ene_1_{Y}</t>
  </si>
  <si>
    <t>Base_{Y}</t>
  </si>
  <si>
    <t>M_{Y}</t>
  </si>
  <si>
    <t>Trp_3_{Y}</t>
  </si>
  <si>
    <t>Trp_4_{Y}</t>
  </si>
  <si>
    <t>Trp_5_{Y}</t>
  </si>
  <si>
    <t>Trp_6_{Y}</t>
  </si>
  <si>
    <t>Trp_7_{Y}</t>
  </si>
  <si>
    <t>Trp_8_{Y}</t>
  </si>
  <si>
    <t>Trp_9_{Y}</t>
  </si>
  <si>
    <t>Dist_{Y}</t>
  </si>
  <si>
    <t>CWN_{Y}</t>
  </si>
  <si>
    <t>CKM_{Y}</t>
  </si>
  <si>
    <t>Trp_10_{Y}</t>
  </si>
  <si>
    <t>Trp_11_{Y}</t>
  </si>
  <si>
    <t>Trp_12_{Y}</t>
  </si>
  <si>
    <t>Car_{Y}</t>
  </si>
  <si>
    <t>Trp_13_{Y}</t>
  </si>
  <si>
    <t>Trp_14_{Y}</t>
  </si>
  <si>
    <t>Trp_15_{Y}</t>
  </si>
  <si>
    <t>P_{Y}</t>
  </si>
  <si>
    <t>Trp_16_{Y}</t>
  </si>
  <si>
    <t>Trp_17_{Y}</t>
  </si>
  <si>
    <t>Trp_18_{Y}</t>
  </si>
  <si>
    <t>CT_{Y}</t>
  </si>
  <si>
    <t>VA_{Y}</t>
  </si>
  <si>
    <t>Total labour force in Service Sector</t>
  </si>
  <si>
    <t>Total Floor Area</t>
  </si>
  <si>
    <t>Million m2</t>
  </si>
  <si>
    <t>L_E_TU_MF_{Y}</t>
  </si>
  <si>
    <t>E_TU_EL_{Y}</t>
  </si>
  <si>
    <t>E_TU_SO_{Y}</t>
  </si>
  <si>
    <t>AC_{Y}</t>
  </si>
  <si>
    <t>Economic &amp; Demographical Data</t>
  </si>
  <si>
    <t>GDP_{Y}</t>
  </si>
  <si>
    <t>US$ Billion</t>
  </si>
  <si>
    <t>GR_{Y}</t>
  </si>
  <si>
    <t>GDP per capita</t>
  </si>
  <si>
    <t>CAP_{Y}</t>
  </si>
  <si>
    <t>US$/Cap</t>
  </si>
  <si>
    <t>Agr_{Y}</t>
  </si>
  <si>
    <t>Cst_{Y}</t>
  </si>
  <si>
    <t>Min_{Y}</t>
  </si>
  <si>
    <t>Man_{Y}</t>
  </si>
  <si>
    <t>Ene_{Y}</t>
  </si>
  <si>
    <t>Ser_{Y}</t>
  </si>
  <si>
    <t>MT_{Y}</t>
  </si>
  <si>
    <t>AgrT{Y}</t>
  </si>
  <si>
    <t>CstT{Y}</t>
  </si>
  <si>
    <t>MinT{Y}</t>
  </si>
  <si>
    <t>ManT{Y}</t>
  </si>
  <si>
    <t>SerT{Y}</t>
  </si>
  <si>
    <t>EneT{Y}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</si>
</sst>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_);[Red]\(#,##0.00\)"/>
    <numFmt numFmtId="165" formatCode="0.00000"/>
    <numFmt numFmtId="166" formatCode="0.0000"/>
    <numFmt numFmtId="167" formatCode="0.0"/>
    <numFmt numFmtId="168" formatCode="###0.00000"/>
    <numFmt numFmtId="169" formatCode="###0.00"/>
    <numFmt numFmtId="170" formatCode="###0"/>
    <numFmt numFmtId="171" formatCode="0.000000"/>
  </numFmts>
  <fonts count="4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rgb="FF333333"/>
      <name val="Roboto"/>
    </font>
    <font>
      <b/>
      <sz val="14"/>
      <color theme="1"/>
      <name val="Calibri"/>
      <family val="2"/>
      <scheme val="minor"/>
    </font>
    <font>
      <sz val="10"/>
      <color indexed="62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333333"/>
      <name val="Roboto"/>
    </font>
    <font>
      <b/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62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u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u/>
      <sz val="20"/>
      <name val="Calibri"/>
      <family val="2"/>
      <scheme val="minor"/>
    </font>
    <font>
      <sz val="24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7DAF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6E9E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/>
      <bottom style="thin">
        <color rgb="FFE5E5E5"/>
      </bottom>
      <diagonal/>
    </border>
    <border>
      <left style="thin">
        <color rgb="FFE5E5E5"/>
      </left>
      <right/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8" fillId="20" borderId="23" applyNumberFormat="0" applyProtection="0">
      <alignment horizontal="right"/>
    </xf>
    <xf numFmtId="0" fontId="19" fillId="21" borderId="23" applyNumberFormat="0" applyProtection="0">
      <alignment horizontal="left"/>
    </xf>
    <xf numFmtId="164" fontId="19" fillId="21" borderId="23" applyProtection="0">
      <alignment horizontal="center"/>
    </xf>
    <xf numFmtId="0" fontId="20" fillId="22" borderId="23" applyNumberFormat="0" applyProtection="0">
      <alignment horizontal="left"/>
    </xf>
    <xf numFmtId="164" fontId="20" fillId="22" borderId="23" applyProtection="0">
      <alignment horizontal="center"/>
    </xf>
    <xf numFmtId="0" fontId="19" fillId="21" borderId="23" applyNumberFormat="0" applyProtection="0">
      <alignment horizontal="left"/>
    </xf>
    <xf numFmtId="164" fontId="19" fillId="21" borderId="23" applyProtection="0">
      <alignment horizontal="center"/>
    </xf>
    <xf numFmtId="0" fontId="19" fillId="23" borderId="23" applyNumberFormat="0" applyProtection="0">
      <alignment horizontal="left"/>
    </xf>
    <xf numFmtId="164" fontId="19" fillId="23" borderId="23" applyProtection="0">
      <alignment horizontal="center"/>
    </xf>
    <xf numFmtId="0" fontId="20" fillId="24" borderId="23" applyNumberFormat="0" applyProtection="0">
      <alignment horizontal="left"/>
    </xf>
    <xf numFmtId="164" fontId="20" fillId="24" borderId="23" applyProtection="0">
      <alignment horizontal="center"/>
    </xf>
  </cellStyleXfs>
  <cellXfs count="805">
    <xf numFmtId="0" fontId="0" fillId="0" borderId="0" xfId="0"/>
    <xf numFmtId="0" fontId="0" fillId="0" borderId="0" xfId="0" applyAlignment="1">
      <alignment wrapText="1"/>
    </xf>
    <xf numFmtId="0" fontId="8" fillId="4" borderId="0" xfId="0" applyFont="1" applyFill="1"/>
    <xf numFmtId="0" fontId="6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13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8" fillId="13" borderId="1" xfId="0" applyFont="1" applyFill="1" applyBorder="1" applyAlignment="1">
      <alignment horizontal="left" vertical="center" wrapText="1"/>
    </xf>
    <xf numFmtId="0" fontId="8" fillId="13" borderId="2" xfId="0" applyFont="1" applyFill="1" applyBorder="1" applyAlignment="1">
      <alignment horizontal="left" vertical="center" wrapText="1"/>
    </xf>
    <xf numFmtId="0" fontId="8" fillId="13" borderId="3" xfId="0" applyFont="1" applyFill="1" applyBorder="1" applyAlignment="1">
      <alignment horizontal="left" vertical="center" wrapText="1"/>
    </xf>
    <xf numFmtId="0" fontId="0" fillId="17" borderId="4" xfId="0" applyFill="1" applyBorder="1" applyAlignment="1">
      <alignment horizontal="left" vertical="center" wrapText="1"/>
    </xf>
    <xf numFmtId="0" fontId="0" fillId="17" borderId="6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left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9" fillId="13" borderId="2" xfId="0" applyFont="1" applyFill="1" applyBorder="1" applyAlignment="1">
      <alignment horizontal="left" vertical="center" wrapText="1"/>
    </xf>
    <xf numFmtId="0" fontId="9" fillId="13" borderId="3" xfId="0" applyFont="1" applyFill="1" applyBorder="1" applyAlignment="1">
      <alignment horizontal="left" vertical="center" wrapText="1"/>
    </xf>
    <xf numFmtId="0" fontId="9" fillId="13" borderId="6" xfId="0" applyFont="1" applyFill="1" applyBorder="1" applyAlignment="1">
      <alignment horizontal="left" vertical="center" wrapText="1"/>
    </xf>
    <xf numFmtId="0" fontId="8" fillId="13" borderId="4" xfId="0" applyFont="1" applyFill="1" applyBorder="1" applyAlignment="1">
      <alignment horizontal="left" vertical="center" wrapText="1"/>
    </xf>
    <xf numFmtId="0" fontId="8" fillId="13" borderId="0" xfId="0" applyFont="1" applyFill="1" applyAlignment="1">
      <alignment horizontal="left" vertical="center" wrapText="1"/>
    </xf>
    <xf numFmtId="0" fontId="8" fillId="13" borderId="5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4" borderId="1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8" fillId="20" borderId="23" xfId="1">
      <alignment horizontal="right"/>
    </xf>
    <xf numFmtId="0" fontId="20" fillId="22" borderId="23" xfId="4">
      <alignment horizontal="left"/>
    </xf>
    <xf numFmtId="164" fontId="20" fillId="22" borderId="23" xfId="5">
      <alignment horizontal="center"/>
    </xf>
    <xf numFmtId="0" fontId="19" fillId="21" borderId="23" xfId="6">
      <alignment horizontal="left"/>
    </xf>
    <xf numFmtId="0" fontId="19" fillId="23" borderId="23" xfId="8">
      <alignment horizontal="left"/>
    </xf>
    <xf numFmtId="0" fontId="20" fillId="24" borderId="23" xfId="10">
      <alignment horizontal="left"/>
    </xf>
    <xf numFmtId="0" fontId="14" fillId="0" borderId="0" xfId="0" applyFont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165" fontId="19" fillId="21" borderId="23" xfId="7" applyNumberFormat="1">
      <alignment horizontal="center"/>
    </xf>
    <xf numFmtId="0" fontId="15" fillId="25" borderId="0" xfId="0" applyFont="1" applyFill="1" applyAlignment="1">
      <alignment horizontal="center" vertical="center" wrapText="1"/>
    </xf>
    <xf numFmtId="165" fontId="19" fillId="23" borderId="23" xfId="9" applyNumberFormat="1">
      <alignment horizontal="center"/>
    </xf>
    <xf numFmtId="165" fontId="20" fillId="24" borderId="23" xfId="11" applyNumberFormat="1">
      <alignment horizontal="center"/>
    </xf>
    <xf numFmtId="166" fontId="19" fillId="23" borderId="23" xfId="9" applyNumberFormat="1">
      <alignment horizontal="center"/>
    </xf>
    <xf numFmtId="166" fontId="20" fillId="24" borderId="23" xfId="11" applyNumberFormat="1">
      <alignment horizontal="center"/>
    </xf>
    <xf numFmtId="0" fontId="0" fillId="0" borderId="8" xfId="0" applyBorder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0" fontId="9" fillId="13" borderId="4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25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9" borderId="6" xfId="0" applyFill="1" applyBorder="1" applyAlignment="1">
      <alignment horizontal="left" vertical="center" wrapText="1"/>
    </xf>
    <xf numFmtId="0" fontId="0" fillId="9" borderId="7" xfId="0" applyFill="1" applyBorder="1" applyAlignment="1">
      <alignment horizontal="left" vertical="center" wrapText="1"/>
    </xf>
    <xf numFmtId="0" fontId="0" fillId="14" borderId="0" xfId="0" applyFill="1" applyAlignment="1">
      <alignment horizontal="left" vertical="center" wrapText="1"/>
    </xf>
    <xf numFmtId="0" fontId="0" fillId="14" borderId="7" xfId="0" applyFill="1" applyBorder="1" applyAlignment="1">
      <alignment horizontal="left" vertical="center" wrapText="1"/>
    </xf>
    <xf numFmtId="0" fontId="14" fillId="19" borderId="3" xfId="0" applyFont="1" applyFill="1" applyBorder="1" applyAlignment="1">
      <alignment horizontal="left" vertical="center" wrapText="1"/>
    </xf>
    <xf numFmtId="2" fontId="10" fillId="0" borderId="4" xfId="0" applyNumberFormat="1" applyFont="1" applyBorder="1" applyAlignment="1">
      <alignment horizontal="left" vertical="center" wrapText="1"/>
    </xf>
    <xf numFmtId="2" fontId="0" fillId="0" borderId="5" xfId="0" applyNumberFormat="1" applyBorder="1" applyAlignment="1">
      <alignment horizontal="left" vertical="center" wrapText="1"/>
    </xf>
    <xf numFmtId="2" fontId="10" fillId="0" borderId="6" xfId="0" applyNumberFormat="1" applyFont="1" applyBorder="1" applyAlignment="1">
      <alignment horizontal="left" vertical="center" wrapText="1"/>
    </xf>
    <xf numFmtId="2" fontId="0" fillId="0" borderId="7" xfId="0" applyNumberFormat="1" applyBorder="1" applyAlignment="1">
      <alignment horizontal="left" vertical="center" wrapText="1"/>
    </xf>
    <xf numFmtId="2" fontId="0" fillId="0" borderId="8" xfId="0" applyNumberFormat="1" applyBorder="1" applyAlignment="1">
      <alignment horizontal="left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7" fontId="0" fillId="0" borderId="7" xfId="0" applyNumberFormat="1" applyBorder="1" applyAlignment="1">
      <alignment horizontal="left" vertical="center" wrapText="1"/>
    </xf>
    <xf numFmtId="1" fontId="10" fillId="0" borderId="4" xfId="0" applyNumberFormat="1" applyFont="1" applyBorder="1" applyAlignment="1">
      <alignment horizontal="left" vertical="center" wrapText="1"/>
    </xf>
    <xf numFmtId="1" fontId="10" fillId="0" borderId="6" xfId="0" applyNumberFormat="1" applyFont="1" applyBorder="1" applyAlignment="1">
      <alignment horizontal="left" vertical="center" wrapText="1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1" fontId="0" fillId="0" borderId="2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left" vertical="center" wrapText="1"/>
    </xf>
    <xf numFmtId="1" fontId="0" fillId="5" borderId="0" xfId="0" applyNumberFormat="1" applyFill="1" applyAlignment="1">
      <alignment horizontal="left" vertical="center" wrapText="1"/>
    </xf>
    <xf numFmtId="1" fontId="0" fillId="5" borderId="5" xfId="0" applyNumberFormat="1" applyFill="1" applyBorder="1" applyAlignment="1">
      <alignment horizontal="left" vertical="center" wrapText="1"/>
    </xf>
    <xf numFmtId="1" fontId="0" fillId="9" borderId="0" xfId="0" applyNumberFormat="1" applyFill="1" applyAlignment="1">
      <alignment horizontal="left" vertical="center" wrapText="1"/>
    </xf>
    <xf numFmtId="1" fontId="0" fillId="9" borderId="5" xfId="0" applyNumberFormat="1" applyFill="1" applyBorder="1" applyAlignment="1">
      <alignment horizontal="left" vertical="center" wrapText="1"/>
    </xf>
    <xf numFmtId="1" fontId="11" fillId="0" borderId="4" xfId="0" applyNumberFormat="1" applyFont="1" applyBorder="1" applyAlignment="1">
      <alignment horizontal="center" vertical="center" wrapText="1"/>
    </xf>
    <xf numFmtId="1" fontId="9" fillId="13" borderId="4" xfId="0" applyNumberFormat="1" applyFont="1" applyFill="1" applyBorder="1" applyAlignment="1">
      <alignment horizontal="left" vertical="center" wrapText="1"/>
    </xf>
    <xf numFmtId="1" fontId="0" fillId="14" borderId="0" xfId="0" applyNumberFormat="1" applyFill="1" applyAlignment="1">
      <alignment horizontal="left" vertical="center" wrapText="1"/>
    </xf>
    <xf numFmtId="1" fontId="14" fillId="19" borderId="3" xfId="0" applyNumberFormat="1" applyFont="1" applyFill="1" applyBorder="1" applyAlignment="1">
      <alignment horizontal="left" vertical="center" wrapText="1"/>
    </xf>
    <xf numFmtId="1" fontId="0" fillId="5" borderId="4" xfId="0" applyNumberFormat="1" applyFill="1" applyBorder="1" applyAlignment="1">
      <alignment horizontal="left" vertical="center" wrapText="1"/>
    </xf>
    <xf numFmtId="1" fontId="9" fillId="13" borderId="6" xfId="0" applyNumberFormat="1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164" fontId="19" fillId="0" borderId="23" xfId="9" applyFill="1">
      <alignment horizontal="center"/>
    </xf>
    <xf numFmtId="164" fontId="19" fillId="0" borderId="23" xfId="7" applyFill="1">
      <alignment horizontal="center"/>
    </xf>
    <xf numFmtId="164" fontId="20" fillId="0" borderId="23" xfId="11" applyFill="1">
      <alignment horizontal="center"/>
    </xf>
    <xf numFmtId="0" fontId="22" fillId="6" borderId="0" xfId="0" applyFont="1" applyFill="1" applyAlignment="1">
      <alignment horizontal="left" wrapText="1"/>
    </xf>
    <xf numFmtId="0" fontId="29" fillId="4" borderId="0" xfId="0" applyFont="1" applyFill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31" fillId="4" borderId="0" xfId="0" applyFont="1" applyFill="1" applyAlignment="1">
      <alignment horizontal="left" vertical="center" wrapText="1"/>
    </xf>
    <xf numFmtId="0" fontId="21" fillId="19" borderId="0" xfId="0" applyFont="1" applyFill="1" applyAlignment="1">
      <alignment horizontal="center" vertical="center" wrapText="1"/>
    </xf>
    <xf numFmtId="0" fontId="22" fillId="0" borderId="0" xfId="0" applyFont="1"/>
    <xf numFmtId="0" fontId="22" fillId="19" borderId="0" xfId="0" applyFont="1" applyFill="1" applyAlignment="1">
      <alignment horizontal="left" vertical="center" wrapText="1"/>
    </xf>
    <xf numFmtId="0" fontId="21" fillId="25" borderId="0" xfId="0" applyFont="1" applyFill="1" applyAlignment="1">
      <alignment horizontal="center" vertical="center" wrapText="1"/>
    </xf>
    <xf numFmtId="0" fontId="22" fillId="5" borderId="0" xfId="0" applyFont="1" applyFill="1" applyAlignment="1">
      <alignment horizontal="left" vertical="center" wrapText="1"/>
    </xf>
    <xf numFmtId="0" fontId="25" fillId="5" borderId="0" xfId="0" applyFont="1" applyFill="1" applyAlignment="1">
      <alignment horizontal="left" vertical="center" wrapText="1"/>
    </xf>
    <xf numFmtId="0" fontId="22" fillId="6" borderId="0" xfId="0" applyFont="1" applyFill="1" applyAlignment="1">
      <alignment horizontal="left" vertical="center" wrapText="1"/>
    </xf>
    <xf numFmtId="0" fontId="25" fillId="6" borderId="0" xfId="0" applyFont="1" applyFill="1" applyAlignment="1">
      <alignment horizontal="left" vertical="center" wrapText="1"/>
    </xf>
    <xf numFmtId="1" fontId="25" fillId="5" borderId="0" xfId="0" applyNumberFormat="1" applyFont="1" applyFill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167" fontId="22" fillId="0" borderId="0" xfId="0" applyNumberFormat="1" applyFont="1" applyAlignment="1">
      <alignment horizontal="left"/>
    </xf>
    <xf numFmtId="0" fontId="1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wrapText="1"/>
    </xf>
    <xf numFmtId="0" fontId="0" fillId="5" borderId="0" xfId="0" applyFill="1" applyAlignment="1">
      <alignment horizontal="left" wrapText="1"/>
    </xf>
    <xf numFmtId="0" fontId="26" fillId="6" borderId="0" xfId="0" applyFont="1" applyFill="1" applyAlignment="1">
      <alignment horizontal="left" wrapText="1"/>
    </xf>
    <xf numFmtId="0" fontId="9" fillId="13" borderId="0" xfId="0" applyFont="1" applyFill="1" applyAlignment="1">
      <alignment horizontal="left" wrapText="1"/>
    </xf>
    <xf numFmtId="0" fontId="14" fillId="19" borderId="0" xfId="0" applyFont="1" applyFill="1" applyAlignment="1">
      <alignment horizontal="left" wrapText="1"/>
    </xf>
    <xf numFmtId="0" fontId="11" fillId="0" borderId="0" xfId="0" applyFont="1" applyAlignment="1">
      <alignment horizontal="left" wrapText="1"/>
    </xf>
    <xf numFmtId="0" fontId="0" fillId="14" borderId="0" xfId="0" applyFill="1" applyAlignment="1">
      <alignment horizontal="left" wrapText="1"/>
    </xf>
    <xf numFmtId="2" fontId="0" fillId="14" borderId="0" xfId="0" applyNumberFormat="1" applyFill="1" applyAlignment="1">
      <alignment horizontal="left" wrapText="1"/>
    </xf>
    <xf numFmtId="0" fontId="22" fillId="0" borderId="0" xfId="0" applyFont="1" applyAlignment="1">
      <alignment horizontal="left" wrapText="1"/>
    </xf>
    <xf numFmtId="1" fontId="22" fillId="5" borderId="0" xfId="0" applyNumberFormat="1" applyFont="1" applyFill="1" applyAlignment="1">
      <alignment horizontal="left" wrapText="1"/>
    </xf>
    <xf numFmtId="1" fontId="25" fillId="5" borderId="0" xfId="0" applyNumberFormat="1" applyFont="1" applyFill="1" applyAlignment="1">
      <alignment horizontal="left" wrapText="1"/>
    </xf>
    <xf numFmtId="0" fontId="25" fillId="6" borderId="0" xfId="0" applyFont="1" applyFill="1" applyAlignment="1">
      <alignment horizontal="left" wrapText="1"/>
    </xf>
    <xf numFmtId="1" fontId="9" fillId="13" borderId="0" xfId="0" applyNumberFormat="1" applyFont="1" applyFill="1" applyAlignment="1">
      <alignment horizontal="left" wrapText="1"/>
    </xf>
    <xf numFmtId="1" fontId="0" fillId="14" borderId="0" xfId="0" applyNumberFormat="1" applyFill="1" applyAlignment="1">
      <alignment horizontal="left" wrapText="1"/>
    </xf>
    <xf numFmtId="1" fontId="14" fillId="19" borderId="0" xfId="0" applyNumberFormat="1" applyFont="1" applyFill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6" fillId="0" borderId="0" xfId="0" applyFont="1" applyAlignment="1">
      <alignment horizontal="left"/>
    </xf>
    <xf numFmtId="167" fontId="0" fillId="0" borderId="0" xfId="0" applyNumberFormat="1" applyAlignment="1">
      <alignment horizontal="left"/>
    </xf>
    <xf numFmtId="0" fontId="15" fillId="25" borderId="0" xfId="0" applyFont="1" applyFill="1" applyAlignment="1">
      <alignment horizontal="left" vertical="center" wrapText="1"/>
    </xf>
    <xf numFmtId="1" fontId="0" fillId="0" borderId="0" xfId="0" applyNumberFormat="1" applyAlignment="1">
      <alignment horizontal="left"/>
    </xf>
    <xf numFmtId="2" fontId="9" fillId="13" borderId="0" xfId="0" applyNumberFormat="1" applyFont="1" applyFill="1" applyAlignment="1">
      <alignment horizontal="left" vertical="center" wrapText="1"/>
    </xf>
    <xf numFmtId="0" fontId="18" fillId="20" borderId="0" xfId="1" applyBorder="1" applyAlignment="1">
      <alignment horizontal="left" vertical="center"/>
    </xf>
    <xf numFmtId="0" fontId="20" fillId="22" borderId="0" xfId="2" applyFont="1" applyFill="1" applyBorder="1" applyAlignment="1">
      <alignment horizontal="left" vertical="center"/>
    </xf>
    <xf numFmtId="164" fontId="20" fillId="22" borderId="0" xfId="3" applyFont="1" applyFill="1" applyBorder="1" applyAlignment="1">
      <alignment horizontal="left" vertical="center"/>
    </xf>
    <xf numFmtId="0" fontId="19" fillId="23" borderId="0" xfId="4" applyFont="1" applyFill="1" applyBorder="1" applyAlignment="1">
      <alignment horizontal="left" vertical="center"/>
    </xf>
    <xf numFmtId="165" fontId="19" fillId="23" borderId="0" xfId="5" applyNumberFormat="1" applyFont="1" applyFill="1" applyBorder="1" applyAlignment="1">
      <alignment horizontal="left" vertical="center"/>
    </xf>
    <xf numFmtId="0" fontId="20" fillId="24" borderId="0" xfId="6" applyFont="1" applyFill="1" applyBorder="1" applyAlignment="1">
      <alignment horizontal="left" vertical="center"/>
    </xf>
    <xf numFmtId="165" fontId="20" fillId="24" borderId="0" xfId="7" applyNumberFormat="1" applyFont="1" applyFill="1" applyBorder="1" applyAlignment="1">
      <alignment horizontal="left" vertical="center"/>
    </xf>
    <xf numFmtId="165" fontId="20" fillId="22" borderId="0" xfId="3" applyNumberFormat="1" applyFont="1" applyFill="1" applyBorder="1" applyAlignment="1">
      <alignment horizontal="left" vertical="center"/>
    </xf>
    <xf numFmtId="0" fontId="19" fillId="21" borderId="0" xfId="8" applyFill="1" applyBorder="1" applyAlignment="1">
      <alignment horizontal="left" vertical="center"/>
    </xf>
    <xf numFmtId="165" fontId="19" fillId="21" borderId="0" xfId="9" applyNumberFormat="1" applyFill="1" applyBorder="1" applyAlignment="1">
      <alignment horizontal="left" vertical="center"/>
    </xf>
    <xf numFmtId="0" fontId="19" fillId="0" borderId="0" xfId="8" applyFill="1" applyBorder="1" applyAlignment="1">
      <alignment horizontal="left" vertical="center"/>
    </xf>
    <xf numFmtId="165" fontId="19" fillId="0" borderId="0" xfId="7" applyNumberFormat="1" applyFill="1" applyBorder="1" applyAlignment="1">
      <alignment horizontal="left" vertical="center"/>
    </xf>
    <xf numFmtId="0" fontId="19" fillId="0" borderId="0" xfId="6" applyFill="1" applyBorder="1" applyAlignment="1">
      <alignment horizontal="left" vertical="center"/>
    </xf>
    <xf numFmtId="0" fontId="20" fillId="0" borderId="0" xfId="10" applyFill="1" applyBorder="1" applyAlignment="1">
      <alignment horizontal="left" vertical="center"/>
    </xf>
    <xf numFmtId="0" fontId="20" fillId="0" borderId="0" xfId="4" applyFill="1" applyBorder="1" applyAlignment="1">
      <alignment horizontal="left" vertical="center"/>
    </xf>
    <xf numFmtId="165" fontId="20" fillId="0" borderId="0" xfId="5" applyNumberFormat="1" applyFill="1" applyBorder="1" applyAlignment="1">
      <alignment horizontal="left" vertical="center"/>
    </xf>
    <xf numFmtId="165" fontId="19" fillId="0" borderId="0" xfId="9" applyNumberFormat="1" applyFill="1" applyBorder="1" applyAlignment="1">
      <alignment horizontal="left" vertical="center"/>
    </xf>
    <xf numFmtId="165" fontId="20" fillId="0" borderId="0" xfId="11" applyNumberFormat="1" applyFill="1" applyBorder="1" applyAlignment="1">
      <alignment horizontal="left" vertical="center"/>
    </xf>
    <xf numFmtId="164" fontId="20" fillId="0" borderId="0" xfId="11" applyFill="1" applyBorder="1" applyAlignment="1">
      <alignment horizontal="left" vertical="center"/>
    </xf>
    <xf numFmtId="164" fontId="20" fillId="0" borderId="0" xfId="5" applyFill="1" applyBorder="1" applyAlignment="1">
      <alignment horizontal="left" vertical="center"/>
    </xf>
    <xf numFmtId="166" fontId="19" fillId="0" borderId="0" xfId="9" applyNumberFormat="1" applyFill="1" applyBorder="1" applyAlignment="1">
      <alignment horizontal="left" vertical="center"/>
    </xf>
    <xf numFmtId="164" fontId="19" fillId="0" borderId="0" xfId="9" applyFill="1" applyBorder="1" applyAlignment="1">
      <alignment horizontal="left" vertical="center"/>
    </xf>
    <xf numFmtId="164" fontId="19" fillId="0" borderId="0" xfId="7" applyFill="1" applyBorder="1" applyAlignment="1">
      <alignment horizontal="left" vertical="center"/>
    </xf>
    <xf numFmtId="166" fontId="20" fillId="0" borderId="0" xfId="11" applyNumberForma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167" fontId="0" fillId="0" borderId="8" xfId="0" applyNumberFormat="1" applyBorder="1" applyAlignment="1">
      <alignment horizontal="left" vertical="center" wrapText="1"/>
    </xf>
    <xf numFmtId="1" fontId="0" fillId="5" borderId="7" xfId="0" applyNumberFormat="1" applyFill="1" applyBorder="1" applyAlignment="1">
      <alignment horizontal="left" vertical="center" wrapText="1"/>
    </xf>
    <xf numFmtId="1" fontId="0" fillId="5" borderId="8" xfId="0" applyNumberFormat="1" applyFill="1" applyBorder="1" applyAlignment="1">
      <alignment horizontal="left" vertical="center" wrapText="1"/>
    </xf>
    <xf numFmtId="1" fontId="0" fillId="9" borderId="7" xfId="0" applyNumberFormat="1" applyFill="1" applyBorder="1" applyAlignment="1">
      <alignment horizontal="left" vertical="center" wrapText="1"/>
    </xf>
    <xf numFmtId="1" fontId="0" fillId="9" borderId="8" xfId="0" applyNumberFormat="1" applyFill="1" applyBorder="1" applyAlignment="1">
      <alignment horizontal="left" vertical="center" wrapText="1"/>
    </xf>
    <xf numFmtId="0" fontId="0" fillId="18" borderId="4" xfId="0" applyFill="1" applyBorder="1" applyAlignment="1">
      <alignment horizontal="left" vertical="center" wrapText="1"/>
    </xf>
    <xf numFmtId="0" fontId="0" fillId="18" borderId="0" xfId="0" applyFill="1" applyAlignment="1">
      <alignment horizontal="left" vertical="center" wrapText="1"/>
    </xf>
    <xf numFmtId="2" fontId="0" fillId="18" borderId="0" xfId="0" applyNumberFormat="1" applyFill="1" applyAlignment="1">
      <alignment horizontal="left" vertical="center" wrapText="1"/>
    </xf>
    <xf numFmtId="2" fontId="0" fillId="18" borderId="5" xfId="0" applyNumberFormat="1" applyFill="1" applyBorder="1" applyAlignment="1">
      <alignment horizontal="left" vertical="center" wrapText="1"/>
    </xf>
    <xf numFmtId="0" fontId="0" fillId="18" borderId="6" xfId="0" applyFill="1" applyBorder="1" applyAlignment="1">
      <alignment horizontal="left" vertical="center" wrapText="1"/>
    </xf>
    <xf numFmtId="0" fontId="0" fillId="18" borderId="7" xfId="0" applyFill="1" applyBorder="1" applyAlignment="1">
      <alignment horizontal="left" vertical="center" wrapText="1"/>
    </xf>
    <xf numFmtId="2" fontId="0" fillId="18" borderId="7" xfId="0" applyNumberFormat="1" applyFill="1" applyBorder="1" applyAlignment="1">
      <alignment horizontal="left" vertical="center" wrapText="1"/>
    </xf>
    <xf numFmtId="2" fontId="0" fillId="18" borderId="8" xfId="0" applyNumberFormat="1" applyFill="1" applyBorder="1" applyAlignment="1">
      <alignment horizontal="left" vertical="center" wrapText="1"/>
    </xf>
    <xf numFmtId="167" fontId="0" fillId="18" borderId="0" xfId="0" applyNumberFormat="1" applyFill="1" applyAlignment="1">
      <alignment horizontal="left" vertical="center" wrapText="1"/>
    </xf>
    <xf numFmtId="167" fontId="0" fillId="18" borderId="5" xfId="0" applyNumberFormat="1" applyFill="1" applyBorder="1" applyAlignment="1">
      <alignment horizontal="left" vertical="center" wrapText="1"/>
    </xf>
    <xf numFmtId="167" fontId="0" fillId="18" borderId="7" xfId="0" applyNumberFormat="1" applyFill="1" applyBorder="1" applyAlignment="1">
      <alignment horizontal="left" vertical="center" wrapText="1"/>
    </xf>
    <xf numFmtId="167" fontId="0" fillId="18" borderId="8" xfId="0" applyNumberFormat="1" applyFill="1" applyBorder="1" applyAlignment="1">
      <alignment horizontal="left" vertical="center" wrapText="1"/>
    </xf>
    <xf numFmtId="1" fontId="0" fillId="14" borderId="5" xfId="0" applyNumberFormat="1" applyFill="1" applyBorder="1" applyAlignment="1">
      <alignment horizontal="left" vertical="center" wrapText="1"/>
    </xf>
    <xf numFmtId="1" fontId="0" fillId="14" borderId="7" xfId="0" applyNumberFormat="1" applyFill="1" applyBorder="1" applyAlignment="1">
      <alignment horizontal="left" vertical="center" wrapText="1"/>
    </xf>
    <xf numFmtId="1" fontId="0" fillId="14" borderId="8" xfId="0" applyNumberFormat="1" applyFill="1" applyBorder="1" applyAlignment="1">
      <alignment horizontal="left" vertical="center" wrapText="1"/>
    </xf>
    <xf numFmtId="1" fontId="11" fillId="0" borderId="6" xfId="0" applyNumberFormat="1" applyFont="1" applyBorder="1" applyAlignment="1">
      <alignment horizontal="center" vertical="center" wrapText="1"/>
    </xf>
    <xf numFmtId="1" fontId="0" fillId="5" borderId="6" xfId="0" applyNumberFormat="1" applyFill="1" applyBorder="1" applyAlignment="1">
      <alignment horizontal="left" vertical="center" wrapText="1"/>
    </xf>
    <xf numFmtId="1" fontId="0" fillId="6" borderId="4" xfId="0" applyNumberFormat="1" applyFill="1" applyBorder="1" applyAlignment="1">
      <alignment horizontal="left" vertical="center" wrapText="1"/>
    </xf>
    <xf numFmtId="1" fontId="0" fillId="6" borderId="0" xfId="0" applyNumberFormat="1" applyFill="1" applyAlignment="1">
      <alignment horizontal="left" vertical="center" wrapText="1"/>
    </xf>
    <xf numFmtId="1" fontId="0" fillId="6" borderId="5" xfId="0" applyNumberFormat="1" applyFill="1" applyBorder="1" applyAlignment="1">
      <alignment horizontal="left" vertical="center" wrapText="1"/>
    </xf>
    <xf numFmtId="1" fontId="0" fillId="6" borderId="6" xfId="0" applyNumberFormat="1" applyFill="1" applyBorder="1" applyAlignment="1">
      <alignment horizontal="left" vertical="center" wrapText="1"/>
    </xf>
    <xf numFmtId="1" fontId="0" fillId="6" borderId="7" xfId="0" applyNumberFormat="1" applyFill="1" applyBorder="1" applyAlignment="1">
      <alignment horizontal="left" vertical="center" wrapText="1"/>
    </xf>
    <xf numFmtId="1" fontId="0" fillId="6" borderId="8" xfId="0" applyNumberFormat="1" applyFill="1" applyBorder="1" applyAlignment="1">
      <alignment horizontal="left" vertical="center" wrapText="1"/>
    </xf>
    <xf numFmtId="1" fontId="0" fillId="9" borderId="4" xfId="0" applyNumberFormat="1" applyFill="1" applyBorder="1" applyAlignment="1">
      <alignment horizontal="left" vertical="center" wrapText="1"/>
    </xf>
    <xf numFmtId="1" fontId="0" fillId="9" borderId="6" xfId="0" applyNumberFormat="1" applyFill="1" applyBorder="1" applyAlignment="1">
      <alignment horizontal="left" vertical="center" wrapText="1"/>
    </xf>
    <xf numFmtId="1" fontId="0" fillId="18" borderId="4" xfId="0" applyNumberFormat="1" applyFill="1" applyBorder="1" applyAlignment="1">
      <alignment horizontal="left" vertical="center" wrapText="1"/>
    </xf>
    <xf numFmtId="1" fontId="0" fillId="18" borderId="0" xfId="0" applyNumberFormat="1" applyFill="1" applyAlignment="1">
      <alignment horizontal="left" vertical="center" wrapText="1"/>
    </xf>
    <xf numFmtId="1" fontId="0" fillId="18" borderId="5" xfId="0" applyNumberFormat="1" applyFill="1" applyBorder="1" applyAlignment="1">
      <alignment horizontal="left" vertical="center" wrapText="1"/>
    </xf>
    <xf numFmtId="1" fontId="0" fillId="18" borderId="6" xfId="0" applyNumberFormat="1" applyFill="1" applyBorder="1" applyAlignment="1">
      <alignment horizontal="left" vertical="center" wrapText="1"/>
    </xf>
    <xf numFmtId="1" fontId="0" fillId="18" borderId="7" xfId="0" applyNumberFormat="1" applyFill="1" applyBorder="1" applyAlignment="1">
      <alignment horizontal="left" vertical="center" wrapText="1"/>
    </xf>
    <xf numFmtId="1" fontId="0" fillId="18" borderId="8" xfId="0" applyNumberFormat="1" applyFill="1" applyBorder="1" applyAlignment="1">
      <alignment horizontal="left" vertical="center" wrapText="1"/>
    </xf>
    <xf numFmtId="0" fontId="0" fillId="18" borderId="5" xfId="0" applyFill="1" applyBorder="1" applyAlignment="1">
      <alignment horizontal="left" vertical="center" wrapText="1"/>
    </xf>
    <xf numFmtId="0" fontId="0" fillId="18" borderId="8" xfId="0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 wrapText="1"/>
    </xf>
    <xf numFmtId="0" fontId="0" fillId="14" borderId="8" xfId="0" applyFill="1" applyBorder="1" applyAlignment="1">
      <alignment horizontal="left" vertical="center" wrapText="1"/>
    </xf>
    <xf numFmtId="0" fontId="20" fillId="22" borderId="23" xfId="2" applyFont="1" applyFill="1">
      <alignment horizontal="left"/>
    </xf>
    <xf numFmtId="164" fontId="20" fillId="22" borderId="23" xfId="3" applyFont="1" applyFill="1">
      <alignment horizontal="center"/>
    </xf>
    <xf numFmtId="0" fontId="19" fillId="23" borderId="23" xfId="4" applyFont="1" applyFill="1">
      <alignment horizontal="left"/>
    </xf>
    <xf numFmtId="164" fontId="19" fillId="23" borderId="23" xfId="5" applyFont="1" applyFill="1">
      <alignment horizontal="center"/>
    </xf>
    <xf numFmtId="164" fontId="19" fillId="21" borderId="23" xfId="7">
      <alignment horizontal="center"/>
    </xf>
    <xf numFmtId="0" fontId="5" fillId="0" borderId="0" xfId="0" applyFont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5" fillId="6" borderId="0" xfId="0" applyFont="1" applyFill="1" applyAlignment="1">
      <alignment horizontal="left" wrapText="1"/>
    </xf>
    <xf numFmtId="0" fontId="5" fillId="9" borderId="0" xfId="0" applyFont="1" applyFill="1" applyAlignment="1">
      <alignment horizontal="left" wrapText="1"/>
    </xf>
    <xf numFmtId="0" fontId="5" fillId="18" borderId="0" xfId="0" applyFont="1" applyFill="1" applyAlignment="1">
      <alignment horizontal="left" wrapText="1"/>
    </xf>
    <xf numFmtId="167" fontId="5" fillId="18" borderId="0" xfId="0" applyNumberFormat="1" applyFont="1" applyFill="1" applyAlignment="1">
      <alignment horizontal="left" wrapText="1"/>
    </xf>
    <xf numFmtId="0" fontId="5" fillId="14" borderId="0" xfId="0" applyFont="1" applyFill="1" applyAlignment="1">
      <alignment horizontal="left" wrapText="1"/>
    </xf>
    <xf numFmtId="2" fontId="5" fillId="18" borderId="0" xfId="0" applyNumberFormat="1" applyFont="1" applyFill="1" applyAlignment="1">
      <alignment horizontal="left" wrapText="1"/>
    </xf>
    <xf numFmtId="167" fontId="5" fillId="14" borderId="0" xfId="0" applyNumberFormat="1" applyFont="1" applyFill="1" applyAlignment="1">
      <alignment horizontal="left" wrapText="1"/>
    </xf>
    <xf numFmtId="1" fontId="5" fillId="9" borderId="0" xfId="0" applyNumberFormat="1" applyFont="1" applyFill="1" applyAlignment="1">
      <alignment horizontal="left" wrapText="1"/>
    </xf>
    <xf numFmtId="1" fontId="5" fillId="18" borderId="0" xfId="0" applyNumberFormat="1" applyFont="1" applyFill="1" applyAlignment="1">
      <alignment horizontal="left" wrapText="1"/>
    </xf>
    <xf numFmtId="0" fontId="5" fillId="14" borderId="0" xfId="0" applyFont="1" applyFill="1" applyAlignment="1">
      <alignment horizontal="left" vertical="center" wrapText="1"/>
    </xf>
    <xf numFmtId="2" fontId="5" fillId="14" borderId="0" xfId="0" applyNumberFormat="1" applyFont="1" applyFill="1" applyAlignment="1">
      <alignment horizontal="left" vertical="center" wrapText="1"/>
    </xf>
    <xf numFmtId="0" fontId="5" fillId="18" borderId="0" xfId="0" applyFont="1" applyFill="1" applyAlignment="1">
      <alignment horizontal="left" vertical="center" wrapText="1"/>
    </xf>
    <xf numFmtId="167" fontId="5" fillId="18" borderId="0" xfId="0" applyNumberFormat="1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2" fontId="5" fillId="18" borderId="0" xfId="0" applyNumberFormat="1" applyFont="1" applyFill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5" fillId="6" borderId="8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left" vertical="center" wrapText="1"/>
    </xf>
    <xf numFmtId="0" fontId="5" fillId="10" borderId="3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9" borderId="0" xfId="0" applyFont="1" applyFill="1" applyAlignment="1">
      <alignment horizontal="left" vertical="center" wrapText="1"/>
    </xf>
    <xf numFmtId="0" fontId="5" fillId="9" borderId="5" xfId="0" applyFont="1" applyFill="1" applyBorder="1" applyAlignment="1">
      <alignment horizontal="left" vertical="center" wrapText="1"/>
    </xf>
    <xf numFmtId="0" fontId="5" fillId="9" borderId="6" xfId="0" applyFon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horizontal="left" vertical="center" wrapText="1"/>
    </xf>
    <xf numFmtId="0" fontId="5" fillId="9" borderId="8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11" borderId="3" xfId="0" applyFont="1" applyFill="1" applyBorder="1" applyAlignment="1">
      <alignment horizontal="left" vertical="center" wrapText="1"/>
    </xf>
    <xf numFmtId="0" fontId="5" fillId="12" borderId="4" xfId="0" applyFont="1" applyFill="1" applyBorder="1" applyAlignment="1">
      <alignment horizontal="left" vertical="center" wrapText="1"/>
    </xf>
    <xf numFmtId="0" fontId="5" fillId="12" borderId="5" xfId="0" applyFont="1" applyFill="1" applyBorder="1" applyAlignment="1">
      <alignment horizontal="left" vertical="center" wrapText="1"/>
    </xf>
    <xf numFmtId="0" fontId="5" fillId="12" borderId="6" xfId="0" applyFont="1" applyFill="1" applyBorder="1" applyAlignment="1">
      <alignment horizontal="left" vertical="center" wrapText="1"/>
    </xf>
    <xf numFmtId="0" fontId="5" fillId="12" borderId="8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2" fontId="5" fillId="0" borderId="2" xfId="0" applyNumberFormat="1" applyFont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left" vertical="center" wrapText="1"/>
    </xf>
    <xf numFmtId="2" fontId="5" fillId="0" borderId="0" xfId="0" applyNumberFormat="1" applyFont="1" applyAlignment="1">
      <alignment horizontal="left" vertical="center" wrapText="1"/>
    </xf>
    <xf numFmtId="1" fontId="5" fillId="5" borderId="0" xfId="0" applyNumberFormat="1" applyFont="1" applyFill="1" applyAlignment="1">
      <alignment horizontal="left" vertical="center" wrapText="1"/>
    </xf>
    <xf numFmtId="1" fontId="5" fillId="5" borderId="5" xfId="0" applyNumberFormat="1" applyFont="1" applyFill="1" applyBorder="1" applyAlignment="1">
      <alignment horizontal="left" vertical="center" wrapText="1"/>
    </xf>
    <xf numFmtId="1" fontId="5" fillId="9" borderId="0" xfId="0" applyNumberFormat="1" applyFont="1" applyFill="1" applyAlignment="1">
      <alignment horizontal="left" vertical="center" wrapText="1"/>
    </xf>
    <xf numFmtId="1" fontId="5" fillId="9" borderId="5" xfId="0" applyNumberFormat="1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18" borderId="4" xfId="0" applyFont="1" applyFill="1" applyBorder="1" applyAlignment="1">
      <alignment horizontal="left" vertical="center" wrapText="1"/>
    </xf>
    <xf numFmtId="2" fontId="5" fillId="18" borderId="5" xfId="0" applyNumberFormat="1" applyFont="1" applyFill="1" applyBorder="1" applyAlignment="1">
      <alignment horizontal="left" vertical="center" wrapText="1"/>
    </xf>
    <xf numFmtId="167" fontId="5" fillId="18" borderId="5" xfId="0" applyNumberFormat="1" applyFont="1" applyFill="1" applyBorder="1" applyAlignment="1">
      <alignment horizontal="left" vertical="center" wrapText="1"/>
    </xf>
    <xf numFmtId="1" fontId="5" fillId="14" borderId="0" xfId="0" applyNumberFormat="1" applyFont="1" applyFill="1" applyAlignment="1">
      <alignment horizontal="left" vertical="center" wrapText="1"/>
    </xf>
    <xf numFmtId="1" fontId="5" fillId="14" borderId="5" xfId="0" applyNumberFormat="1" applyFont="1" applyFill="1" applyBorder="1" applyAlignment="1">
      <alignment horizontal="left" vertical="center" wrapText="1"/>
    </xf>
    <xf numFmtId="1" fontId="5" fillId="0" borderId="0" xfId="0" applyNumberFormat="1" applyFont="1" applyAlignment="1">
      <alignment horizontal="left" vertical="center" wrapText="1"/>
    </xf>
    <xf numFmtId="1" fontId="5" fillId="5" borderId="4" xfId="0" applyNumberFormat="1" applyFont="1" applyFill="1" applyBorder="1" applyAlignment="1">
      <alignment horizontal="left" vertical="center" wrapText="1"/>
    </xf>
    <xf numFmtId="1" fontId="5" fillId="6" borderId="4" xfId="0" applyNumberFormat="1" applyFont="1" applyFill="1" applyBorder="1" applyAlignment="1">
      <alignment horizontal="left" vertical="center" wrapText="1"/>
    </xf>
    <xf numFmtId="1" fontId="5" fillId="6" borderId="0" xfId="0" applyNumberFormat="1" applyFont="1" applyFill="1" applyAlignment="1">
      <alignment horizontal="left" vertical="center" wrapText="1"/>
    </xf>
    <xf numFmtId="1" fontId="5" fillId="6" borderId="5" xfId="0" applyNumberFormat="1" applyFont="1" applyFill="1" applyBorder="1" applyAlignment="1">
      <alignment horizontal="left" vertical="center" wrapText="1"/>
    </xf>
    <xf numFmtId="1" fontId="5" fillId="9" borderId="4" xfId="0" applyNumberFormat="1" applyFont="1" applyFill="1" applyBorder="1" applyAlignment="1">
      <alignment horizontal="left" vertical="center" wrapText="1"/>
    </xf>
    <xf numFmtId="1" fontId="5" fillId="18" borderId="4" xfId="0" applyNumberFormat="1" applyFont="1" applyFill="1" applyBorder="1" applyAlignment="1">
      <alignment horizontal="left" vertical="center" wrapText="1"/>
    </xf>
    <xf numFmtId="1" fontId="5" fillId="18" borderId="0" xfId="0" applyNumberFormat="1" applyFont="1" applyFill="1" applyAlignment="1">
      <alignment horizontal="left" vertical="center" wrapText="1"/>
    </xf>
    <xf numFmtId="1" fontId="5" fillId="18" borderId="5" xfId="0" applyNumberFormat="1" applyFont="1" applyFill="1" applyBorder="1" applyAlignment="1">
      <alignment horizontal="left" vertical="center" wrapText="1"/>
    </xf>
    <xf numFmtId="1" fontId="5" fillId="14" borderId="7" xfId="0" applyNumberFormat="1" applyFont="1" applyFill="1" applyBorder="1" applyAlignment="1">
      <alignment horizontal="left" vertical="center" wrapText="1"/>
    </xf>
    <xf numFmtId="1" fontId="5" fillId="14" borderId="8" xfId="0" applyNumberFormat="1" applyFont="1" applyFill="1" applyBorder="1" applyAlignment="1">
      <alignment horizontal="left" vertical="center" wrapText="1"/>
    </xf>
    <xf numFmtId="0" fontId="5" fillId="18" borderId="5" xfId="0" applyFont="1" applyFill="1" applyBorder="1" applyAlignment="1">
      <alignment horizontal="left" vertical="center" wrapText="1"/>
    </xf>
    <xf numFmtId="0" fontId="5" fillId="14" borderId="5" xfId="0" applyFont="1" applyFill="1" applyBorder="1" applyAlignment="1">
      <alignment horizontal="left" vertical="center" wrapText="1"/>
    </xf>
    <xf numFmtId="0" fontId="5" fillId="14" borderId="7" xfId="0" applyFont="1" applyFill="1" applyBorder="1" applyAlignment="1">
      <alignment horizontal="left" vertical="center" wrapText="1"/>
    </xf>
    <xf numFmtId="0" fontId="5" fillId="14" borderId="8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left" vertical="center" wrapText="1"/>
    </xf>
    <xf numFmtId="0" fontId="5" fillId="8" borderId="0" xfId="0" applyFont="1" applyFill="1" applyAlignment="1">
      <alignment horizontal="left" vertical="center" wrapText="1"/>
    </xf>
    <xf numFmtId="0" fontId="5" fillId="8" borderId="5" xfId="0" applyFont="1" applyFill="1" applyBorder="1" applyAlignment="1">
      <alignment horizontal="left" vertical="center" wrapText="1"/>
    </xf>
    <xf numFmtId="0" fontId="5" fillId="8" borderId="6" xfId="0" applyFont="1" applyFill="1" applyBorder="1" applyAlignment="1">
      <alignment horizontal="left" vertical="center" wrapText="1"/>
    </xf>
    <xf numFmtId="0" fontId="5" fillId="8" borderId="7" xfId="0" applyFont="1" applyFill="1" applyBorder="1" applyAlignment="1">
      <alignment horizontal="left" vertical="center" wrapText="1"/>
    </xf>
    <xf numFmtId="0" fontId="5" fillId="8" borderId="8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5" fillId="7" borderId="5" xfId="0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left" vertical="center" wrapText="1"/>
    </xf>
    <xf numFmtId="0" fontId="5" fillId="7" borderId="7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5" fillId="12" borderId="0" xfId="0" applyFont="1" applyFill="1" applyAlignment="1">
      <alignment horizontal="left" vertical="center" wrapText="1"/>
    </xf>
    <xf numFmtId="0" fontId="5" fillId="12" borderId="7" xfId="0" applyFont="1" applyFill="1" applyBorder="1" applyAlignment="1">
      <alignment horizontal="left" vertical="center" wrapText="1"/>
    </xf>
    <xf numFmtId="0" fontId="5" fillId="15" borderId="18" xfId="0" applyFont="1" applyFill="1" applyBorder="1" applyAlignment="1">
      <alignment horizontal="left" vertical="center" wrapText="1"/>
    </xf>
    <xf numFmtId="0" fontId="5" fillId="14" borderId="4" xfId="0" applyFont="1" applyFill="1" applyBorder="1" applyAlignment="1">
      <alignment horizontal="left" vertical="center" wrapText="1"/>
    </xf>
    <xf numFmtId="0" fontId="5" fillId="14" borderId="6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horizontal="left" vertical="center" wrapText="1"/>
    </xf>
    <xf numFmtId="0" fontId="5" fillId="12" borderId="3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15" borderId="6" xfId="0" applyFont="1" applyFill="1" applyBorder="1" applyAlignment="1">
      <alignment horizontal="left" vertical="center" wrapText="1"/>
    </xf>
    <xf numFmtId="0" fontId="5" fillId="15" borderId="7" xfId="0" applyFont="1" applyFill="1" applyBorder="1" applyAlignment="1">
      <alignment horizontal="left" vertical="center" wrapText="1"/>
    </xf>
    <xf numFmtId="0" fontId="5" fillId="15" borderId="8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5" xfId="0" applyFont="1" applyFill="1" applyBorder="1" applyAlignment="1">
      <alignment wrapText="1"/>
    </xf>
    <xf numFmtId="0" fontId="5" fillId="5" borderId="6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2" borderId="0" xfId="0" applyFont="1" applyFill="1" applyAlignment="1">
      <alignment horizontal="left" vertical="center" wrapText="1"/>
    </xf>
    <xf numFmtId="0" fontId="5" fillId="5" borderId="0" xfId="0" applyFont="1" applyFill="1"/>
    <xf numFmtId="0" fontId="5" fillId="3" borderId="0" xfId="0" applyFont="1" applyFill="1"/>
    <xf numFmtId="0" fontId="5" fillId="6" borderId="0" xfId="0" applyFont="1" applyFill="1"/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2" borderId="19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20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horizontal="left" vertical="center" wrapText="1"/>
    </xf>
    <xf numFmtId="0" fontId="5" fillId="6" borderId="20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17" borderId="1" xfId="0" applyFont="1" applyFill="1" applyBorder="1" applyAlignment="1">
      <alignment horizontal="left" vertical="center" wrapText="1"/>
    </xf>
    <xf numFmtId="0" fontId="5" fillId="17" borderId="2" xfId="0" applyFont="1" applyFill="1" applyBorder="1" applyAlignment="1">
      <alignment horizontal="left" vertical="center" wrapText="1"/>
    </xf>
    <xf numFmtId="0" fontId="5" fillId="17" borderId="3" xfId="0" applyFont="1" applyFill="1" applyBorder="1" applyAlignment="1">
      <alignment horizontal="left" vertical="center" wrapText="1"/>
    </xf>
    <xf numFmtId="0" fontId="5" fillId="17" borderId="0" xfId="0" applyFont="1" applyFill="1" applyAlignment="1">
      <alignment horizontal="left" vertical="center" wrapText="1"/>
    </xf>
    <xf numFmtId="0" fontId="5" fillId="17" borderId="5" xfId="0" applyFont="1" applyFill="1" applyBorder="1" applyAlignment="1">
      <alignment horizontal="left" vertical="center" wrapText="1"/>
    </xf>
    <xf numFmtId="0" fontId="5" fillId="17" borderId="7" xfId="0" applyFont="1" applyFill="1" applyBorder="1" applyAlignment="1">
      <alignment horizontal="left" vertical="center" wrapText="1"/>
    </xf>
    <xf numFmtId="0" fontId="5" fillId="17" borderId="8" xfId="0" applyFon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165" fontId="5" fillId="5" borderId="5" xfId="0" applyNumberFormat="1" applyFont="1" applyFill="1" applyBorder="1" applyAlignment="1">
      <alignment horizontal="left" vertical="center" wrapText="1"/>
    </xf>
    <xf numFmtId="165" fontId="5" fillId="5" borderId="8" xfId="0" applyNumberFormat="1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165" fontId="5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5" fontId="5" fillId="0" borderId="5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165" fontId="5" fillId="0" borderId="8" xfId="0" applyNumberFormat="1" applyFont="1" applyBorder="1" applyAlignment="1">
      <alignment horizontal="left" vertical="center"/>
    </xf>
    <xf numFmtId="0" fontId="34" fillId="20" borderId="23" xfId="1" applyFont="1">
      <alignment horizontal="right"/>
    </xf>
    <xf numFmtId="0" fontId="35" fillId="22" borderId="23" xfId="2" applyFont="1" applyFill="1">
      <alignment horizontal="left"/>
    </xf>
    <xf numFmtId="164" fontId="35" fillId="22" borderId="23" xfId="3" applyFont="1" applyFill="1">
      <alignment horizontal="center"/>
    </xf>
    <xf numFmtId="0" fontId="36" fillId="23" borderId="23" xfId="4" applyFont="1" applyFill="1">
      <alignment horizontal="left"/>
    </xf>
    <xf numFmtId="164" fontId="36" fillId="23" borderId="23" xfId="5" applyFont="1" applyFill="1">
      <alignment horizontal="center"/>
    </xf>
    <xf numFmtId="0" fontId="36" fillId="21" borderId="23" xfId="6" applyFont="1">
      <alignment horizontal="left"/>
    </xf>
    <xf numFmtId="164" fontId="36" fillId="21" borderId="23" xfId="7" applyFont="1">
      <alignment horizontal="center"/>
    </xf>
    <xf numFmtId="0" fontId="35" fillId="24" borderId="23" xfId="8" applyFont="1" applyFill="1">
      <alignment horizontal="left"/>
    </xf>
    <xf numFmtId="164" fontId="35" fillId="24" borderId="23" xfId="9" applyFont="1" applyFill="1">
      <alignment horizontal="center"/>
    </xf>
    <xf numFmtId="169" fontId="22" fillId="0" borderId="0" xfId="0" applyNumberFormat="1" applyFont="1" applyAlignment="1">
      <alignment horizontal="left" vertical="center"/>
    </xf>
    <xf numFmtId="0" fontId="23" fillId="18" borderId="0" xfId="0" applyFont="1" applyFill="1" applyAlignment="1">
      <alignment horizontal="left" vertical="center"/>
    </xf>
    <xf numFmtId="169" fontId="23" fillId="18" borderId="0" xfId="0" applyNumberFormat="1" applyFont="1" applyFill="1" applyAlignment="1">
      <alignment horizontal="left" vertical="center"/>
    </xf>
    <xf numFmtId="0" fontId="22" fillId="27" borderId="0" xfId="0" applyFont="1" applyFill="1" applyAlignment="1">
      <alignment horizontal="left" vertical="center"/>
    </xf>
    <xf numFmtId="169" fontId="22" fillId="27" borderId="0" xfId="0" applyNumberFormat="1" applyFont="1" applyFill="1" applyAlignment="1">
      <alignment horizontal="left" vertical="center"/>
    </xf>
    <xf numFmtId="0" fontId="22" fillId="14" borderId="0" xfId="0" applyFont="1" applyFill="1" applyAlignment="1">
      <alignment horizontal="left" vertical="center"/>
    </xf>
    <xf numFmtId="169" fontId="22" fillId="14" borderId="0" xfId="0" applyNumberFormat="1" applyFont="1" applyFill="1" applyAlignment="1">
      <alignment horizontal="left" vertical="center"/>
    </xf>
    <xf numFmtId="169" fontId="22" fillId="28" borderId="0" xfId="0" applyNumberFormat="1" applyFont="1" applyFill="1" applyAlignment="1">
      <alignment horizontal="left" vertical="center"/>
    </xf>
    <xf numFmtId="0" fontId="22" fillId="6" borderId="0" xfId="0" applyFont="1" applyFill="1" applyAlignment="1">
      <alignment horizontal="left" vertical="center"/>
    </xf>
    <xf numFmtId="0" fontId="23" fillId="18" borderId="0" xfId="0" applyFont="1" applyFill="1" applyAlignment="1">
      <alignment horizontal="left" vertical="center" wrapText="1"/>
    </xf>
    <xf numFmtId="0" fontId="22" fillId="14" borderId="0" xfId="0" applyFont="1" applyFill="1" applyAlignment="1">
      <alignment horizontal="left" vertical="center" wrapText="1"/>
    </xf>
    <xf numFmtId="0" fontId="22" fillId="27" borderId="0" xfId="0" applyFont="1" applyFill="1" applyAlignment="1">
      <alignment horizontal="left" vertical="center" wrapText="1"/>
    </xf>
    <xf numFmtId="0" fontId="22" fillId="28" borderId="0" xfId="0" applyFont="1" applyFill="1" applyAlignment="1">
      <alignment horizontal="left" vertical="center" wrapText="1"/>
    </xf>
    <xf numFmtId="169" fontId="22" fillId="28" borderId="0" xfId="0" applyNumberFormat="1" applyFont="1" applyFill="1" applyAlignment="1">
      <alignment horizontal="left" vertical="center" wrapText="1"/>
    </xf>
    <xf numFmtId="170" fontId="22" fillId="27" borderId="0" xfId="0" applyNumberFormat="1" applyFont="1" applyFill="1" applyAlignment="1">
      <alignment horizontal="left" vertical="center"/>
    </xf>
    <xf numFmtId="170" fontId="22" fillId="28" borderId="0" xfId="0" applyNumberFormat="1" applyFont="1" applyFill="1" applyAlignment="1">
      <alignment horizontal="left" vertical="center"/>
    </xf>
    <xf numFmtId="170" fontId="22" fillId="0" borderId="0" xfId="0" applyNumberFormat="1" applyFont="1" applyAlignment="1">
      <alignment horizontal="left" vertical="center"/>
    </xf>
    <xf numFmtId="170" fontId="23" fillId="18" borderId="0" xfId="0" applyNumberFormat="1" applyFont="1" applyFill="1" applyAlignment="1">
      <alignment horizontal="left" vertical="center" wrapText="1"/>
    </xf>
    <xf numFmtId="170" fontId="23" fillId="18" borderId="0" xfId="0" applyNumberFormat="1" applyFont="1" applyFill="1" applyAlignment="1">
      <alignment horizontal="left" vertical="center"/>
    </xf>
    <xf numFmtId="170" fontId="22" fillId="27" borderId="0" xfId="0" applyNumberFormat="1" applyFont="1" applyFill="1" applyAlignment="1">
      <alignment horizontal="left" vertical="center" wrapText="1"/>
    </xf>
    <xf numFmtId="170" fontId="22" fillId="28" borderId="0" xfId="0" applyNumberFormat="1" applyFont="1" applyFill="1" applyAlignment="1">
      <alignment horizontal="left" vertical="center" wrapText="1"/>
    </xf>
    <xf numFmtId="170" fontId="22" fillId="6" borderId="0" xfId="0" applyNumberFormat="1" applyFont="1" applyFill="1" applyAlignment="1">
      <alignment horizontal="left" vertical="center" wrapText="1"/>
    </xf>
    <xf numFmtId="170" fontId="22" fillId="6" borderId="0" xfId="0" applyNumberFormat="1" applyFont="1" applyFill="1" applyAlignment="1">
      <alignment horizontal="left" vertical="center"/>
    </xf>
    <xf numFmtId="0" fontId="37" fillId="0" borderId="4" xfId="0" applyFont="1" applyBorder="1" applyAlignment="1">
      <alignment horizontal="left"/>
    </xf>
    <xf numFmtId="0" fontId="37" fillId="0" borderId="0" xfId="0" applyFont="1" applyAlignment="1">
      <alignment horizontal="left"/>
    </xf>
    <xf numFmtId="168" fontId="4" fillId="0" borderId="0" xfId="0" applyNumberFormat="1" applyFont="1" applyAlignment="1">
      <alignment horizontal="left" vertical="center"/>
    </xf>
    <xf numFmtId="168" fontId="4" fillId="0" borderId="5" xfId="0" applyNumberFormat="1" applyFont="1" applyBorder="1" applyAlignment="1">
      <alignment horizontal="left" vertical="center"/>
    </xf>
    <xf numFmtId="0" fontId="29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31" fillId="4" borderId="1" xfId="0" applyFont="1" applyFill="1" applyBorder="1" applyAlignment="1">
      <alignment horizontal="left" vertical="center" wrapText="1"/>
    </xf>
    <xf numFmtId="0" fontId="31" fillId="4" borderId="2" xfId="0" applyFont="1" applyFill="1" applyBorder="1" applyAlignment="1">
      <alignment horizontal="left" vertical="center" wrapText="1"/>
    </xf>
    <xf numFmtId="0" fontId="29" fillId="4" borderId="2" xfId="0" applyFont="1" applyFill="1" applyBorder="1" applyAlignment="1">
      <alignment horizontal="left" vertical="center" wrapText="1"/>
    </xf>
    <xf numFmtId="0" fontId="29" fillId="4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0" borderId="34" xfId="0" applyFont="1" applyBorder="1" applyAlignment="1">
      <alignment horizontal="left" vertical="center" wrapText="1"/>
    </xf>
    <xf numFmtId="0" fontId="5" fillId="5" borderId="34" xfId="0" applyFont="1" applyFill="1" applyBorder="1" applyAlignment="1">
      <alignment horizontal="left" vertical="center" wrapText="1"/>
    </xf>
    <xf numFmtId="0" fontId="5" fillId="6" borderId="34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5" fillId="6" borderId="37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4" fillId="12" borderId="0" xfId="0" applyFont="1" applyFill="1" applyAlignment="1">
      <alignment horizontal="left" vertical="center" wrapText="1"/>
    </xf>
    <xf numFmtId="0" fontId="4" fillId="14" borderId="0" xfId="0" applyFont="1" applyFill="1" applyAlignment="1">
      <alignment horizontal="left" vertical="center" wrapText="1"/>
    </xf>
    <xf numFmtId="170" fontId="22" fillId="0" borderId="0" xfId="0" applyNumberFormat="1" applyFont="1" applyAlignment="1">
      <alignment horizontal="left" vertical="center" wrapText="1"/>
    </xf>
    <xf numFmtId="168" fontId="0" fillId="0" borderId="0" xfId="0" applyNumberFormat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5" borderId="10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3" fillId="9" borderId="0" xfId="0" applyFont="1" applyFill="1" applyAlignment="1">
      <alignment horizontal="left" vertical="center" wrapText="1"/>
    </xf>
    <xf numFmtId="171" fontId="5" fillId="14" borderId="0" xfId="0" applyNumberFormat="1" applyFont="1" applyFill="1" applyAlignment="1">
      <alignment horizontal="left" vertical="center" wrapText="1"/>
    </xf>
    <xf numFmtId="0" fontId="23" fillId="30" borderId="10" xfId="0" applyFont="1" applyFill="1" applyBorder="1" applyAlignment="1">
      <alignment horizontal="left" vertical="center"/>
    </xf>
    <xf numFmtId="0" fontId="23" fillId="30" borderId="0" xfId="0" applyFont="1" applyFill="1" applyAlignment="1">
      <alignment horizontal="left" vertical="center"/>
    </xf>
    <xf numFmtId="0" fontId="23" fillId="30" borderId="34" xfId="0" applyFont="1" applyFill="1" applyBorder="1" applyAlignment="1">
      <alignment horizontal="left" vertical="center"/>
    </xf>
    <xf numFmtId="0" fontId="22" fillId="18" borderId="10" xfId="0" applyFont="1" applyFill="1" applyBorder="1" applyAlignment="1">
      <alignment horizontal="left" vertical="center"/>
    </xf>
    <xf numFmtId="0" fontId="22" fillId="18" borderId="0" xfId="0" applyFont="1" applyFill="1" applyAlignment="1">
      <alignment horizontal="left" vertical="center"/>
    </xf>
    <xf numFmtId="169" fontId="22" fillId="18" borderId="0" xfId="0" applyNumberFormat="1" applyFont="1" applyFill="1" applyAlignment="1">
      <alignment horizontal="left" vertical="center"/>
    </xf>
    <xf numFmtId="169" fontId="22" fillId="18" borderId="34" xfId="0" applyNumberFormat="1" applyFont="1" applyFill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169" fontId="22" fillId="0" borderId="34" xfId="0" applyNumberFormat="1" applyFont="1" applyBorder="1" applyAlignment="1">
      <alignment horizontal="left" vertical="center"/>
    </xf>
    <xf numFmtId="2" fontId="22" fillId="0" borderId="0" xfId="0" applyNumberFormat="1" applyFont="1" applyAlignment="1">
      <alignment horizontal="left" vertical="center"/>
    </xf>
    <xf numFmtId="2" fontId="22" fillId="0" borderId="34" xfId="0" applyNumberFormat="1" applyFont="1" applyBorder="1" applyAlignment="1">
      <alignment horizontal="left" vertical="center"/>
    </xf>
    <xf numFmtId="0" fontId="22" fillId="0" borderId="35" xfId="0" applyFont="1" applyBorder="1" applyAlignment="1">
      <alignment horizontal="left" vertical="center"/>
    </xf>
    <xf numFmtId="0" fontId="22" fillId="0" borderId="36" xfId="0" applyFont="1" applyBorder="1" applyAlignment="1">
      <alignment horizontal="left" vertical="center"/>
    </xf>
    <xf numFmtId="2" fontId="22" fillId="0" borderId="36" xfId="0" applyNumberFormat="1" applyFont="1" applyBorder="1" applyAlignment="1">
      <alignment horizontal="left" vertical="center"/>
    </xf>
    <xf numFmtId="2" fontId="22" fillId="0" borderId="37" xfId="0" applyNumberFormat="1" applyFont="1" applyBorder="1" applyAlignment="1">
      <alignment horizontal="left" vertical="center"/>
    </xf>
    <xf numFmtId="169" fontId="22" fillId="0" borderId="36" xfId="0" applyNumberFormat="1" applyFont="1" applyBorder="1" applyAlignment="1">
      <alignment horizontal="left" vertical="center"/>
    </xf>
    <xf numFmtId="169" fontId="22" fillId="0" borderId="37" xfId="0" applyNumberFormat="1" applyFont="1" applyBorder="1" applyAlignment="1">
      <alignment horizontal="left" vertical="center"/>
    </xf>
    <xf numFmtId="0" fontId="22" fillId="5" borderId="0" xfId="0" applyFont="1" applyFill="1" applyAlignment="1">
      <alignment horizontal="left" vertical="center"/>
    </xf>
    <xf numFmtId="169" fontId="22" fillId="5" borderId="0" xfId="0" applyNumberFormat="1" applyFont="1" applyFill="1" applyAlignment="1">
      <alignment horizontal="left" vertical="center"/>
    </xf>
    <xf numFmtId="2" fontId="22" fillId="14" borderId="0" xfId="0" applyNumberFormat="1" applyFont="1" applyFill="1" applyAlignment="1">
      <alignment horizontal="left" vertical="center"/>
    </xf>
    <xf numFmtId="0" fontId="22" fillId="5" borderId="10" xfId="0" applyFont="1" applyFill="1" applyBorder="1" applyAlignment="1">
      <alignment horizontal="left" vertical="center"/>
    </xf>
    <xf numFmtId="169" fontId="22" fillId="5" borderId="34" xfId="0" applyNumberFormat="1" applyFont="1" applyFill="1" applyBorder="1" applyAlignment="1">
      <alignment horizontal="left" vertical="center"/>
    </xf>
    <xf numFmtId="0" fontId="22" fillId="14" borderId="10" xfId="0" applyFont="1" applyFill="1" applyBorder="1" applyAlignment="1">
      <alignment horizontal="left" vertical="center"/>
    </xf>
    <xf numFmtId="2" fontId="22" fillId="14" borderId="34" xfId="0" applyNumberFormat="1" applyFont="1" applyFill="1" applyBorder="1" applyAlignment="1">
      <alignment horizontal="left" vertical="center"/>
    </xf>
    <xf numFmtId="0" fontId="22" fillId="14" borderId="35" xfId="0" applyFont="1" applyFill="1" applyBorder="1" applyAlignment="1">
      <alignment horizontal="left" vertical="center"/>
    </xf>
    <xf numFmtId="0" fontId="22" fillId="14" borderId="36" xfId="0" applyFont="1" applyFill="1" applyBorder="1" applyAlignment="1">
      <alignment horizontal="left" vertical="center"/>
    </xf>
    <xf numFmtId="2" fontId="22" fillId="14" borderId="36" xfId="0" applyNumberFormat="1" applyFont="1" applyFill="1" applyBorder="1" applyAlignment="1">
      <alignment horizontal="left" vertical="center"/>
    </xf>
    <xf numFmtId="2" fontId="22" fillId="14" borderId="37" xfId="0" applyNumberFormat="1" applyFont="1" applyFill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23" fillId="27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7" fontId="5" fillId="0" borderId="0" xfId="0" applyNumberFormat="1" applyFont="1" applyAlignment="1">
      <alignment horizontal="left" vertical="center" wrapText="1"/>
    </xf>
    <xf numFmtId="0" fontId="2" fillId="18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9" fillId="13" borderId="7" xfId="0" applyFont="1" applyFill="1" applyBorder="1" applyAlignment="1">
      <alignment horizontal="left" vertical="center" wrapText="1"/>
    </xf>
    <xf numFmtId="0" fontId="6" fillId="18" borderId="4" xfId="0" applyFont="1" applyFill="1" applyBorder="1" applyAlignment="1">
      <alignment horizontal="left" vertical="center" wrapText="1"/>
    </xf>
    <xf numFmtId="0" fontId="5" fillId="16" borderId="1" xfId="0" applyFont="1" applyFill="1" applyBorder="1" applyAlignment="1">
      <alignment vertical="center" wrapText="1"/>
    </xf>
    <xf numFmtId="0" fontId="5" fillId="16" borderId="2" xfId="0" applyFont="1" applyFill="1" applyBorder="1" applyAlignment="1">
      <alignment vertical="center" wrapText="1"/>
    </xf>
    <xf numFmtId="0" fontId="5" fillId="16" borderId="3" xfId="0" applyFont="1" applyFill="1" applyBorder="1" applyAlignment="1">
      <alignment vertical="center" wrapText="1"/>
    </xf>
    <xf numFmtId="0" fontId="6" fillId="16" borderId="1" xfId="0" applyFont="1" applyFill="1" applyBorder="1" applyAlignment="1">
      <alignment vertical="center" wrapText="1"/>
    </xf>
    <xf numFmtId="0" fontId="2" fillId="16" borderId="2" xfId="0" applyFont="1" applyFill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0" fontId="0" fillId="16" borderId="2" xfId="0" applyFill="1" applyBorder="1" applyAlignment="1">
      <alignment vertical="center" wrapText="1"/>
    </xf>
    <xf numFmtId="0" fontId="0" fillId="16" borderId="3" xfId="0" applyFill="1" applyBorder="1" applyAlignment="1">
      <alignment vertical="center" wrapText="1"/>
    </xf>
    <xf numFmtId="0" fontId="5" fillId="16" borderId="0" xfId="0" applyFont="1" applyFill="1" applyAlignment="1">
      <alignment vertical="center" wrapText="1"/>
    </xf>
    <xf numFmtId="0" fontId="1" fillId="16" borderId="0" xfId="0" applyFont="1" applyFill="1" applyAlignment="1">
      <alignment vertical="center" wrapText="1"/>
    </xf>
    <xf numFmtId="2" fontId="5" fillId="16" borderId="0" xfId="0" applyNumberFormat="1" applyFont="1" applyFill="1" applyAlignment="1">
      <alignment vertical="center" wrapText="1"/>
    </xf>
    <xf numFmtId="0" fontId="0" fillId="31" borderId="0" xfId="0" applyFill="1" applyAlignment="1">
      <alignment horizontal="left" vertical="center" wrapText="1"/>
    </xf>
    <xf numFmtId="0" fontId="0" fillId="31" borderId="5" xfId="0" applyFill="1" applyBorder="1" applyAlignment="1">
      <alignment horizontal="left" vertical="center" wrapText="1"/>
    </xf>
    <xf numFmtId="0" fontId="0" fillId="31" borderId="7" xfId="0" applyFill="1" applyBorder="1" applyAlignment="1">
      <alignment horizontal="left" vertical="center" wrapText="1"/>
    </xf>
    <xf numFmtId="0" fontId="0" fillId="31" borderId="8" xfId="0" applyFill="1" applyBorder="1" applyAlignment="1">
      <alignment horizontal="left" vertical="center" wrapText="1"/>
    </xf>
    <xf numFmtId="0" fontId="33" fillId="2" borderId="24" xfId="0" applyFont="1" applyFill="1" applyBorder="1" applyAlignment="1">
      <alignment horizontal="center"/>
    </xf>
    <xf numFmtId="0" fontId="15" fillId="19" borderId="31" xfId="0" applyFont="1" applyFill="1" applyBorder="1" applyAlignment="1">
      <alignment horizontal="center" vertical="center" wrapText="1"/>
    </xf>
    <xf numFmtId="0" fontId="15" fillId="19" borderId="22" xfId="0" applyFont="1" applyFill="1" applyBorder="1" applyAlignment="1">
      <alignment horizontal="center" vertical="center" wrapText="1"/>
    </xf>
    <xf numFmtId="0" fontId="15" fillId="19" borderId="32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15" fillId="19" borderId="28" xfId="0" applyFont="1" applyFill="1" applyBorder="1" applyAlignment="1">
      <alignment horizontal="center" vertical="center" wrapText="1"/>
    </xf>
    <xf numFmtId="0" fontId="15" fillId="19" borderId="29" xfId="0" applyFont="1" applyFill="1" applyBorder="1" applyAlignment="1">
      <alignment horizontal="center" vertical="center" wrapText="1"/>
    </xf>
    <xf numFmtId="0" fontId="15" fillId="19" borderId="30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15" fillId="19" borderId="20" xfId="0" applyFont="1" applyFill="1" applyBorder="1" applyAlignment="1">
      <alignment horizontal="center" vertical="center" wrapText="1"/>
    </xf>
    <xf numFmtId="0" fontId="15" fillId="19" borderId="7" xfId="0" applyFont="1" applyFill="1" applyBorder="1" applyAlignment="1">
      <alignment horizontal="center" vertical="center" wrapText="1"/>
    </xf>
    <xf numFmtId="0" fontId="15" fillId="19" borderId="38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0" fillId="19" borderId="28" xfId="0" applyFont="1" applyFill="1" applyBorder="1" applyAlignment="1">
      <alignment horizontal="center" vertical="center" wrapText="1"/>
    </xf>
    <xf numFmtId="0" fontId="40" fillId="19" borderId="29" xfId="0" applyFont="1" applyFill="1" applyBorder="1" applyAlignment="1">
      <alignment horizontal="center" vertical="center" wrapText="1"/>
    </xf>
    <xf numFmtId="0" fontId="40" fillId="19" borderId="3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0" fillId="19" borderId="39" xfId="0" applyFont="1" applyFill="1" applyBorder="1" applyAlignment="1">
      <alignment horizontal="center" vertical="center" wrapText="1"/>
    </xf>
    <xf numFmtId="0" fontId="40" fillId="19" borderId="40" xfId="0" applyFont="1" applyFill="1" applyBorder="1" applyAlignment="1">
      <alignment horizontal="center" vertical="center" wrapText="1"/>
    </xf>
    <xf numFmtId="0" fontId="40" fillId="19" borderId="41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15" fillId="19" borderId="39" xfId="0" applyFont="1" applyFill="1" applyBorder="1" applyAlignment="1">
      <alignment horizontal="center" vertical="center" wrapText="1"/>
    </xf>
    <xf numFmtId="0" fontId="15" fillId="19" borderId="40" xfId="0" applyFont="1" applyFill="1" applyBorder="1" applyAlignment="1">
      <alignment horizontal="center" vertical="center" wrapText="1"/>
    </xf>
    <xf numFmtId="0" fontId="15" fillId="19" borderId="41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22" fillId="26" borderId="0" xfId="0" applyFont="1" applyFill="1" applyAlignment="1">
      <alignment horizontal="left" vertical="center"/>
    </xf>
    <xf numFmtId="0" fontId="15" fillId="19" borderId="14" xfId="0" applyFont="1" applyFill="1" applyBorder="1" applyAlignment="1">
      <alignment horizontal="center" vertical="center" wrapText="1"/>
    </xf>
    <xf numFmtId="0" fontId="15" fillId="19" borderId="18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1" fillId="16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5" fillId="6" borderId="14" xfId="0" applyFont="1" applyFill="1" applyBorder="1" applyAlignment="1">
      <alignment horizontal="left" vertical="center" wrapText="1"/>
    </xf>
    <xf numFmtId="0" fontId="10" fillId="12" borderId="9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70" fontId="22" fillId="26" borderId="0" xfId="0" applyNumberFormat="1" applyFont="1" applyFill="1" applyAlignment="1">
      <alignment horizontal="left" vertical="center"/>
    </xf>
    <xf numFmtId="0" fontId="15" fillId="16" borderId="14" xfId="0" applyFont="1" applyFill="1" applyBorder="1" applyAlignment="1">
      <alignment horizontal="center" vertical="center" wrapText="1"/>
    </xf>
    <xf numFmtId="0" fontId="15" fillId="16" borderId="22" xfId="0" applyFont="1" applyFill="1" applyBorder="1" applyAlignment="1">
      <alignment horizontal="center" vertical="center" wrapText="1"/>
    </xf>
    <xf numFmtId="0" fontId="15" fillId="16" borderId="18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38" fillId="13" borderId="14" xfId="0" applyFont="1" applyFill="1" applyBorder="1" applyAlignment="1">
      <alignment horizontal="center" vertical="center" wrapText="1"/>
    </xf>
    <xf numFmtId="0" fontId="38" fillId="13" borderId="22" xfId="0" applyFont="1" applyFill="1" applyBorder="1" applyAlignment="1">
      <alignment horizontal="center" vertical="center" wrapText="1"/>
    </xf>
    <xf numFmtId="0" fontId="38" fillId="13" borderId="18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 wrapText="1"/>
    </xf>
    <xf numFmtId="0" fontId="21" fillId="19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30" fillId="0" borderId="0" xfId="0" applyFont="1" applyAlignment="1">
      <alignment horizontal="center" wrapText="1"/>
    </xf>
    <xf numFmtId="0" fontId="22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0" fontId="5" fillId="10" borderId="0" xfId="0" applyFont="1" applyFill="1" applyAlignment="1">
      <alignment horizontal="center" wrapText="1"/>
    </xf>
    <xf numFmtId="0" fontId="15" fillId="19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16" borderId="0" xfId="0" applyFont="1" applyFill="1" applyAlignment="1">
      <alignment horizontal="center" wrapText="1"/>
    </xf>
    <xf numFmtId="0" fontId="33" fillId="10" borderId="0" xfId="0" applyFont="1" applyFill="1" applyAlignment="1">
      <alignment horizontal="center" wrapText="1"/>
    </xf>
    <xf numFmtId="1" fontId="9" fillId="13" borderId="0" xfId="0" applyNumberFormat="1" applyFont="1" applyFill="1" applyAlignment="1">
      <alignment horizontal="center" wrapText="1"/>
    </xf>
    <xf numFmtId="0" fontId="9" fillId="13" borderId="0" xfId="0" applyFont="1" applyFill="1" applyAlignment="1">
      <alignment horizontal="center" wrapText="1"/>
    </xf>
    <xf numFmtId="0" fontId="6" fillId="9" borderId="0" xfId="0" applyFont="1" applyFill="1" applyAlignment="1">
      <alignment horizontal="center" wrapText="1"/>
    </xf>
    <xf numFmtId="0" fontId="15" fillId="19" borderId="0" xfId="0" applyFont="1" applyFill="1" applyAlignment="1">
      <alignment horizontal="center" vertical="center" wrapText="1"/>
    </xf>
    <xf numFmtId="0" fontId="28" fillId="19" borderId="0" xfId="0" applyFont="1" applyFill="1" applyAlignment="1">
      <alignment horizontal="center" vertical="center" wrapText="1"/>
    </xf>
    <xf numFmtId="1" fontId="27" fillId="5" borderId="0" xfId="0" applyNumberFormat="1" applyFont="1" applyFill="1" applyAlignment="1">
      <alignment horizontal="center" wrapText="1"/>
    </xf>
    <xf numFmtId="0" fontId="27" fillId="5" borderId="0" xfId="0" applyFont="1" applyFill="1" applyAlignment="1">
      <alignment horizontal="center" wrapText="1"/>
    </xf>
    <xf numFmtId="1" fontId="15" fillId="19" borderId="0" xfId="0" applyNumberFormat="1" applyFont="1" applyFill="1" applyAlignment="1">
      <alignment horizontal="center" wrapText="1"/>
    </xf>
    <xf numFmtId="0" fontId="22" fillId="2" borderId="0" xfId="0" applyFont="1" applyFill="1" applyAlignment="1">
      <alignment horizontal="center" wrapText="1"/>
    </xf>
    <xf numFmtId="0" fontId="23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13" borderId="0" xfId="0" applyFont="1" applyFill="1" applyAlignment="1">
      <alignment horizontal="center" vertical="center" wrapText="1"/>
    </xf>
    <xf numFmtId="2" fontId="9" fillId="13" borderId="0" xfId="0" applyNumberFormat="1" applyFont="1" applyFill="1" applyAlignment="1">
      <alignment horizontal="center" vertical="center" wrapText="1"/>
    </xf>
    <xf numFmtId="1" fontId="15" fillId="19" borderId="0" xfId="0" applyNumberFormat="1" applyFont="1" applyFill="1" applyAlignment="1">
      <alignment horizontal="center" vertical="center" wrapText="1"/>
    </xf>
    <xf numFmtId="167" fontId="15" fillId="19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5" fillId="19" borderId="1" xfId="0" applyFont="1" applyFill="1" applyBorder="1" applyAlignment="1">
      <alignment horizontal="center" vertical="center" wrapText="1"/>
    </xf>
    <xf numFmtId="0" fontId="15" fillId="19" borderId="2" xfId="0" applyFont="1" applyFill="1" applyBorder="1" applyAlignment="1">
      <alignment horizontal="center" vertical="center" wrapText="1"/>
    </xf>
    <xf numFmtId="0" fontId="15" fillId="19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2" fillId="19" borderId="4" xfId="0" applyFont="1" applyFill="1" applyBorder="1" applyAlignment="1">
      <alignment horizontal="center" vertical="center" wrapText="1"/>
    </xf>
    <xf numFmtId="0" fontId="32" fillId="19" borderId="0" xfId="0" applyFont="1" applyFill="1" applyAlignment="1">
      <alignment horizontal="center" vertical="center" wrapText="1"/>
    </xf>
    <xf numFmtId="0" fontId="32" fillId="19" borderId="5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5" fillId="19" borderId="4" xfId="0" applyFont="1" applyFill="1" applyBorder="1" applyAlignment="1">
      <alignment horizontal="center" vertical="center" wrapText="1"/>
    </xf>
    <xf numFmtId="0" fontId="15" fillId="19" borderId="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13" borderId="0" xfId="0" applyFont="1" applyFill="1" applyAlignment="1">
      <alignment horizontal="center" vertical="center"/>
    </xf>
    <xf numFmtId="0" fontId="9" fillId="13" borderId="4" xfId="0" applyFont="1" applyFill="1" applyBorder="1" applyAlignment="1">
      <alignment horizontal="center" vertical="center" wrapText="1"/>
    </xf>
    <xf numFmtId="0" fontId="9" fillId="13" borderId="5" xfId="0" applyFont="1" applyFill="1" applyBorder="1" applyAlignment="1">
      <alignment horizontal="center" vertical="center" wrapText="1"/>
    </xf>
    <xf numFmtId="1" fontId="9" fillId="13" borderId="4" xfId="0" applyNumberFormat="1" applyFont="1" applyFill="1" applyBorder="1" applyAlignment="1">
      <alignment horizontal="center" vertical="center" wrapText="1"/>
    </xf>
    <xf numFmtId="1" fontId="9" fillId="13" borderId="0" xfId="0" applyNumberFormat="1" applyFont="1" applyFill="1" applyAlignment="1">
      <alignment horizontal="center" vertical="center" wrapText="1"/>
    </xf>
    <xf numFmtId="1" fontId="9" fillId="13" borderId="5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2" fontId="11" fillId="0" borderId="2" xfId="0" applyNumberFormat="1" applyFont="1" applyBorder="1" applyAlignment="1">
      <alignment horizontal="center" vertical="center" wrapText="1"/>
    </xf>
    <xf numFmtId="2" fontId="11" fillId="0" borderId="3" xfId="0" applyNumberFormat="1" applyFont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1" fontId="5" fillId="10" borderId="4" xfId="0" applyNumberFormat="1" applyFont="1" applyFill="1" applyBorder="1" applyAlignment="1">
      <alignment horizontal="center" vertical="center" wrapText="1"/>
    </xf>
    <xf numFmtId="1" fontId="5" fillId="10" borderId="0" xfId="0" applyNumberFormat="1" applyFont="1" applyFill="1" applyAlignment="1">
      <alignment horizontal="center" vertical="center" wrapText="1"/>
    </xf>
    <xf numFmtId="1" fontId="5" fillId="10" borderId="5" xfId="0" applyNumberFormat="1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7" fillId="19" borderId="1" xfId="0" applyFont="1" applyFill="1" applyBorder="1" applyAlignment="1">
      <alignment horizontal="center" vertical="center" wrapText="1"/>
    </xf>
    <xf numFmtId="0" fontId="17" fillId="19" borderId="2" xfId="0" applyFont="1" applyFill="1" applyBorder="1" applyAlignment="1">
      <alignment horizontal="center" vertical="center" wrapText="1"/>
    </xf>
    <xf numFmtId="0" fontId="17" fillId="19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2" fontId="15" fillId="19" borderId="0" xfId="0" applyNumberFormat="1" applyFont="1" applyFill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center" vertical="center" wrapText="1"/>
    </xf>
    <xf numFmtId="0" fontId="32" fillId="1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32" fillId="19" borderId="3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1" fontId="0" fillId="2" borderId="5" xfId="0" applyNumberFormat="1" applyFill="1" applyBorder="1" applyAlignment="1">
      <alignment horizontal="center" vertical="center" wrapText="1"/>
    </xf>
    <xf numFmtId="1" fontId="15" fillId="19" borderId="1" xfId="0" applyNumberFormat="1" applyFont="1" applyFill="1" applyBorder="1" applyAlignment="1">
      <alignment horizontal="center" vertical="center" wrapText="1"/>
    </xf>
    <xf numFmtId="1" fontId="15" fillId="19" borderId="2" xfId="0" applyNumberFormat="1" applyFont="1" applyFill="1" applyBorder="1" applyAlignment="1">
      <alignment horizontal="center" vertical="center" wrapText="1"/>
    </xf>
    <xf numFmtId="1" fontId="5" fillId="10" borderId="1" xfId="0" applyNumberFormat="1" applyFont="1" applyFill="1" applyBorder="1" applyAlignment="1">
      <alignment horizontal="center" vertical="center" wrapText="1"/>
    </xf>
    <xf numFmtId="1" fontId="5" fillId="10" borderId="2" xfId="0" applyNumberFormat="1" applyFont="1" applyFill="1" applyBorder="1" applyAlignment="1">
      <alignment horizontal="center" vertical="center" wrapText="1"/>
    </xf>
    <xf numFmtId="1" fontId="5" fillId="10" borderId="3" xfId="0" applyNumberFormat="1" applyFont="1" applyFill="1" applyBorder="1" applyAlignment="1">
      <alignment horizontal="center" vertical="center" wrapText="1"/>
    </xf>
    <xf numFmtId="1" fontId="5" fillId="16" borderId="1" xfId="0" applyNumberFormat="1" applyFont="1" applyFill="1" applyBorder="1" applyAlignment="1">
      <alignment horizontal="center" vertical="center" wrapText="1"/>
    </xf>
    <xf numFmtId="1" fontId="5" fillId="16" borderId="2" xfId="0" applyNumberFormat="1" applyFont="1" applyFill="1" applyBorder="1" applyAlignment="1">
      <alignment horizontal="center" vertical="center" wrapText="1"/>
    </xf>
    <xf numFmtId="1" fontId="5" fillId="16" borderId="3" xfId="0" applyNumberFormat="1" applyFont="1" applyFill="1" applyBorder="1" applyAlignment="1">
      <alignment horizontal="center" vertical="center" wrapText="1"/>
    </xf>
    <xf numFmtId="1" fontId="9" fillId="13" borderId="1" xfId="0" applyNumberFormat="1" applyFont="1" applyFill="1" applyBorder="1" applyAlignment="1">
      <alignment horizontal="center" vertical="center" wrapText="1"/>
    </xf>
    <xf numFmtId="1" fontId="9" fillId="13" borderId="2" xfId="0" applyNumberFormat="1" applyFont="1" applyFill="1" applyBorder="1" applyAlignment="1">
      <alignment horizontal="center" vertical="center" wrapText="1"/>
    </xf>
    <xf numFmtId="1" fontId="9" fillId="13" borderId="3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16" borderId="4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9" fillId="2" borderId="25" xfId="2" applyFill="1" applyBorder="1" applyAlignment="1">
      <alignment horizontal="center"/>
    </xf>
    <xf numFmtId="0" fontId="19" fillId="2" borderId="26" xfId="2" applyFill="1" applyBorder="1" applyAlignment="1">
      <alignment horizontal="center"/>
    </xf>
    <xf numFmtId="0" fontId="19" fillId="2" borderId="27" xfId="2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 wrapText="1"/>
    </xf>
    <xf numFmtId="1" fontId="0" fillId="3" borderId="3" xfId="0" applyNumberFormat="1" applyFill="1" applyBorder="1" applyAlignment="1">
      <alignment horizontal="center" vertical="center" wrapText="1"/>
    </xf>
    <xf numFmtId="1" fontId="0" fillId="10" borderId="1" xfId="0" applyNumberFormat="1" applyFill="1" applyBorder="1" applyAlignment="1">
      <alignment horizontal="center" vertical="center" wrapText="1"/>
    </xf>
    <xf numFmtId="1" fontId="0" fillId="10" borderId="2" xfId="0" applyNumberFormat="1" applyFill="1" applyBorder="1" applyAlignment="1">
      <alignment horizontal="center" vertical="center" wrapText="1"/>
    </xf>
    <xf numFmtId="1" fontId="0" fillId="10" borderId="3" xfId="0" applyNumberFormat="1" applyFill="1" applyBorder="1" applyAlignment="1">
      <alignment horizontal="center" vertical="center" wrapText="1"/>
    </xf>
    <xf numFmtId="1" fontId="0" fillId="10" borderId="4" xfId="0" applyNumberFormat="1" applyFill="1" applyBorder="1" applyAlignment="1">
      <alignment horizontal="center" vertical="center" wrapText="1"/>
    </xf>
    <xf numFmtId="1" fontId="0" fillId="10" borderId="0" xfId="0" applyNumberFormat="1" applyFill="1" applyAlignment="1">
      <alignment horizontal="center" vertical="center" wrapText="1"/>
    </xf>
    <xf numFmtId="1" fontId="0" fillId="10" borderId="5" xfId="0" applyNumberFormat="1" applyFill="1" applyBorder="1" applyAlignment="1">
      <alignment horizontal="center" vertical="center" wrapText="1"/>
    </xf>
    <xf numFmtId="1" fontId="0" fillId="16" borderId="1" xfId="0" applyNumberFormat="1" applyFill="1" applyBorder="1" applyAlignment="1">
      <alignment horizontal="center" vertical="center" wrapText="1"/>
    </xf>
    <xf numFmtId="1" fontId="0" fillId="16" borderId="2" xfId="0" applyNumberFormat="1" applyFill="1" applyBorder="1" applyAlignment="1">
      <alignment horizontal="center" vertical="center" wrapText="1"/>
    </xf>
    <xf numFmtId="1" fontId="0" fillId="16" borderId="3" xfId="0" applyNumberForma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 wrapText="1"/>
    </xf>
    <xf numFmtId="2" fontId="15" fillId="19" borderId="2" xfId="0" applyNumberFormat="1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6" fillId="11" borderId="4" xfId="0" applyFont="1" applyFill="1" applyBorder="1" applyAlignment="1">
      <alignment horizontal="left" vertical="center" wrapText="1"/>
    </xf>
    <xf numFmtId="0" fontId="6" fillId="11" borderId="6" xfId="0" applyFont="1" applyFill="1" applyBorder="1" applyAlignment="1">
      <alignment horizontal="left" vertical="center" wrapText="1"/>
    </xf>
    <xf numFmtId="0" fontId="22" fillId="29" borderId="0" xfId="0" applyFont="1" applyFill="1" applyAlignment="1">
      <alignment horizontal="left" vertical="center"/>
    </xf>
    <xf numFmtId="0" fontId="29" fillId="13" borderId="0" xfId="0" applyFont="1" applyFill="1" applyAlignment="1">
      <alignment horizontal="left" vertical="center"/>
    </xf>
    <xf numFmtId="0" fontId="22" fillId="29" borderId="10" xfId="0" applyFont="1" applyFill="1" applyBorder="1" applyAlignment="1">
      <alignment horizontal="left" vertical="center"/>
    </xf>
    <xf numFmtId="0" fontId="22" fillId="29" borderId="34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42" fillId="29" borderId="0" xfId="0" applyFont="1" applyFill="1" applyAlignment="1">
      <alignment horizontal="center" vertical="center"/>
    </xf>
    <xf numFmtId="0" fontId="22" fillId="29" borderId="28" xfId="0" applyFont="1" applyFill="1" applyBorder="1" applyAlignment="1">
      <alignment horizontal="left" vertical="center"/>
    </xf>
    <xf numFmtId="0" fontId="22" fillId="29" borderId="29" xfId="0" applyFont="1" applyFill="1" applyBorder="1" applyAlignment="1">
      <alignment horizontal="left" vertical="center"/>
    </xf>
    <xf numFmtId="0" fontId="22" fillId="29" borderId="30" xfId="0" applyFont="1" applyFill="1" applyBorder="1" applyAlignment="1">
      <alignment horizontal="left" vertical="center"/>
    </xf>
    <xf numFmtId="0" fontId="29" fillId="13" borderId="10" xfId="0" applyFont="1" applyFill="1" applyBorder="1" applyAlignment="1">
      <alignment horizontal="left" vertical="center"/>
    </xf>
    <xf numFmtId="0" fontId="29" fillId="13" borderId="34" xfId="0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34" xfId="0" applyFont="1" applyBorder="1" applyAlignment="1">
      <alignment horizontal="left" vertical="center"/>
    </xf>
    <xf numFmtId="0" fontId="14" fillId="29" borderId="28" xfId="0" applyFont="1" applyFill="1" applyBorder="1" applyAlignment="1">
      <alignment horizontal="center" vertical="center"/>
    </xf>
    <xf numFmtId="0" fontId="14" fillId="29" borderId="29" xfId="0" applyFont="1" applyFill="1" applyBorder="1" applyAlignment="1">
      <alignment horizontal="center" vertical="center"/>
    </xf>
    <xf numFmtId="0" fontId="14" fillId="29" borderId="30" xfId="0" applyFont="1" applyFill="1" applyBorder="1" applyAlignment="1">
      <alignment horizontal="center" vertical="center"/>
    </xf>
    <xf numFmtId="0" fontId="14" fillId="29" borderId="10" xfId="0" applyFont="1" applyFill="1" applyBorder="1" applyAlignment="1">
      <alignment horizontal="center" vertical="center"/>
    </xf>
    <xf numFmtId="0" fontId="14" fillId="29" borderId="0" xfId="0" applyFont="1" applyFill="1" applyAlignment="1">
      <alignment horizontal="center" vertical="center"/>
    </xf>
    <xf numFmtId="0" fontId="14" fillId="29" borderId="3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0" fillId="0" borderId="5" xfId="0" applyNumberFormat="1" applyFont="1" applyBorder="1" applyAlignment="1">
      <alignment horizontal="left" vertical="center" wrapText="1"/>
    </xf>
    <xf numFmtId="0" fontId="16" fillId="4" borderId="5" xfId="0" applyFont="1" applyFill="1" applyBorder="1" applyAlignment="1">
      <alignment vertical="center" wrapText="1"/>
    </xf>
    <xf numFmtId="0" fontId="9" fillId="4" borderId="0" xfId="0" applyFont="1" applyFill="1" applyBorder="1" applyAlignment="1">
      <alignment horizontal="left" vertical="center" wrapText="1"/>
    </xf>
    <xf numFmtId="0" fontId="16" fillId="4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1" fontId="10" fillId="0" borderId="0" xfId="0" applyNumberFormat="1" applyFont="1" applyBorder="1" applyAlignment="1">
      <alignment horizontal="left" vertical="center" wrapText="1"/>
    </xf>
    <xf numFmtId="0" fontId="0" fillId="18" borderId="0" xfId="0" applyFill="1" applyBorder="1" applyAlignment="1">
      <alignment horizontal="left" vertical="center" wrapText="1"/>
    </xf>
    <xf numFmtId="0" fontId="10" fillId="18" borderId="0" xfId="0" applyFont="1" applyFill="1" applyBorder="1" applyAlignment="1">
      <alignment horizontal="left" vertical="center" wrapText="1"/>
    </xf>
    <xf numFmtId="0" fontId="10" fillId="18" borderId="5" xfId="0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0" xfId="0" applyBorder="1"/>
    <xf numFmtId="0" fontId="0" fillId="18" borderId="4" xfId="0" applyFill="1" applyBorder="1"/>
    <xf numFmtId="0" fontId="0" fillId="18" borderId="0" xfId="0" applyFill="1" applyBorder="1"/>
    <xf numFmtId="1" fontId="0" fillId="0" borderId="0" xfId="0" applyNumberFormat="1" applyBorder="1" applyAlignment="1">
      <alignment horizontal="left"/>
    </xf>
    <xf numFmtId="1" fontId="0" fillId="0" borderId="5" xfId="0" applyNumberFormat="1" applyBorder="1" applyAlignment="1">
      <alignment horizontal="left"/>
    </xf>
    <xf numFmtId="1" fontId="0" fillId="18" borderId="0" xfId="0" applyNumberFormat="1" applyFill="1" applyBorder="1" applyAlignment="1">
      <alignment horizontal="left"/>
    </xf>
    <xf numFmtId="1" fontId="0" fillId="18" borderId="5" xfId="0" applyNumberFormat="1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6" fillId="0" borderId="0" xfId="0" applyFont="1" applyBorder="1" applyAlignment="1">
      <alignment horizontal="center" vertical="center" wrapText="1"/>
    </xf>
  </cellXfs>
  <cellStyles count="12">
    <cellStyle name="Normal" xfId="0" builtinId="0"/>
    <cellStyle name="xls-style-1" xfId="1" xr:uid="{3F8003D9-B21D-4F3C-91BF-2504A557F2BF}"/>
    <cellStyle name="xls-style-10" xfId="10" xr:uid="{77616295-5063-47C3-8E27-25136B4E6DC2}"/>
    <cellStyle name="xls-style-11" xfId="11" xr:uid="{1B5A7540-7FB2-474B-A41B-52B590C7B155}"/>
    <cellStyle name="xls-style-2" xfId="2" xr:uid="{A85F5C09-45CA-4FED-AD8C-95A7048D1850}"/>
    <cellStyle name="xls-style-3" xfId="3" xr:uid="{5D627BD0-88DA-40DE-AD42-FD5BC6413589}"/>
    <cellStyle name="xls-style-4" xfId="4" xr:uid="{EC2EDFC7-BD57-4D66-A620-A32FDD5EA665}"/>
    <cellStyle name="xls-style-5" xfId="5" xr:uid="{03E0428B-47BE-4729-B1EB-9750DA76DE2E}"/>
    <cellStyle name="xls-style-6" xfId="6" xr:uid="{BEB036D5-EBF9-4977-A6CD-A7CD208A147C}"/>
    <cellStyle name="xls-style-7" xfId="7" xr:uid="{BE1E5920-075E-456D-BBC2-C824030C238B}"/>
    <cellStyle name="xls-style-8" xfId="8" xr:uid="{484F96C6-94ED-4C83-B960-74CF8F8445AF}"/>
    <cellStyle name="xls-style-9" xfId="9" xr:uid="{2A328AC4-2DE4-4CC7-A37F-513935A28248}"/>
  </cellStyles>
  <dxfs count="0"/>
  <tableStyles count="0" defaultTableStyle="TableStyleMedium2" defaultPivotStyle="PivotStyleLight16"/>
  <colors>
    <mruColors>
      <color rgb="FFCC99FF"/>
      <color rgb="FFCC66FF"/>
      <color rgb="FFFF7C80"/>
      <color rgb="FFEFB3AD"/>
      <color rgb="FFFF89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customschemas.google.com/relationships/workbookmetadata" Target="metadata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D196-AA2B-4AB4-87EE-099557118A49}">
  <dimension ref="A1:H23"/>
  <sheetViews>
    <sheetView workbookViewId="0">
      <selection activeCell="A2" sqref="A2"/>
    </sheetView>
  </sheetViews>
  <sheetFormatPr defaultRowHeight="15"/>
  <cols>
    <col min="1" max="1" width="23.7109375" customWidth="1"/>
  </cols>
  <sheetData>
    <row r="1" spans="1:8" ht="18.600000000000001" customHeight="1">
      <c r="A1" s="526" t="s">
        <v>0</v>
      </c>
      <c r="B1" s="526"/>
      <c r="C1" s="526"/>
      <c r="D1" s="526"/>
      <c r="E1" s="526"/>
      <c r="F1" s="526"/>
      <c r="G1" s="526"/>
      <c r="H1" s="526"/>
    </row>
    <row r="2" spans="1:8">
      <c r="A2" s="52" t="s">
        <v>1</v>
      </c>
      <c r="B2" s="52" t="s">
        <v>2</v>
      </c>
      <c r="C2" s="52" t="s">
        <v>3</v>
      </c>
      <c r="D2" s="52" t="s">
        <v>4</v>
      </c>
      <c r="E2" s="52" t="s">
        <v>5</v>
      </c>
      <c r="F2" s="52" t="s">
        <v>6</v>
      </c>
      <c r="G2" s="52" t="s">
        <v>7</v>
      </c>
      <c r="H2" s="52" t="s">
        <v>8</v>
      </c>
    </row>
    <row r="3" spans="1:8">
      <c r="A3" s="245" t="s">
        <v>9</v>
      </c>
      <c r="B3" s="246">
        <v>0</v>
      </c>
      <c r="C3" s="246">
        <v>0</v>
      </c>
      <c r="D3" s="246">
        <v>1.405393835616E-3</v>
      </c>
      <c r="E3" s="246">
        <v>1.6895464769649999E-3</v>
      </c>
      <c r="F3" s="246">
        <v>1.9379951228730001E-3</v>
      </c>
      <c r="G3" s="246">
        <v>0</v>
      </c>
      <c r="H3" s="246">
        <v>0</v>
      </c>
    </row>
    <row r="4" spans="1:8">
      <c r="A4" s="247" t="s">
        <v>10</v>
      </c>
      <c r="B4" s="248">
        <v>0</v>
      </c>
      <c r="C4" s="248">
        <v>0</v>
      </c>
      <c r="D4" s="248">
        <v>0</v>
      </c>
      <c r="E4" s="248">
        <v>0</v>
      </c>
      <c r="F4" s="248">
        <v>0</v>
      </c>
      <c r="G4" s="248">
        <v>0</v>
      </c>
      <c r="H4" s="248">
        <v>0</v>
      </c>
    </row>
    <row r="5" spans="1:8">
      <c r="A5" s="55" t="s">
        <v>11</v>
      </c>
      <c r="B5" s="249">
        <v>0</v>
      </c>
      <c r="C5" s="249">
        <v>0</v>
      </c>
      <c r="D5" s="249">
        <v>0</v>
      </c>
      <c r="E5" s="249">
        <v>0</v>
      </c>
      <c r="F5" s="249">
        <v>0</v>
      </c>
      <c r="G5" s="249">
        <v>0</v>
      </c>
      <c r="H5" s="249">
        <v>0</v>
      </c>
    </row>
    <row r="6" spans="1:8">
      <c r="A6" s="247" t="s">
        <v>12</v>
      </c>
      <c r="B6" s="248">
        <v>0</v>
      </c>
      <c r="C6" s="248">
        <v>0</v>
      </c>
      <c r="D6" s="248">
        <v>0</v>
      </c>
      <c r="E6" s="248">
        <v>0</v>
      </c>
      <c r="F6" s="248">
        <v>0</v>
      </c>
      <c r="G6" s="248">
        <v>0</v>
      </c>
      <c r="H6" s="248">
        <v>0</v>
      </c>
    </row>
    <row r="7" spans="1:8">
      <c r="A7" s="55" t="s">
        <v>13</v>
      </c>
      <c r="B7" s="249">
        <v>0</v>
      </c>
      <c r="C7" s="249">
        <v>0</v>
      </c>
      <c r="D7" s="249">
        <v>0</v>
      </c>
      <c r="E7" s="249">
        <v>0</v>
      </c>
      <c r="F7" s="249">
        <v>0</v>
      </c>
      <c r="G7" s="249">
        <v>0</v>
      </c>
      <c r="H7" s="249">
        <v>0</v>
      </c>
    </row>
    <row r="8" spans="1:8">
      <c r="A8" s="247" t="s">
        <v>14</v>
      </c>
      <c r="B8" s="248">
        <v>0</v>
      </c>
      <c r="C8" s="248">
        <v>0</v>
      </c>
      <c r="D8" s="248">
        <v>0</v>
      </c>
      <c r="E8" s="248">
        <v>0</v>
      </c>
      <c r="F8" s="248">
        <v>0</v>
      </c>
      <c r="G8" s="248">
        <v>0</v>
      </c>
      <c r="H8" s="248">
        <v>0</v>
      </c>
    </row>
    <row r="9" spans="1:8">
      <c r="A9" s="55" t="s">
        <v>15</v>
      </c>
      <c r="B9" s="249">
        <v>0</v>
      </c>
      <c r="C9" s="249">
        <v>0</v>
      </c>
      <c r="D9" s="249">
        <v>1.405393835616E-3</v>
      </c>
      <c r="E9" s="249">
        <v>1.6895464769649999E-3</v>
      </c>
      <c r="F9" s="249">
        <v>1.9379951228730001E-3</v>
      </c>
      <c r="G9" s="249">
        <v>0</v>
      </c>
      <c r="H9" s="249">
        <v>0</v>
      </c>
    </row>
    <row r="10" spans="1:8">
      <c r="A10" s="245" t="s">
        <v>16</v>
      </c>
      <c r="B10" s="246">
        <v>0</v>
      </c>
      <c r="C10" s="246">
        <v>0</v>
      </c>
      <c r="D10" s="246">
        <v>8.7956621000000005E-6</v>
      </c>
      <c r="E10" s="246">
        <v>1.126364318E-5</v>
      </c>
      <c r="F10" s="246">
        <v>1.4355519428999999E-5</v>
      </c>
      <c r="G10" s="246">
        <v>0</v>
      </c>
      <c r="H10" s="246">
        <v>0</v>
      </c>
    </row>
    <row r="11" spans="1:8">
      <c r="A11" s="55" t="s">
        <v>10</v>
      </c>
      <c r="B11" s="249">
        <v>0</v>
      </c>
      <c r="C11" s="249">
        <v>0</v>
      </c>
      <c r="D11" s="249">
        <v>0</v>
      </c>
      <c r="E11" s="249">
        <v>0</v>
      </c>
      <c r="F11" s="249">
        <v>0</v>
      </c>
      <c r="G11" s="249">
        <v>0</v>
      </c>
      <c r="H11" s="249">
        <v>0</v>
      </c>
    </row>
    <row r="12" spans="1:8">
      <c r="A12" s="247" t="s">
        <v>11</v>
      </c>
      <c r="B12" s="248">
        <v>0</v>
      </c>
      <c r="C12" s="248">
        <v>0</v>
      </c>
      <c r="D12" s="248">
        <v>0</v>
      </c>
      <c r="E12" s="248">
        <v>0</v>
      </c>
      <c r="F12" s="248">
        <v>0</v>
      </c>
      <c r="G12" s="248">
        <v>0</v>
      </c>
      <c r="H12" s="248">
        <v>0</v>
      </c>
    </row>
    <row r="13" spans="1:8">
      <c r="A13" s="55" t="s">
        <v>12</v>
      </c>
      <c r="B13" s="249">
        <v>0</v>
      </c>
      <c r="C13" s="249">
        <v>0</v>
      </c>
      <c r="D13" s="249">
        <v>0</v>
      </c>
      <c r="E13" s="249">
        <v>0</v>
      </c>
      <c r="F13" s="249">
        <v>0</v>
      </c>
      <c r="G13" s="249">
        <v>0</v>
      </c>
      <c r="H13" s="249">
        <v>0</v>
      </c>
    </row>
    <row r="14" spans="1:8">
      <c r="A14" s="247" t="s">
        <v>13</v>
      </c>
      <c r="B14" s="248">
        <v>0</v>
      </c>
      <c r="C14" s="248">
        <v>0</v>
      </c>
      <c r="D14" s="248">
        <v>0</v>
      </c>
      <c r="E14" s="248">
        <v>0</v>
      </c>
      <c r="F14" s="248">
        <v>0</v>
      </c>
      <c r="G14" s="248">
        <v>0</v>
      </c>
      <c r="H14" s="248">
        <v>0</v>
      </c>
    </row>
    <row r="15" spans="1:8">
      <c r="A15" s="55" t="s">
        <v>14</v>
      </c>
      <c r="B15" s="249">
        <v>0</v>
      </c>
      <c r="C15" s="249">
        <v>0</v>
      </c>
      <c r="D15" s="249">
        <v>0</v>
      </c>
      <c r="E15" s="249">
        <v>0</v>
      </c>
      <c r="F15" s="249">
        <v>0</v>
      </c>
      <c r="G15" s="249">
        <v>0</v>
      </c>
      <c r="H15" s="249">
        <v>0</v>
      </c>
    </row>
    <row r="16" spans="1:8">
      <c r="A16" s="247" t="s">
        <v>15</v>
      </c>
      <c r="B16" s="248">
        <v>0</v>
      </c>
      <c r="C16" s="248">
        <v>0</v>
      </c>
      <c r="D16" s="248">
        <v>8.7956621000000005E-6</v>
      </c>
      <c r="E16" s="248">
        <v>1.126364318E-5</v>
      </c>
      <c r="F16" s="248">
        <v>1.4355519428999999E-5</v>
      </c>
      <c r="G16" s="248">
        <v>0</v>
      </c>
      <c r="H16" s="248">
        <v>0</v>
      </c>
    </row>
    <row r="17" spans="1:8">
      <c r="A17" s="245" t="s">
        <v>17</v>
      </c>
      <c r="B17" s="246">
        <v>0</v>
      </c>
      <c r="C17" s="246">
        <v>0</v>
      </c>
      <c r="D17" s="246">
        <v>4.8376141552999999E-5</v>
      </c>
      <c r="E17" s="246">
        <v>6.8225495832000002E-5</v>
      </c>
      <c r="F17" s="246">
        <v>9.3310876286000006E-5</v>
      </c>
      <c r="G17" s="246">
        <v>0</v>
      </c>
      <c r="H17" s="246">
        <v>0</v>
      </c>
    </row>
    <row r="18" spans="1:8">
      <c r="A18" s="247" t="s">
        <v>10</v>
      </c>
      <c r="B18" s="248">
        <v>0</v>
      </c>
      <c r="C18" s="248">
        <v>0</v>
      </c>
      <c r="D18" s="248">
        <v>0</v>
      </c>
      <c r="E18" s="248">
        <v>0</v>
      </c>
      <c r="F18" s="248">
        <v>0</v>
      </c>
      <c r="G18" s="248">
        <v>0</v>
      </c>
      <c r="H18" s="248">
        <v>0</v>
      </c>
    </row>
    <row r="19" spans="1:8">
      <c r="A19" s="55" t="s">
        <v>11</v>
      </c>
      <c r="B19" s="249">
        <v>0</v>
      </c>
      <c r="C19" s="249">
        <v>0</v>
      </c>
      <c r="D19" s="249">
        <v>0</v>
      </c>
      <c r="E19" s="249">
        <v>0</v>
      </c>
      <c r="F19" s="249">
        <v>0</v>
      </c>
      <c r="G19" s="249">
        <v>0</v>
      </c>
      <c r="H19" s="249">
        <v>0</v>
      </c>
    </row>
    <row r="20" spans="1:8">
      <c r="A20" s="247" t="s">
        <v>12</v>
      </c>
      <c r="B20" s="248">
        <v>0</v>
      </c>
      <c r="C20" s="248">
        <v>0</v>
      </c>
      <c r="D20" s="248">
        <v>0</v>
      </c>
      <c r="E20" s="248">
        <v>0</v>
      </c>
      <c r="F20" s="248">
        <v>0</v>
      </c>
      <c r="G20" s="248">
        <v>0</v>
      </c>
      <c r="H20" s="248">
        <v>0</v>
      </c>
    </row>
    <row r="21" spans="1:8">
      <c r="A21" s="55" t="s">
        <v>13</v>
      </c>
      <c r="B21" s="249">
        <v>0</v>
      </c>
      <c r="C21" s="249">
        <v>0</v>
      </c>
      <c r="D21" s="249">
        <v>0</v>
      </c>
      <c r="E21" s="249">
        <v>0</v>
      </c>
      <c r="F21" s="249">
        <v>0</v>
      </c>
      <c r="G21" s="249">
        <v>0</v>
      </c>
      <c r="H21" s="249">
        <v>0</v>
      </c>
    </row>
    <row r="22" spans="1:8">
      <c r="A22" s="247" t="s">
        <v>14</v>
      </c>
      <c r="B22" s="248">
        <v>0</v>
      </c>
      <c r="C22" s="248">
        <v>0</v>
      </c>
      <c r="D22" s="248">
        <v>0</v>
      </c>
      <c r="E22" s="248">
        <v>0</v>
      </c>
      <c r="F22" s="248">
        <v>0</v>
      </c>
      <c r="G22" s="248">
        <v>0</v>
      </c>
      <c r="H22" s="248">
        <v>0</v>
      </c>
    </row>
    <row r="23" spans="1:8">
      <c r="A23" s="55" t="s">
        <v>15</v>
      </c>
      <c r="B23" s="249">
        <v>0</v>
      </c>
      <c r="C23" s="249">
        <v>0</v>
      </c>
      <c r="D23" s="249">
        <v>4.8376141552999999E-5</v>
      </c>
      <c r="E23" s="249">
        <v>6.8225495832000002E-5</v>
      </c>
      <c r="F23" s="249">
        <v>9.3310876286000006E-5</v>
      </c>
      <c r="G23" s="249">
        <v>0</v>
      </c>
      <c r="H23" s="249">
        <v>0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1250-2070-4A95-9BB4-E10B305402F1}">
  <sheetPr>
    <tabColor theme="9" tint="-0.249977111117893"/>
  </sheetPr>
  <dimension ref="A1:XEF828"/>
  <sheetViews>
    <sheetView zoomScale="70" zoomScaleNormal="70" workbookViewId="0">
      <selection activeCell="C3" sqref="C3"/>
    </sheetView>
  </sheetViews>
  <sheetFormatPr defaultColWidth="14.42578125" defaultRowHeight="15" customHeight="1"/>
  <cols>
    <col min="1" max="1" width="34.28515625" style="5" customWidth="1"/>
    <col min="2" max="2" width="17.85546875" style="5" customWidth="1"/>
    <col min="3" max="3" width="11.28515625" style="5" customWidth="1"/>
    <col min="4" max="9" width="9.28515625" style="5" customWidth="1"/>
    <col min="10" max="11" width="8.7109375" style="5" customWidth="1"/>
    <col min="12" max="16384" width="14.42578125" style="5"/>
  </cols>
  <sheetData>
    <row r="1" spans="1:1024 1032:2048 2056:3072 3080:4096 4104:5120 5128:6144 6152:7168 7176:8192 8200:9216 9224:10240 10248:11264 11272:12288 12296:13312 13320:14336 14344:15360 15368:16360" ht="25.15" customHeight="1">
      <c r="A1" s="446" t="s">
        <v>357</v>
      </c>
      <c r="B1" s="447" t="s">
        <v>31</v>
      </c>
      <c r="C1" s="448">
        <v>2022</v>
      </c>
      <c r="D1" s="448">
        <v>2025</v>
      </c>
      <c r="E1" s="448">
        <v>2030</v>
      </c>
      <c r="F1" s="448">
        <v>2035</v>
      </c>
      <c r="G1" s="448">
        <v>2040</v>
      </c>
      <c r="H1" s="448">
        <v>2045</v>
      </c>
      <c r="I1" s="449">
        <v>2050</v>
      </c>
    </row>
    <row r="2" spans="1:1024 1032:2048 2056:3072 3080:4096 4104:5120 5128:6144 6152:7168 7176:8192 8200:9216 9224:10240 10248:11264 11272:12288 12296:13312 13320:14336 14344:15360 15368:16360" ht="21" customHeight="1">
      <c r="A2" s="440" t="s">
        <v>355</v>
      </c>
      <c r="B2" s="441" t="s">
        <v>356</v>
      </c>
      <c r="C2" s="442" t="s">
        <v>138</v>
      </c>
      <c r="D2" s="442"/>
      <c r="E2" s="442"/>
      <c r="F2" s="442"/>
      <c r="G2" s="442"/>
      <c r="H2" s="442"/>
      <c r="I2" s="443"/>
    </row>
    <row r="3" spans="1:1024 1032:2048 2056:3072 3080:4096 4104:5120 5128:6144 6152:7168 7176:8192 8200:9216 9224:10240 10248:11264 11272:12288 12296:13312 13320:14336 14344:15360 15368:16360" ht="21" customHeight="1">
      <c r="A3" s="440" t="s">
        <v>9</v>
      </c>
      <c r="B3" s="441" t="s">
        <v>358</v>
      </c>
      <c r="C3" s="200">
        <v>123</v>
      </c>
      <c r="D3" s="200">
        <v>123</v>
      </c>
      <c r="E3" s="200">
        <v>123</v>
      </c>
      <c r="F3" s="200">
        <v>123</v>
      </c>
      <c r="G3" s="200">
        <v>123</v>
      </c>
      <c r="H3" s="200">
        <v>123</v>
      </c>
      <c r="I3" s="271">
        <v>123</v>
      </c>
    </row>
    <row r="4" spans="1:1024 1032:2048 2056:3072 3080:4096 4104:5120 5128:6144 6152:7168 7176:8192 8200:9216 9224:10240 10248:11264 11272:12288 12296:13312 13320:14336 14344:15360 15368:16360" ht="21" customHeight="1">
      <c r="A4" s="440" t="s">
        <v>16</v>
      </c>
      <c r="B4" s="441" t="s">
        <v>358</v>
      </c>
      <c r="C4" s="200">
        <v>123</v>
      </c>
      <c r="D4" s="200">
        <v>123</v>
      </c>
      <c r="E4" s="200">
        <v>123</v>
      </c>
      <c r="F4" s="200">
        <v>123</v>
      </c>
      <c r="G4" s="200">
        <v>123</v>
      </c>
      <c r="H4" s="200">
        <v>123</v>
      </c>
      <c r="I4" s="271">
        <v>123</v>
      </c>
    </row>
    <row r="5" spans="1:1024 1032:2048 2056:3072 3080:4096 4104:5120 5128:6144 6152:7168 7176:8192 8200:9216 9224:10240 10248:11264 11272:12288 12296:13312 13320:14336 14344:15360 15368:16360" ht="21" customHeight="1">
      <c r="A5" s="440" t="s">
        <v>17</v>
      </c>
      <c r="B5" s="441" t="s">
        <v>358</v>
      </c>
      <c r="C5" s="200">
        <v>123</v>
      </c>
      <c r="D5" s="200">
        <v>123</v>
      </c>
      <c r="E5" s="200">
        <v>123</v>
      </c>
      <c r="F5" s="200">
        <v>123</v>
      </c>
      <c r="G5" s="200">
        <v>123</v>
      </c>
      <c r="H5" s="200">
        <v>123</v>
      </c>
      <c r="I5" s="271">
        <v>123</v>
      </c>
    </row>
    <row r="6" spans="1:1024 1032:2048 2056:3072 3080:4096 4104:5120 5128:6144 6152:7168 7176:8192 8200:9216 9224:10240 10248:11264 11272:12288 12296:13312 13320:14336 14344:15360 15368:16360" ht="21" customHeight="1" thickBot="1">
      <c r="A6" s="440" t="s">
        <v>281</v>
      </c>
      <c r="B6" s="441" t="s">
        <v>358</v>
      </c>
      <c r="C6" s="200">
        <v>123</v>
      </c>
      <c r="D6" s="200">
        <v>123</v>
      </c>
      <c r="E6" s="200">
        <v>123</v>
      </c>
      <c r="F6" s="200">
        <v>123</v>
      </c>
      <c r="G6" s="200">
        <v>123</v>
      </c>
      <c r="H6" s="200">
        <v>123</v>
      </c>
      <c r="I6" s="271">
        <v>123</v>
      </c>
    </row>
    <row r="7" spans="1:1024 1032:2048 2056:3072 3080:4096 4104:5120 5128:6144 6152:7168 7176:8192 8200:9216 9224:10240 10248:11264 11272:12288 12296:13312 13320:14336 14344:15360 15368:16360" ht="21" hidden="1" customHeight="1" thickBot="1">
      <c r="A7" s="440" t="s">
        <v>30</v>
      </c>
      <c r="B7" s="441" t="s">
        <v>33</v>
      </c>
      <c r="C7" s="450">
        <f>SUM(C3:C6)</f>
        <v>492</v>
      </c>
      <c r="D7" s="450">
        <f t="shared" ref="D7:I7" si="0">SUM(D3:D6)</f>
        <v>492</v>
      </c>
      <c r="E7" s="450">
        <f t="shared" si="0"/>
        <v>492</v>
      </c>
      <c r="F7" s="450">
        <f t="shared" si="0"/>
        <v>492</v>
      </c>
      <c r="G7" s="450">
        <f t="shared" si="0"/>
        <v>492</v>
      </c>
      <c r="H7" s="450">
        <f t="shared" si="0"/>
        <v>492</v>
      </c>
      <c r="I7" s="451">
        <f t="shared" si="0"/>
        <v>492</v>
      </c>
    </row>
    <row r="8" spans="1:1024 1032:2048 2056:3072 3080:4096 4104:5120 5128:6144 6152:7168 7176:8192 8200:9216 9224:10240 10248:11264 11272:12288 12296:13312 13320:14336 14344:15360 15368:16360" ht="21" hidden="1" customHeight="1">
      <c r="A8" s="440" t="s">
        <v>9</v>
      </c>
      <c r="B8" s="441" t="s">
        <v>28</v>
      </c>
      <c r="C8" s="442">
        <f>(C3/C$7)*100</f>
        <v>25</v>
      </c>
      <c r="D8" s="442">
        <f t="shared" ref="D8:I8" si="1">(D3/D$7)*100</f>
        <v>25</v>
      </c>
      <c r="E8" s="442">
        <f t="shared" si="1"/>
        <v>25</v>
      </c>
      <c r="F8" s="442">
        <f t="shared" si="1"/>
        <v>25</v>
      </c>
      <c r="G8" s="442">
        <f t="shared" si="1"/>
        <v>25</v>
      </c>
      <c r="H8" s="442">
        <f t="shared" si="1"/>
        <v>25</v>
      </c>
      <c r="I8" s="443">
        <f t="shared" si="1"/>
        <v>25</v>
      </c>
    </row>
    <row r="9" spans="1:1024 1032:2048 2056:3072 3080:4096 4104:5120 5128:6144 6152:7168 7176:8192 8200:9216 9224:10240 10248:11264 11272:12288 12296:13312 13320:14336 14344:15360 15368:16360" ht="21" hidden="1" customHeight="1">
      <c r="A9" s="440" t="s">
        <v>16</v>
      </c>
      <c r="B9" s="441" t="s">
        <v>28</v>
      </c>
      <c r="C9" s="442">
        <f t="shared" ref="C9:I10" si="2">(C4/C$7)*100</f>
        <v>25</v>
      </c>
      <c r="D9" s="442">
        <f t="shared" si="2"/>
        <v>25</v>
      </c>
      <c r="E9" s="442">
        <f t="shared" si="2"/>
        <v>25</v>
      </c>
      <c r="F9" s="442">
        <f t="shared" si="2"/>
        <v>25</v>
      </c>
      <c r="G9" s="442">
        <f t="shared" si="2"/>
        <v>25</v>
      </c>
      <c r="H9" s="442">
        <f t="shared" si="2"/>
        <v>25</v>
      </c>
      <c r="I9" s="443">
        <f t="shared" si="2"/>
        <v>25</v>
      </c>
    </row>
    <row r="10" spans="1:1024 1032:2048 2056:3072 3080:4096 4104:5120 5128:6144 6152:7168 7176:8192 8200:9216 9224:10240 10248:11264 11272:12288 12296:13312 13320:14336 14344:15360 15368:16360" ht="21" hidden="1" customHeight="1" thickBot="1">
      <c r="A10" s="440" t="s">
        <v>17</v>
      </c>
      <c r="B10" s="441" t="s">
        <v>28</v>
      </c>
      <c r="C10" s="442">
        <f t="shared" si="2"/>
        <v>25</v>
      </c>
      <c r="D10" s="442">
        <f t="shared" si="2"/>
        <v>25</v>
      </c>
      <c r="E10" s="442">
        <f t="shared" si="2"/>
        <v>25</v>
      </c>
      <c r="F10" s="442">
        <f t="shared" si="2"/>
        <v>25</v>
      </c>
      <c r="G10" s="442">
        <f t="shared" si="2"/>
        <v>25</v>
      </c>
      <c r="H10" s="442">
        <f t="shared" si="2"/>
        <v>25</v>
      </c>
      <c r="I10" s="443">
        <f t="shared" si="2"/>
        <v>25</v>
      </c>
    </row>
    <row r="11" spans="1:1024 1032:2048 2056:3072 3080:4096 4104:5120 5128:6144 6152:7168 7176:8192 8200:9216 9224:10240 10248:11264 11272:12288 12296:13312 13320:14336 14344:15360 15368:16360" ht="42" customHeight="1">
      <c r="A11" s="536" t="s">
        <v>359</v>
      </c>
      <c r="B11" s="537"/>
      <c r="C11" s="537"/>
      <c r="D11" s="537"/>
      <c r="E11" s="537"/>
      <c r="F11" s="537"/>
      <c r="G11" s="537"/>
      <c r="H11" s="537"/>
      <c r="I11" s="538"/>
    </row>
    <row r="12" spans="1:1024 1032:2048 2056:3072 3080:4096 4104:5120 5128:6144 6152:7168 7176:8192 8200:9216 9224:10240 10248:11264 11272:12288 12296:13312 13320:14336 14344:15360 15368:16360" ht="17.45" customHeight="1">
      <c r="A12" s="527" t="s">
        <v>9</v>
      </c>
      <c r="B12" s="528"/>
      <c r="C12" s="528"/>
      <c r="D12" s="528"/>
      <c r="E12" s="528"/>
      <c r="F12" s="528"/>
      <c r="G12" s="528"/>
      <c r="H12" s="528"/>
      <c r="I12" s="529"/>
    </row>
    <row r="13" spans="1:1024 1032:2048 2056:3072 3080:4096 4104:5120 5128:6144 6152:7168 7176:8192 8200:9216 9224:10240 10248:11264 11272:12288 12296:13312 13320:14336 14344:15360 15368:16360">
      <c r="A13" s="533" t="s">
        <v>62</v>
      </c>
      <c r="B13" s="534"/>
      <c r="C13" s="534"/>
      <c r="D13" s="534"/>
      <c r="E13" s="534"/>
      <c r="F13" s="534"/>
      <c r="G13" s="534"/>
      <c r="H13" s="534"/>
      <c r="I13" s="535"/>
    </row>
    <row r="14" spans="1:1024 1032:2048 2056:3072 3080:4096 4104:5120 5128:6144 6152:7168 7176:8192 8200:9216 9224:10240 10248:11264 11272:12288 12296:13312 13320:14336 14344:15360 15368:16360" s="444" customFormat="1" ht="12.75">
      <c r="A14" s="452" t="s">
        <v>76</v>
      </c>
      <c r="B14" s="453" t="s">
        <v>31</v>
      </c>
      <c r="C14" s="453">
        <v>2022</v>
      </c>
      <c r="D14" s="453">
        <v>2025</v>
      </c>
      <c r="E14" s="453">
        <v>2030</v>
      </c>
      <c r="F14" s="453">
        <v>2035</v>
      </c>
      <c r="G14" s="453">
        <v>2040</v>
      </c>
      <c r="H14" s="453">
        <v>2045</v>
      </c>
      <c r="I14" s="454">
        <v>2050</v>
      </c>
      <c r="P14" s="445"/>
      <c r="X14" s="445"/>
      <c r="AF14" s="445"/>
      <c r="AN14" s="445"/>
      <c r="AV14" s="445"/>
      <c r="BD14" s="445"/>
      <c r="BL14" s="445"/>
      <c r="BT14" s="445"/>
      <c r="CB14" s="445"/>
      <c r="CJ14" s="445"/>
      <c r="CR14" s="445"/>
      <c r="CZ14" s="445"/>
      <c r="DH14" s="445"/>
      <c r="DP14" s="445"/>
      <c r="DX14" s="445"/>
      <c r="EF14" s="445"/>
      <c r="EN14" s="445"/>
      <c r="EV14" s="445"/>
      <c r="FD14" s="445"/>
      <c r="FL14" s="445"/>
      <c r="FT14" s="445"/>
      <c r="GB14" s="445"/>
      <c r="GJ14" s="445"/>
      <c r="GR14" s="445"/>
      <c r="GZ14" s="445"/>
      <c r="HH14" s="445"/>
      <c r="HP14" s="445"/>
      <c r="HX14" s="445"/>
      <c r="IF14" s="445"/>
      <c r="IN14" s="445"/>
      <c r="IV14" s="445"/>
      <c r="JD14" s="445"/>
      <c r="JL14" s="445"/>
      <c r="JT14" s="445"/>
      <c r="KB14" s="445"/>
      <c r="KJ14" s="445"/>
      <c r="KR14" s="445"/>
      <c r="KZ14" s="445"/>
      <c r="LH14" s="445"/>
      <c r="LP14" s="445"/>
      <c r="LX14" s="445"/>
      <c r="MF14" s="445"/>
      <c r="MN14" s="445"/>
      <c r="MV14" s="445"/>
      <c r="ND14" s="445"/>
      <c r="NL14" s="445"/>
      <c r="NT14" s="445"/>
      <c r="OB14" s="445"/>
      <c r="OJ14" s="445"/>
      <c r="OR14" s="445"/>
      <c r="OZ14" s="445"/>
      <c r="PH14" s="445"/>
      <c r="PP14" s="445"/>
      <c r="PX14" s="445"/>
      <c r="QF14" s="445"/>
      <c r="QN14" s="445"/>
      <c r="QV14" s="445"/>
      <c r="RD14" s="445"/>
      <c r="RL14" s="445"/>
      <c r="RT14" s="445"/>
      <c r="SB14" s="445"/>
      <c r="SJ14" s="445"/>
      <c r="SR14" s="445"/>
      <c r="SZ14" s="445"/>
      <c r="TH14" s="445"/>
      <c r="TP14" s="445"/>
      <c r="TX14" s="445"/>
      <c r="UF14" s="445"/>
      <c r="UN14" s="445"/>
      <c r="UV14" s="445"/>
      <c r="VD14" s="445"/>
      <c r="VL14" s="445"/>
      <c r="VT14" s="445"/>
      <c r="WB14" s="445"/>
      <c r="WJ14" s="445"/>
      <c r="WR14" s="445"/>
      <c r="WZ14" s="445"/>
      <c r="XH14" s="445"/>
      <c r="XP14" s="445"/>
      <c r="XX14" s="445"/>
      <c r="YF14" s="445"/>
      <c r="YN14" s="445"/>
      <c r="YV14" s="445"/>
      <c r="ZD14" s="445"/>
      <c r="ZL14" s="445"/>
      <c r="ZT14" s="445"/>
      <c r="AAB14" s="445"/>
      <c r="AAJ14" s="445"/>
      <c r="AAR14" s="445"/>
      <c r="AAZ14" s="445"/>
      <c r="ABH14" s="445"/>
      <c r="ABP14" s="445"/>
      <c r="ABX14" s="445"/>
      <c r="ACF14" s="445"/>
      <c r="ACN14" s="445"/>
      <c r="ACV14" s="445"/>
      <c r="ADD14" s="445"/>
      <c r="ADL14" s="445"/>
      <c r="ADT14" s="445"/>
      <c r="AEB14" s="445"/>
      <c r="AEJ14" s="445"/>
      <c r="AER14" s="445"/>
      <c r="AEZ14" s="445"/>
      <c r="AFH14" s="445"/>
      <c r="AFP14" s="445"/>
      <c r="AFX14" s="445"/>
      <c r="AGF14" s="445"/>
      <c r="AGN14" s="445"/>
      <c r="AGV14" s="445"/>
      <c r="AHD14" s="445"/>
      <c r="AHL14" s="445"/>
      <c r="AHT14" s="445"/>
      <c r="AIB14" s="445"/>
      <c r="AIJ14" s="445"/>
      <c r="AIR14" s="445"/>
      <c r="AIZ14" s="445"/>
      <c r="AJH14" s="445"/>
      <c r="AJP14" s="445"/>
      <c r="AJX14" s="445"/>
      <c r="AKF14" s="445"/>
      <c r="AKN14" s="445"/>
      <c r="AKV14" s="445"/>
      <c r="ALD14" s="445"/>
      <c r="ALL14" s="445"/>
      <c r="ALT14" s="445"/>
      <c r="AMB14" s="445"/>
      <c r="AMJ14" s="445"/>
      <c r="AMR14" s="445"/>
      <c r="AMZ14" s="445"/>
      <c r="ANH14" s="445"/>
      <c r="ANP14" s="445"/>
      <c r="ANX14" s="445"/>
      <c r="AOF14" s="445"/>
      <c r="AON14" s="445"/>
      <c r="AOV14" s="445"/>
      <c r="APD14" s="445"/>
      <c r="APL14" s="445"/>
      <c r="APT14" s="445"/>
      <c r="AQB14" s="445"/>
      <c r="AQJ14" s="445"/>
      <c r="AQR14" s="445"/>
      <c r="AQZ14" s="445"/>
      <c r="ARH14" s="445"/>
      <c r="ARP14" s="445"/>
      <c r="ARX14" s="445"/>
      <c r="ASF14" s="445"/>
      <c r="ASN14" s="445"/>
      <c r="ASV14" s="445"/>
      <c r="ATD14" s="445"/>
      <c r="ATL14" s="445"/>
      <c r="ATT14" s="445"/>
      <c r="AUB14" s="445"/>
      <c r="AUJ14" s="445"/>
      <c r="AUR14" s="445"/>
      <c r="AUZ14" s="445"/>
      <c r="AVH14" s="445"/>
      <c r="AVP14" s="445"/>
      <c r="AVX14" s="445"/>
      <c r="AWF14" s="445"/>
      <c r="AWN14" s="445"/>
      <c r="AWV14" s="445"/>
      <c r="AXD14" s="445"/>
      <c r="AXL14" s="445"/>
      <c r="AXT14" s="445"/>
      <c r="AYB14" s="445"/>
      <c r="AYJ14" s="445"/>
      <c r="AYR14" s="445"/>
      <c r="AYZ14" s="445"/>
      <c r="AZH14" s="445"/>
      <c r="AZP14" s="445"/>
      <c r="AZX14" s="445"/>
      <c r="BAF14" s="445"/>
      <c r="BAN14" s="445"/>
      <c r="BAV14" s="445"/>
      <c r="BBD14" s="445"/>
      <c r="BBL14" s="445"/>
      <c r="BBT14" s="445"/>
      <c r="BCB14" s="445"/>
      <c r="BCJ14" s="445"/>
      <c r="BCR14" s="445"/>
      <c r="BCZ14" s="445"/>
      <c r="BDH14" s="445"/>
      <c r="BDP14" s="445"/>
      <c r="BDX14" s="445"/>
      <c r="BEF14" s="445"/>
      <c r="BEN14" s="445"/>
      <c r="BEV14" s="445"/>
      <c r="BFD14" s="445"/>
      <c r="BFL14" s="445"/>
      <c r="BFT14" s="445"/>
      <c r="BGB14" s="445"/>
      <c r="BGJ14" s="445"/>
      <c r="BGR14" s="445"/>
      <c r="BGZ14" s="445"/>
      <c r="BHH14" s="445"/>
      <c r="BHP14" s="445"/>
      <c r="BHX14" s="445"/>
      <c r="BIF14" s="445"/>
      <c r="BIN14" s="445"/>
      <c r="BIV14" s="445"/>
      <c r="BJD14" s="445"/>
      <c r="BJL14" s="445"/>
      <c r="BJT14" s="445"/>
      <c r="BKB14" s="445"/>
      <c r="BKJ14" s="445"/>
      <c r="BKR14" s="445"/>
      <c r="BKZ14" s="445"/>
      <c r="BLH14" s="445"/>
      <c r="BLP14" s="445"/>
      <c r="BLX14" s="445"/>
      <c r="BMF14" s="445"/>
      <c r="BMN14" s="445"/>
      <c r="BMV14" s="445"/>
      <c r="BND14" s="445"/>
      <c r="BNL14" s="445"/>
      <c r="BNT14" s="445"/>
      <c r="BOB14" s="445"/>
      <c r="BOJ14" s="445"/>
      <c r="BOR14" s="445"/>
      <c r="BOZ14" s="445"/>
      <c r="BPH14" s="445"/>
      <c r="BPP14" s="445"/>
      <c r="BPX14" s="445"/>
      <c r="BQF14" s="445"/>
      <c r="BQN14" s="445"/>
      <c r="BQV14" s="445"/>
      <c r="BRD14" s="445"/>
      <c r="BRL14" s="445"/>
      <c r="BRT14" s="445"/>
      <c r="BSB14" s="445"/>
      <c r="BSJ14" s="445"/>
      <c r="BSR14" s="445"/>
      <c r="BSZ14" s="445"/>
      <c r="BTH14" s="445"/>
      <c r="BTP14" s="445"/>
      <c r="BTX14" s="445"/>
      <c r="BUF14" s="445"/>
      <c r="BUN14" s="445"/>
      <c r="BUV14" s="445"/>
      <c r="BVD14" s="445"/>
      <c r="BVL14" s="445"/>
      <c r="BVT14" s="445"/>
      <c r="BWB14" s="445"/>
      <c r="BWJ14" s="445"/>
      <c r="BWR14" s="445"/>
      <c r="BWZ14" s="445"/>
      <c r="BXH14" s="445"/>
      <c r="BXP14" s="445"/>
      <c r="BXX14" s="445"/>
      <c r="BYF14" s="445"/>
      <c r="BYN14" s="445"/>
      <c r="BYV14" s="445"/>
      <c r="BZD14" s="445"/>
      <c r="BZL14" s="445"/>
      <c r="BZT14" s="445"/>
      <c r="CAB14" s="445"/>
      <c r="CAJ14" s="445"/>
      <c r="CAR14" s="445"/>
      <c r="CAZ14" s="445"/>
      <c r="CBH14" s="445"/>
      <c r="CBP14" s="445"/>
      <c r="CBX14" s="445"/>
      <c r="CCF14" s="445"/>
      <c r="CCN14" s="445"/>
      <c r="CCV14" s="445"/>
      <c r="CDD14" s="445"/>
      <c r="CDL14" s="445"/>
      <c r="CDT14" s="445"/>
      <c r="CEB14" s="445"/>
      <c r="CEJ14" s="445"/>
      <c r="CER14" s="445"/>
      <c r="CEZ14" s="445"/>
      <c r="CFH14" s="445"/>
      <c r="CFP14" s="445"/>
      <c r="CFX14" s="445"/>
      <c r="CGF14" s="445"/>
      <c r="CGN14" s="445"/>
      <c r="CGV14" s="445"/>
      <c r="CHD14" s="445"/>
      <c r="CHL14" s="445"/>
      <c r="CHT14" s="445"/>
      <c r="CIB14" s="445"/>
      <c r="CIJ14" s="445"/>
      <c r="CIR14" s="445"/>
      <c r="CIZ14" s="445"/>
      <c r="CJH14" s="445"/>
      <c r="CJP14" s="445"/>
      <c r="CJX14" s="445"/>
      <c r="CKF14" s="445"/>
      <c r="CKN14" s="445"/>
      <c r="CKV14" s="445"/>
      <c r="CLD14" s="445"/>
      <c r="CLL14" s="445"/>
      <c r="CLT14" s="445"/>
      <c r="CMB14" s="445"/>
      <c r="CMJ14" s="445"/>
      <c r="CMR14" s="445"/>
      <c r="CMZ14" s="445"/>
      <c r="CNH14" s="445"/>
      <c r="CNP14" s="445"/>
      <c r="CNX14" s="445"/>
      <c r="COF14" s="445"/>
      <c r="CON14" s="445"/>
      <c r="COV14" s="445"/>
      <c r="CPD14" s="445"/>
      <c r="CPL14" s="445"/>
      <c r="CPT14" s="445"/>
      <c r="CQB14" s="445"/>
      <c r="CQJ14" s="445"/>
      <c r="CQR14" s="445"/>
      <c r="CQZ14" s="445"/>
      <c r="CRH14" s="445"/>
      <c r="CRP14" s="445"/>
      <c r="CRX14" s="445"/>
      <c r="CSF14" s="445"/>
      <c r="CSN14" s="445"/>
      <c r="CSV14" s="445"/>
      <c r="CTD14" s="445"/>
      <c r="CTL14" s="445"/>
      <c r="CTT14" s="445"/>
      <c r="CUB14" s="445"/>
      <c r="CUJ14" s="445"/>
      <c r="CUR14" s="445"/>
      <c r="CUZ14" s="445"/>
      <c r="CVH14" s="445"/>
      <c r="CVP14" s="445"/>
      <c r="CVX14" s="445"/>
      <c r="CWF14" s="445"/>
      <c r="CWN14" s="445"/>
      <c r="CWV14" s="445"/>
      <c r="CXD14" s="445"/>
      <c r="CXL14" s="445"/>
      <c r="CXT14" s="445"/>
      <c r="CYB14" s="445"/>
      <c r="CYJ14" s="445"/>
      <c r="CYR14" s="445"/>
      <c r="CYZ14" s="445"/>
      <c r="CZH14" s="445"/>
      <c r="CZP14" s="445"/>
      <c r="CZX14" s="445"/>
      <c r="DAF14" s="445"/>
      <c r="DAN14" s="445"/>
      <c r="DAV14" s="445"/>
      <c r="DBD14" s="445"/>
      <c r="DBL14" s="445"/>
      <c r="DBT14" s="445"/>
      <c r="DCB14" s="445"/>
      <c r="DCJ14" s="445"/>
      <c r="DCR14" s="445"/>
      <c r="DCZ14" s="445"/>
      <c r="DDH14" s="445"/>
      <c r="DDP14" s="445"/>
      <c r="DDX14" s="445"/>
      <c r="DEF14" s="445"/>
      <c r="DEN14" s="445"/>
      <c r="DEV14" s="445"/>
      <c r="DFD14" s="445"/>
      <c r="DFL14" s="445"/>
      <c r="DFT14" s="445"/>
      <c r="DGB14" s="445"/>
      <c r="DGJ14" s="445"/>
      <c r="DGR14" s="445"/>
      <c r="DGZ14" s="445"/>
      <c r="DHH14" s="445"/>
      <c r="DHP14" s="445"/>
      <c r="DHX14" s="445"/>
      <c r="DIF14" s="445"/>
      <c r="DIN14" s="445"/>
      <c r="DIV14" s="445"/>
      <c r="DJD14" s="445"/>
      <c r="DJL14" s="445"/>
      <c r="DJT14" s="445"/>
      <c r="DKB14" s="445"/>
      <c r="DKJ14" s="445"/>
      <c r="DKR14" s="445"/>
      <c r="DKZ14" s="445"/>
      <c r="DLH14" s="445"/>
      <c r="DLP14" s="445"/>
      <c r="DLX14" s="445"/>
      <c r="DMF14" s="445"/>
      <c r="DMN14" s="445"/>
      <c r="DMV14" s="445"/>
      <c r="DND14" s="445"/>
      <c r="DNL14" s="445"/>
      <c r="DNT14" s="445"/>
      <c r="DOB14" s="445"/>
      <c r="DOJ14" s="445"/>
      <c r="DOR14" s="445"/>
      <c r="DOZ14" s="445"/>
      <c r="DPH14" s="445"/>
      <c r="DPP14" s="445"/>
      <c r="DPX14" s="445"/>
      <c r="DQF14" s="445"/>
      <c r="DQN14" s="445"/>
      <c r="DQV14" s="445"/>
      <c r="DRD14" s="445"/>
      <c r="DRL14" s="445"/>
      <c r="DRT14" s="445"/>
      <c r="DSB14" s="445"/>
      <c r="DSJ14" s="445"/>
      <c r="DSR14" s="445"/>
      <c r="DSZ14" s="445"/>
      <c r="DTH14" s="445"/>
      <c r="DTP14" s="445"/>
      <c r="DTX14" s="445"/>
      <c r="DUF14" s="445"/>
      <c r="DUN14" s="445"/>
      <c r="DUV14" s="445"/>
      <c r="DVD14" s="445"/>
      <c r="DVL14" s="445"/>
      <c r="DVT14" s="445"/>
      <c r="DWB14" s="445"/>
      <c r="DWJ14" s="445"/>
      <c r="DWR14" s="445"/>
      <c r="DWZ14" s="445"/>
      <c r="DXH14" s="445"/>
      <c r="DXP14" s="445"/>
      <c r="DXX14" s="445"/>
      <c r="DYF14" s="445"/>
      <c r="DYN14" s="445"/>
      <c r="DYV14" s="445"/>
      <c r="DZD14" s="445"/>
      <c r="DZL14" s="445"/>
      <c r="DZT14" s="445"/>
      <c r="EAB14" s="445"/>
      <c r="EAJ14" s="445"/>
      <c r="EAR14" s="445"/>
      <c r="EAZ14" s="445"/>
      <c r="EBH14" s="445"/>
      <c r="EBP14" s="445"/>
      <c r="EBX14" s="445"/>
      <c r="ECF14" s="445"/>
      <c r="ECN14" s="445"/>
      <c r="ECV14" s="445"/>
      <c r="EDD14" s="445"/>
      <c r="EDL14" s="445"/>
      <c r="EDT14" s="445"/>
      <c r="EEB14" s="445"/>
      <c r="EEJ14" s="445"/>
      <c r="EER14" s="445"/>
      <c r="EEZ14" s="445"/>
      <c r="EFH14" s="445"/>
      <c r="EFP14" s="445"/>
      <c r="EFX14" s="445"/>
      <c r="EGF14" s="445"/>
      <c r="EGN14" s="445"/>
      <c r="EGV14" s="445"/>
      <c r="EHD14" s="445"/>
      <c r="EHL14" s="445"/>
      <c r="EHT14" s="445"/>
      <c r="EIB14" s="445"/>
      <c r="EIJ14" s="445"/>
      <c r="EIR14" s="445"/>
      <c r="EIZ14" s="445"/>
      <c r="EJH14" s="445"/>
      <c r="EJP14" s="445"/>
      <c r="EJX14" s="445"/>
      <c r="EKF14" s="445"/>
      <c r="EKN14" s="445"/>
      <c r="EKV14" s="445"/>
      <c r="ELD14" s="445"/>
      <c r="ELL14" s="445"/>
      <c r="ELT14" s="445"/>
      <c r="EMB14" s="445"/>
      <c r="EMJ14" s="445"/>
      <c r="EMR14" s="445"/>
      <c r="EMZ14" s="445"/>
      <c r="ENH14" s="445"/>
      <c r="ENP14" s="445"/>
      <c r="ENX14" s="445"/>
      <c r="EOF14" s="445"/>
      <c r="EON14" s="445"/>
      <c r="EOV14" s="445"/>
      <c r="EPD14" s="445"/>
      <c r="EPL14" s="445"/>
      <c r="EPT14" s="445"/>
      <c r="EQB14" s="445"/>
      <c r="EQJ14" s="445"/>
      <c r="EQR14" s="445"/>
      <c r="EQZ14" s="445"/>
      <c r="ERH14" s="445"/>
      <c r="ERP14" s="445"/>
      <c r="ERX14" s="445"/>
      <c r="ESF14" s="445"/>
      <c r="ESN14" s="445"/>
      <c r="ESV14" s="445"/>
      <c r="ETD14" s="445"/>
      <c r="ETL14" s="445"/>
      <c r="ETT14" s="445"/>
      <c r="EUB14" s="445"/>
      <c r="EUJ14" s="445"/>
      <c r="EUR14" s="445"/>
      <c r="EUZ14" s="445"/>
      <c r="EVH14" s="445"/>
      <c r="EVP14" s="445"/>
      <c r="EVX14" s="445"/>
      <c r="EWF14" s="445"/>
      <c r="EWN14" s="445"/>
      <c r="EWV14" s="445"/>
      <c r="EXD14" s="445"/>
      <c r="EXL14" s="445"/>
      <c r="EXT14" s="445"/>
      <c r="EYB14" s="445"/>
      <c r="EYJ14" s="445"/>
      <c r="EYR14" s="445"/>
      <c r="EYZ14" s="445"/>
      <c r="EZH14" s="445"/>
      <c r="EZP14" s="445"/>
      <c r="EZX14" s="445"/>
      <c r="FAF14" s="445"/>
      <c r="FAN14" s="445"/>
      <c r="FAV14" s="445"/>
      <c r="FBD14" s="445"/>
      <c r="FBL14" s="445"/>
      <c r="FBT14" s="445"/>
      <c r="FCB14" s="445"/>
      <c r="FCJ14" s="445"/>
      <c r="FCR14" s="445"/>
      <c r="FCZ14" s="445"/>
      <c r="FDH14" s="445"/>
      <c r="FDP14" s="445"/>
      <c r="FDX14" s="445"/>
      <c r="FEF14" s="445"/>
      <c r="FEN14" s="445"/>
      <c r="FEV14" s="445"/>
      <c r="FFD14" s="445"/>
      <c r="FFL14" s="445"/>
      <c r="FFT14" s="445"/>
      <c r="FGB14" s="445"/>
      <c r="FGJ14" s="445"/>
      <c r="FGR14" s="445"/>
      <c r="FGZ14" s="445"/>
      <c r="FHH14" s="445"/>
      <c r="FHP14" s="445"/>
      <c r="FHX14" s="445"/>
      <c r="FIF14" s="445"/>
      <c r="FIN14" s="445"/>
      <c r="FIV14" s="445"/>
      <c r="FJD14" s="445"/>
      <c r="FJL14" s="445"/>
      <c r="FJT14" s="445"/>
      <c r="FKB14" s="445"/>
      <c r="FKJ14" s="445"/>
      <c r="FKR14" s="445"/>
      <c r="FKZ14" s="445"/>
      <c r="FLH14" s="445"/>
      <c r="FLP14" s="445"/>
      <c r="FLX14" s="445"/>
      <c r="FMF14" s="445"/>
      <c r="FMN14" s="445"/>
      <c r="FMV14" s="445"/>
      <c r="FND14" s="445"/>
      <c r="FNL14" s="445"/>
      <c r="FNT14" s="445"/>
      <c r="FOB14" s="445"/>
      <c r="FOJ14" s="445"/>
      <c r="FOR14" s="445"/>
      <c r="FOZ14" s="445"/>
      <c r="FPH14" s="445"/>
      <c r="FPP14" s="445"/>
      <c r="FPX14" s="445"/>
      <c r="FQF14" s="445"/>
      <c r="FQN14" s="445"/>
      <c r="FQV14" s="445"/>
      <c r="FRD14" s="445"/>
      <c r="FRL14" s="445"/>
      <c r="FRT14" s="445"/>
      <c r="FSB14" s="445"/>
      <c r="FSJ14" s="445"/>
      <c r="FSR14" s="445"/>
      <c r="FSZ14" s="445"/>
      <c r="FTH14" s="445"/>
      <c r="FTP14" s="445"/>
      <c r="FTX14" s="445"/>
      <c r="FUF14" s="445"/>
      <c r="FUN14" s="445"/>
      <c r="FUV14" s="445"/>
      <c r="FVD14" s="445"/>
      <c r="FVL14" s="445"/>
      <c r="FVT14" s="445"/>
      <c r="FWB14" s="445"/>
      <c r="FWJ14" s="445"/>
      <c r="FWR14" s="445"/>
      <c r="FWZ14" s="445"/>
      <c r="FXH14" s="445"/>
      <c r="FXP14" s="445"/>
      <c r="FXX14" s="445"/>
      <c r="FYF14" s="445"/>
      <c r="FYN14" s="445"/>
      <c r="FYV14" s="445"/>
      <c r="FZD14" s="445"/>
      <c r="FZL14" s="445"/>
      <c r="FZT14" s="445"/>
      <c r="GAB14" s="445"/>
      <c r="GAJ14" s="445"/>
      <c r="GAR14" s="445"/>
      <c r="GAZ14" s="445"/>
      <c r="GBH14" s="445"/>
      <c r="GBP14" s="445"/>
      <c r="GBX14" s="445"/>
      <c r="GCF14" s="445"/>
      <c r="GCN14" s="445"/>
      <c r="GCV14" s="445"/>
      <c r="GDD14" s="445"/>
      <c r="GDL14" s="445"/>
      <c r="GDT14" s="445"/>
      <c r="GEB14" s="445"/>
      <c r="GEJ14" s="445"/>
      <c r="GER14" s="445"/>
      <c r="GEZ14" s="445"/>
      <c r="GFH14" s="445"/>
      <c r="GFP14" s="445"/>
      <c r="GFX14" s="445"/>
      <c r="GGF14" s="445"/>
      <c r="GGN14" s="445"/>
      <c r="GGV14" s="445"/>
      <c r="GHD14" s="445"/>
      <c r="GHL14" s="445"/>
      <c r="GHT14" s="445"/>
      <c r="GIB14" s="445"/>
      <c r="GIJ14" s="445"/>
      <c r="GIR14" s="445"/>
      <c r="GIZ14" s="445"/>
      <c r="GJH14" s="445"/>
      <c r="GJP14" s="445"/>
      <c r="GJX14" s="445"/>
      <c r="GKF14" s="445"/>
      <c r="GKN14" s="445"/>
      <c r="GKV14" s="445"/>
      <c r="GLD14" s="445"/>
      <c r="GLL14" s="445"/>
      <c r="GLT14" s="445"/>
      <c r="GMB14" s="445"/>
      <c r="GMJ14" s="445"/>
      <c r="GMR14" s="445"/>
      <c r="GMZ14" s="445"/>
      <c r="GNH14" s="445"/>
      <c r="GNP14" s="445"/>
      <c r="GNX14" s="445"/>
      <c r="GOF14" s="445"/>
      <c r="GON14" s="445"/>
      <c r="GOV14" s="445"/>
      <c r="GPD14" s="445"/>
      <c r="GPL14" s="445"/>
      <c r="GPT14" s="445"/>
      <c r="GQB14" s="445"/>
      <c r="GQJ14" s="445"/>
      <c r="GQR14" s="445"/>
      <c r="GQZ14" s="445"/>
      <c r="GRH14" s="445"/>
      <c r="GRP14" s="445"/>
      <c r="GRX14" s="445"/>
      <c r="GSF14" s="445"/>
      <c r="GSN14" s="445"/>
      <c r="GSV14" s="445"/>
      <c r="GTD14" s="445"/>
      <c r="GTL14" s="445"/>
      <c r="GTT14" s="445"/>
      <c r="GUB14" s="445"/>
      <c r="GUJ14" s="445"/>
      <c r="GUR14" s="445"/>
      <c r="GUZ14" s="445"/>
      <c r="GVH14" s="445"/>
      <c r="GVP14" s="445"/>
      <c r="GVX14" s="445"/>
      <c r="GWF14" s="445"/>
      <c r="GWN14" s="445"/>
      <c r="GWV14" s="445"/>
      <c r="GXD14" s="445"/>
      <c r="GXL14" s="445"/>
      <c r="GXT14" s="445"/>
      <c r="GYB14" s="445"/>
      <c r="GYJ14" s="445"/>
      <c r="GYR14" s="445"/>
      <c r="GYZ14" s="445"/>
      <c r="GZH14" s="445"/>
      <c r="GZP14" s="445"/>
      <c r="GZX14" s="445"/>
      <c r="HAF14" s="445"/>
      <c r="HAN14" s="445"/>
      <c r="HAV14" s="445"/>
      <c r="HBD14" s="445"/>
      <c r="HBL14" s="445"/>
      <c r="HBT14" s="445"/>
      <c r="HCB14" s="445"/>
      <c r="HCJ14" s="445"/>
      <c r="HCR14" s="445"/>
      <c r="HCZ14" s="445"/>
      <c r="HDH14" s="445"/>
      <c r="HDP14" s="445"/>
      <c r="HDX14" s="445"/>
      <c r="HEF14" s="445"/>
      <c r="HEN14" s="445"/>
      <c r="HEV14" s="445"/>
      <c r="HFD14" s="445"/>
      <c r="HFL14" s="445"/>
      <c r="HFT14" s="445"/>
      <c r="HGB14" s="445"/>
      <c r="HGJ14" s="445"/>
      <c r="HGR14" s="445"/>
      <c r="HGZ14" s="445"/>
      <c r="HHH14" s="445"/>
      <c r="HHP14" s="445"/>
      <c r="HHX14" s="445"/>
      <c r="HIF14" s="445"/>
      <c r="HIN14" s="445"/>
      <c r="HIV14" s="445"/>
      <c r="HJD14" s="445"/>
      <c r="HJL14" s="445"/>
      <c r="HJT14" s="445"/>
      <c r="HKB14" s="445"/>
      <c r="HKJ14" s="445"/>
      <c r="HKR14" s="445"/>
      <c r="HKZ14" s="445"/>
      <c r="HLH14" s="445"/>
      <c r="HLP14" s="445"/>
      <c r="HLX14" s="445"/>
      <c r="HMF14" s="445"/>
      <c r="HMN14" s="445"/>
      <c r="HMV14" s="445"/>
      <c r="HND14" s="445"/>
      <c r="HNL14" s="445"/>
      <c r="HNT14" s="445"/>
      <c r="HOB14" s="445"/>
      <c r="HOJ14" s="445"/>
      <c r="HOR14" s="445"/>
      <c r="HOZ14" s="445"/>
      <c r="HPH14" s="445"/>
      <c r="HPP14" s="445"/>
      <c r="HPX14" s="445"/>
      <c r="HQF14" s="445"/>
      <c r="HQN14" s="445"/>
      <c r="HQV14" s="445"/>
      <c r="HRD14" s="445"/>
      <c r="HRL14" s="445"/>
      <c r="HRT14" s="445"/>
      <c r="HSB14" s="445"/>
      <c r="HSJ14" s="445"/>
      <c r="HSR14" s="445"/>
      <c r="HSZ14" s="445"/>
      <c r="HTH14" s="445"/>
      <c r="HTP14" s="445"/>
      <c r="HTX14" s="445"/>
      <c r="HUF14" s="445"/>
      <c r="HUN14" s="445"/>
      <c r="HUV14" s="445"/>
      <c r="HVD14" s="445"/>
      <c r="HVL14" s="445"/>
      <c r="HVT14" s="445"/>
      <c r="HWB14" s="445"/>
      <c r="HWJ14" s="445"/>
      <c r="HWR14" s="445"/>
      <c r="HWZ14" s="445"/>
      <c r="HXH14" s="445"/>
      <c r="HXP14" s="445"/>
      <c r="HXX14" s="445"/>
      <c r="HYF14" s="445"/>
      <c r="HYN14" s="445"/>
      <c r="HYV14" s="445"/>
      <c r="HZD14" s="445"/>
      <c r="HZL14" s="445"/>
      <c r="HZT14" s="445"/>
      <c r="IAB14" s="445"/>
      <c r="IAJ14" s="445"/>
      <c r="IAR14" s="445"/>
      <c r="IAZ14" s="445"/>
      <c r="IBH14" s="445"/>
      <c r="IBP14" s="445"/>
      <c r="IBX14" s="445"/>
      <c r="ICF14" s="445"/>
      <c r="ICN14" s="445"/>
      <c r="ICV14" s="445"/>
      <c r="IDD14" s="445"/>
      <c r="IDL14" s="445"/>
      <c r="IDT14" s="445"/>
      <c r="IEB14" s="445"/>
      <c r="IEJ14" s="445"/>
      <c r="IER14" s="445"/>
      <c r="IEZ14" s="445"/>
      <c r="IFH14" s="445"/>
      <c r="IFP14" s="445"/>
      <c r="IFX14" s="445"/>
      <c r="IGF14" s="445"/>
      <c r="IGN14" s="445"/>
      <c r="IGV14" s="445"/>
      <c r="IHD14" s="445"/>
      <c r="IHL14" s="445"/>
      <c r="IHT14" s="445"/>
      <c r="IIB14" s="445"/>
      <c r="IIJ14" s="445"/>
      <c r="IIR14" s="445"/>
      <c r="IIZ14" s="445"/>
      <c r="IJH14" s="445"/>
      <c r="IJP14" s="445"/>
      <c r="IJX14" s="445"/>
      <c r="IKF14" s="445"/>
      <c r="IKN14" s="445"/>
      <c r="IKV14" s="445"/>
      <c r="ILD14" s="445"/>
      <c r="ILL14" s="445"/>
      <c r="ILT14" s="445"/>
      <c r="IMB14" s="445"/>
      <c r="IMJ14" s="445"/>
      <c r="IMR14" s="445"/>
      <c r="IMZ14" s="445"/>
      <c r="INH14" s="445"/>
      <c r="INP14" s="445"/>
      <c r="INX14" s="445"/>
      <c r="IOF14" s="445"/>
      <c r="ION14" s="445"/>
      <c r="IOV14" s="445"/>
      <c r="IPD14" s="445"/>
      <c r="IPL14" s="445"/>
      <c r="IPT14" s="445"/>
      <c r="IQB14" s="445"/>
      <c r="IQJ14" s="445"/>
      <c r="IQR14" s="445"/>
      <c r="IQZ14" s="445"/>
      <c r="IRH14" s="445"/>
      <c r="IRP14" s="445"/>
      <c r="IRX14" s="445"/>
      <c r="ISF14" s="445"/>
      <c r="ISN14" s="445"/>
      <c r="ISV14" s="445"/>
      <c r="ITD14" s="445"/>
      <c r="ITL14" s="445"/>
      <c r="ITT14" s="445"/>
      <c r="IUB14" s="445"/>
      <c r="IUJ14" s="445"/>
      <c r="IUR14" s="445"/>
      <c r="IUZ14" s="445"/>
      <c r="IVH14" s="445"/>
      <c r="IVP14" s="445"/>
      <c r="IVX14" s="445"/>
      <c r="IWF14" s="445"/>
      <c r="IWN14" s="445"/>
      <c r="IWV14" s="445"/>
      <c r="IXD14" s="445"/>
      <c r="IXL14" s="445"/>
      <c r="IXT14" s="445"/>
      <c r="IYB14" s="445"/>
      <c r="IYJ14" s="445"/>
      <c r="IYR14" s="445"/>
      <c r="IYZ14" s="445"/>
      <c r="IZH14" s="445"/>
      <c r="IZP14" s="445"/>
      <c r="IZX14" s="445"/>
      <c r="JAF14" s="445"/>
      <c r="JAN14" s="445"/>
      <c r="JAV14" s="445"/>
      <c r="JBD14" s="445"/>
      <c r="JBL14" s="445"/>
      <c r="JBT14" s="445"/>
      <c r="JCB14" s="445"/>
      <c r="JCJ14" s="445"/>
      <c r="JCR14" s="445"/>
      <c r="JCZ14" s="445"/>
      <c r="JDH14" s="445"/>
      <c r="JDP14" s="445"/>
      <c r="JDX14" s="445"/>
      <c r="JEF14" s="445"/>
      <c r="JEN14" s="445"/>
      <c r="JEV14" s="445"/>
      <c r="JFD14" s="445"/>
      <c r="JFL14" s="445"/>
      <c r="JFT14" s="445"/>
      <c r="JGB14" s="445"/>
      <c r="JGJ14" s="445"/>
      <c r="JGR14" s="445"/>
      <c r="JGZ14" s="445"/>
      <c r="JHH14" s="445"/>
      <c r="JHP14" s="445"/>
      <c r="JHX14" s="445"/>
      <c r="JIF14" s="445"/>
      <c r="JIN14" s="445"/>
      <c r="JIV14" s="445"/>
      <c r="JJD14" s="445"/>
      <c r="JJL14" s="445"/>
      <c r="JJT14" s="445"/>
      <c r="JKB14" s="445"/>
      <c r="JKJ14" s="445"/>
      <c r="JKR14" s="445"/>
      <c r="JKZ14" s="445"/>
      <c r="JLH14" s="445"/>
      <c r="JLP14" s="445"/>
      <c r="JLX14" s="445"/>
      <c r="JMF14" s="445"/>
      <c r="JMN14" s="445"/>
      <c r="JMV14" s="445"/>
      <c r="JND14" s="445"/>
      <c r="JNL14" s="445"/>
      <c r="JNT14" s="445"/>
      <c r="JOB14" s="445"/>
      <c r="JOJ14" s="445"/>
      <c r="JOR14" s="445"/>
      <c r="JOZ14" s="445"/>
      <c r="JPH14" s="445"/>
      <c r="JPP14" s="445"/>
      <c r="JPX14" s="445"/>
      <c r="JQF14" s="445"/>
      <c r="JQN14" s="445"/>
      <c r="JQV14" s="445"/>
      <c r="JRD14" s="445"/>
      <c r="JRL14" s="445"/>
      <c r="JRT14" s="445"/>
      <c r="JSB14" s="445"/>
      <c r="JSJ14" s="445"/>
      <c r="JSR14" s="445"/>
      <c r="JSZ14" s="445"/>
      <c r="JTH14" s="445"/>
      <c r="JTP14" s="445"/>
      <c r="JTX14" s="445"/>
      <c r="JUF14" s="445"/>
      <c r="JUN14" s="445"/>
      <c r="JUV14" s="445"/>
      <c r="JVD14" s="445"/>
      <c r="JVL14" s="445"/>
      <c r="JVT14" s="445"/>
      <c r="JWB14" s="445"/>
      <c r="JWJ14" s="445"/>
      <c r="JWR14" s="445"/>
      <c r="JWZ14" s="445"/>
      <c r="JXH14" s="445"/>
      <c r="JXP14" s="445"/>
      <c r="JXX14" s="445"/>
      <c r="JYF14" s="445"/>
      <c r="JYN14" s="445"/>
      <c r="JYV14" s="445"/>
      <c r="JZD14" s="445"/>
      <c r="JZL14" s="445"/>
      <c r="JZT14" s="445"/>
      <c r="KAB14" s="445"/>
      <c r="KAJ14" s="445"/>
      <c r="KAR14" s="445"/>
      <c r="KAZ14" s="445"/>
      <c r="KBH14" s="445"/>
      <c r="KBP14" s="445"/>
      <c r="KBX14" s="445"/>
      <c r="KCF14" s="445"/>
      <c r="KCN14" s="445"/>
      <c r="KCV14" s="445"/>
      <c r="KDD14" s="445"/>
      <c r="KDL14" s="445"/>
      <c r="KDT14" s="445"/>
      <c r="KEB14" s="445"/>
      <c r="KEJ14" s="445"/>
      <c r="KER14" s="445"/>
      <c r="KEZ14" s="445"/>
      <c r="KFH14" s="445"/>
      <c r="KFP14" s="445"/>
      <c r="KFX14" s="445"/>
      <c r="KGF14" s="445"/>
      <c r="KGN14" s="445"/>
      <c r="KGV14" s="445"/>
      <c r="KHD14" s="445"/>
      <c r="KHL14" s="445"/>
      <c r="KHT14" s="445"/>
      <c r="KIB14" s="445"/>
      <c r="KIJ14" s="445"/>
      <c r="KIR14" s="445"/>
      <c r="KIZ14" s="445"/>
      <c r="KJH14" s="445"/>
      <c r="KJP14" s="445"/>
      <c r="KJX14" s="445"/>
      <c r="KKF14" s="445"/>
      <c r="KKN14" s="445"/>
      <c r="KKV14" s="445"/>
      <c r="KLD14" s="445"/>
      <c r="KLL14" s="445"/>
      <c r="KLT14" s="445"/>
      <c r="KMB14" s="445"/>
      <c r="KMJ14" s="445"/>
      <c r="KMR14" s="445"/>
      <c r="KMZ14" s="445"/>
      <c r="KNH14" s="445"/>
      <c r="KNP14" s="445"/>
      <c r="KNX14" s="445"/>
      <c r="KOF14" s="445"/>
      <c r="KON14" s="445"/>
      <c r="KOV14" s="445"/>
      <c r="KPD14" s="445"/>
      <c r="KPL14" s="445"/>
      <c r="KPT14" s="445"/>
      <c r="KQB14" s="445"/>
      <c r="KQJ14" s="445"/>
      <c r="KQR14" s="445"/>
      <c r="KQZ14" s="445"/>
      <c r="KRH14" s="445"/>
      <c r="KRP14" s="445"/>
      <c r="KRX14" s="445"/>
      <c r="KSF14" s="445"/>
      <c r="KSN14" s="445"/>
      <c r="KSV14" s="445"/>
      <c r="KTD14" s="445"/>
      <c r="KTL14" s="445"/>
      <c r="KTT14" s="445"/>
      <c r="KUB14" s="445"/>
      <c r="KUJ14" s="445"/>
      <c r="KUR14" s="445"/>
      <c r="KUZ14" s="445"/>
      <c r="KVH14" s="445"/>
      <c r="KVP14" s="445"/>
      <c r="KVX14" s="445"/>
      <c r="KWF14" s="445"/>
      <c r="KWN14" s="445"/>
      <c r="KWV14" s="445"/>
      <c r="KXD14" s="445"/>
      <c r="KXL14" s="445"/>
      <c r="KXT14" s="445"/>
      <c r="KYB14" s="445"/>
      <c r="KYJ14" s="445"/>
      <c r="KYR14" s="445"/>
      <c r="KYZ14" s="445"/>
      <c r="KZH14" s="445"/>
      <c r="KZP14" s="445"/>
      <c r="KZX14" s="445"/>
      <c r="LAF14" s="445"/>
      <c r="LAN14" s="445"/>
      <c r="LAV14" s="445"/>
      <c r="LBD14" s="445"/>
      <c r="LBL14" s="445"/>
      <c r="LBT14" s="445"/>
      <c r="LCB14" s="445"/>
      <c r="LCJ14" s="445"/>
      <c r="LCR14" s="445"/>
      <c r="LCZ14" s="445"/>
      <c r="LDH14" s="445"/>
      <c r="LDP14" s="445"/>
      <c r="LDX14" s="445"/>
      <c r="LEF14" s="445"/>
      <c r="LEN14" s="445"/>
      <c r="LEV14" s="445"/>
      <c r="LFD14" s="445"/>
      <c r="LFL14" s="445"/>
      <c r="LFT14" s="445"/>
      <c r="LGB14" s="445"/>
      <c r="LGJ14" s="445"/>
      <c r="LGR14" s="445"/>
      <c r="LGZ14" s="445"/>
      <c r="LHH14" s="445"/>
      <c r="LHP14" s="445"/>
      <c r="LHX14" s="445"/>
      <c r="LIF14" s="445"/>
      <c r="LIN14" s="445"/>
      <c r="LIV14" s="445"/>
      <c r="LJD14" s="445"/>
      <c r="LJL14" s="445"/>
      <c r="LJT14" s="445"/>
      <c r="LKB14" s="445"/>
      <c r="LKJ14" s="445"/>
      <c r="LKR14" s="445"/>
      <c r="LKZ14" s="445"/>
      <c r="LLH14" s="445"/>
      <c r="LLP14" s="445"/>
      <c r="LLX14" s="445"/>
      <c r="LMF14" s="445"/>
      <c r="LMN14" s="445"/>
      <c r="LMV14" s="445"/>
      <c r="LND14" s="445"/>
      <c r="LNL14" s="445"/>
      <c r="LNT14" s="445"/>
      <c r="LOB14" s="445"/>
      <c r="LOJ14" s="445"/>
      <c r="LOR14" s="445"/>
      <c r="LOZ14" s="445"/>
      <c r="LPH14" s="445"/>
      <c r="LPP14" s="445"/>
      <c r="LPX14" s="445"/>
      <c r="LQF14" s="445"/>
      <c r="LQN14" s="445"/>
      <c r="LQV14" s="445"/>
      <c r="LRD14" s="445"/>
      <c r="LRL14" s="445"/>
      <c r="LRT14" s="445"/>
      <c r="LSB14" s="445"/>
      <c r="LSJ14" s="445"/>
      <c r="LSR14" s="445"/>
      <c r="LSZ14" s="445"/>
      <c r="LTH14" s="445"/>
      <c r="LTP14" s="445"/>
      <c r="LTX14" s="445"/>
      <c r="LUF14" s="445"/>
      <c r="LUN14" s="445"/>
      <c r="LUV14" s="445"/>
      <c r="LVD14" s="445"/>
      <c r="LVL14" s="445"/>
      <c r="LVT14" s="445"/>
      <c r="LWB14" s="445"/>
      <c r="LWJ14" s="445"/>
      <c r="LWR14" s="445"/>
      <c r="LWZ14" s="445"/>
      <c r="LXH14" s="445"/>
      <c r="LXP14" s="445"/>
      <c r="LXX14" s="445"/>
      <c r="LYF14" s="445"/>
      <c r="LYN14" s="445"/>
      <c r="LYV14" s="445"/>
      <c r="LZD14" s="445"/>
      <c r="LZL14" s="445"/>
      <c r="LZT14" s="445"/>
      <c r="MAB14" s="445"/>
      <c r="MAJ14" s="445"/>
      <c r="MAR14" s="445"/>
      <c r="MAZ14" s="445"/>
      <c r="MBH14" s="445"/>
      <c r="MBP14" s="445"/>
      <c r="MBX14" s="445"/>
      <c r="MCF14" s="445"/>
      <c r="MCN14" s="445"/>
      <c r="MCV14" s="445"/>
      <c r="MDD14" s="445"/>
      <c r="MDL14" s="445"/>
      <c r="MDT14" s="445"/>
      <c r="MEB14" s="445"/>
      <c r="MEJ14" s="445"/>
      <c r="MER14" s="445"/>
      <c r="MEZ14" s="445"/>
      <c r="MFH14" s="445"/>
      <c r="MFP14" s="445"/>
      <c r="MFX14" s="445"/>
      <c r="MGF14" s="445"/>
      <c r="MGN14" s="445"/>
      <c r="MGV14" s="445"/>
      <c r="MHD14" s="445"/>
      <c r="MHL14" s="445"/>
      <c r="MHT14" s="445"/>
      <c r="MIB14" s="445"/>
      <c r="MIJ14" s="445"/>
      <c r="MIR14" s="445"/>
      <c r="MIZ14" s="445"/>
      <c r="MJH14" s="445"/>
      <c r="MJP14" s="445"/>
      <c r="MJX14" s="445"/>
      <c r="MKF14" s="445"/>
      <c r="MKN14" s="445"/>
      <c r="MKV14" s="445"/>
      <c r="MLD14" s="445"/>
      <c r="MLL14" s="445"/>
      <c r="MLT14" s="445"/>
      <c r="MMB14" s="445"/>
      <c r="MMJ14" s="445"/>
      <c r="MMR14" s="445"/>
      <c r="MMZ14" s="445"/>
      <c r="MNH14" s="445"/>
      <c r="MNP14" s="445"/>
      <c r="MNX14" s="445"/>
      <c r="MOF14" s="445"/>
      <c r="MON14" s="445"/>
      <c r="MOV14" s="445"/>
      <c r="MPD14" s="445"/>
      <c r="MPL14" s="445"/>
      <c r="MPT14" s="445"/>
      <c r="MQB14" s="445"/>
      <c r="MQJ14" s="445"/>
      <c r="MQR14" s="445"/>
      <c r="MQZ14" s="445"/>
      <c r="MRH14" s="445"/>
      <c r="MRP14" s="445"/>
      <c r="MRX14" s="445"/>
      <c r="MSF14" s="445"/>
      <c r="MSN14" s="445"/>
      <c r="MSV14" s="445"/>
      <c r="MTD14" s="445"/>
      <c r="MTL14" s="445"/>
      <c r="MTT14" s="445"/>
      <c r="MUB14" s="445"/>
      <c r="MUJ14" s="445"/>
      <c r="MUR14" s="445"/>
      <c r="MUZ14" s="445"/>
      <c r="MVH14" s="445"/>
      <c r="MVP14" s="445"/>
      <c r="MVX14" s="445"/>
      <c r="MWF14" s="445"/>
      <c r="MWN14" s="445"/>
      <c r="MWV14" s="445"/>
      <c r="MXD14" s="445"/>
      <c r="MXL14" s="445"/>
      <c r="MXT14" s="445"/>
      <c r="MYB14" s="445"/>
      <c r="MYJ14" s="445"/>
      <c r="MYR14" s="445"/>
      <c r="MYZ14" s="445"/>
      <c r="MZH14" s="445"/>
      <c r="MZP14" s="445"/>
      <c r="MZX14" s="445"/>
      <c r="NAF14" s="445"/>
      <c r="NAN14" s="445"/>
      <c r="NAV14" s="445"/>
      <c r="NBD14" s="445"/>
      <c r="NBL14" s="445"/>
      <c r="NBT14" s="445"/>
      <c r="NCB14" s="445"/>
      <c r="NCJ14" s="445"/>
      <c r="NCR14" s="445"/>
      <c r="NCZ14" s="445"/>
      <c r="NDH14" s="445"/>
      <c r="NDP14" s="445"/>
      <c r="NDX14" s="445"/>
      <c r="NEF14" s="445"/>
      <c r="NEN14" s="445"/>
      <c r="NEV14" s="445"/>
      <c r="NFD14" s="445"/>
      <c r="NFL14" s="445"/>
      <c r="NFT14" s="445"/>
      <c r="NGB14" s="445"/>
      <c r="NGJ14" s="445"/>
      <c r="NGR14" s="445"/>
      <c r="NGZ14" s="445"/>
      <c r="NHH14" s="445"/>
      <c r="NHP14" s="445"/>
      <c r="NHX14" s="445"/>
      <c r="NIF14" s="445"/>
      <c r="NIN14" s="445"/>
      <c r="NIV14" s="445"/>
      <c r="NJD14" s="445"/>
      <c r="NJL14" s="445"/>
      <c r="NJT14" s="445"/>
      <c r="NKB14" s="445"/>
      <c r="NKJ14" s="445"/>
      <c r="NKR14" s="445"/>
      <c r="NKZ14" s="445"/>
      <c r="NLH14" s="445"/>
      <c r="NLP14" s="445"/>
      <c r="NLX14" s="445"/>
      <c r="NMF14" s="445"/>
      <c r="NMN14" s="445"/>
      <c r="NMV14" s="445"/>
      <c r="NND14" s="445"/>
      <c r="NNL14" s="445"/>
      <c r="NNT14" s="445"/>
      <c r="NOB14" s="445"/>
      <c r="NOJ14" s="445"/>
      <c r="NOR14" s="445"/>
      <c r="NOZ14" s="445"/>
      <c r="NPH14" s="445"/>
      <c r="NPP14" s="445"/>
      <c r="NPX14" s="445"/>
      <c r="NQF14" s="445"/>
      <c r="NQN14" s="445"/>
      <c r="NQV14" s="445"/>
      <c r="NRD14" s="445"/>
      <c r="NRL14" s="445"/>
      <c r="NRT14" s="445"/>
      <c r="NSB14" s="445"/>
      <c r="NSJ14" s="445"/>
      <c r="NSR14" s="445"/>
      <c r="NSZ14" s="445"/>
      <c r="NTH14" s="445"/>
      <c r="NTP14" s="445"/>
      <c r="NTX14" s="445"/>
      <c r="NUF14" s="445"/>
      <c r="NUN14" s="445"/>
      <c r="NUV14" s="445"/>
      <c r="NVD14" s="445"/>
      <c r="NVL14" s="445"/>
      <c r="NVT14" s="445"/>
      <c r="NWB14" s="445"/>
      <c r="NWJ14" s="445"/>
      <c r="NWR14" s="445"/>
      <c r="NWZ14" s="445"/>
      <c r="NXH14" s="445"/>
      <c r="NXP14" s="445"/>
      <c r="NXX14" s="445"/>
      <c r="NYF14" s="445"/>
      <c r="NYN14" s="445"/>
      <c r="NYV14" s="445"/>
      <c r="NZD14" s="445"/>
      <c r="NZL14" s="445"/>
      <c r="NZT14" s="445"/>
      <c r="OAB14" s="445"/>
      <c r="OAJ14" s="445"/>
      <c r="OAR14" s="445"/>
      <c r="OAZ14" s="445"/>
      <c r="OBH14" s="445"/>
      <c r="OBP14" s="445"/>
      <c r="OBX14" s="445"/>
      <c r="OCF14" s="445"/>
      <c r="OCN14" s="445"/>
      <c r="OCV14" s="445"/>
      <c r="ODD14" s="445"/>
      <c r="ODL14" s="445"/>
      <c r="ODT14" s="445"/>
      <c r="OEB14" s="445"/>
      <c r="OEJ14" s="445"/>
      <c r="OER14" s="445"/>
      <c r="OEZ14" s="445"/>
      <c r="OFH14" s="445"/>
      <c r="OFP14" s="445"/>
      <c r="OFX14" s="445"/>
      <c r="OGF14" s="445"/>
      <c r="OGN14" s="445"/>
      <c r="OGV14" s="445"/>
      <c r="OHD14" s="445"/>
      <c r="OHL14" s="445"/>
      <c r="OHT14" s="445"/>
      <c r="OIB14" s="445"/>
      <c r="OIJ14" s="445"/>
      <c r="OIR14" s="445"/>
      <c r="OIZ14" s="445"/>
      <c r="OJH14" s="445"/>
      <c r="OJP14" s="445"/>
      <c r="OJX14" s="445"/>
      <c r="OKF14" s="445"/>
      <c r="OKN14" s="445"/>
      <c r="OKV14" s="445"/>
      <c r="OLD14" s="445"/>
      <c r="OLL14" s="445"/>
      <c r="OLT14" s="445"/>
      <c r="OMB14" s="445"/>
      <c r="OMJ14" s="445"/>
      <c r="OMR14" s="445"/>
      <c r="OMZ14" s="445"/>
      <c r="ONH14" s="445"/>
      <c r="ONP14" s="445"/>
      <c r="ONX14" s="445"/>
      <c r="OOF14" s="445"/>
      <c r="OON14" s="445"/>
      <c r="OOV14" s="445"/>
      <c r="OPD14" s="445"/>
      <c r="OPL14" s="445"/>
      <c r="OPT14" s="445"/>
      <c r="OQB14" s="445"/>
      <c r="OQJ14" s="445"/>
      <c r="OQR14" s="445"/>
      <c r="OQZ14" s="445"/>
      <c r="ORH14" s="445"/>
      <c r="ORP14" s="445"/>
      <c r="ORX14" s="445"/>
      <c r="OSF14" s="445"/>
      <c r="OSN14" s="445"/>
      <c r="OSV14" s="445"/>
      <c r="OTD14" s="445"/>
      <c r="OTL14" s="445"/>
      <c r="OTT14" s="445"/>
      <c r="OUB14" s="445"/>
      <c r="OUJ14" s="445"/>
      <c r="OUR14" s="445"/>
      <c r="OUZ14" s="445"/>
      <c r="OVH14" s="445"/>
      <c r="OVP14" s="445"/>
      <c r="OVX14" s="445"/>
      <c r="OWF14" s="445"/>
      <c r="OWN14" s="445"/>
      <c r="OWV14" s="445"/>
      <c r="OXD14" s="445"/>
      <c r="OXL14" s="445"/>
      <c r="OXT14" s="445"/>
      <c r="OYB14" s="445"/>
      <c r="OYJ14" s="445"/>
      <c r="OYR14" s="445"/>
      <c r="OYZ14" s="445"/>
      <c r="OZH14" s="445"/>
      <c r="OZP14" s="445"/>
      <c r="OZX14" s="445"/>
      <c r="PAF14" s="445"/>
      <c r="PAN14" s="445"/>
      <c r="PAV14" s="445"/>
      <c r="PBD14" s="445"/>
      <c r="PBL14" s="445"/>
      <c r="PBT14" s="445"/>
      <c r="PCB14" s="445"/>
      <c r="PCJ14" s="445"/>
      <c r="PCR14" s="445"/>
      <c r="PCZ14" s="445"/>
      <c r="PDH14" s="445"/>
      <c r="PDP14" s="445"/>
      <c r="PDX14" s="445"/>
      <c r="PEF14" s="445"/>
      <c r="PEN14" s="445"/>
      <c r="PEV14" s="445"/>
      <c r="PFD14" s="445"/>
      <c r="PFL14" s="445"/>
      <c r="PFT14" s="445"/>
      <c r="PGB14" s="445"/>
      <c r="PGJ14" s="445"/>
      <c r="PGR14" s="445"/>
      <c r="PGZ14" s="445"/>
      <c r="PHH14" s="445"/>
      <c r="PHP14" s="445"/>
      <c r="PHX14" s="445"/>
      <c r="PIF14" s="445"/>
      <c r="PIN14" s="445"/>
      <c r="PIV14" s="445"/>
      <c r="PJD14" s="445"/>
      <c r="PJL14" s="445"/>
      <c r="PJT14" s="445"/>
      <c r="PKB14" s="445"/>
      <c r="PKJ14" s="445"/>
      <c r="PKR14" s="445"/>
      <c r="PKZ14" s="445"/>
      <c r="PLH14" s="445"/>
      <c r="PLP14" s="445"/>
      <c r="PLX14" s="445"/>
      <c r="PMF14" s="445"/>
      <c r="PMN14" s="445"/>
      <c r="PMV14" s="445"/>
      <c r="PND14" s="445"/>
      <c r="PNL14" s="445"/>
      <c r="PNT14" s="445"/>
      <c r="POB14" s="445"/>
      <c r="POJ14" s="445"/>
      <c r="POR14" s="445"/>
      <c r="POZ14" s="445"/>
      <c r="PPH14" s="445"/>
      <c r="PPP14" s="445"/>
      <c r="PPX14" s="445"/>
      <c r="PQF14" s="445"/>
      <c r="PQN14" s="445"/>
      <c r="PQV14" s="445"/>
      <c r="PRD14" s="445"/>
      <c r="PRL14" s="445"/>
      <c r="PRT14" s="445"/>
      <c r="PSB14" s="445"/>
      <c r="PSJ14" s="445"/>
      <c r="PSR14" s="445"/>
      <c r="PSZ14" s="445"/>
      <c r="PTH14" s="445"/>
      <c r="PTP14" s="445"/>
      <c r="PTX14" s="445"/>
      <c r="PUF14" s="445"/>
      <c r="PUN14" s="445"/>
      <c r="PUV14" s="445"/>
      <c r="PVD14" s="445"/>
      <c r="PVL14" s="445"/>
      <c r="PVT14" s="445"/>
      <c r="PWB14" s="445"/>
      <c r="PWJ14" s="445"/>
      <c r="PWR14" s="445"/>
      <c r="PWZ14" s="445"/>
      <c r="PXH14" s="445"/>
      <c r="PXP14" s="445"/>
      <c r="PXX14" s="445"/>
      <c r="PYF14" s="445"/>
      <c r="PYN14" s="445"/>
      <c r="PYV14" s="445"/>
      <c r="PZD14" s="445"/>
      <c r="PZL14" s="445"/>
      <c r="PZT14" s="445"/>
      <c r="QAB14" s="445"/>
      <c r="QAJ14" s="445"/>
      <c r="QAR14" s="445"/>
      <c r="QAZ14" s="445"/>
      <c r="QBH14" s="445"/>
      <c r="QBP14" s="445"/>
      <c r="QBX14" s="445"/>
      <c r="QCF14" s="445"/>
      <c r="QCN14" s="445"/>
      <c r="QCV14" s="445"/>
      <c r="QDD14" s="445"/>
      <c r="QDL14" s="445"/>
      <c r="QDT14" s="445"/>
      <c r="QEB14" s="445"/>
      <c r="QEJ14" s="445"/>
      <c r="QER14" s="445"/>
      <c r="QEZ14" s="445"/>
      <c r="QFH14" s="445"/>
      <c r="QFP14" s="445"/>
      <c r="QFX14" s="445"/>
      <c r="QGF14" s="445"/>
      <c r="QGN14" s="445"/>
      <c r="QGV14" s="445"/>
      <c r="QHD14" s="445"/>
      <c r="QHL14" s="445"/>
      <c r="QHT14" s="445"/>
      <c r="QIB14" s="445"/>
      <c r="QIJ14" s="445"/>
      <c r="QIR14" s="445"/>
      <c r="QIZ14" s="445"/>
      <c r="QJH14" s="445"/>
      <c r="QJP14" s="445"/>
      <c r="QJX14" s="445"/>
      <c r="QKF14" s="445"/>
      <c r="QKN14" s="445"/>
      <c r="QKV14" s="445"/>
      <c r="QLD14" s="445"/>
      <c r="QLL14" s="445"/>
      <c r="QLT14" s="445"/>
      <c r="QMB14" s="445"/>
      <c r="QMJ14" s="445"/>
      <c r="QMR14" s="445"/>
      <c r="QMZ14" s="445"/>
      <c r="QNH14" s="445"/>
      <c r="QNP14" s="445"/>
      <c r="QNX14" s="445"/>
      <c r="QOF14" s="445"/>
      <c r="QON14" s="445"/>
      <c r="QOV14" s="445"/>
      <c r="QPD14" s="445"/>
      <c r="QPL14" s="445"/>
      <c r="QPT14" s="445"/>
      <c r="QQB14" s="445"/>
      <c r="QQJ14" s="445"/>
      <c r="QQR14" s="445"/>
      <c r="QQZ14" s="445"/>
      <c r="QRH14" s="445"/>
      <c r="QRP14" s="445"/>
      <c r="QRX14" s="445"/>
      <c r="QSF14" s="445"/>
      <c r="QSN14" s="445"/>
      <c r="QSV14" s="445"/>
      <c r="QTD14" s="445"/>
      <c r="QTL14" s="445"/>
      <c r="QTT14" s="445"/>
      <c r="QUB14" s="445"/>
      <c r="QUJ14" s="445"/>
      <c r="QUR14" s="445"/>
      <c r="QUZ14" s="445"/>
      <c r="QVH14" s="445"/>
      <c r="QVP14" s="445"/>
      <c r="QVX14" s="445"/>
      <c r="QWF14" s="445"/>
      <c r="QWN14" s="445"/>
      <c r="QWV14" s="445"/>
      <c r="QXD14" s="445"/>
      <c r="QXL14" s="445"/>
      <c r="QXT14" s="445"/>
      <c r="QYB14" s="445"/>
      <c r="QYJ14" s="445"/>
      <c r="QYR14" s="445"/>
      <c r="QYZ14" s="445"/>
      <c r="QZH14" s="445"/>
      <c r="QZP14" s="445"/>
      <c r="QZX14" s="445"/>
      <c r="RAF14" s="445"/>
      <c r="RAN14" s="445"/>
      <c r="RAV14" s="445"/>
      <c r="RBD14" s="445"/>
      <c r="RBL14" s="445"/>
      <c r="RBT14" s="445"/>
      <c r="RCB14" s="445"/>
      <c r="RCJ14" s="445"/>
      <c r="RCR14" s="445"/>
      <c r="RCZ14" s="445"/>
      <c r="RDH14" s="445"/>
      <c r="RDP14" s="445"/>
      <c r="RDX14" s="445"/>
      <c r="REF14" s="445"/>
      <c r="REN14" s="445"/>
      <c r="REV14" s="445"/>
      <c r="RFD14" s="445"/>
      <c r="RFL14" s="445"/>
      <c r="RFT14" s="445"/>
      <c r="RGB14" s="445"/>
      <c r="RGJ14" s="445"/>
      <c r="RGR14" s="445"/>
      <c r="RGZ14" s="445"/>
      <c r="RHH14" s="445"/>
      <c r="RHP14" s="445"/>
      <c r="RHX14" s="445"/>
      <c r="RIF14" s="445"/>
      <c r="RIN14" s="445"/>
      <c r="RIV14" s="445"/>
      <c r="RJD14" s="445"/>
      <c r="RJL14" s="445"/>
      <c r="RJT14" s="445"/>
      <c r="RKB14" s="445"/>
      <c r="RKJ14" s="445"/>
      <c r="RKR14" s="445"/>
      <c r="RKZ14" s="445"/>
      <c r="RLH14" s="445"/>
      <c r="RLP14" s="445"/>
      <c r="RLX14" s="445"/>
      <c r="RMF14" s="445"/>
      <c r="RMN14" s="445"/>
      <c r="RMV14" s="445"/>
      <c r="RND14" s="445"/>
      <c r="RNL14" s="445"/>
      <c r="RNT14" s="445"/>
      <c r="ROB14" s="445"/>
      <c r="ROJ14" s="445"/>
      <c r="ROR14" s="445"/>
      <c r="ROZ14" s="445"/>
      <c r="RPH14" s="445"/>
      <c r="RPP14" s="445"/>
      <c r="RPX14" s="445"/>
      <c r="RQF14" s="445"/>
      <c r="RQN14" s="445"/>
      <c r="RQV14" s="445"/>
      <c r="RRD14" s="445"/>
      <c r="RRL14" s="445"/>
      <c r="RRT14" s="445"/>
      <c r="RSB14" s="445"/>
      <c r="RSJ14" s="445"/>
      <c r="RSR14" s="445"/>
      <c r="RSZ14" s="445"/>
      <c r="RTH14" s="445"/>
      <c r="RTP14" s="445"/>
      <c r="RTX14" s="445"/>
      <c r="RUF14" s="445"/>
      <c r="RUN14" s="445"/>
      <c r="RUV14" s="445"/>
      <c r="RVD14" s="445"/>
      <c r="RVL14" s="445"/>
      <c r="RVT14" s="445"/>
      <c r="RWB14" s="445"/>
      <c r="RWJ14" s="445"/>
      <c r="RWR14" s="445"/>
      <c r="RWZ14" s="445"/>
      <c r="RXH14" s="445"/>
      <c r="RXP14" s="445"/>
      <c r="RXX14" s="445"/>
      <c r="RYF14" s="445"/>
      <c r="RYN14" s="445"/>
      <c r="RYV14" s="445"/>
      <c r="RZD14" s="445"/>
      <c r="RZL14" s="445"/>
      <c r="RZT14" s="445"/>
      <c r="SAB14" s="445"/>
      <c r="SAJ14" s="445"/>
      <c r="SAR14" s="445"/>
      <c r="SAZ14" s="445"/>
      <c r="SBH14" s="445"/>
      <c r="SBP14" s="445"/>
      <c r="SBX14" s="445"/>
      <c r="SCF14" s="445"/>
      <c r="SCN14" s="445"/>
      <c r="SCV14" s="445"/>
      <c r="SDD14" s="445"/>
      <c r="SDL14" s="445"/>
      <c r="SDT14" s="445"/>
      <c r="SEB14" s="445"/>
      <c r="SEJ14" s="445"/>
      <c r="SER14" s="445"/>
      <c r="SEZ14" s="445"/>
      <c r="SFH14" s="445"/>
      <c r="SFP14" s="445"/>
      <c r="SFX14" s="445"/>
      <c r="SGF14" s="445"/>
      <c r="SGN14" s="445"/>
      <c r="SGV14" s="445"/>
      <c r="SHD14" s="445"/>
      <c r="SHL14" s="445"/>
      <c r="SHT14" s="445"/>
      <c r="SIB14" s="445"/>
      <c r="SIJ14" s="445"/>
      <c r="SIR14" s="445"/>
      <c r="SIZ14" s="445"/>
      <c r="SJH14" s="445"/>
      <c r="SJP14" s="445"/>
      <c r="SJX14" s="445"/>
      <c r="SKF14" s="445"/>
      <c r="SKN14" s="445"/>
      <c r="SKV14" s="445"/>
      <c r="SLD14" s="445"/>
      <c r="SLL14" s="445"/>
      <c r="SLT14" s="445"/>
      <c r="SMB14" s="445"/>
      <c r="SMJ14" s="445"/>
      <c r="SMR14" s="445"/>
      <c r="SMZ14" s="445"/>
      <c r="SNH14" s="445"/>
      <c r="SNP14" s="445"/>
      <c r="SNX14" s="445"/>
      <c r="SOF14" s="445"/>
      <c r="SON14" s="445"/>
      <c r="SOV14" s="445"/>
      <c r="SPD14" s="445"/>
      <c r="SPL14" s="445"/>
      <c r="SPT14" s="445"/>
      <c r="SQB14" s="445"/>
      <c r="SQJ14" s="445"/>
      <c r="SQR14" s="445"/>
      <c r="SQZ14" s="445"/>
      <c r="SRH14" s="445"/>
      <c r="SRP14" s="445"/>
      <c r="SRX14" s="445"/>
      <c r="SSF14" s="445"/>
      <c r="SSN14" s="445"/>
      <c r="SSV14" s="445"/>
      <c r="STD14" s="445"/>
      <c r="STL14" s="445"/>
      <c r="STT14" s="445"/>
      <c r="SUB14" s="445"/>
      <c r="SUJ14" s="445"/>
      <c r="SUR14" s="445"/>
      <c r="SUZ14" s="445"/>
      <c r="SVH14" s="445"/>
      <c r="SVP14" s="445"/>
      <c r="SVX14" s="445"/>
      <c r="SWF14" s="445"/>
      <c r="SWN14" s="445"/>
      <c r="SWV14" s="445"/>
      <c r="SXD14" s="445"/>
      <c r="SXL14" s="445"/>
      <c r="SXT14" s="445"/>
      <c r="SYB14" s="445"/>
      <c r="SYJ14" s="445"/>
      <c r="SYR14" s="445"/>
      <c r="SYZ14" s="445"/>
      <c r="SZH14" s="445"/>
      <c r="SZP14" s="445"/>
      <c r="SZX14" s="445"/>
      <c r="TAF14" s="445"/>
      <c r="TAN14" s="445"/>
      <c r="TAV14" s="445"/>
      <c r="TBD14" s="445"/>
      <c r="TBL14" s="445"/>
      <c r="TBT14" s="445"/>
      <c r="TCB14" s="445"/>
      <c r="TCJ14" s="445"/>
      <c r="TCR14" s="445"/>
      <c r="TCZ14" s="445"/>
      <c r="TDH14" s="445"/>
      <c r="TDP14" s="445"/>
      <c r="TDX14" s="445"/>
      <c r="TEF14" s="445"/>
      <c r="TEN14" s="445"/>
      <c r="TEV14" s="445"/>
      <c r="TFD14" s="445"/>
      <c r="TFL14" s="445"/>
      <c r="TFT14" s="445"/>
      <c r="TGB14" s="445"/>
      <c r="TGJ14" s="445"/>
      <c r="TGR14" s="445"/>
      <c r="TGZ14" s="445"/>
      <c r="THH14" s="445"/>
      <c r="THP14" s="445"/>
      <c r="THX14" s="445"/>
      <c r="TIF14" s="445"/>
      <c r="TIN14" s="445"/>
      <c r="TIV14" s="445"/>
      <c r="TJD14" s="445"/>
      <c r="TJL14" s="445"/>
      <c r="TJT14" s="445"/>
      <c r="TKB14" s="445"/>
      <c r="TKJ14" s="445"/>
      <c r="TKR14" s="445"/>
      <c r="TKZ14" s="445"/>
      <c r="TLH14" s="445"/>
      <c r="TLP14" s="445"/>
      <c r="TLX14" s="445"/>
      <c r="TMF14" s="445"/>
      <c r="TMN14" s="445"/>
      <c r="TMV14" s="445"/>
      <c r="TND14" s="445"/>
      <c r="TNL14" s="445"/>
      <c r="TNT14" s="445"/>
      <c r="TOB14" s="445"/>
      <c r="TOJ14" s="445"/>
      <c r="TOR14" s="445"/>
      <c r="TOZ14" s="445"/>
      <c r="TPH14" s="445"/>
      <c r="TPP14" s="445"/>
      <c r="TPX14" s="445"/>
      <c r="TQF14" s="445"/>
      <c r="TQN14" s="445"/>
      <c r="TQV14" s="445"/>
      <c r="TRD14" s="445"/>
      <c r="TRL14" s="445"/>
      <c r="TRT14" s="445"/>
      <c r="TSB14" s="445"/>
      <c r="TSJ14" s="445"/>
      <c r="TSR14" s="445"/>
      <c r="TSZ14" s="445"/>
      <c r="TTH14" s="445"/>
      <c r="TTP14" s="445"/>
      <c r="TTX14" s="445"/>
      <c r="TUF14" s="445"/>
      <c r="TUN14" s="445"/>
      <c r="TUV14" s="445"/>
      <c r="TVD14" s="445"/>
      <c r="TVL14" s="445"/>
      <c r="TVT14" s="445"/>
      <c r="TWB14" s="445"/>
      <c r="TWJ14" s="445"/>
      <c r="TWR14" s="445"/>
      <c r="TWZ14" s="445"/>
      <c r="TXH14" s="445"/>
      <c r="TXP14" s="445"/>
      <c r="TXX14" s="445"/>
      <c r="TYF14" s="445"/>
      <c r="TYN14" s="445"/>
      <c r="TYV14" s="445"/>
      <c r="TZD14" s="445"/>
      <c r="TZL14" s="445"/>
      <c r="TZT14" s="445"/>
      <c r="UAB14" s="445"/>
      <c r="UAJ14" s="445"/>
      <c r="UAR14" s="445"/>
      <c r="UAZ14" s="445"/>
      <c r="UBH14" s="445"/>
      <c r="UBP14" s="445"/>
      <c r="UBX14" s="445"/>
      <c r="UCF14" s="445"/>
      <c r="UCN14" s="445"/>
      <c r="UCV14" s="445"/>
      <c r="UDD14" s="445"/>
      <c r="UDL14" s="445"/>
      <c r="UDT14" s="445"/>
      <c r="UEB14" s="445"/>
      <c r="UEJ14" s="445"/>
      <c r="UER14" s="445"/>
      <c r="UEZ14" s="445"/>
      <c r="UFH14" s="445"/>
      <c r="UFP14" s="445"/>
      <c r="UFX14" s="445"/>
      <c r="UGF14" s="445"/>
      <c r="UGN14" s="445"/>
      <c r="UGV14" s="445"/>
      <c r="UHD14" s="445"/>
      <c r="UHL14" s="445"/>
      <c r="UHT14" s="445"/>
      <c r="UIB14" s="445"/>
      <c r="UIJ14" s="445"/>
      <c r="UIR14" s="445"/>
      <c r="UIZ14" s="445"/>
      <c r="UJH14" s="445"/>
      <c r="UJP14" s="445"/>
      <c r="UJX14" s="445"/>
      <c r="UKF14" s="445"/>
      <c r="UKN14" s="445"/>
      <c r="UKV14" s="445"/>
      <c r="ULD14" s="445"/>
      <c r="ULL14" s="445"/>
      <c r="ULT14" s="445"/>
      <c r="UMB14" s="445"/>
      <c r="UMJ14" s="445"/>
      <c r="UMR14" s="445"/>
      <c r="UMZ14" s="445"/>
      <c r="UNH14" s="445"/>
      <c r="UNP14" s="445"/>
      <c r="UNX14" s="445"/>
      <c r="UOF14" s="445"/>
      <c r="UON14" s="445"/>
      <c r="UOV14" s="445"/>
      <c r="UPD14" s="445"/>
      <c r="UPL14" s="445"/>
      <c r="UPT14" s="445"/>
      <c r="UQB14" s="445"/>
      <c r="UQJ14" s="445"/>
      <c r="UQR14" s="445"/>
      <c r="UQZ14" s="445"/>
      <c r="URH14" s="445"/>
      <c r="URP14" s="445"/>
      <c r="URX14" s="445"/>
      <c r="USF14" s="445"/>
      <c r="USN14" s="445"/>
      <c r="USV14" s="445"/>
      <c r="UTD14" s="445"/>
      <c r="UTL14" s="445"/>
      <c r="UTT14" s="445"/>
      <c r="UUB14" s="445"/>
      <c r="UUJ14" s="445"/>
      <c r="UUR14" s="445"/>
      <c r="UUZ14" s="445"/>
      <c r="UVH14" s="445"/>
      <c r="UVP14" s="445"/>
      <c r="UVX14" s="445"/>
      <c r="UWF14" s="445"/>
      <c r="UWN14" s="445"/>
      <c r="UWV14" s="445"/>
      <c r="UXD14" s="445"/>
      <c r="UXL14" s="445"/>
      <c r="UXT14" s="445"/>
      <c r="UYB14" s="445"/>
      <c r="UYJ14" s="445"/>
      <c r="UYR14" s="445"/>
      <c r="UYZ14" s="445"/>
      <c r="UZH14" s="445"/>
      <c r="UZP14" s="445"/>
      <c r="UZX14" s="445"/>
      <c r="VAF14" s="445"/>
      <c r="VAN14" s="445"/>
      <c r="VAV14" s="445"/>
      <c r="VBD14" s="445"/>
      <c r="VBL14" s="445"/>
      <c r="VBT14" s="445"/>
      <c r="VCB14" s="445"/>
      <c r="VCJ14" s="445"/>
      <c r="VCR14" s="445"/>
      <c r="VCZ14" s="445"/>
      <c r="VDH14" s="445"/>
      <c r="VDP14" s="445"/>
      <c r="VDX14" s="445"/>
      <c r="VEF14" s="445"/>
      <c r="VEN14" s="445"/>
      <c r="VEV14" s="445"/>
      <c r="VFD14" s="445"/>
      <c r="VFL14" s="445"/>
      <c r="VFT14" s="445"/>
      <c r="VGB14" s="445"/>
      <c r="VGJ14" s="445"/>
      <c r="VGR14" s="445"/>
      <c r="VGZ14" s="445"/>
      <c r="VHH14" s="445"/>
      <c r="VHP14" s="445"/>
      <c r="VHX14" s="445"/>
      <c r="VIF14" s="445"/>
      <c r="VIN14" s="445"/>
      <c r="VIV14" s="445"/>
      <c r="VJD14" s="445"/>
      <c r="VJL14" s="445"/>
      <c r="VJT14" s="445"/>
      <c r="VKB14" s="445"/>
      <c r="VKJ14" s="445"/>
      <c r="VKR14" s="445"/>
      <c r="VKZ14" s="445"/>
      <c r="VLH14" s="445"/>
      <c r="VLP14" s="445"/>
      <c r="VLX14" s="445"/>
      <c r="VMF14" s="445"/>
      <c r="VMN14" s="445"/>
      <c r="VMV14" s="445"/>
      <c r="VND14" s="445"/>
      <c r="VNL14" s="445"/>
      <c r="VNT14" s="445"/>
      <c r="VOB14" s="445"/>
      <c r="VOJ14" s="445"/>
      <c r="VOR14" s="445"/>
      <c r="VOZ14" s="445"/>
      <c r="VPH14" s="445"/>
      <c r="VPP14" s="445"/>
      <c r="VPX14" s="445"/>
      <c r="VQF14" s="445"/>
      <c r="VQN14" s="445"/>
      <c r="VQV14" s="445"/>
      <c r="VRD14" s="445"/>
      <c r="VRL14" s="445"/>
      <c r="VRT14" s="445"/>
      <c r="VSB14" s="445"/>
      <c r="VSJ14" s="445"/>
      <c r="VSR14" s="445"/>
      <c r="VSZ14" s="445"/>
      <c r="VTH14" s="445"/>
      <c r="VTP14" s="445"/>
      <c r="VTX14" s="445"/>
      <c r="VUF14" s="445"/>
      <c r="VUN14" s="445"/>
      <c r="VUV14" s="445"/>
      <c r="VVD14" s="445"/>
      <c r="VVL14" s="445"/>
      <c r="VVT14" s="445"/>
      <c r="VWB14" s="445"/>
      <c r="VWJ14" s="445"/>
      <c r="VWR14" s="445"/>
      <c r="VWZ14" s="445"/>
      <c r="VXH14" s="445"/>
      <c r="VXP14" s="445"/>
      <c r="VXX14" s="445"/>
      <c r="VYF14" s="445"/>
      <c r="VYN14" s="445"/>
      <c r="VYV14" s="445"/>
      <c r="VZD14" s="445"/>
      <c r="VZL14" s="445"/>
      <c r="VZT14" s="445"/>
      <c r="WAB14" s="445"/>
      <c r="WAJ14" s="445"/>
      <c r="WAR14" s="445"/>
      <c r="WAZ14" s="445"/>
      <c r="WBH14" s="445"/>
      <c r="WBP14" s="445"/>
      <c r="WBX14" s="445"/>
      <c r="WCF14" s="445"/>
      <c r="WCN14" s="445"/>
      <c r="WCV14" s="445"/>
      <c r="WDD14" s="445"/>
      <c r="WDL14" s="445"/>
      <c r="WDT14" s="445"/>
      <c r="WEB14" s="445"/>
      <c r="WEJ14" s="445"/>
      <c r="WER14" s="445"/>
      <c r="WEZ14" s="445"/>
      <c r="WFH14" s="445"/>
      <c r="WFP14" s="445"/>
      <c r="WFX14" s="445"/>
      <c r="WGF14" s="445"/>
      <c r="WGN14" s="445"/>
      <c r="WGV14" s="445"/>
      <c r="WHD14" s="445"/>
      <c r="WHL14" s="445"/>
      <c r="WHT14" s="445"/>
      <c r="WIB14" s="445"/>
      <c r="WIJ14" s="445"/>
      <c r="WIR14" s="445"/>
      <c r="WIZ14" s="445"/>
      <c r="WJH14" s="445"/>
      <c r="WJP14" s="445"/>
      <c r="WJX14" s="445"/>
      <c r="WKF14" s="445"/>
      <c r="WKN14" s="445"/>
      <c r="WKV14" s="445"/>
      <c r="WLD14" s="445"/>
      <c r="WLL14" s="445"/>
      <c r="WLT14" s="445"/>
      <c r="WMB14" s="445"/>
      <c r="WMJ14" s="445"/>
      <c r="WMR14" s="445"/>
      <c r="WMZ14" s="445"/>
      <c r="WNH14" s="445"/>
      <c r="WNP14" s="445"/>
      <c r="WNX14" s="445"/>
      <c r="WOF14" s="445"/>
      <c r="WON14" s="445"/>
      <c r="WOV14" s="445"/>
      <c r="WPD14" s="445"/>
      <c r="WPL14" s="445"/>
      <c r="WPT14" s="445"/>
      <c r="WQB14" s="445"/>
      <c r="WQJ14" s="445"/>
      <c r="WQR14" s="445"/>
      <c r="WQZ14" s="445"/>
      <c r="WRH14" s="445"/>
      <c r="WRP14" s="445"/>
      <c r="WRX14" s="445"/>
      <c r="WSF14" s="445"/>
      <c r="WSN14" s="445"/>
      <c r="WSV14" s="445"/>
      <c r="WTD14" s="445"/>
      <c r="WTL14" s="445"/>
      <c r="WTT14" s="445"/>
      <c r="WUB14" s="445"/>
      <c r="WUJ14" s="445"/>
      <c r="WUR14" s="445"/>
      <c r="WUZ14" s="445"/>
      <c r="WVH14" s="445"/>
      <c r="WVP14" s="445"/>
      <c r="WVX14" s="445"/>
      <c r="WWF14" s="445"/>
      <c r="WWN14" s="445"/>
      <c r="WWV14" s="445"/>
      <c r="WXD14" s="445"/>
      <c r="WXL14" s="445"/>
      <c r="WXT14" s="445"/>
      <c r="WYB14" s="445"/>
      <c r="WYJ14" s="445"/>
      <c r="WYR14" s="445"/>
      <c r="WYZ14" s="445"/>
      <c r="WZH14" s="445"/>
      <c r="WZP14" s="445"/>
      <c r="WZX14" s="445"/>
      <c r="XAF14" s="445"/>
      <c r="XAN14" s="445"/>
      <c r="XAV14" s="445"/>
      <c r="XBD14" s="445"/>
      <c r="XBL14" s="445"/>
      <c r="XBT14" s="445"/>
      <c r="XCB14" s="445"/>
      <c r="XCJ14" s="445"/>
      <c r="XCR14" s="445"/>
      <c r="XCZ14" s="445"/>
      <c r="XDH14" s="445"/>
      <c r="XDP14" s="445"/>
      <c r="XDX14" s="445"/>
      <c r="XEF14" s="445"/>
    </row>
    <row r="15" spans="1:1024 1032:2048 2056:3072 3080:4096 4104:5120 5128:6144 6152:7168 7176:8192 8200:9216 9224:10240 10248:11264 11272:12288 12296:13312 13320:14336 14344:15360 15368:16360">
      <c r="A15" s="377" t="s">
        <v>10</v>
      </c>
      <c r="B15" s="273" t="s">
        <v>55</v>
      </c>
      <c r="C15" s="273">
        <v>0</v>
      </c>
      <c r="D15" s="273">
        <v>0</v>
      </c>
      <c r="E15" s="273">
        <v>0</v>
      </c>
      <c r="F15" s="273">
        <v>0</v>
      </c>
      <c r="G15" s="273">
        <v>0</v>
      </c>
      <c r="H15" s="273">
        <v>0</v>
      </c>
      <c r="I15" s="455">
        <v>0</v>
      </c>
    </row>
    <row r="16" spans="1:1024 1032:2048 2056:3072 3080:4096 4104:5120 5128:6144 6152:7168 7176:8192 8200:9216 9224:10240 10248:11264 11272:12288 12296:13312 13320:14336 14344:15360 15368:16360">
      <c r="A16" s="377" t="s">
        <v>11</v>
      </c>
      <c r="B16" s="273" t="s">
        <v>55</v>
      </c>
      <c r="C16" s="273">
        <v>0</v>
      </c>
      <c r="D16" s="273">
        <v>0</v>
      </c>
      <c r="E16" s="273">
        <v>0</v>
      </c>
      <c r="F16" s="273">
        <v>0</v>
      </c>
      <c r="G16" s="273">
        <v>0</v>
      </c>
      <c r="H16" s="273">
        <v>0</v>
      </c>
      <c r="I16" s="455">
        <v>0</v>
      </c>
    </row>
    <row r="17" spans="1:9">
      <c r="A17" s="377" t="s">
        <v>14</v>
      </c>
      <c r="B17" s="273" t="s">
        <v>55</v>
      </c>
      <c r="C17" s="273">
        <v>0</v>
      </c>
      <c r="D17" s="273">
        <v>0</v>
      </c>
      <c r="E17" s="273">
        <v>0</v>
      </c>
      <c r="F17" s="273">
        <v>0</v>
      </c>
      <c r="G17" s="273">
        <v>0</v>
      </c>
      <c r="H17" s="273">
        <v>0</v>
      </c>
      <c r="I17" s="455">
        <v>0</v>
      </c>
    </row>
    <row r="18" spans="1:9">
      <c r="A18" s="377" t="s">
        <v>12</v>
      </c>
      <c r="B18" s="273" t="s">
        <v>55</v>
      </c>
      <c r="C18" s="273">
        <v>0</v>
      </c>
      <c r="D18" s="273">
        <v>0</v>
      </c>
      <c r="E18" s="273">
        <v>0</v>
      </c>
      <c r="F18" s="273">
        <v>0</v>
      </c>
      <c r="G18" s="273">
        <v>0</v>
      </c>
      <c r="H18" s="273">
        <v>0</v>
      </c>
      <c r="I18" s="455">
        <v>0</v>
      </c>
    </row>
    <row r="19" spans="1:9">
      <c r="A19" s="377" t="s">
        <v>13</v>
      </c>
      <c r="B19" s="273" t="s">
        <v>55</v>
      </c>
      <c r="C19" s="273">
        <v>0</v>
      </c>
      <c r="D19" s="273">
        <v>0</v>
      </c>
      <c r="E19" s="273">
        <v>0</v>
      </c>
      <c r="F19" s="273">
        <v>0</v>
      </c>
      <c r="G19" s="273">
        <v>0</v>
      </c>
      <c r="H19" s="273">
        <v>0</v>
      </c>
      <c r="I19" s="455">
        <v>0</v>
      </c>
    </row>
    <row r="20" spans="1:9">
      <c r="A20" s="377" t="s">
        <v>15</v>
      </c>
      <c r="B20" s="273" t="s">
        <v>55</v>
      </c>
      <c r="C20" s="273">
        <v>32</v>
      </c>
      <c r="D20" s="273">
        <v>32</v>
      </c>
      <c r="E20" s="273">
        <v>32</v>
      </c>
      <c r="F20" s="273">
        <v>32</v>
      </c>
      <c r="G20" s="273">
        <v>32</v>
      </c>
      <c r="H20" s="273">
        <v>32</v>
      </c>
      <c r="I20" s="455">
        <v>32</v>
      </c>
    </row>
    <row r="21" spans="1:9" ht="15" customHeight="1">
      <c r="A21" s="527" t="s">
        <v>16</v>
      </c>
      <c r="B21" s="528"/>
      <c r="C21" s="528"/>
      <c r="D21" s="528"/>
      <c r="E21" s="528"/>
      <c r="F21" s="528"/>
      <c r="G21" s="528"/>
      <c r="H21" s="528"/>
      <c r="I21" s="529"/>
    </row>
    <row r="22" spans="1:9">
      <c r="A22" s="533" t="s">
        <v>62</v>
      </c>
      <c r="B22" s="534"/>
      <c r="C22" s="534"/>
      <c r="D22" s="534"/>
      <c r="E22" s="534"/>
      <c r="F22" s="534"/>
      <c r="G22" s="534"/>
      <c r="H22" s="534"/>
      <c r="I22" s="535"/>
    </row>
    <row r="23" spans="1:9">
      <c r="A23" s="377" t="s">
        <v>10</v>
      </c>
      <c r="B23" s="273" t="s">
        <v>55</v>
      </c>
      <c r="C23" s="273">
        <v>0</v>
      </c>
      <c r="D23" s="273">
        <v>0</v>
      </c>
      <c r="E23" s="273">
        <v>0</v>
      </c>
      <c r="F23" s="273">
        <v>0</v>
      </c>
      <c r="G23" s="273">
        <v>0</v>
      </c>
      <c r="H23" s="273">
        <v>0</v>
      </c>
      <c r="I23" s="455">
        <v>0</v>
      </c>
    </row>
    <row r="24" spans="1:9">
      <c r="A24" s="377" t="s">
        <v>11</v>
      </c>
      <c r="B24" s="273" t="s">
        <v>55</v>
      </c>
      <c r="C24" s="273">
        <v>0</v>
      </c>
      <c r="D24" s="273">
        <v>0</v>
      </c>
      <c r="E24" s="273">
        <v>0</v>
      </c>
      <c r="F24" s="273">
        <v>0</v>
      </c>
      <c r="G24" s="273">
        <v>0</v>
      </c>
      <c r="H24" s="273">
        <v>0</v>
      </c>
      <c r="I24" s="455">
        <v>0</v>
      </c>
    </row>
    <row r="25" spans="1:9">
      <c r="A25" s="377" t="s">
        <v>14</v>
      </c>
      <c r="B25" s="273" t="s">
        <v>55</v>
      </c>
      <c r="C25" s="273">
        <v>0</v>
      </c>
      <c r="D25" s="273">
        <v>0</v>
      </c>
      <c r="E25" s="273">
        <v>0</v>
      </c>
      <c r="F25" s="273">
        <v>0</v>
      </c>
      <c r="G25" s="273">
        <v>0</v>
      </c>
      <c r="H25" s="273">
        <v>0</v>
      </c>
      <c r="I25" s="455">
        <v>0</v>
      </c>
    </row>
    <row r="26" spans="1:9">
      <c r="A26" s="377" t="s">
        <v>12</v>
      </c>
      <c r="B26" s="273" t="s">
        <v>55</v>
      </c>
      <c r="C26" s="273">
        <v>0</v>
      </c>
      <c r="D26" s="273">
        <v>0</v>
      </c>
      <c r="E26" s="273">
        <v>0</v>
      </c>
      <c r="F26" s="273">
        <v>0</v>
      </c>
      <c r="G26" s="273">
        <v>0</v>
      </c>
      <c r="H26" s="273">
        <v>0</v>
      </c>
      <c r="I26" s="455">
        <v>0</v>
      </c>
    </row>
    <row r="27" spans="1:9">
      <c r="A27" s="377" t="s">
        <v>13</v>
      </c>
      <c r="B27" s="273" t="s">
        <v>55</v>
      </c>
      <c r="C27" s="273">
        <v>0</v>
      </c>
      <c r="D27" s="273">
        <v>0</v>
      </c>
      <c r="E27" s="273">
        <v>0</v>
      </c>
      <c r="F27" s="273">
        <v>0</v>
      </c>
      <c r="G27" s="273">
        <v>0</v>
      </c>
      <c r="H27" s="273">
        <v>0</v>
      </c>
      <c r="I27" s="455">
        <v>0</v>
      </c>
    </row>
    <row r="28" spans="1:9">
      <c r="A28" s="377" t="s">
        <v>15</v>
      </c>
      <c r="B28" s="273" t="s">
        <v>55</v>
      </c>
      <c r="C28" s="273">
        <v>32</v>
      </c>
      <c r="D28" s="273">
        <v>32</v>
      </c>
      <c r="E28" s="273">
        <v>32</v>
      </c>
      <c r="F28" s="273">
        <v>32</v>
      </c>
      <c r="G28" s="273">
        <v>32</v>
      </c>
      <c r="H28" s="273">
        <v>32</v>
      </c>
      <c r="I28" s="455">
        <v>32</v>
      </c>
    </row>
    <row r="29" spans="1:9" ht="18.75">
      <c r="A29" s="527" t="s">
        <v>17</v>
      </c>
      <c r="B29" s="528"/>
      <c r="C29" s="528"/>
      <c r="D29" s="528"/>
      <c r="E29" s="528"/>
      <c r="F29" s="528"/>
      <c r="G29" s="528"/>
      <c r="H29" s="528"/>
      <c r="I29" s="529"/>
    </row>
    <row r="30" spans="1:9">
      <c r="A30" s="533" t="s">
        <v>62</v>
      </c>
      <c r="B30" s="534"/>
      <c r="C30" s="534"/>
      <c r="D30" s="534"/>
      <c r="E30" s="534"/>
      <c r="F30" s="534"/>
      <c r="G30" s="534"/>
      <c r="H30" s="534"/>
      <c r="I30" s="535"/>
    </row>
    <row r="31" spans="1:9">
      <c r="A31" s="377" t="s">
        <v>10</v>
      </c>
      <c r="B31" s="273" t="s">
        <v>55</v>
      </c>
      <c r="C31" s="273">
        <v>0</v>
      </c>
      <c r="D31" s="273">
        <v>0</v>
      </c>
      <c r="E31" s="273">
        <v>0</v>
      </c>
      <c r="F31" s="273">
        <v>0</v>
      </c>
      <c r="G31" s="273">
        <v>0</v>
      </c>
      <c r="H31" s="273">
        <v>0</v>
      </c>
      <c r="I31" s="455">
        <v>0</v>
      </c>
    </row>
    <row r="32" spans="1:9">
      <c r="A32" s="377" t="s">
        <v>11</v>
      </c>
      <c r="B32" s="273" t="s">
        <v>55</v>
      </c>
      <c r="C32" s="273">
        <v>0</v>
      </c>
      <c r="D32" s="273">
        <v>0</v>
      </c>
      <c r="E32" s="273">
        <v>0</v>
      </c>
      <c r="F32" s="273">
        <v>0</v>
      </c>
      <c r="G32" s="273">
        <v>0</v>
      </c>
      <c r="H32" s="273">
        <v>0</v>
      </c>
      <c r="I32" s="455">
        <v>0</v>
      </c>
    </row>
    <row r="33" spans="1:9">
      <c r="A33" s="377" t="s">
        <v>14</v>
      </c>
      <c r="B33" s="273" t="s">
        <v>55</v>
      </c>
      <c r="C33" s="273">
        <v>0</v>
      </c>
      <c r="D33" s="273">
        <v>0</v>
      </c>
      <c r="E33" s="273">
        <v>0</v>
      </c>
      <c r="F33" s="273">
        <v>0</v>
      </c>
      <c r="G33" s="273">
        <v>0</v>
      </c>
      <c r="H33" s="273">
        <v>0</v>
      </c>
      <c r="I33" s="455">
        <v>0</v>
      </c>
    </row>
    <row r="34" spans="1:9">
      <c r="A34" s="377" t="s">
        <v>12</v>
      </c>
      <c r="B34" s="273" t="s">
        <v>55</v>
      </c>
      <c r="C34" s="273">
        <v>0</v>
      </c>
      <c r="D34" s="273">
        <v>0</v>
      </c>
      <c r="E34" s="273">
        <v>0</v>
      </c>
      <c r="F34" s="273">
        <v>0</v>
      </c>
      <c r="G34" s="273">
        <v>0</v>
      </c>
      <c r="H34" s="273">
        <v>0</v>
      </c>
      <c r="I34" s="455">
        <v>0</v>
      </c>
    </row>
    <row r="35" spans="1:9">
      <c r="A35" s="377" t="s">
        <v>13</v>
      </c>
      <c r="B35" s="273" t="s">
        <v>55</v>
      </c>
      <c r="C35" s="273">
        <v>0</v>
      </c>
      <c r="D35" s="273">
        <v>0</v>
      </c>
      <c r="E35" s="273">
        <v>0</v>
      </c>
      <c r="F35" s="273">
        <v>0</v>
      </c>
      <c r="G35" s="273">
        <v>0</v>
      </c>
      <c r="H35" s="273">
        <v>0</v>
      </c>
      <c r="I35" s="455">
        <v>0</v>
      </c>
    </row>
    <row r="36" spans="1:9" ht="15.75" thickBot="1">
      <c r="A36" s="377" t="s">
        <v>15</v>
      </c>
      <c r="B36" s="273" t="s">
        <v>55</v>
      </c>
      <c r="C36" s="273">
        <v>32</v>
      </c>
      <c r="D36" s="273">
        <v>32</v>
      </c>
      <c r="E36" s="273">
        <v>32</v>
      </c>
      <c r="F36" s="273">
        <v>32</v>
      </c>
      <c r="G36" s="273">
        <v>32</v>
      </c>
      <c r="H36" s="273">
        <v>32</v>
      </c>
      <c r="I36" s="455">
        <v>32</v>
      </c>
    </row>
    <row r="37" spans="1:9" ht="18.75" hidden="1">
      <c r="A37" s="527" t="s">
        <v>9</v>
      </c>
      <c r="B37" s="528"/>
      <c r="C37" s="528"/>
      <c r="D37" s="528"/>
      <c r="E37" s="528"/>
      <c r="F37" s="528"/>
      <c r="G37" s="528"/>
      <c r="H37" s="528"/>
      <c r="I37" s="529"/>
    </row>
    <row r="38" spans="1:9" hidden="1">
      <c r="A38" s="530" t="s">
        <v>81</v>
      </c>
      <c r="B38" s="531"/>
      <c r="C38" s="531"/>
      <c r="D38" s="531"/>
      <c r="E38" s="531"/>
      <c r="F38" s="531"/>
      <c r="G38" s="531"/>
      <c r="H38" s="531"/>
      <c r="I38" s="532"/>
    </row>
    <row r="39" spans="1:9" hidden="1">
      <c r="A39" s="380" t="s">
        <v>10</v>
      </c>
      <c r="B39" s="265" t="s">
        <v>28</v>
      </c>
      <c r="C39" s="265">
        <v>0</v>
      </c>
      <c r="D39" s="265">
        <v>0</v>
      </c>
      <c r="E39" s="265">
        <v>0</v>
      </c>
      <c r="F39" s="265">
        <v>0</v>
      </c>
      <c r="G39" s="265">
        <v>0</v>
      </c>
      <c r="H39" s="265">
        <v>0</v>
      </c>
      <c r="I39" s="456">
        <v>0</v>
      </c>
    </row>
    <row r="40" spans="1:9" hidden="1">
      <c r="A40" s="380" t="s">
        <v>11</v>
      </c>
      <c r="B40" s="265" t="s">
        <v>28</v>
      </c>
      <c r="C40" s="265">
        <v>0</v>
      </c>
      <c r="D40" s="265">
        <v>0</v>
      </c>
      <c r="E40" s="265">
        <v>0</v>
      </c>
      <c r="F40" s="265">
        <v>0</v>
      </c>
      <c r="G40" s="265">
        <v>0</v>
      </c>
      <c r="H40" s="265">
        <v>0</v>
      </c>
      <c r="I40" s="456">
        <v>0</v>
      </c>
    </row>
    <row r="41" spans="1:9" hidden="1">
      <c r="A41" s="380" t="s">
        <v>14</v>
      </c>
      <c r="B41" s="265" t="s">
        <v>28</v>
      </c>
      <c r="C41" s="265">
        <v>0</v>
      </c>
      <c r="D41" s="265">
        <v>0</v>
      </c>
      <c r="E41" s="265">
        <v>0</v>
      </c>
      <c r="F41" s="265">
        <v>0</v>
      </c>
      <c r="G41" s="265">
        <v>0</v>
      </c>
      <c r="H41" s="265">
        <v>0</v>
      </c>
      <c r="I41" s="456">
        <v>0</v>
      </c>
    </row>
    <row r="42" spans="1:9" hidden="1">
      <c r="A42" s="380" t="s">
        <v>12</v>
      </c>
      <c r="B42" s="265" t="s">
        <v>28</v>
      </c>
      <c r="C42" s="265">
        <v>0</v>
      </c>
      <c r="D42" s="265">
        <v>0</v>
      </c>
      <c r="E42" s="265">
        <v>0</v>
      </c>
      <c r="F42" s="265">
        <v>0</v>
      </c>
      <c r="G42" s="265">
        <v>0</v>
      </c>
      <c r="H42" s="265">
        <v>0</v>
      </c>
      <c r="I42" s="456">
        <v>0</v>
      </c>
    </row>
    <row r="43" spans="1:9" hidden="1">
      <c r="A43" s="380" t="s">
        <v>13</v>
      </c>
      <c r="B43" s="265" t="s">
        <v>28</v>
      </c>
      <c r="C43" s="265">
        <v>0</v>
      </c>
      <c r="D43" s="265">
        <v>0</v>
      </c>
      <c r="E43" s="265">
        <v>0</v>
      </c>
      <c r="F43" s="265">
        <v>0</v>
      </c>
      <c r="G43" s="265">
        <v>0</v>
      </c>
      <c r="H43" s="265">
        <v>0</v>
      </c>
      <c r="I43" s="456">
        <v>0</v>
      </c>
    </row>
    <row r="44" spans="1:9" hidden="1">
      <c r="A44" s="380" t="s">
        <v>15</v>
      </c>
      <c r="B44" s="265" t="s">
        <v>28</v>
      </c>
      <c r="C44" s="265">
        <v>100</v>
      </c>
      <c r="D44" s="265">
        <v>100</v>
      </c>
      <c r="E44" s="265">
        <v>100</v>
      </c>
      <c r="F44" s="265">
        <v>100</v>
      </c>
      <c r="G44" s="265">
        <v>100</v>
      </c>
      <c r="H44" s="265">
        <v>100</v>
      </c>
      <c r="I44" s="456">
        <v>100</v>
      </c>
    </row>
    <row r="45" spans="1:9" ht="18.75" hidden="1">
      <c r="A45" s="527" t="s">
        <v>16</v>
      </c>
      <c r="B45" s="528"/>
      <c r="C45" s="528"/>
      <c r="D45" s="528"/>
      <c r="E45" s="528"/>
      <c r="F45" s="528"/>
      <c r="G45" s="528"/>
      <c r="H45" s="528"/>
      <c r="I45" s="529"/>
    </row>
    <row r="46" spans="1:9" hidden="1">
      <c r="A46" s="530" t="s">
        <v>81</v>
      </c>
      <c r="B46" s="531"/>
      <c r="C46" s="531"/>
      <c r="D46" s="531"/>
      <c r="E46" s="531"/>
      <c r="F46" s="531"/>
      <c r="G46" s="531"/>
      <c r="H46" s="531"/>
      <c r="I46" s="532"/>
    </row>
    <row r="47" spans="1:9" hidden="1">
      <c r="A47" s="380" t="s">
        <v>10</v>
      </c>
      <c r="B47" s="265" t="s">
        <v>28</v>
      </c>
      <c r="C47" s="265">
        <v>0</v>
      </c>
      <c r="D47" s="265">
        <v>0</v>
      </c>
      <c r="E47" s="265">
        <v>0</v>
      </c>
      <c r="F47" s="265">
        <v>0</v>
      </c>
      <c r="G47" s="265">
        <v>0</v>
      </c>
      <c r="H47" s="265">
        <v>0</v>
      </c>
      <c r="I47" s="456">
        <v>0</v>
      </c>
    </row>
    <row r="48" spans="1:9" hidden="1">
      <c r="A48" s="380" t="s">
        <v>11</v>
      </c>
      <c r="B48" s="265" t="s">
        <v>28</v>
      </c>
      <c r="C48" s="265">
        <v>0</v>
      </c>
      <c r="D48" s="265">
        <v>0</v>
      </c>
      <c r="E48" s="265">
        <v>0</v>
      </c>
      <c r="F48" s="265">
        <v>0</v>
      </c>
      <c r="G48" s="265">
        <v>0</v>
      </c>
      <c r="H48" s="265">
        <v>0</v>
      </c>
      <c r="I48" s="456">
        <v>0</v>
      </c>
    </row>
    <row r="49" spans="1:9" hidden="1">
      <c r="A49" s="380" t="s">
        <v>14</v>
      </c>
      <c r="B49" s="265" t="s">
        <v>28</v>
      </c>
      <c r="C49" s="265">
        <v>0</v>
      </c>
      <c r="D49" s="265">
        <v>0</v>
      </c>
      <c r="E49" s="265">
        <v>0</v>
      </c>
      <c r="F49" s="265">
        <v>0</v>
      </c>
      <c r="G49" s="265">
        <v>0</v>
      </c>
      <c r="H49" s="265">
        <v>0</v>
      </c>
      <c r="I49" s="456">
        <v>0</v>
      </c>
    </row>
    <row r="50" spans="1:9" hidden="1">
      <c r="A50" s="380" t="s">
        <v>12</v>
      </c>
      <c r="B50" s="265" t="s">
        <v>28</v>
      </c>
      <c r="C50" s="265">
        <v>0</v>
      </c>
      <c r="D50" s="265">
        <v>0</v>
      </c>
      <c r="E50" s="265">
        <v>0</v>
      </c>
      <c r="F50" s="265">
        <v>0</v>
      </c>
      <c r="G50" s="265">
        <v>0</v>
      </c>
      <c r="H50" s="265">
        <v>0</v>
      </c>
      <c r="I50" s="456">
        <v>0</v>
      </c>
    </row>
    <row r="51" spans="1:9" hidden="1">
      <c r="A51" s="380" t="s">
        <v>13</v>
      </c>
      <c r="B51" s="265" t="s">
        <v>28</v>
      </c>
      <c r="C51" s="265">
        <v>0</v>
      </c>
      <c r="D51" s="265">
        <v>0</v>
      </c>
      <c r="E51" s="265">
        <v>0</v>
      </c>
      <c r="F51" s="265">
        <v>0</v>
      </c>
      <c r="G51" s="265">
        <v>0</v>
      </c>
      <c r="H51" s="265">
        <v>0</v>
      </c>
      <c r="I51" s="456">
        <v>0</v>
      </c>
    </row>
    <row r="52" spans="1:9" hidden="1">
      <c r="A52" s="380" t="s">
        <v>15</v>
      </c>
      <c r="B52" s="265" t="s">
        <v>28</v>
      </c>
      <c r="C52" s="265">
        <v>100</v>
      </c>
      <c r="D52" s="265">
        <v>100</v>
      </c>
      <c r="E52" s="265">
        <v>100</v>
      </c>
      <c r="F52" s="265">
        <v>100</v>
      </c>
      <c r="G52" s="265">
        <v>100</v>
      </c>
      <c r="H52" s="265">
        <v>100</v>
      </c>
      <c r="I52" s="456">
        <v>100</v>
      </c>
    </row>
    <row r="53" spans="1:9" ht="18.75" hidden="1">
      <c r="A53" s="527" t="s">
        <v>17</v>
      </c>
      <c r="B53" s="528"/>
      <c r="C53" s="528"/>
      <c r="D53" s="528"/>
      <c r="E53" s="528"/>
      <c r="F53" s="528"/>
      <c r="G53" s="528"/>
      <c r="H53" s="528"/>
      <c r="I53" s="529"/>
    </row>
    <row r="54" spans="1:9" hidden="1">
      <c r="A54" s="530" t="s">
        <v>81</v>
      </c>
      <c r="B54" s="531"/>
      <c r="C54" s="531"/>
      <c r="D54" s="531"/>
      <c r="E54" s="531"/>
      <c r="F54" s="531"/>
      <c r="G54" s="531"/>
      <c r="H54" s="531"/>
      <c r="I54" s="532"/>
    </row>
    <row r="55" spans="1:9" hidden="1">
      <c r="A55" s="380" t="s">
        <v>10</v>
      </c>
      <c r="B55" s="265" t="s">
        <v>28</v>
      </c>
      <c r="C55" s="265">
        <v>0</v>
      </c>
      <c r="D55" s="265">
        <v>0</v>
      </c>
      <c r="E55" s="265">
        <v>0</v>
      </c>
      <c r="F55" s="265">
        <v>0</v>
      </c>
      <c r="G55" s="265">
        <v>0</v>
      </c>
      <c r="H55" s="265">
        <v>0</v>
      </c>
      <c r="I55" s="456">
        <v>0</v>
      </c>
    </row>
    <row r="56" spans="1:9" hidden="1">
      <c r="A56" s="380" t="s">
        <v>11</v>
      </c>
      <c r="B56" s="265" t="s">
        <v>28</v>
      </c>
      <c r="C56" s="265">
        <v>0</v>
      </c>
      <c r="D56" s="265">
        <v>0</v>
      </c>
      <c r="E56" s="265">
        <v>0</v>
      </c>
      <c r="F56" s="265">
        <v>0</v>
      </c>
      <c r="G56" s="265">
        <v>0</v>
      </c>
      <c r="H56" s="265">
        <v>0</v>
      </c>
      <c r="I56" s="456">
        <v>0</v>
      </c>
    </row>
    <row r="57" spans="1:9" hidden="1">
      <c r="A57" s="380" t="s">
        <v>14</v>
      </c>
      <c r="B57" s="265" t="s">
        <v>28</v>
      </c>
      <c r="C57" s="265">
        <v>0</v>
      </c>
      <c r="D57" s="265">
        <v>0</v>
      </c>
      <c r="E57" s="265">
        <v>0</v>
      </c>
      <c r="F57" s="265">
        <v>0</v>
      </c>
      <c r="G57" s="265">
        <v>0</v>
      </c>
      <c r="H57" s="265">
        <v>0</v>
      </c>
      <c r="I57" s="456">
        <v>0</v>
      </c>
    </row>
    <row r="58" spans="1:9" hidden="1">
      <c r="A58" s="380" t="s">
        <v>12</v>
      </c>
      <c r="B58" s="265" t="s">
        <v>28</v>
      </c>
      <c r="C58" s="265">
        <v>0</v>
      </c>
      <c r="D58" s="265">
        <v>0</v>
      </c>
      <c r="E58" s="265">
        <v>0</v>
      </c>
      <c r="F58" s="265">
        <v>0</v>
      </c>
      <c r="G58" s="265">
        <v>0</v>
      </c>
      <c r="H58" s="265">
        <v>0</v>
      </c>
      <c r="I58" s="456">
        <v>0</v>
      </c>
    </row>
    <row r="59" spans="1:9" hidden="1">
      <c r="A59" s="380" t="s">
        <v>13</v>
      </c>
      <c r="B59" s="265" t="s">
        <v>28</v>
      </c>
      <c r="C59" s="265">
        <v>0</v>
      </c>
      <c r="D59" s="265">
        <v>0</v>
      </c>
      <c r="E59" s="265">
        <v>0</v>
      </c>
      <c r="F59" s="265">
        <v>0</v>
      </c>
      <c r="G59" s="265">
        <v>0</v>
      </c>
      <c r="H59" s="265">
        <v>0</v>
      </c>
      <c r="I59" s="456">
        <v>0</v>
      </c>
    </row>
    <row r="60" spans="1:9" ht="15.75" hidden="1" thickBot="1">
      <c r="A60" s="457" t="s">
        <v>15</v>
      </c>
      <c r="B60" s="458" t="s">
        <v>28</v>
      </c>
      <c r="C60" s="458">
        <v>100</v>
      </c>
      <c r="D60" s="458">
        <v>100</v>
      </c>
      <c r="E60" s="458">
        <v>100</v>
      </c>
      <c r="F60" s="458">
        <v>100</v>
      </c>
      <c r="G60" s="458">
        <v>100</v>
      </c>
      <c r="H60" s="458">
        <v>100</v>
      </c>
      <c r="I60" s="459">
        <v>100</v>
      </c>
    </row>
    <row r="61" spans="1:9" ht="42" customHeight="1">
      <c r="A61" s="536" t="s">
        <v>360</v>
      </c>
      <c r="B61" s="537"/>
      <c r="C61" s="537"/>
      <c r="D61" s="537"/>
      <c r="E61" s="537"/>
      <c r="F61" s="537"/>
      <c r="G61" s="537"/>
      <c r="H61" s="537"/>
      <c r="I61" s="538"/>
    </row>
    <row r="62" spans="1:9" ht="15.75" customHeight="1">
      <c r="A62" s="527" t="s">
        <v>9</v>
      </c>
      <c r="B62" s="528"/>
      <c r="C62" s="528"/>
      <c r="D62" s="528"/>
      <c r="E62" s="528"/>
      <c r="F62" s="528"/>
      <c r="G62" s="528"/>
      <c r="H62" s="528"/>
      <c r="I62" s="529"/>
    </row>
    <row r="63" spans="1:9" ht="15.75" customHeight="1">
      <c r="A63" s="533" t="s">
        <v>62</v>
      </c>
      <c r="B63" s="534"/>
      <c r="C63" s="534"/>
      <c r="D63" s="534"/>
      <c r="E63" s="534"/>
      <c r="F63" s="534"/>
      <c r="G63" s="534"/>
      <c r="H63" s="534"/>
      <c r="I63" s="535"/>
    </row>
    <row r="64" spans="1:9" ht="15.75" customHeight="1">
      <c r="A64" s="377" t="s">
        <v>10</v>
      </c>
      <c r="B64" s="273" t="s">
        <v>55</v>
      </c>
      <c r="C64" s="273">
        <v>0</v>
      </c>
      <c r="D64" s="273">
        <v>0</v>
      </c>
      <c r="E64" s="273">
        <v>0</v>
      </c>
      <c r="F64" s="273">
        <v>0</v>
      </c>
      <c r="G64" s="273">
        <v>0</v>
      </c>
      <c r="H64" s="273">
        <v>0</v>
      </c>
      <c r="I64" s="455">
        <v>0</v>
      </c>
    </row>
    <row r="65" spans="1:9" ht="15.75" customHeight="1">
      <c r="A65" s="377" t="s">
        <v>11</v>
      </c>
      <c r="B65" s="273" t="s">
        <v>55</v>
      </c>
      <c r="C65" s="273">
        <v>0</v>
      </c>
      <c r="D65" s="273">
        <v>0</v>
      </c>
      <c r="E65" s="273">
        <v>0</v>
      </c>
      <c r="F65" s="273">
        <v>0</v>
      </c>
      <c r="G65" s="273">
        <v>0</v>
      </c>
      <c r="H65" s="273">
        <v>0</v>
      </c>
      <c r="I65" s="455">
        <v>0</v>
      </c>
    </row>
    <row r="66" spans="1:9" ht="15.75" customHeight="1">
      <c r="A66" s="377" t="s">
        <v>14</v>
      </c>
      <c r="B66" s="273" t="s">
        <v>55</v>
      </c>
      <c r="C66" s="273">
        <v>0</v>
      </c>
      <c r="D66" s="273">
        <v>0</v>
      </c>
      <c r="E66" s="273">
        <v>0</v>
      </c>
      <c r="F66" s="273">
        <v>0</v>
      </c>
      <c r="G66" s="273">
        <v>0</v>
      </c>
      <c r="H66" s="273">
        <v>0</v>
      </c>
      <c r="I66" s="455">
        <v>0</v>
      </c>
    </row>
    <row r="67" spans="1:9" ht="15.75" customHeight="1">
      <c r="A67" s="377" t="s">
        <v>12</v>
      </c>
      <c r="B67" s="273" t="s">
        <v>55</v>
      </c>
      <c r="C67" s="273">
        <v>13</v>
      </c>
      <c r="D67" s="273">
        <v>13</v>
      </c>
      <c r="E67" s="273">
        <v>13</v>
      </c>
      <c r="F67" s="273">
        <v>13</v>
      </c>
      <c r="G67" s="273">
        <v>13</v>
      </c>
      <c r="H67" s="273">
        <v>13</v>
      </c>
      <c r="I67" s="455">
        <v>13</v>
      </c>
    </row>
    <row r="68" spans="1:9" ht="15.75" customHeight="1">
      <c r="A68" s="377" t="s">
        <v>13</v>
      </c>
      <c r="B68" s="273" t="s">
        <v>55</v>
      </c>
      <c r="C68" s="273">
        <v>0</v>
      </c>
      <c r="D68" s="273">
        <v>0</v>
      </c>
      <c r="E68" s="273">
        <v>0</v>
      </c>
      <c r="F68" s="273">
        <v>0</v>
      </c>
      <c r="G68" s="273">
        <v>0</v>
      </c>
      <c r="H68" s="273">
        <v>0</v>
      </c>
      <c r="I68" s="455">
        <v>0</v>
      </c>
    </row>
    <row r="69" spans="1:9" ht="15.75" customHeight="1">
      <c r="A69" s="377" t="s">
        <v>15</v>
      </c>
      <c r="B69" s="273" t="s">
        <v>55</v>
      </c>
      <c r="C69" s="273">
        <v>0</v>
      </c>
      <c r="D69" s="273">
        <v>0</v>
      </c>
      <c r="E69" s="273">
        <v>0</v>
      </c>
      <c r="F69" s="273">
        <v>0</v>
      </c>
      <c r="G69" s="273">
        <v>0</v>
      </c>
      <c r="H69" s="273">
        <v>0</v>
      </c>
      <c r="I69" s="455">
        <v>0</v>
      </c>
    </row>
    <row r="70" spans="1:9" ht="15.75" customHeight="1">
      <c r="A70" s="527" t="s">
        <v>16</v>
      </c>
      <c r="B70" s="528"/>
      <c r="C70" s="528"/>
      <c r="D70" s="528"/>
      <c r="E70" s="528"/>
      <c r="F70" s="528"/>
      <c r="G70" s="528"/>
      <c r="H70" s="528"/>
      <c r="I70" s="529"/>
    </row>
    <row r="71" spans="1:9" ht="15.75" customHeight="1">
      <c r="A71" s="533" t="s">
        <v>62</v>
      </c>
      <c r="B71" s="534"/>
      <c r="C71" s="534"/>
      <c r="D71" s="534"/>
      <c r="E71" s="534"/>
      <c r="F71" s="534"/>
      <c r="G71" s="534"/>
      <c r="H71" s="534"/>
      <c r="I71" s="535"/>
    </row>
    <row r="72" spans="1:9" ht="15.75" customHeight="1">
      <c r="A72" s="377" t="s">
        <v>10</v>
      </c>
      <c r="B72" s="273" t="s">
        <v>55</v>
      </c>
      <c r="C72" s="273">
        <v>0</v>
      </c>
      <c r="D72" s="273">
        <v>0</v>
      </c>
      <c r="E72" s="273">
        <v>0</v>
      </c>
      <c r="F72" s="273">
        <v>0</v>
      </c>
      <c r="G72" s="273">
        <v>0</v>
      </c>
      <c r="H72" s="273">
        <v>0</v>
      </c>
      <c r="I72" s="455">
        <v>0</v>
      </c>
    </row>
    <row r="73" spans="1:9" ht="15.75" customHeight="1">
      <c r="A73" s="377" t="s">
        <v>11</v>
      </c>
      <c r="B73" s="273" t="s">
        <v>55</v>
      </c>
      <c r="C73" s="273">
        <v>0</v>
      </c>
      <c r="D73" s="273">
        <v>0</v>
      </c>
      <c r="E73" s="273">
        <v>0</v>
      </c>
      <c r="F73" s="273">
        <v>0</v>
      </c>
      <c r="G73" s="273">
        <v>0</v>
      </c>
      <c r="H73" s="273">
        <v>0</v>
      </c>
      <c r="I73" s="455">
        <v>0</v>
      </c>
    </row>
    <row r="74" spans="1:9" ht="15.75" customHeight="1">
      <c r="A74" s="377" t="s">
        <v>14</v>
      </c>
      <c r="B74" s="273" t="s">
        <v>55</v>
      </c>
      <c r="C74" s="273">
        <v>0</v>
      </c>
      <c r="D74" s="273">
        <v>0</v>
      </c>
      <c r="E74" s="273">
        <v>0</v>
      </c>
      <c r="F74" s="273">
        <v>0</v>
      </c>
      <c r="G74" s="273">
        <v>0</v>
      </c>
      <c r="H74" s="273">
        <v>0</v>
      </c>
      <c r="I74" s="455">
        <v>0</v>
      </c>
    </row>
    <row r="75" spans="1:9" ht="15.75" customHeight="1">
      <c r="A75" s="377" t="s">
        <v>12</v>
      </c>
      <c r="B75" s="273" t="s">
        <v>55</v>
      </c>
      <c r="C75" s="273">
        <v>13</v>
      </c>
      <c r="D75" s="273">
        <v>13</v>
      </c>
      <c r="E75" s="273">
        <v>13</v>
      </c>
      <c r="F75" s="273">
        <v>13</v>
      </c>
      <c r="G75" s="273">
        <v>13</v>
      </c>
      <c r="H75" s="273">
        <v>13</v>
      </c>
      <c r="I75" s="455">
        <v>13</v>
      </c>
    </row>
    <row r="76" spans="1:9" ht="15.75" customHeight="1">
      <c r="A76" s="377" t="s">
        <v>13</v>
      </c>
      <c r="B76" s="273" t="s">
        <v>55</v>
      </c>
      <c r="C76" s="273">
        <v>0</v>
      </c>
      <c r="D76" s="273">
        <v>0</v>
      </c>
      <c r="E76" s="273">
        <v>0</v>
      </c>
      <c r="F76" s="273">
        <v>0</v>
      </c>
      <c r="G76" s="273">
        <v>0</v>
      </c>
      <c r="H76" s="273">
        <v>0</v>
      </c>
      <c r="I76" s="455">
        <v>0</v>
      </c>
    </row>
    <row r="77" spans="1:9" ht="15.75" customHeight="1">
      <c r="A77" s="377" t="s">
        <v>15</v>
      </c>
      <c r="B77" s="273" t="s">
        <v>55</v>
      </c>
      <c r="C77" s="273">
        <v>0</v>
      </c>
      <c r="D77" s="273">
        <v>0</v>
      </c>
      <c r="E77" s="273">
        <v>0</v>
      </c>
      <c r="F77" s="273">
        <v>0</v>
      </c>
      <c r="G77" s="273">
        <v>0</v>
      </c>
      <c r="H77" s="273">
        <v>0</v>
      </c>
      <c r="I77" s="455">
        <v>0</v>
      </c>
    </row>
    <row r="78" spans="1:9" ht="15.75" customHeight="1">
      <c r="A78" s="527" t="s">
        <v>17</v>
      </c>
      <c r="B78" s="528"/>
      <c r="C78" s="528"/>
      <c r="D78" s="528"/>
      <c r="E78" s="528"/>
      <c r="F78" s="528"/>
      <c r="G78" s="528"/>
      <c r="H78" s="528"/>
      <c r="I78" s="529"/>
    </row>
    <row r="79" spans="1:9" ht="15.75" customHeight="1">
      <c r="A79" s="533" t="s">
        <v>62</v>
      </c>
      <c r="B79" s="534"/>
      <c r="C79" s="534"/>
      <c r="D79" s="534"/>
      <c r="E79" s="534"/>
      <c r="F79" s="534"/>
      <c r="G79" s="534"/>
      <c r="H79" s="534"/>
      <c r="I79" s="535"/>
    </row>
    <row r="80" spans="1:9" ht="15.75" customHeight="1">
      <c r="A80" s="377" t="s">
        <v>10</v>
      </c>
      <c r="B80" s="273" t="s">
        <v>55</v>
      </c>
      <c r="C80" s="273">
        <v>0</v>
      </c>
      <c r="D80" s="273">
        <v>0</v>
      </c>
      <c r="E80" s="273">
        <v>0</v>
      </c>
      <c r="F80" s="273">
        <v>0</v>
      </c>
      <c r="G80" s="273">
        <v>0</v>
      </c>
      <c r="H80" s="273">
        <v>0</v>
      </c>
      <c r="I80" s="455">
        <v>0</v>
      </c>
    </row>
    <row r="81" spans="1:9" ht="15.75" customHeight="1">
      <c r="A81" s="377" t="s">
        <v>11</v>
      </c>
      <c r="B81" s="273" t="s">
        <v>55</v>
      </c>
      <c r="C81" s="273">
        <v>0</v>
      </c>
      <c r="D81" s="273">
        <v>0</v>
      </c>
      <c r="E81" s="273">
        <v>0</v>
      </c>
      <c r="F81" s="273">
        <v>0</v>
      </c>
      <c r="G81" s="273">
        <v>0</v>
      </c>
      <c r="H81" s="273">
        <v>0</v>
      </c>
      <c r="I81" s="455">
        <v>0</v>
      </c>
    </row>
    <row r="82" spans="1:9" ht="15.75" customHeight="1">
      <c r="A82" s="377" t="s">
        <v>14</v>
      </c>
      <c r="B82" s="273" t="s">
        <v>55</v>
      </c>
      <c r="C82" s="273">
        <v>0</v>
      </c>
      <c r="D82" s="273">
        <v>0</v>
      </c>
      <c r="E82" s="273">
        <v>0</v>
      </c>
      <c r="F82" s="273">
        <v>0</v>
      </c>
      <c r="G82" s="273">
        <v>0</v>
      </c>
      <c r="H82" s="273">
        <v>0</v>
      </c>
      <c r="I82" s="455">
        <v>0</v>
      </c>
    </row>
    <row r="83" spans="1:9" ht="15.75" customHeight="1">
      <c r="A83" s="377" t="s">
        <v>12</v>
      </c>
      <c r="B83" s="273" t="s">
        <v>55</v>
      </c>
      <c r="C83" s="273">
        <v>13</v>
      </c>
      <c r="D83" s="273">
        <v>13</v>
      </c>
      <c r="E83" s="273">
        <v>13</v>
      </c>
      <c r="F83" s="273">
        <v>13</v>
      </c>
      <c r="G83" s="273">
        <v>13</v>
      </c>
      <c r="H83" s="273">
        <v>13</v>
      </c>
      <c r="I83" s="455">
        <v>13</v>
      </c>
    </row>
    <row r="84" spans="1:9" ht="15.75" customHeight="1">
      <c r="A84" s="377" t="s">
        <v>13</v>
      </c>
      <c r="B84" s="273" t="s">
        <v>55</v>
      </c>
      <c r="C84" s="273">
        <v>0</v>
      </c>
      <c r="D84" s="273">
        <v>0</v>
      </c>
      <c r="E84" s="273">
        <v>0</v>
      </c>
      <c r="F84" s="273">
        <v>0</v>
      </c>
      <c r="G84" s="273">
        <v>0</v>
      </c>
      <c r="H84" s="273">
        <v>0</v>
      </c>
      <c r="I84" s="455">
        <v>0</v>
      </c>
    </row>
    <row r="85" spans="1:9" ht="15.75" customHeight="1" thickBot="1">
      <c r="A85" s="377" t="s">
        <v>15</v>
      </c>
      <c r="B85" s="273" t="s">
        <v>55</v>
      </c>
      <c r="C85" s="273">
        <v>0</v>
      </c>
      <c r="D85" s="273">
        <v>0</v>
      </c>
      <c r="E85" s="273">
        <v>0</v>
      </c>
      <c r="F85" s="273">
        <v>0</v>
      </c>
      <c r="G85" s="273">
        <v>0</v>
      </c>
      <c r="H85" s="273">
        <v>0</v>
      </c>
      <c r="I85" s="455">
        <v>0</v>
      </c>
    </row>
    <row r="86" spans="1:9" ht="15.75" hidden="1" customHeight="1">
      <c r="A86" s="527" t="s">
        <v>9</v>
      </c>
      <c r="B86" s="528"/>
      <c r="C86" s="528"/>
      <c r="D86" s="528"/>
      <c r="E86" s="528"/>
      <c r="F86" s="528"/>
      <c r="G86" s="528"/>
      <c r="H86" s="528"/>
      <c r="I86" s="529"/>
    </row>
    <row r="87" spans="1:9" ht="15.75" hidden="1" customHeight="1">
      <c r="A87" s="530" t="s">
        <v>81</v>
      </c>
      <c r="B87" s="531"/>
      <c r="C87" s="531"/>
      <c r="D87" s="531"/>
      <c r="E87" s="531"/>
      <c r="F87" s="531"/>
      <c r="G87" s="531"/>
      <c r="H87" s="531"/>
      <c r="I87" s="532"/>
    </row>
    <row r="88" spans="1:9" ht="15.75" hidden="1" customHeight="1">
      <c r="A88" s="380" t="s">
        <v>10</v>
      </c>
      <c r="B88" s="265" t="s">
        <v>28</v>
      </c>
      <c r="C88" s="265">
        <v>0</v>
      </c>
      <c r="D88" s="265">
        <v>0</v>
      </c>
      <c r="E88" s="265">
        <v>0</v>
      </c>
      <c r="F88" s="265">
        <v>0</v>
      </c>
      <c r="G88" s="265">
        <v>0</v>
      </c>
      <c r="H88" s="265">
        <v>0</v>
      </c>
      <c r="I88" s="456">
        <v>0</v>
      </c>
    </row>
    <row r="89" spans="1:9" ht="15.75" hidden="1" customHeight="1">
      <c r="A89" s="380" t="s">
        <v>11</v>
      </c>
      <c r="B89" s="265" t="s">
        <v>28</v>
      </c>
      <c r="C89" s="265">
        <v>0</v>
      </c>
      <c r="D89" s="265">
        <v>0</v>
      </c>
      <c r="E89" s="265">
        <v>0</v>
      </c>
      <c r="F89" s="265">
        <v>0</v>
      </c>
      <c r="G89" s="265">
        <v>0</v>
      </c>
      <c r="H89" s="265">
        <v>0</v>
      </c>
      <c r="I89" s="456">
        <v>0</v>
      </c>
    </row>
    <row r="90" spans="1:9" ht="15.75" hidden="1" customHeight="1">
      <c r="A90" s="380" t="s">
        <v>14</v>
      </c>
      <c r="B90" s="265" t="s">
        <v>28</v>
      </c>
      <c r="C90" s="265">
        <v>0</v>
      </c>
      <c r="D90" s="265">
        <v>0</v>
      </c>
      <c r="E90" s="265">
        <v>0</v>
      </c>
      <c r="F90" s="265">
        <v>0</v>
      </c>
      <c r="G90" s="265">
        <v>0</v>
      </c>
      <c r="H90" s="265">
        <v>0</v>
      </c>
      <c r="I90" s="456">
        <v>0</v>
      </c>
    </row>
    <row r="91" spans="1:9" ht="15.75" hidden="1" customHeight="1">
      <c r="A91" s="380" t="s">
        <v>12</v>
      </c>
      <c r="B91" s="265" t="s">
        <v>28</v>
      </c>
      <c r="C91" s="265">
        <v>100</v>
      </c>
      <c r="D91" s="265">
        <v>100</v>
      </c>
      <c r="E91" s="265">
        <v>100</v>
      </c>
      <c r="F91" s="265">
        <v>100</v>
      </c>
      <c r="G91" s="265">
        <v>100</v>
      </c>
      <c r="H91" s="265">
        <v>100</v>
      </c>
      <c r="I91" s="456">
        <v>100</v>
      </c>
    </row>
    <row r="92" spans="1:9" ht="15.75" hidden="1" customHeight="1">
      <c r="A92" s="380" t="s">
        <v>13</v>
      </c>
      <c r="B92" s="265" t="s">
        <v>28</v>
      </c>
      <c r="C92" s="265">
        <v>0</v>
      </c>
      <c r="D92" s="265">
        <v>0</v>
      </c>
      <c r="E92" s="265">
        <v>0</v>
      </c>
      <c r="F92" s="265">
        <v>0</v>
      </c>
      <c r="G92" s="265">
        <v>0</v>
      </c>
      <c r="H92" s="265">
        <v>0</v>
      </c>
      <c r="I92" s="456">
        <v>0</v>
      </c>
    </row>
    <row r="93" spans="1:9" ht="15.75" hidden="1" customHeight="1">
      <c r="A93" s="380" t="s">
        <v>15</v>
      </c>
      <c r="B93" s="265" t="s">
        <v>28</v>
      </c>
      <c r="C93" s="265">
        <v>0</v>
      </c>
      <c r="D93" s="265">
        <v>0</v>
      </c>
      <c r="E93" s="265">
        <v>0</v>
      </c>
      <c r="F93" s="265">
        <v>0</v>
      </c>
      <c r="G93" s="265">
        <v>0</v>
      </c>
      <c r="H93" s="265">
        <v>0</v>
      </c>
      <c r="I93" s="456">
        <v>0</v>
      </c>
    </row>
    <row r="94" spans="1:9" ht="15.75" hidden="1" customHeight="1">
      <c r="A94" s="527" t="s">
        <v>16</v>
      </c>
      <c r="B94" s="528"/>
      <c r="C94" s="528"/>
      <c r="D94" s="528"/>
      <c r="E94" s="528"/>
      <c r="F94" s="528"/>
      <c r="G94" s="528"/>
      <c r="H94" s="528"/>
      <c r="I94" s="529"/>
    </row>
    <row r="95" spans="1:9" ht="15.75" hidden="1" customHeight="1">
      <c r="A95" s="530" t="s">
        <v>81</v>
      </c>
      <c r="B95" s="531"/>
      <c r="C95" s="531"/>
      <c r="D95" s="531"/>
      <c r="E95" s="531"/>
      <c r="F95" s="531"/>
      <c r="G95" s="531"/>
      <c r="H95" s="531"/>
      <c r="I95" s="532"/>
    </row>
    <row r="96" spans="1:9" ht="15.75" hidden="1" customHeight="1">
      <c r="A96" s="380" t="s">
        <v>10</v>
      </c>
      <c r="B96" s="265" t="s">
        <v>28</v>
      </c>
      <c r="C96" s="265">
        <v>0</v>
      </c>
      <c r="D96" s="265">
        <v>0</v>
      </c>
      <c r="E96" s="265">
        <v>0</v>
      </c>
      <c r="F96" s="265">
        <v>0</v>
      </c>
      <c r="G96" s="265">
        <v>0</v>
      </c>
      <c r="H96" s="265">
        <v>0</v>
      </c>
      <c r="I96" s="456">
        <v>0</v>
      </c>
    </row>
    <row r="97" spans="1:9" ht="15.75" hidden="1" customHeight="1">
      <c r="A97" s="380" t="s">
        <v>11</v>
      </c>
      <c r="B97" s="265" t="s">
        <v>28</v>
      </c>
      <c r="C97" s="265">
        <v>0</v>
      </c>
      <c r="D97" s="265">
        <v>0</v>
      </c>
      <c r="E97" s="265">
        <v>0</v>
      </c>
      <c r="F97" s="265">
        <v>0</v>
      </c>
      <c r="G97" s="265">
        <v>0</v>
      </c>
      <c r="H97" s="265">
        <v>0</v>
      </c>
      <c r="I97" s="456">
        <v>0</v>
      </c>
    </row>
    <row r="98" spans="1:9" ht="15.75" hidden="1" customHeight="1">
      <c r="A98" s="380" t="s">
        <v>14</v>
      </c>
      <c r="B98" s="265" t="s">
        <v>28</v>
      </c>
      <c r="C98" s="265">
        <v>0</v>
      </c>
      <c r="D98" s="265">
        <v>0</v>
      </c>
      <c r="E98" s="265">
        <v>0</v>
      </c>
      <c r="F98" s="265">
        <v>0</v>
      </c>
      <c r="G98" s="265">
        <v>0</v>
      </c>
      <c r="H98" s="265">
        <v>0</v>
      </c>
      <c r="I98" s="456">
        <v>0</v>
      </c>
    </row>
    <row r="99" spans="1:9" ht="15.75" hidden="1" customHeight="1">
      <c r="A99" s="380" t="s">
        <v>12</v>
      </c>
      <c r="B99" s="265" t="s">
        <v>28</v>
      </c>
      <c r="C99" s="265">
        <v>100</v>
      </c>
      <c r="D99" s="265">
        <v>100</v>
      </c>
      <c r="E99" s="265">
        <v>100</v>
      </c>
      <c r="F99" s="265">
        <v>100</v>
      </c>
      <c r="G99" s="265">
        <v>100</v>
      </c>
      <c r="H99" s="265">
        <v>100</v>
      </c>
      <c r="I99" s="456">
        <v>100</v>
      </c>
    </row>
    <row r="100" spans="1:9" ht="15.75" hidden="1" customHeight="1">
      <c r="A100" s="380" t="s">
        <v>13</v>
      </c>
      <c r="B100" s="265" t="s">
        <v>28</v>
      </c>
      <c r="C100" s="265">
        <v>0</v>
      </c>
      <c r="D100" s="265">
        <v>0</v>
      </c>
      <c r="E100" s="265">
        <v>0</v>
      </c>
      <c r="F100" s="265">
        <v>0</v>
      </c>
      <c r="G100" s="265">
        <v>0</v>
      </c>
      <c r="H100" s="265">
        <v>0</v>
      </c>
      <c r="I100" s="456">
        <v>0</v>
      </c>
    </row>
    <row r="101" spans="1:9" ht="15.75" hidden="1" customHeight="1">
      <c r="A101" s="380" t="s">
        <v>15</v>
      </c>
      <c r="B101" s="265" t="s">
        <v>28</v>
      </c>
      <c r="C101" s="265">
        <v>0</v>
      </c>
      <c r="D101" s="265">
        <v>0</v>
      </c>
      <c r="E101" s="265">
        <v>0</v>
      </c>
      <c r="F101" s="265">
        <v>0</v>
      </c>
      <c r="G101" s="265">
        <v>0</v>
      </c>
      <c r="H101" s="265">
        <v>0</v>
      </c>
      <c r="I101" s="456">
        <v>0</v>
      </c>
    </row>
    <row r="102" spans="1:9" ht="15.75" hidden="1" customHeight="1">
      <c r="A102" s="527" t="s">
        <v>17</v>
      </c>
      <c r="B102" s="528"/>
      <c r="C102" s="528"/>
      <c r="D102" s="528"/>
      <c r="E102" s="528"/>
      <c r="F102" s="528"/>
      <c r="G102" s="528"/>
      <c r="H102" s="528"/>
      <c r="I102" s="529"/>
    </row>
    <row r="103" spans="1:9" ht="15.75" hidden="1" customHeight="1">
      <c r="A103" s="530" t="s">
        <v>81</v>
      </c>
      <c r="B103" s="531"/>
      <c r="C103" s="531"/>
      <c r="D103" s="531"/>
      <c r="E103" s="531"/>
      <c r="F103" s="531"/>
      <c r="G103" s="531"/>
      <c r="H103" s="531"/>
      <c r="I103" s="532"/>
    </row>
    <row r="104" spans="1:9" ht="15.75" hidden="1" customHeight="1">
      <c r="A104" s="380" t="s">
        <v>10</v>
      </c>
      <c r="B104" s="265" t="s">
        <v>28</v>
      </c>
      <c r="C104" s="265">
        <v>0</v>
      </c>
      <c r="D104" s="265">
        <v>0</v>
      </c>
      <c r="E104" s="265">
        <v>0</v>
      </c>
      <c r="F104" s="265">
        <v>0</v>
      </c>
      <c r="G104" s="265">
        <v>0</v>
      </c>
      <c r="H104" s="265">
        <v>0</v>
      </c>
      <c r="I104" s="456">
        <v>0</v>
      </c>
    </row>
    <row r="105" spans="1:9" ht="15.75" hidden="1" customHeight="1">
      <c r="A105" s="380" t="s">
        <v>11</v>
      </c>
      <c r="B105" s="265" t="s">
        <v>28</v>
      </c>
      <c r="C105" s="265">
        <v>0</v>
      </c>
      <c r="D105" s="265">
        <v>0</v>
      </c>
      <c r="E105" s="265">
        <v>0</v>
      </c>
      <c r="F105" s="265">
        <v>0</v>
      </c>
      <c r="G105" s="265">
        <v>0</v>
      </c>
      <c r="H105" s="265">
        <v>0</v>
      </c>
      <c r="I105" s="456">
        <v>0</v>
      </c>
    </row>
    <row r="106" spans="1:9" ht="15.75" hidden="1" customHeight="1">
      <c r="A106" s="380" t="s">
        <v>14</v>
      </c>
      <c r="B106" s="265" t="s">
        <v>28</v>
      </c>
      <c r="C106" s="265">
        <v>0</v>
      </c>
      <c r="D106" s="265">
        <v>0</v>
      </c>
      <c r="E106" s="265">
        <v>0</v>
      </c>
      <c r="F106" s="265">
        <v>0</v>
      </c>
      <c r="G106" s="265">
        <v>0</v>
      </c>
      <c r="H106" s="265">
        <v>0</v>
      </c>
      <c r="I106" s="456">
        <v>0</v>
      </c>
    </row>
    <row r="107" spans="1:9" ht="15.75" hidden="1" customHeight="1">
      <c r="A107" s="380" t="s">
        <v>12</v>
      </c>
      <c r="B107" s="265" t="s">
        <v>28</v>
      </c>
      <c r="C107" s="265">
        <v>100</v>
      </c>
      <c r="D107" s="265">
        <v>100</v>
      </c>
      <c r="E107" s="265">
        <v>100</v>
      </c>
      <c r="F107" s="265">
        <v>100</v>
      </c>
      <c r="G107" s="265">
        <v>100</v>
      </c>
      <c r="H107" s="265">
        <v>100</v>
      </c>
      <c r="I107" s="456">
        <v>100</v>
      </c>
    </row>
    <row r="108" spans="1:9" ht="15.75" hidden="1" customHeight="1">
      <c r="A108" s="380" t="s">
        <v>13</v>
      </c>
      <c r="B108" s="265" t="s">
        <v>28</v>
      </c>
      <c r="C108" s="265">
        <v>0</v>
      </c>
      <c r="D108" s="265">
        <v>0</v>
      </c>
      <c r="E108" s="265">
        <v>0</v>
      </c>
      <c r="F108" s="265">
        <v>0</v>
      </c>
      <c r="G108" s="265">
        <v>0</v>
      </c>
      <c r="H108" s="265">
        <v>0</v>
      </c>
      <c r="I108" s="456">
        <v>0</v>
      </c>
    </row>
    <row r="109" spans="1:9" ht="15.75" hidden="1" customHeight="1" thickBot="1">
      <c r="A109" s="457" t="s">
        <v>15</v>
      </c>
      <c r="B109" s="458" t="s">
        <v>28</v>
      </c>
      <c r="C109" s="458">
        <v>0</v>
      </c>
      <c r="D109" s="458">
        <v>0</v>
      </c>
      <c r="E109" s="458">
        <v>0</v>
      </c>
      <c r="F109" s="458">
        <v>0</v>
      </c>
      <c r="G109" s="458">
        <v>0</v>
      </c>
      <c r="H109" s="458">
        <v>0</v>
      </c>
      <c r="I109" s="459">
        <v>0</v>
      </c>
    </row>
    <row r="110" spans="1:9" ht="42" customHeight="1">
      <c r="A110" s="536" t="s">
        <v>361</v>
      </c>
      <c r="B110" s="537"/>
      <c r="C110" s="537"/>
      <c r="D110" s="537"/>
      <c r="E110" s="537"/>
      <c r="F110" s="537"/>
      <c r="G110" s="537"/>
      <c r="H110" s="537"/>
      <c r="I110" s="538"/>
    </row>
    <row r="111" spans="1:9" ht="15.75" customHeight="1">
      <c r="A111" s="527" t="s">
        <v>9</v>
      </c>
      <c r="B111" s="528"/>
      <c r="C111" s="528"/>
      <c r="D111" s="528"/>
      <c r="E111" s="528"/>
      <c r="F111" s="528"/>
      <c r="G111" s="528"/>
      <c r="H111" s="528"/>
      <c r="I111" s="529"/>
    </row>
    <row r="112" spans="1:9" ht="15.75" customHeight="1">
      <c r="A112" s="533" t="s">
        <v>62</v>
      </c>
      <c r="B112" s="534"/>
      <c r="C112" s="534"/>
      <c r="D112" s="534"/>
      <c r="E112" s="534"/>
      <c r="F112" s="534"/>
      <c r="G112" s="534"/>
      <c r="H112" s="534"/>
      <c r="I112" s="535"/>
    </row>
    <row r="113" spans="1:9" ht="15.75" customHeight="1">
      <c r="A113" s="377" t="s">
        <v>10</v>
      </c>
      <c r="B113" s="273" t="s">
        <v>55</v>
      </c>
      <c r="C113" s="273">
        <v>12</v>
      </c>
      <c r="D113" s="273">
        <v>12</v>
      </c>
      <c r="E113" s="273">
        <v>12</v>
      </c>
      <c r="F113" s="273">
        <v>12</v>
      </c>
      <c r="G113" s="273">
        <v>12</v>
      </c>
      <c r="H113" s="273">
        <v>12</v>
      </c>
      <c r="I113" s="455">
        <v>12</v>
      </c>
    </row>
    <row r="114" spans="1:9" ht="15.75" customHeight="1">
      <c r="A114" s="377" t="s">
        <v>11</v>
      </c>
      <c r="B114" s="273" t="s">
        <v>55</v>
      </c>
      <c r="C114" s="273">
        <v>41</v>
      </c>
      <c r="D114" s="273">
        <v>41</v>
      </c>
      <c r="E114" s="273">
        <v>41</v>
      </c>
      <c r="F114" s="273">
        <v>41</v>
      </c>
      <c r="G114" s="273">
        <v>41</v>
      </c>
      <c r="H114" s="273">
        <v>41</v>
      </c>
      <c r="I114" s="455">
        <v>41</v>
      </c>
    </row>
    <row r="115" spans="1:9" ht="15.75" customHeight="1">
      <c r="A115" s="377" t="s">
        <v>14</v>
      </c>
      <c r="B115" s="273" t="s">
        <v>55</v>
      </c>
      <c r="C115" s="273">
        <v>12</v>
      </c>
      <c r="D115" s="273">
        <v>12</v>
      </c>
      <c r="E115" s="273">
        <v>12</v>
      </c>
      <c r="F115" s="273">
        <v>12</v>
      </c>
      <c r="G115" s="273">
        <v>12</v>
      </c>
      <c r="H115" s="273">
        <v>12</v>
      </c>
      <c r="I115" s="455">
        <v>12</v>
      </c>
    </row>
    <row r="116" spans="1:9" ht="15.75" customHeight="1">
      <c r="A116" s="377" t="s">
        <v>12</v>
      </c>
      <c r="B116" s="273" t="s">
        <v>55</v>
      </c>
      <c r="C116" s="273">
        <v>11</v>
      </c>
      <c r="D116" s="273">
        <v>11</v>
      </c>
      <c r="E116" s="273">
        <v>11</v>
      </c>
      <c r="F116" s="273">
        <v>11</v>
      </c>
      <c r="G116" s="273">
        <v>11</v>
      </c>
      <c r="H116" s="273">
        <v>11</v>
      </c>
      <c r="I116" s="455">
        <v>11</v>
      </c>
    </row>
    <row r="117" spans="1:9" ht="15.75" customHeight="1">
      <c r="A117" s="377" t="s">
        <v>13</v>
      </c>
      <c r="B117" s="273" t="s">
        <v>55</v>
      </c>
      <c r="C117" s="273">
        <v>5</v>
      </c>
      <c r="D117" s="273">
        <v>5</v>
      </c>
      <c r="E117" s="273">
        <v>5</v>
      </c>
      <c r="F117" s="273">
        <v>5</v>
      </c>
      <c r="G117" s="273">
        <v>5</v>
      </c>
      <c r="H117" s="273">
        <v>5</v>
      </c>
      <c r="I117" s="455">
        <v>5</v>
      </c>
    </row>
    <row r="118" spans="1:9" ht="15.75" customHeight="1">
      <c r="A118" s="377" t="s">
        <v>15</v>
      </c>
      <c r="B118" s="273" t="s">
        <v>55</v>
      </c>
      <c r="C118" s="273">
        <v>0</v>
      </c>
      <c r="D118" s="273">
        <v>0</v>
      </c>
      <c r="E118" s="273">
        <v>0</v>
      </c>
      <c r="F118" s="273">
        <v>0</v>
      </c>
      <c r="G118" s="273">
        <v>0</v>
      </c>
      <c r="H118" s="273">
        <v>0</v>
      </c>
      <c r="I118" s="455">
        <v>0</v>
      </c>
    </row>
    <row r="119" spans="1:9" ht="15.75" customHeight="1">
      <c r="A119" s="527" t="s">
        <v>16</v>
      </c>
      <c r="B119" s="528"/>
      <c r="C119" s="528"/>
      <c r="D119" s="528"/>
      <c r="E119" s="528"/>
      <c r="F119" s="528"/>
      <c r="G119" s="528"/>
      <c r="H119" s="528"/>
      <c r="I119" s="529"/>
    </row>
    <row r="120" spans="1:9" ht="15.75" customHeight="1">
      <c r="A120" s="533" t="s">
        <v>62</v>
      </c>
      <c r="B120" s="534"/>
      <c r="C120" s="534"/>
      <c r="D120" s="534"/>
      <c r="E120" s="534"/>
      <c r="F120" s="534"/>
      <c r="G120" s="534"/>
      <c r="H120" s="534"/>
      <c r="I120" s="535"/>
    </row>
    <row r="121" spans="1:9" ht="15.75" customHeight="1">
      <c r="A121" s="377" t="s">
        <v>10</v>
      </c>
      <c r="B121" s="273" t="s">
        <v>55</v>
      </c>
      <c r="C121" s="273">
        <v>12</v>
      </c>
      <c r="D121" s="273">
        <v>12</v>
      </c>
      <c r="E121" s="273">
        <v>12</v>
      </c>
      <c r="F121" s="273">
        <v>12</v>
      </c>
      <c r="G121" s="273">
        <v>12</v>
      </c>
      <c r="H121" s="273">
        <v>12</v>
      </c>
      <c r="I121" s="455">
        <v>12</v>
      </c>
    </row>
    <row r="122" spans="1:9" ht="15.75" customHeight="1">
      <c r="A122" s="377" t="s">
        <v>11</v>
      </c>
      <c r="B122" s="273" t="s">
        <v>55</v>
      </c>
      <c r="C122" s="273">
        <v>41</v>
      </c>
      <c r="D122" s="273">
        <v>41</v>
      </c>
      <c r="E122" s="273">
        <v>41</v>
      </c>
      <c r="F122" s="273">
        <v>41</v>
      </c>
      <c r="G122" s="273">
        <v>41</v>
      </c>
      <c r="H122" s="273">
        <v>41</v>
      </c>
      <c r="I122" s="455">
        <v>41</v>
      </c>
    </row>
    <row r="123" spans="1:9" ht="15.75" customHeight="1">
      <c r="A123" s="377" t="s">
        <v>14</v>
      </c>
      <c r="B123" s="273" t="s">
        <v>55</v>
      </c>
      <c r="C123" s="273">
        <v>12</v>
      </c>
      <c r="D123" s="273">
        <v>12</v>
      </c>
      <c r="E123" s="273">
        <v>12</v>
      </c>
      <c r="F123" s="273">
        <v>12</v>
      </c>
      <c r="G123" s="273">
        <v>12</v>
      </c>
      <c r="H123" s="273">
        <v>12</v>
      </c>
      <c r="I123" s="455">
        <v>12</v>
      </c>
    </row>
    <row r="124" spans="1:9" ht="15.75" customHeight="1">
      <c r="A124" s="377" t="s">
        <v>12</v>
      </c>
      <c r="B124" s="273" t="s">
        <v>55</v>
      </c>
      <c r="C124" s="273">
        <v>11</v>
      </c>
      <c r="D124" s="273">
        <v>11</v>
      </c>
      <c r="E124" s="273">
        <v>11</v>
      </c>
      <c r="F124" s="273">
        <v>11</v>
      </c>
      <c r="G124" s="273">
        <v>11</v>
      </c>
      <c r="H124" s="273">
        <v>11</v>
      </c>
      <c r="I124" s="455">
        <v>11</v>
      </c>
    </row>
    <row r="125" spans="1:9" ht="15.75" customHeight="1">
      <c r="A125" s="377" t="s">
        <v>13</v>
      </c>
      <c r="B125" s="273" t="s">
        <v>55</v>
      </c>
      <c r="C125" s="273">
        <v>5</v>
      </c>
      <c r="D125" s="273">
        <v>5</v>
      </c>
      <c r="E125" s="273">
        <v>5</v>
      </c>
      <c r="F125" s="273">
        <v>5</v>
      </c>
      <c r="G125" s="273">
        <v>5</v>
      </c>
      <c r="H125" s="273">
        <v>5</v>
      </c>
      <c r="I125" s="455">
        <v>5</v>
      </c>
    </row>
    <row r="126" spans="1:9" ht="15.75" customHeight="1">
      <c r="A126" s="377" t="s">
        <v>15</v>
      </c>
      <c r="B126" s="273" t="s">
        <v>55</v>
      </c>
      <c r="C126" s="273">
        <v>0</v>
      </c>
      <c r="D126" s="273">
        <v>0</v>
      </c>
      <c r="E126" s="273">
        <v>0</v>
      </c>
      <c r="F126" s="273">
        <v>0</v>
      </c>
      <c r="G126" s="273">
        <v>0</v>
      </c>
      <c r="H126" s="273">
        <v>0</v>
      </c>
      <c r="I126" s="455">
        <v>0</v>
      </c>
    </row>
    <row r="127" spans="1:9" ht="15.75" customHeight="1">
      <c r="A127" s="527" t="s">
        <v>17</v>
      </c>
      <c r="B127" s="528"/>
      <c r="C127" s="528"/>
      <c r="D127" s="528"/>
      <c r="E127" s="528"/>
      <c r="F127" s="528"/>
      <c r="G127" s="528"/>
      <c r="H127" s="528"/>
      <c r="I127" s="529"/>
    </row>
    <row r="128" spans="1:9" ht="15.75" customHeight="1">
      <c r="A128" s="533" t="s">
        <v>62</v>
      </c>
      <c r="B128" s="534"/>
      <c r="C128" s="534"/>
      <c r="D128" s="534"/>
      <c r="E128" s="534"/>
      <c r="F128" s="534"/>
      <c r="G128" s="534"/>
      <c r="H128" s="534"/>
      <c r="I128" s="535"/>
    </row>
    <row r="129" spans="1:9" ht="15.75" customHeight="1">
      <c r="A129" s="377" t="s">
        <v>10</v>
      </c>
      <c r="B129" s="273" t="s">
        <v>55</v>
      </c>
      <c r="C129" s="273">
        <v>12</v>
      </c>
      <c r="D129" s="273">
        <v>12</v>
      </c>
      <c r="E129" s="273">
        <v>12</v>
      </c>
      <c r="F129" s="273">
        <v>12</v>
      </c>
      <c r="G129" s="273">
        <v>12</v>
      </c>
      <c r="H129" s="273">
        <v>12</v>
      </c>
      <c r="I129" s="455">
        <v>12</v>
      </c>
    </row>
    <row r="130" spans="1:9" ht="15.75" customHeight="1">
      <c r="A130" s="377" t="s">
        <v>11</v>
      </c>
      <c r="B130" s="273" t="s">
        <v>55</v>
      </c>
      <c r="C130" s="273">
        <v>41</v>
      </c>
      <c r="D130" s="273">
        <v>41</v>
      </c>
      <c r="E130" s="273">
        <v>41</v>
      </c>
      <c r="F130" s="273">
        <v>41</v>
      </c>
      <c r="G130" s="273">
        <v>41</v>
      </c>
      <c r="H130" s="273">
        <v>41</v>
      </c>
      <c r="I130" s="455">
        <v>41</v>
      </c>
    </row>
    <row r="131" spans="1:9" ht="15.75" customHeight="1">
      <c r="A131" s="377" t="s">
        <v>14</v>
      </c>
      <c r="B131" s="273" t="s">
        <v>55</v>
      </c>
      <c r="C131" s="273">
        <v>12</v>
      </c>
      <c r="D131" s="273">
        <v>12</v>
      </c>
      <c r="E131" s="273">
        <v>12</v>
      </c>
      <c r="F131" s="273">
        <v>12</v>
      </c>
      <c r="G131" s="273">
        <v>12</v>
      </c>
      <c r="H131" s="273">
        <v>12</v>
      </c>
      <c r="I131" s="455">
        <v>12</v>
      </c>
    </row>
    <row r="132" spans="1:9" ht="15.75" customHeight="1">
      <c r="A132" s="377" t="s">
        <v>12</v>
      </c>
      <c r="B132" s="273" t="s">
        <v>55</v>
      </c>
      <c r="C132" s="273">
        <v>11</v>
      </c>
      <c r="D132" s="273">
        <v>11</v>
      </c>
      <c r="E132" s="273">
        <v>11</v>
      </c>
      <c r="F132" s="273">
        <v>11</v>
      </c>
      <c r="G132" s="273">
        <v>11</v>
      </c>
      <c r="H132" s="273">
        <v>11</v>
      </c>
      <c r="I132" s="455">
        <v>11</v>
      </c>
    </row>
    <row r="133" spans="1:9" ht="15.75" customHeight="1">
      <c r="A133" s="377" t="s">
        <v>13</v>
      </c>
      <c r="B133" s="273" t="s">
        <v>55</v>
      </c>
      <c r="C133" s="273">
        <v>5</v>
      </c>
      <c r="D133" s="273">
        <v>5</v>
      </c>
      <c r="E133" s="273">
        <v>5</v>
      </c>
      <c r="F133" s="273">
        <v>5</v>
      </c>
      <c r="G133" s="273">
        <v>5</v>
      </c>
      <c r="H133" s="273">
        <v>5</v>
      </c>
      <c r="I133" s="455">
        <v>5</v>
      </c>
    </row>
    <row r="134" spans="1:9" ht="15.75" customHeight="1">
      <c r="A134" s="377" t="s">
        <v>15</v>
      </c>
      <c r="B134" s="273" t="s">
        <v>55</v>
      </c>
      <c r="C134" s="273">
        <v>0</v>
      </c>
      <c r="D134" s="273">
        <v>0</v>
      </c>
      <c r="E134" s="273">
        <v>0</v>
      </c>
      <c r="F134" s="273">
        <v>0</v>
      </c>
      <c r="G134" s="273">
        <v>0</v>
      </c>
      <c r="H134" s="273">
        <v>0</v>
      </c>
      <c r="I134" s="455">
        <v>0</v>
      </c>
    </row>
    <row r="135" spans="1:9" ht="15.75" customHeight="1">
      <c r="A135" s="527" t="s">
        <v>9</v>
      </c>
      <c r="B135" s="528"/>
      <c r="C135" s="528"/>
      <c r="D135" s="528"/>
      <c r="E135" s="528"/>
      <c r="F135" s="528"/>
      <c r="G135" s="528"/>
      <c r="H135" s="528"/>
      <c r="I135" s="529"/>
    </row>
    <row r="136" spans="1:9" ht="15.75" customHeight="1">
      <c r="A136" s="530" t="s">
        <v>81</v>
      </c>
      <c r="B136" s="531"/>
      <c r="C136" s="531"/>
      <c r="D136" s="531"/>
      <c r="E136" s="531"/>
      <c r="F136" s="531"/>
      <c r="G136" s="531"/>
      <c r="H136" s="531"/>
      <c r="I136" s="532"/>
    </row>
    <row r="137" spans="1:9" ht="15.75" customHeight="1">
      <c r="A137" s="380" t="s">
        <v>10</v>
      </c>
      <c r="B137" s="265" t="s">
        <v>28</v>
      </c>
      <c r="C137" s="265">
        <v>60</v>
      </c>
      <c r="D137" s="265">
        <v>60</v>
      </c>
      <c r="E137" s="265">
        <v>60</v>
      </c>
      <c r="F137" s="265">
        <v>60</v>
      </c>
      <c r="G137" s="265">
        <v>60</v>
      </c>
      <c r="H137" s="265">
        <v>60</v>
      </c>
      <c r="I137" s="456">
        <v>60</v>
      </c>
    </row>
    <row r="138" spans="1:9" ht="15.75" customHeight="1">
      <c r="A138" s="380" t="s">
        <v>11</v>
      </c>
      <c r="B138" s="265" t="s">
        <v>28</v>
      </c>
      <c r="C138" s="265">
        <v>80</v>
      </c>
      <c r="D138" s="265">
        <v>80</v>
      </c>
      <c r="E138" s="265">
        <v>80</v>
      </c>
      <c r="F138" s="265">
        <v>80</v>
      </c>
      <c r="G138" s="265">
        <v>80</v>
      </c>
      <c r="H138" s="265">
        <v>80</v>
      </c>
      <c r="I138" s="456">
        <v>80</v>
      </c>
    </row>
    <row r="139" spans="1:9" ht="15.75" customHeight="1">
      <c r="A139" s="380" t="s">
        <v>14</v>
      </c>
      <c r="B139" s="265" t="s">
        <v>28</v>
      </c>
      <c r="C139" s="265">
        <v>90</v>
      </c>
      <c r="D139" s="265">
        <v>90</v>
      </c>
      <c r="E139" s="265">
        <v>90</v>
      </c>
      <c r="F139" s="265">
        <v>90</v>
      </c>
      <c r="G139" s="265">
        <v>90</v>
      </c>
      <c r="H139" s="265">
        <v>90</v>
      </c>
      <c r="I139" s="456">
        <v>90</v>
      </c>
    </row>
    <row r="140" spans="1:9" ht="15.75" customHeight="1">
      <c r="A140" s="380" t="s">
        <v>12</v>
      </c>
      <c r="B140" s="265" t="s">
        <v>28</v>
      </c>
      <c r="C140" s="265">
        <v>100</v>
      </c>
      <c r="D140" s="265">
        <v>100</v>
      </c>
      <c r="E140" s="265">
        <v>100</v>
      </c>
      <c r="F140" s="265">
        <v>100</v>
      </c>
      <c r="G140" s="265">
        <v>100</v>
      </c>
      <c r="H140" s="265">
        <v>100</v>
      </c>
      <c r="I140" s="456">
        <v>100</v>
      </c>
    </row>
    <row r="141" spans="1:9" ht="15.75" customHeight="1">
      <c r="A141" s="380" t="s">
        <v>13</v>
      </c>
      <c r="B141" s="265" t="s">
        <v>28</v>
      </c>
      <c r="C141" s="265">
        <v>100</v>
      </c>
      <c r="D141" s="265">
        <v>100</v>
      </c>
      <c r="E141" s="265">
        <v>100</v>
      </c>
      <c r="F141" s="265">
        <v>100</v>
      </c>
      <c r="G141" s="265">
        <v>100</v>
      </c>
      <c r="H141" s="265">
        <v>100</v>
      </c>
      <c r="I141" s="456">
        <v>100</v>
      </c>
    </row>
    <row r="142" spans="1:9" ht="15.75" customHeight="1">
      <c r="A142" s="380" t="s">
        <v>15</v>
      </c>
      <c r="B142" s="265" t="s">
        <v>28</v>
      </c>
      <c r="C142" s="265">
        <v>0</v>
      </c>
      <c r="D142" s="265">
        <v>0</v>
      </c>
      <c r="E142" s="265">
        <v>0</v>
      </c>
      <c r="F142" s="265">
        <v>0</v>
      </c>
      <c r="G142" s="265">
        <v>0</v>
      </c>
      <c r="H142" s="265">
        <v>0</v>
      </c>
      <c r="I142" s="456">
        <v>0</v>
      </c>
    </row>
    <row r="143" spans="1:9" ht="15.75" customHeight="1">
      <c r="A143" s="527" t="s">
        <v>16</v>
      </c>
      <c r="B143" s="528"/>
      <c r="C143" s="528"/>
      <c r="D143" s="528"/>
      <c r="E143" s="528"/>
      <c r="F143" s="528"/>
      <c r="G143" s="528"/>
      <c r="H143" s="528"/>
      <c r="I143" s="529"/>
    </row>
    <row r="144" spans="1:9" ht="15.75" customHeight="1">
      <c r="A144" s="530" t="s">
        <v>81</v>
      </c>
      <c r="B144" s="531"/>
      <c r="C144" s="531"/>
      <c r="D144" s="531"/>
      <c r="E144" s="531"/>
      <c r="F144" s="531"/>
      <c r="G144" s="531"/>
      <c r="H144" s="531"/>
      <c r="I144" s="532"/>
    </row>
    <row r="145" spans="1:9" ht="15.75" customHeight="1">
      <c r="A145" s="380" t="s">
        <v>10</v>
      </c>
      <c r="B145" s="265" t="s">
        <v>28</v>
      </c>
      <c r="C145" s="265">
        <v>60</v>
      </c>
      <c r="D145" s="265">
        <v>60</v>
      </c>
      <c r="E145" s="265">
        <v>60</v>
      </c>
      <c r="F145" s="265">
        <v>60</v>
      </c>
      <c r="G145" s="265">
        <v>60</v>
      </c>
      <c r="H145" s="265">
        <v>60</v>
      </c>
      <c r="I145" s="456">
        <v>60</v>
      </c>
    </row>
    <row r="146" spans="1:9" ht="15.75" customHeight="1">
      <c r="A146" s="380" t="s">
        <v>11</v>
      </c>
      <c r="B146" s="265" t="s">
        <v>28</v>
      </c>
      <c r="C146" s="265">
        <v>80</v>
      </c>
      <c r="D146" s="265">
        <v>80</v>
      </c>
      <c r="E146" s="265">
        <v>80</v>
      </c>
      <c r="F146" s="265">
        <v>80</v>
      </c>
      <c r="G146" s="265">
        <v>80</v>
      </c>
      <c r="H146" s="265">
        <v>80</v>
      </c>
      <c r="I146" s="456">
        <v>80</v>
      </c>
    </row>
    <row r="147" spans="1:9" ht="15.75" customHeight="1">
      <c r="A147" s="380" t="s">
        <v>14</v>
      </c>
      <c r="B147" s="265" t="s">
        <v>28</v>
      </c>
      <c r="C147" s="265">
        <v>90</v>
      </c>
      <c r="D147" s="265">
        <v>90</v>
      </c>
      <c r="E147" s="265">
        <v>90</v>
      </c>
      <c r="F147" s="265">
        <v>90</v>
      </c>
      <c r="G147" s="265">
        <v>90</v>
      </c>
      <c r="H147" s="265">
        <v>90</v>
      </c>
      <c r="I147" s="456">
        <v>90</v>
      </c>
    </row>
    <row r="148" spans="1:9" ht="15.75" customHeight="1">
      <c r="A148" s="380" t="s">
        <v>12</v>
      </c>
      <c r="B148" s="265" t="s">
        <v>28</v>
      </c>
      <c r="C148" s="265">
        <v>100</v>
      </c>
      <c r="D148" s="265">
        <v>100</v>
      </c>
      <c r="E148" s="265">
        <v>100</v>
      </c>
      <c r="F148" s="265">
        <v>100</v>
      </c>
      <c r="G148" s="265">
        <v>100</v>
      </c>
      <c r="H148" s="265">
        <v>100</v>
      </c>
      <c r="I148" s="456">
        <v>100</v>
      </c>
    </row>
    <row r="149" spans="1:9" ht="15.75" customHeight="1">
      <c r="A149" s="380" t="s">
        <v>13</v>
      </c>
      <c r="B149" s="265" t="s">
        <v>28</v>
      </c>
      <c r="C149" s="265">
        <v>100</v>
      </c>
      <c r="D149" s="265">
        <v>100</v>
      </c>
      <c r="E149" s="265">
        <v>100</v>
      </c>
      <c r="F149" s="265">
        <v>100</v>
      </c>
      <c r="G149" s="265">
        <v>100</v>
      </c>
      <c r="H149" s="265">
        <v>100</v>
      </c>
      <c r="I149" s="456">
        <v>100</v>
      </c>
    </row>
    <row r="150" spans="1:9" ht="15.75" customHeight="1">
      <c r="A150" s="380" t="s">
        <v>15</v>
      </c>
      <c r="B150" s="265" t="s">
        <v>28</v>
      </c>
      <c r="C150" s="265">
        <v>0</v>
      </c>
      <c r="D150" s="265">
        <v>0</v>
      </c>
      <c r="E150" s="265">
        <v>0</v>
      </c>
      <c r="F150" s="265">
        <v>0</v>
      </c>
      <c r="G150" s="265">
        <v>0</v>
      </c>
      <c r="H150" s="265">
        <v>0</v>
      </c>
      <c r="I150" s="456">
        <v>0</v>
      </c>
    </row>
    <row r="151" spans="1:9" ht="15.75" customHeight="1">
      <c r="A151" s="527" t="s">
        <v>17</v>
      </c>
      <c r="B151" s="528"/>
      <c r="C151" s="528"/>
      <c r="D151" s="528"/>
      <c r="E151" s="528"/>
      <c r="F151" s="528"/>
      <c r="G151" s="528"/>
      <c r="H151" s="528"/>
      <c r="I151" s="529"/>
    </row>
    <row r="152" spans="1:9" ht="15.75" customHeight="1">
      <c r="A152" s="530" t="s">
        <v>81</v>
      </c>
      <c r="B152" s="531"/>
      <c r="C152" s="531"/>
      <c r="D152" s="531"/>
      <c r="E152" s="531"/>
      <c r="F152" s="531"/>
      <c r="G152" s="531"/>
      <c r="H152" s="531"/>
      <c r="I152" s="532"/>
    </row>
    <row r="153" spans="1:9" ht="15.75" customHeight="1">
      <c r="A153" s="380" t="s">
        <v>10</v>
      </c>
      <c r="B153" s="265" t="s">
        <v>28</v>
      </c>
      <c r="C153" s="265">
        <v>60</v>
      </c>
      <c r="D153" s="265">
        <v>60</v>
      </c>
      <c r="E153" s="265">
        <v>60</v>
      </c>
      <c r="F153" s="265">
        <v>60</v>
      </c>
      <c r="G153" s="265">
        <v>60</v>
      </c>
      <c r="H153" s="265">
        <v>60</v>
      </c>
      <c r="I153" s="456">
        <v>60</v>
      </c>
    </row>
    <row r="154" spans="1:9" ht="15.75" customHeight="1">
      <c r="A154" s="380" t="s">
        <v>11</v>
      </c>
      <c r="B154" s="265" t="s">
        <v>28</v>
      </c>
      <c r="C154" s="265">
        <v>80</v>
      </c>
      <c r="D154" s="265">
        <v>80</v>
      </c>
      <c r="E154" s="265">
        <v>80</v>
      </c>
      <c r="F154" s="265">
        <v>80</v>
      </c>
      <c r="G154" s="265">
        <v>80</v>
      </c>
      <c r="H154" s="265">
        <v>80</v>
      </c>
      <c r="I154" s="456">
        <v>80</v>
      </c>
    </row>
    <row r="155" spans="1:9" ht="15.75" customHeight="1">
      <c r="A155" s="380" t="s">
        <v>14</v>
      </c>
      <c r="B155" s="265" t="s">
        <v>28</v>
      </c>
      <c r="C155" s="265">
        <v>90</v>
      </c>
      <c r="D155" s="265">
        <v>90</v>
      </c>
      <c r="E155" s="265">
        <v>90</v>
      </c>
      <c r="F155" s="265">
        <v>90</v>
      </c>
      <c r="G155" s="265">
        <v>90</v>
      </c>
      <c r="H155" s="265">
        <v>90</v>
      </c>
      <c r="I155" s="456">
        <v>90</v>
      </c>
    </row>
    <row r="156" spans="1:9" ht="15.75" customHeight="1">
      <c r="A156" s="380" t="s">
        <v>12</v>
      </c>
      <c r="B156" s="265" t="s">
        <v>28</v>
      </c>
      <c r="C156" s="265">
        <v>100</v>
      </c>
      <c r="D156" s="265">
        <v>100</v>
      </c>
      <c r="E156" s="265">
        <v>100</v>
      </c>
      <c r="F156" s="265">
        <v>100</v>
      </c>
      <c r="G156" s="265">
        <v>100</v>
      </c>
      <c r="H156" s="265">
        <v>100</v>
      </c>
      <c r="I156" s="456">
        <v>100</v>
      </c>
    </row>
    <row r="157" spans="1:9" ht="15.75" customHeight="1">
      <c r="A157" s="380" t="s">
        <v>13</v>
      </c>
      <c r="B157" s="265" t="s">
        <v>28</v>
      </c>
      <c r="C157" s="265">
        <v>100</v>
      </c>
      <c r="D157" s="265">
        <v>100</v>
      </c>
      <c r="E157" s="265">
        <v>100</v>
      </c>
      <c r="F157" s="265">
        <v>100</v>
      </c>
      <c r="G157" s="265">
        <v>100</v>
      </c>
      <c r="H157" s="265">
        <v>100</v>
      </c>
      <c r="I157" s="456">
        <v>100</v>
      </c>
    </row>
    <row r="158" spans="1:9" ht="15.75" customHeight="1" thickBot="1">
      <c r="A158" s="457" t="s">
        <v>15</v>
      </c>
      <c r="B158" s="458" t="s">
        <v>28</v>
      </c>
      <c r="C158" s="458">
        <v>0</v>
      </c>
      <c r="D158" s="458">
        <v>0</v>
      </c>
      <c r="E158" s="458">
        <v>0</v>
      </c>
      <c r="F158" s="458">
        <v>0</v>
      </c>
      <c r="G158" s="458">
        <v>0</v>
      </c>
      <c r="H158" s="458">
        <v>0</v>
      </c>
      <c r="I158" s="459">
        <v>0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</sheetData>
  <mergeCells count="39">
    <mergeCell ref="A11:I11"/>
    <mergeCell ref="A30:I30"/>
    <mergeCell ref="A38:I38"/>
    <mergeCell ref="A45:I45"/>
    <mergeCell ref="A53:I53"/>
    <mergeCell ref="A110:I110"/>
    <mergeCell ref="A63:I63"/>
    <mergeCell ref="A70:I70"/>
    <mergeCell ref="A71:I71"/>
    <mergeCell ref="A78:I78"/>
    <mergeCell ref="A79:I79"/>
    <mergeCell ref="A86:I86"/>
    <mergeCell ref="A87:I87"/>
    <mergeCell ref="A94:I94"/>
    <mergeCell ref="A95:I95"/>
    <mergeCell ref="A102:I102"/>
    <mergeCell ref="A103:I103"/>
    <mergeCell ref="A62:I62"/>
    <mergeCell ref="A13:I13"/>
    <mergeCell ref="A22:I22"/>
    <mergeCell ref="A12:I12"/>
    <mergeCell ref="A21:I21"/>
    <mergeCell ref="A29:I29"/>
    <mergeCell ref="A61:I61"/>
    <mergeCell ref="A46:I46"/>
    <mergeCell ref="A54:I54"/>
    <mergeCell ref="A37:I37"/>
    <mergeCell ref="A151:I151"/>
    <mergeCell ref="A152:I152"/>
    <mergeCell ref="A111:I111"/>
    <mergeCell ref="A112:I112"/>
    <mergeCell ref="A119:I119"/>
    <mergeCell ref="A120:I120"/>
    <mergeCell ref="A127:I127"/>
    <mergeCell ref="A128:I128"/>
    <mergeCell ref="A143:I143"/>
    <mergeCell ref="A144:I144"/>
    <mergeCell ref="A136:I136"/>
    <mergeCell ref="A135:I13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3D61-69D2-40CA-8D98-29A87FEF7BFC}">
  <sheetPr>
    <tabColor theme="9" tint="-0.249977111117893"/>
  </sheetPr>
  <dimension ref="A1:XEF948"/>
  <sheetViews>
    <sheetView topLeftCell="A291" zoomScale="70" zoomScaleNormal="70" workbookViewId="0">
      <selection activeCell="A312" sqref="A311:I312"/>
    </sheetView>
  </sheetViews>
  <sheetFormatPr defaultColWidth="14.42578125" defaultRowHeight="15" customHeight="1"/>
  <cols>
    <col min="1" max="1" width="34.28515625" style="5" customWidth="1"/>
    <col min="2" max="2" width="17.85546875" style="5" customWidth="1"/>
    <col min="3" max="3" width="11.28515625" style="5" customWidth="1"/>
    <col min="4" max="9" width="9.28515625" style="5" customWidth="1"/>
    <col min="10" max="11" width="8.7109375" style="5" customWidth="1"/>
    <col min="12" max="16384" width="14.42578125" style="5"/>
  </cols>
  <sheetData>
    <row r="1" spans="1:1024 1032:2048 2056:3072 3080:4096 4104:5120 5128:6144 6152:7168 7176:8192 8200:9216 9224:10240 10248:11264 11272:12288 12296:13312 13320:14336 14344:15360 15368:16360" ht="25.15" customHeight="1">
      <c r="A1" s="446" t="s">
        <v>357</v>
      </c>
      <c r="B1" s="447" t="s">
        <v>31</v>
      </c>
      <c r="C1" s="448">
        <v>2022</v>
      </c>
      <c r="D1" s="448">
        <v>2025</v>
      </c>
      <c r="E1" s="448">
        <v>2030</v>
      </c>
      <c r="F1" s="448">
        <v>2035</v>
      </c>
      <c r="G1" s="448">
        <v>2040</v>
      </c>
      <c r="H1" s="448">
        <v>2045</v>
      </c>
      <c r="I1" s="449">
        <v>2050</v>
      </c>
    </row>
    <row r="2" spans="1:1024 1032:2048 2056:3072 3080:4096 4104:5120 5128:6144 6152:7168 7176:8192 8200:9216 9224:10240 10248:11264 11272:12288 12296:13312 13320:14336 14344:15360 15368:16360" ht="21" hidden="1" customHeight="1">
      <c r="A2" s="440" t="s">
        <v>355</v>
      </c>
      <c r="B2" s="441" t="s">
        <v>356</v>
      </c>
      <c r="C2" s="442" t="s">
        <v>138</v>
      </c>
      <c r="D2" s="442"/>
      <c r="E2" s="442"/>
      <c r="F2" s="442"/>
      <c r="G2" s="442"/>
      <c r="H2" s="442"/>
      <c r="I2" s="443"/>
    </row>
    <row r="3" spans="1:1024 1032:2048 2056:3072 3080:4096 4104:5120 5128:6144 6152:7168 7176:8192 8200:9216 9224:10240 10248:11264 11272:12288 12296:13312 13320:14336 14344:15360 15368:16360" ht="21" customHeight="1">
      <c r="A3" s="440" t="s">
        <v>9</v>
      </c>
      <c r="B3" s="441" t="s">
        <v>358</v>
      </c>
      <c r="C3" s="200">
        <v>123</v>
      </c>
      <c r="D3" s="200">
        <v>123</v>
      </c>
      <c r="E3" s="200">
        <v>123</v>
      </c>
      <c r="F3" s="200">
        <v>123</v>
      </c>
      <c r="G3" s="200">
        <v>123</v>
      </c>
      <c r="H3" s="200">
        <v>123</v>
      </c>
      <c r="I3" s="200">
        <v>123</v>
      </c>
    </row>
    <row r="4" spans="1:1024 1032:2048 2056:3072 3080:4096 4104:5120 5128:6144 6152:7168 7176:8192 8200:9216 9224:10240 10248:11264 11272:12288 12296:13312 13320:14336 14344:15360 15368:16360" ht="21" customHeight="1">
      <c r="A4" s="440" t="s">
        <v>16</v>
      </c>
      <c r="B4" s="441" t="s">
        <v>358</v>
      </c>
      <c r="C4" s="200">
        <v>225</v>
      </c>
      <c r="D4" s="200">
        <v>225</v>
      </c>
      <c r="E4" s="200">
        <v>225</v>
      </c>
      <c r="F4" s="200">
        <v>225</v>
      </c>
      <c r="G4" s="200">
        <v>225</v>
      </c>
      <c r="H4" s="200">
        <v>225</v>
      </c>
      <c r="I4" s="200">
        <v>225</v>
      </c>
    </row>
    <row r="5" spans="1:1024 1032:2048 2056:3072 3080:4096 4104:5120 5128:6144 6152:7168 7176:8192 8200:9216 9224:10240 10248:11264 11272:12288 12296:13312 13320:14336 14344:15360 15368:16360" ht="21" customHeight="1" thickBot="1">
      <c r="A5" s="440" t="s">
        <v>17</v>
      </c>
      <c r="B5" s="441" t="s">
        <v>358</v>
      </c>
      <c r="C5" s="200">
        <v>350</v>
      </c>
      <c r="D5" s="200">
        <v>350</v>
      </c>
      <c r="E5" s="200">
        <v>350</v>
      </c>
      <c r="F5" s="200">
        <v>350</v>
      </c>
      <c r="G5" s="200">
        <v>350</v>
      </c>
      <c r="H5" s="200">
        <v>350</v>
      </c>
      <c r="I5" s="200">
        <v>350</v>
      </c>
    </row>
    <row r="6" spans="1:1024 1032:2048 2056:3072 3080:4096 4104:5120 5128:6144 6152:7168 7176:8192 8200:9216 9224:10240 10248:11264 11272:12288 12296:13312 13320:14336 14344:15360 15368:16360" ht="21" hidden="1" customHeight="1">
      <c r="A6" s="440" t="s">
        <v>281</v>
      </c>
      <c r="B6" s="441" t="s">
        <v>358</v>
      </c>
      <c r="C6" s="200">
        <v>123</v>
      </c>
      <c r="D6" s="200">
        <v>123</v>
      </c>
      <c r="E6" s="200">
        <v>123</v>
      </c>
      <c r="F6" s="200">
        <v>123</v>
      </c>
      <c r="G6" s="200">
        <v>123</v>
      </c>
      <c r="H6" s="200">
        <v>123</v>
      </c>
      <c r="I6" s="271">
        <v>123</v>
      </c>
    </row>
    <row r="7" spans="1:1024 1032:2048 2056:3072 3080:4096 4104:5120 5128:6144 6152:7168 7176:8192 8200:9216 9224:10240 10248:11264 11272:12288 12296:13312 13320:14336 14344:15360 15368:16360" ht="21" hidden="1" customHeight="1">
      <c r="A7" s="440" t="s">
        <v>30</v>
      </c>
      <c r="B7" s="441" t="s">
        <v>33</v>
      </c>
      <c r="C7" s="450">
        <f>SUM(C3:C6)</f>
        <v>821</v>
      </c>
      <c r="D7" s="450">
        <f t="shared" ref="D7:I7" si="0">SUM(D3:D6)</f>
        <v>821</v>
      </c>
      <c r="E7" s="450">
        <f t="shared" si="0"/>
        <v>821</v>
      </c>
      <c r="F7" s="450">
        <f t="shared" si="0"/>
        <v>821</v>
      </c>
      <c r="G7" s="450">
        <f t="shared" si="0"/>
        <v>821</v>
      </c>
      <c r="H7" s="450">
        <f t="shared" si="0"/>
        <v>821</v>
      </c>
      <c r="I7" s="451">
        <f t="shared" si="0"/>
        <v>821</v>
      </c>
    </row>
    <row r="8" spans="1:1024 1032:2048 2056:3072 3080:4096 4104:5120 5128:6144 6152:7168 7176:8192 8200:9216 9224:10240 10248:11264 11272:12288 12296:13312 13320:14336 14344:15360 15368:16360" ht="21" hidden="1" customHeight="1">
      <c r="A8" s="440" t="s">
        <v>9</v>
      </c>
      <c r="B8" s="441" t="s">
        <v>28</v>
      </c>
      <c r="C8" s="442">
        <f>(C3/C$7)*100</f>
        <v>14.981729598051158</v>
      </c>
      <c r="D8" s="442">
        <f t="shared" ref="D8:I8" si="1">(D3/D$7)*100</f>
        <v>14.981729598051158</v>
      </c>
      <c r="E8" s="442">
        <f t="shared" si="1"/>
        <v>14.981729598051158</v>
      </c>
      <c r="F8" s="442">
        <f t="shared" si="1"/>
        <v>14.981729598051158</v>
      </c>
      <c r="G8" s="442">
        <f t="shared" si="1"/>
        <v>14.981729598051158</v>
      </c>
      <c r="H8" s="442">
        <f t="shared" si="1"/>
        <v>14.981729598051158</v>
      </c>
      <c r="I8" s="443">
        <f t="shared" si="1"/>
        <v>14.981729598051158</v>
      </c>
    </row>
    <row r="9" spans="1:1024 1032:2048 2056:3072 3080:4096 4104:5120 5128:6144 6152:7168 7176:8192 8200:9216 9224:10240 10248:11264 11272:12288 12296:13312 13320:14336 14344:15360 15368:16360" ht="21" hidden="1" customHeight="1">
      <c r="A9" s="440" t="s">
        <v>16</v>
      </c>
      <c r="B9" s="441" t="s">
        <v>28</v>
      </c>
      <c r="C9" s="442">
        <f t="shared" ref="C9:I10" si="2">(C4/C$7)*100</f>
        <v>27.405602923264311</v>
      </c>
      <c r="D9" s="442">
        <f t="shared" si="2"/>
        <v>27.405602923264311</v>
      </c>
      <c r="E9" s="442">
        <f t="shared" si="2"/>
        <v>27.405602923264311</v>
      </c>
      <c r="F9" s="442">
        <f t="shared" si="2"/>
        <v>27.405602923264311</v>
      </c>
      <c r="G9" s="442">
        <f t="shared" si="2"/>
        <v>27.405602923264311</v>
      </c>
      <c r="H9" s="442">
        <f t="shared" si="2"/>
        <v>27.405602923264311</v>
      </c>
      <c r="I9" s="443">
        <f t="shared" si="2"/>
        <v>27.405602923264311</v>
      </c>
    </row>
    <row r="10" spans="1:1024 1032:2048 2056:3072 3080:4096 4104:5120 5128:6144 6152:7168 7176:8192 8200:9216 9224:10240 10248:11264 11272:12288 12296:13312 13320:14336 14344:15360 15368:16360" ht="21" hidden="1" customHeight="1" thickBot="1">
      <c r="A10" s="440" t="s">
        <v>17</v>
      </c>
      <c r="B10" s="441" t="s">
        <v>28</v>
      </c>
      <c r="C10" s="442">
        <f t="shared" si="2"/>
        <v>42.630937880633375</v>
      </c>
      <c r="D10" s="442">
        <f t="shared" si="2"/>
        <v>42.630937880633375</v>
      </c>
      <c r="E10" s="442">
        <f t="shared" si="2"/>
        <v>42.630937880633375</v>
      </c>
      <c r="F10" s="442">
        <f t="shared" si="2"/>
        <v>42.630937880633375</v>
      </c>
      <c r="G10" s="442">
        <f t="shared" si="2"/>
        <v>42.630937880633375</v>
      </c>
      <c r="H10" s="442">
        <f t="shared" si="2"/>
        <v>42.630937880633375</v>
      </c>
      <c r="I10" s="443">
        <f t="shared" si="2"/>
        <v>42.630937880633375</v>
      </c>
    </row>
    <row r="11" spans="1:1024 1032:2048 2056:3072 3080:4096 4104:5120 5128:6144 6152:7168 7176:8192 8200:9216 9224:10240 10248:11264 11272:12288 12296:13312 13320:14336 14344:15360 15368:16360" ht="42" customHeight="1">
      <c r="A11" s="548" t="s">
        <v>362</v>
      </c>
      <c r="B11" s="549"/>
      <c r="C11" s="549"/>
      <c r="D11" s="549"/>
      <c r="E11" s="549"/>
      <c r="F11" s="549"/>
      <c r="G11" s="549"/>
      <c r="H11" s="549"/>
      <c r="I11" s="550"/>
    </row>
    <row r="12" spans="1:1024 1032:2048 2056:3072 3080:4096 4104:5120 5128:6144 6152:7168 7176:8192 8200:9216 9224:10240 10248:11264 11272:12288 12296:13312 13320:14336 14344:15360 15368:16360" ht="17.45" customHeight="1">
      <c r="A12" s="527" t="s">
        <v>9</v>
      </c>
      <c r="B12" s="528"/>
      <c r="C12" s="528"/>
      <c r="D12" s="528"/>
      <c r="E12" s="528"/>
      <c r="F12" s="528"/>
      <c r="G12" s="528"/>
      <c r="H12" s="528"/>
      <c r="I12" s="529"/>
    </row>
    <row r="13" spans="1:1024 1032:2048 2056:3072 3080:4096 4104:5120 5128:6144 6152:7168 7176:8192 8200:9216 9224:10240 10248:11264 11272:12288 12296:13312 13320:14336 14344:15360 15368:16360">
      <c r="A13" s="533" t="s">
        <v>62</v>
      </c>
      <c r="B13" s="534"/>
      <c r="C13" s="534"/>
      <c r="D13" s="534"/>
      <c r="E13" s="534"/>
      <c r="F13" s="534"/>
      <c r="G13" s="534"/>
      <c r="H13" s="534"/>
      <c r="I13" s="535"/>
    </row>
    <row r="14" spans="1:1024 1032:2048 2056:3072 3080:4096 4104:5120 5128:6144 6152:7168 7176:8192 8200:9216 9224:10240 10248:11264 11272:12288 12296:13312 13320:14336 14344:15360 15368:16360" s="444" customFormat="1" ht="12.75">
      <c r="A14" s="452" t="s">
        <v>76</v>
      </c>
      <c r="B14" s="453" t="s">
        <v>31</v>
      </c>
      <c r="C14" s="453">
        <v>2022</v>
      </c>
      <c r="D14" s="453">
        <v>2025</v>
      </c>
      <c r="E14" s="453">
        <v>2030</v>
      </c>
      <c r="F14" s="453">
        <v>2035</v>
      </c>
      <c r="G14" s="453">
        <v>2040</v>
      </c>
      <c r="H14" s="453">
        <v>2045</v>
      </c>
      <c r="I14" s="454">
        <v>2050</v>
      </c>
      <c r="P14" s="445"/>
      <c r="X14" s="445"/>
      <c r="AF14" s="445"/>
      <c r="AN14" s="445"/>
      <c r="AV14" s="445"/>
      <c r="BD14" s="445"/>
      <c r="BL14" s="445"/>
      <c r="BT14" s="445"/>
      <c r="CB14" s="445"/>
      <c r="CJ14" s="445"/>
      <c r="CR14" s="445"/>
      <c r="CZ14" s="445"/>
      <c r="DH14" s="445"/>
      <c r="DP14" s="445"/>
      <c r="DX14" s="445"/>
      <c r="EF14" s="445"/>
      <c r="EN14" s="445"/>
      <c r="EV14" s="445"/>
      <c r="FD14" s="445"/>
      <c r="FL14" s="445"/>
      <c r="FT14" s="445"/>
      <c r="GB14" s="445"/>
      <c r="GJ14" s="445"/>
      <c r="GR14" s="445"/>
      <c r="GZ14" s="445"/>
      <c r="HH14" s="445"/>
      <c r="HP14" s="445"/>
      <c r="HX14" s="445"/>
      <c r="IF14" s="445"/>
      <c r="IN14" s="445"/>
      <c r="IV14" s="445"/>
      <c r="JD14" s="445"/>
      <c r="JL14" s="445"/>
      <c r="JT14" s="445"/>
      <c r="KB14" s="445"/>
      <c r="KJ14" s="445"/>
      <c r="KR14" s="445"/>
      <c r="KZ14" s="445"/>
      <c r="LH14" s="445"/>
      <c r="LP14" s="445"/>
      <c r="LX14" s="445"/>
      <c r="MF14" s="445"/>
      <c r="MN14" s="445"/>
      <c r="MV14" s="445"/>
      <c r="ND14" s="445"/>
      <c r="NL14" s="445"/>
      <c r="NT14" s="445"/>
      <c r="OB14" s="445"/>
      <c r="OJ14" s="445"/>
      <c r="OR14" s="445"/>
      <c r="OZ14" s="445"/>
      <c r="PH14" s="445"/>
      <c r="PP14" s="445"/>
      <c r="PX14" s="445"/>
      <c r="QF14" s="445"/>
      <c r="QN14" s="445"/>
      <c r="QV14" s="445"/>
      <c r="RD14" s="445"/>
      <c r="RL14" s="445"/>
      <c r="RT14" s="445"/>
      <c r="SB14" s="445"/>
      <c r="SJ14" s="445"/>
      <c r="SR14" s="445"/>
      <c r="SZ14" s="445"/>
      <c r="TH14" s="445"/>
      <c r="TP14" s="445"/>
      <c r="TX14" s="445"/>
      <c r="UF14" s="445"/>
      <c r="UN14" s="445"/>
      <c r="UV14" s="445"/>
      <c r="VD14" s="445"/>
      <c r="VL14" s="445"/>
      <c r="VT14" s="445"/>
      <c r="WB14" s="445"/>
      <c r="WJ14" s="445"/>
      <c r="WR14" s="445"/>
      <c r="WZ14" s="445"/>
      <c r="XH14" s="445"/>
      <c r="XP14" s="445"/>
      <c r="XX14" s="445"/>
      <c r="YF14" s="445"/>
      <c r="YN14" s="445"/>
      <c r="YV14" s="445"/>
      <c r="ZD14" s="445"/>
      <c r="ZL14" s="445"/>
      <c r="ZT14" s="445"/>
      <c r="AAB14" s="445"/>
      <c r="AAJ14" s="445"/>
      <c r="AAR14" s="445"/>
      <c r="AAZ14" s="445"/>
      <c r="ABH14" s="445"/>
      <c r="ABP14" s="445"/>
      <c r="ABX14" s="445"/>
      <c r="ACF14" s="445"/>
      <c r="ACN14" s="445"/>
      <c r="ACV14" s="445"/>
      <c r="ADD14" s="445"/>
      <c r="ADL14" s="445"/>
      <c r="ADT14" s="445"/>
      <c r="AEB14" s="445"/>
      <c r="AEJ14" s="445"/>
      <c r="AER14" s="445"/>
      <c r="AEZ14" s="445"/>
      <c r="AFH14" s="445"/>
      <c r="AFP14" s="445"/>
      <c r="AFX14" s="445"/>
      <c r="AGF14" s="445"/>
      <c r="AGN14" s="445"/>
      <c r="AGV14" s="445"/>
      <c r="AHD14" s="445"/>
      <c r="AHL14" s="445"/>
      <c r="AHT14" s="445"/>
      <c r="AIB14" s="445"/>
      <c r="AIJ14" s="445"/>
      <c r="AIR14" s="445"/>
      <c r="AIZ14" s="445"/>
      <c r="AJH14" s="445"/>
      <c r="AJP14" s="445"/>
      <c r="AJX14" s="445"/>
      <c r="AKF14" s="445"/>
      <c r="AKN14" s="445"/>
      <c r="AKV14" s="445"/>
      <c r="ALD14" s="445"/>
      <c r="ALL14" s="445"/>
      <c r="ALT14" s="445"/>
      <c r="AMB14" s="445"/>
      <c r="AMJ14" s="445"/>
      <c r="AMR14" s="445"/>
      <c r="AMZ14" s="445"/>
      <c r="ANH14" s="445"/>
      <c r="ANP14" s="445"/>
      <c r="ANX14" s="445"/>
      <c r="AOF14" s="445"/>
      <c r="AON14" s="445"/>
      <c r="AOV14" s="445"/>
      <c r="APD14" s="445"/>
      <c r="APL14" s="445"/>
      <c r="APT14" s="445"/>
      <c r="AQB14" s="445"/>
      <c r="AQJ14" s="445"/>
      <c r="AQR14" s="445"/>
      <c r="AQZ14" s="445"/>
      <c r="ARH14" s="445"/>
      <c r="ARP14" s="445"/>
      <c r="ARX14" s="445"/>
      <c r="ASF14" s="445"/>
      <c r="ASN14" s="445"/>
      <c r="ASV14" s="445"/>
      <c r="ATD14" s="445"/>
      <c r="ATL14" s="445"/>
      <c r="ATT14" s="445"/>
      <c r="AUB14" s="445"/>
      <c r="AUJ14" s="445"/>
      <c r="AUR14" s="445"/>
      <c r="AUZ14" s="445"/>
      <c r="AVH14" s="445"/>
      <c r="AVP14" s="445"/>
      <c r="AVX14" s="445"/>
      <c r="AWF14" s="445"/>
      <c r="AWN14" s="445"/>
      <c r="AWV14" s="445"/>
      <c r="AXD14" s="445"/>
      <c r="AXL14" s="445"/>
      <c r="AXT14" s="445"/>
      <c r="AYB14" s="445"/>
      <c r="AYJ14" s="445"/>
      <c r="AYR14" s="445"/>
      <c r="AYZ14" s="445"/>
      <c r="AZH14" s="445"/>
      <c r="AZP14" s="445"/>
      <c r="AZX14" s="445"/>
      <c r="BAF14" s="445"/>
      <c r="BAN14" s="445"/>
      <c r="BAV14" s="445"/>
      <c r="BBD14" s="445"/>
      <c r="BBL14" s="445"/>
      <c r="BBT14" s="445"/>
      <c r="BCB14" s="445"/>
      <c r="BCJ14" s="445"/>
      <c r="BCR14" s="445"/>
      <c r="BCZ14" s="445"/>
      <c r="BDH14" s="445"/>
      <c r="BDP14" s="445"/>
      <c r="BDX14" s="445"/>
      <c r="BEF14" s="445"/>
      <c r="BEN14" s="445"/>
      <c r="BEV14" s="445"/>
      <c r="BFD14" s="445"/>
      <c r="BFL14" s="445"/>
      <c r="BFT14" s="445"/>
      <c r="BGB14" s="445"/>
      <c r="BGJ14" s="445"/>
      <c r="BGR14" s="445"/>
      <c r="BGZ14" s="445"/>
      <c r="BHH14" s="445"/>
      <c r="BHP14" s="445"/>
      <c r="BHX14" s="445"/>
      <c r="BIF14" s="445"/>
      <c r="BIN14" s="445"/>
      <c r="BIV14" s="445"/>
      <c r="BJD14" s="445"/>
      <c r="BJL14" s="445"/>
      <c r="BJT14" s="445"/>
      <c r="BKB14" s="445"/>
      <c r="BKJ14" s="445"/>
      <c r="BKR14" s="445"/>
      <c r="BKZ14" s="445"/>
      <c r="BLH14" s="445"/>
      <c r="BLP14" s="445"/>
      <c r="BLX14" s="445"/>
      <c r="BMF14" s="445"/>
      <c r="BMN14" s="445"/>
      <c r="BMV14" s="445"/>
      <c r="BND14" s="445"/>
      <c r="BNL14" s="445"/>
      <c r="BNT14" s="445"/>
      <c r="BOB14" s="445"/>
      <c r="BOJ14" s="445"/>
      <c r="BOR14" s="445"/>
      <c r="BOZ14" s="445"/>
      <c r="BPH14" s="445"/>
      <c r="BPP14" s="445"/>
      <c r="BPX14" s="445"/>
      <c r="BQF14" s="445"/>
      <c r="BQN14" s="445"/>
      <c r="BQV14" s="445"/>
      <c r="BRD14" s="445"/>
      <c r="BRL14" s="445"/>
      <c r="BRT14" s="445"/>
      <c r="BSB14" s="445"/>
      <c r="BSJ14" s="445"/>
      <c r="BSR14" s="445"/>
      <c r="BSZ14" s="445"/>
      <c r="BTH14" s="445"/>
      <c r="BTP14" s="445"/>
      <c r="BTX14" s="445"/>
      <c r="BUF14" s="445"/>
      <c r="BUN14" s="445"/>
      <c r="BUV14" s="445"/>
      <c r="BVD14" s="445"/>
      <c r="BVL14" s="445"/>
      <c r="BVT14" s="445"/>
      <c r="BWB14" s="445"/>
      <c r="BWJ14" s="445"/>
      <c r="BWR14" s="445"/>
      <c r="BWZ14" s="445"/>
      <c r="BXH14" s="445"/>
      <c r="BXP14" s="445"/>
      <c r="BXX14" s="445"/>
      <c r="BYF14" s="445"/>
      <c r="BYN14" s="445"/>
      <c r="BYV14" s="445"/>
      <c r="BZD14" s="445"/>
      <c r="BZL14" s="445"/>
      <c r="BZT14" s="445"/>
      <c r="CAB14" s="445"/>
      <c r="CAJ14" s="445"/>
      <c r="CAR14" s="445"/>
      <c r="CAZ14" s="445"/>
      <c r="CBH14" s="445"/>
      <c r="CBP14" s="445"/>
      <c r="CBX14" s="445"/>
      <c r="CCF14" s="445"/>
      <c r="CCN14" s="445"/>
      <c r="CCV14" s="445"/>
      <c r="CDD14" s="445"/>
      <c r="CDL14" s="445"/>
      <c r="CDT14" s="445"/>
      <c r="CEB14" s="445"/>
      <c r="CEJ14" s="445"/>
      <c r="CER14" s="445"/>
      <c r="CEZ14" s="445"/>
      <c r="CFH14" s="445"/>
      <c r="CFP14" s="445"/>
      <c r="CFX14" s="445"/>
      <c r="CGF14" s="445"/>
      <c r="CGN14" s="445"/>
      <c r="CGV14" s="445"/>
      <c r="CHD14" s="445"/>
      <c r="CHL14" s="445"/>
      <c r="CHT14" s="445"/>
      <c r="CIB14" s="445"/>
      <c r="CIJ14" s="445"/>
      <c r="CIR14" s="445"/>
      <c r="CIZ14" s="445"/>
      <c r="CJH14" s="445"/>
      <c r="CJP14" s="445"/>
      <c r="CJX14" s="445"/>
      <c r="CKF14" s="445"/>
      <c r="CKN14" s="445"/>
      <c r="CKV14" s="445"/>
      <c r="CLD14" s="445"/>
      <c r="CLL14" s="445"/>
      <c r="CLT14" s="445"/>
      <c r="CMB14" s="445"/>
      <c r="CMJ14" s="445"/>
      <c r="CMR14" s="445"/>
      <c r="CMZ14" s="445"/>
      <c r="CNH14" s="445"/>
      <c r="CNP14" s="445"/>
      <c r="CNX14" s="445"/>
      <c r="COF14" s="445"/>
      <c r="CON14" s="445"/>
      <c r="COV14" s="445"/>
      <c r="CPD14" s="445"/>
      <c r="CPL14" s="445"/>
      <c r="CPT14" s="445"/>
      <c r="CQB14" s="445"/>
      <c r="CQJ14" s="445"/>
      <c r="CQR14" s="445"/>
      <c r="CQZ14" s="445"/>
      <c r="CRH14" s="445"/>
      <c r="CRP14" s="445"/>
      <c r="CRX14" s="445"/>
      <c r="CSF14" s="445"/>
      <c r="CSN14" s="445"/>
      <c r="CSV14" s="445"/>
      <c r="CTD14" s="445"/>
      <c r="CTL14" s="445"/>
      <c r="CTT14" s="445"/>
      <c r="CUB14" s="445"/>
      <c r="CUJ14" s="445"/>
      <c r="CUR14" s="445"/>
      <c r="CUZ14" s="445"/>
      <c r="CVH14" s="445"/>
      <c r="CVP14" s="445"/>
      <c r="CVX14" s="445"/>
      <c r="CWF14" s="445"/>
      <c r="CWN14" s="445"/>
      <c r="CWV14" s="445"/>
      <c r="CXD14" s="445"/>
      <c r="CXL14" s="445"/>
      <c r="CXT14" s="445"/>
      <c r="CYB14" s="445"/>
      <c r="CYJ14" s="445"/>
      <c r="CYR14" s="445"/>
      <c r="CYZ14" s="445"/>
      <c r="CZH14" s="445"/>
      <c r="CZP14" s="445"/>
      <c r="CZX14" s="445"/>
      <c r="DAF14" s="445"/>
      <c r="DAN14" s="445"/>
      <c r="DAV14" s="445"/>
      <c r="DBD14" s="445"/>
      <c r="DBL14" s="445"/>
      <c r="DBT14" s="445"/>
      <c r="DCB14" s="445"/>
      <c r="DCJ14" s="445"/>
      <c r="DCR14" s="445"/>
      <c r="DCZ14" s="445"/>
      <c r="DDH14" s="445"/>
      <c r="DDP14" s="445"/>
      <c r="DDX14" s="445"/>
      <c r="DEF14" s="445"/>
      <c r="DEN14" s="445"/>
      <c r="DEV14" s="445"/>
      <c r="DFD14" s="445"/>
      <c r="DFL14" s="445"/>
      <c r="DFT14" s="445"/>
      <c r="DGB14" s="445"/>
      <c r="DGJ14" s="445"/>
      <c r="DGR14" s="445"/>
      <c r="DGZ14" s="445"/>
      <c r="DHH14" s="445"/>
      <c r="DHP14" s="445"/>
      <c r="DHX14" s="445"/>
      <c r="DIF14" s="445"/>
      <c r="DIN14" s="445"/>
      <c r="DIV14" s="445"/>
      <c r="DJD14" s="445"/>
      <c r="DJL14" s="445"/>
      <c r="DJT14" s="445"/>
      <c r="DKB14" s="445"/>
      <c r="DKJ14" s="445"/>
      <c r="DKR14" s="445"/>
      <c r="DKZ14" s="445"/>
      <c r="DLH14" s="445"/>
      <c r="DLP14" s="445"/>
      <c r="DLX14" s="445"/>
      <c r="DMF14" s="445"/>
      <c r="DMN14" s="445"/>
      <c r="DMV14" s="445"/>
      <c r="DND14" s="445"/>
      <c r="DNL14" s="445"/>
      <c r="DNT14" s="445"/>
      <c r="DOB14" s="445"/>
      <c r="DOJ14" s="445"/>
      <c r="DOR14" s="445"/>
      <c r="DOZ14" s="445"/>
      <c r="DPH14" s="445"/>
      <c r="DPP14" s="445"/>
      <c r="DPX14" s="445"/>
      <c r="DQF14" s="445"/>
      <c r="DQN14" s="445"/>
      <c r="DQV14" s="445"/>
      <c r="DRD14" s="445"/>
      <c r="DRL14" s="445"/>
      <c r="DRT14" s="445"/>
      <c r="DSB14" s="445"/>
      <c r="DSJ14" s="445"/>
      <c r="DSR14" s="445"/>
      <c r="DSZ14" s="445"/>
      <c r="DTH14" s="445"/>
      <c r="DTP14" s="445"/>
      <c r="DTX14" s="445"/>
      <c r="DUF14" s="445"/>
      <c r="DUN14" s="445"/>
      <c r="DUV14" s="445"/>
      <c r="DVD14" s="445"/>
      <c r="DVL14" s="445"/>
      <c r="DVT14" s="445"/>
      <c r="DWB14" s="445"/>
      <c r="DWJ14" s="445"/>
      <c r="DWR14" s="445"/>
      <c r="DWZ14" s="445"/>
      <c r="DXH14" s="445"/>
      <c r="DXP14" s="445"/>
      <c r="DXX14" s="445"/>
      <c r="DYF14" s="445"/>
      <c r="DYN14" s="445"/>
      <c r="DYV14" s="445"/>
      <c r="DZD14" s="445"/>
      <c r="DZL14" s="445"/>
      <c r="DZT14" s="445"/>
      <c r="EAB14" s="445"/>
      <c r="EAJ14" s="445"/>
      <c r="EAR14" s="445"/>
      <c r="EAZ14" s="445"/>
      <c r="EBH14" s="445"/>
      <c r="EBP14" s="445"/>
      <c r="EBX14" s="445"/>
      <c r="ECF14" s="445"/>
      <c r="ECN14" s="445"/>
      <c r="ECV14" s="445"/>
      <c r="EDD14" s="445"/>
      <c r="EDL14" s="445"/>
      <c r="EDT14" s="445"/>
      <c r="EEB14" s="445"/>
      <c r="EEJ14" s="445"/>
      <c r="EER14" s="445"/>
      <c r="EEZ14" s="445"/>
      <c r="EFH14" s="445"/>
      <c r="EFP14" s="445"/>
      <c r="EFX14" s="445"/>
      <c r="EGF14" s="445"/>
      <c r="EGN14" s="445"/>
      <c r="EGV14" s="445"/>
      <c r="EHD14" s="445"/>
      <c r="EHL14" s="445"/>
      <c r="EHT14" s="445"/>
      <c r="EIB14" s="445"/>
      <c r="EIJ14" s="445"/>
      <c r="EIR14" s="445"/>
      <c r="EIZ14" s="445"/>
      <c r="EJH14" s="445"/>
      <c r="EJP14" s="445"/>
      <c r="EJX14" s="445"/>
      <c r="EKF14" s="445"/>
      <c r="EKN14" s="445"/>
      <c r="EKV14" s="445"/>
      <c r="ELD14" s="445"/>
      <c r="ELL14" s="445"/>
      <c r="ELT14" s="445"/>
      <c r="EMB14" s="445"/>
      <c r="EMJ14" s="445"/>
      <c r="EMR14" s="445"/>
      <c r="EMZ14" s="445"/>
      <c r="ENH14" s="445"/>
      <c r="ENP14" s="445"/>
      <c r="ENX14" s="445"/>
      <c r="EOF14" s="445"/>
      <c r="EON14" s="445"/>
      <c r="EOV14" s="445"/>
      <c r="EPD14" s="445"/>
      <c r="EPL14" s="445"/>
      <c r="EPT14" s="445"/>
      <c r="EQB14" s="445"/>
      <c r="EQJ14" s="445"/>
      <c r="EQR14" s="445"/>
      <c r="EQZ14" s="445"/>
      <c r="ERH14" s="445"/>
      <c r="ERP14" s="445"/>
      <c r="ERX14" s="445"/>
      <c r="ESF14" s="445"/>
      <c r="ESN14" s="445"/>
      <c r="ESV14" s="445"/>
      <c r="ETD14" s="445"/>
      <c r="ETL14" s="445"/>
      <c r="ETT14" s="445"/>
      <c r="EUB14" s="445"/>
      <c r="EUJ14" s="445"/>
      <c r="EUR14" s="445"/>
      <c r="EUZ14" s="445"/>
      <c r="EVH14" s="445"/>
      <c r="EVP14" s="445"/>
      <c r="EVX14" s="445"/>
      <c r="EWF14" s="445"/>
      <c r="EWN14" s="445"/>
      <c r="EWV14" s="445"/>
      <c r="EXD14" s="445"/>
      <c r="EXL14" s="445"/>
      <c r="EXT14" s="445"/>
      <c r="EYB14" s="445"/>
      <c r="EYJ14" s="445"/>
      <c r="EYR14" s="445"/>
      <c r="EYZ14" s="445"/>
      <c r="EZH14" s="445"/>
      <c r="EZP14" s="445"/>
      <c r="EZX14" s="445"/>
      <c r="FAF14" s="445"/>
      <c r="FAN14" s="445"/>
      <c r="FAV14" s="445"/>
      <c r="FBD14" s="445"/>
      <c r="FBL14" s="445"/>
      <c r="FBT14" s="445"/>
      <c r="FCB14" s="445"/>
      <c r="FCJ14" s="445"/>
      <c r="FCR14" s="445"/>
      <c r="FCZ14" s="445"/>
      <c r="FDH14" s="445"/>
      <c r="FDP14" s="445"/>
      <c r="FDX14" s="445"/>
      <c r="FEF14" s="445"/>
      <c r="FEN14" s="445"/>
      <c r="FEV14" s="445"/>
      <c r="FFD14" s="445"/>
      <c r="FFL14" s="445"/>
      <c r="FFT14" s="445"/>
      <c r="FGB14" s="445"/>
      <c r="FGJ14" s="445"/>
      <c r="FGR14" s="445"/>
      <c r="FGZ14" s="445"/>
      <c r="FHH14" s="445"/>
      <c r="FHP14" s="445"/>
      <c r="FHX14" s="445"/>
      <c r="FIF14" s="445"/>
      <c r="FIN14" s="445"/>
      <c r="FIV14" s="445"/>
      <c r="FJD14" s="445"/>
      <c r="FJL14" s="445"/>
      <c r="FJT14" s="445"/>
      <c r="FKB14" s="445"/>
      <c r="FKJ14" s="445"/>
      <c r="FKR14" s="445"/>
      <c r="FKZ14" s="445"/>
      <c r="FLH14" s="445"/>
      <c r="FLP14" s="445"/>
      <c r="FLX14" s="445"/>
      <c r="FMF14" s="445"/>
      <c r="FMN14" s="445"/>
      <c r="FMV14" s="445"/>
      <c r="FND14" s="445"/>
      <c r="FNL14" s="445"/>
      <c r="FNT14" s="445"/>
      <c r="FOB14" s="445"/>
      <c r="FOJ14" s="445"/>
      <c r="FOR14" s="445"/>
      <c r="FOZ14" s="445"/>
      <c r="FPH14" s="445"/>
      <c r="FPP14" s="445"/>
      <c r="FPX14" s="445"/>
      <c r="FQF14" s="445"/>
      <c r="FQN14" s="445"/>
      <c r="FQV14" s="445"/>
      <c r="FRD14" s="445"/>
      <c r="FRL14" s="445"/>
      <c r="FRT14" s="445"/>
      <c r="FSB14" s="445"/>
      <c r="FSJ14" s="445"/>
      <c r="FSR14" s="445"/>
      <c r="FSZ14" s="445"/>
      <c r="FTH14" s="445"/>
      <c r="FTP14" s="445"/>
      <c r="FTX14" s="445"/>
      <c r="FUF14" s="445"/>
      <c r="FUN14" s="445"/>
      <c r="FUV14" s="445"/>
      <c r="FVD14" s="445"/>
      <c r="FVL14" s="445"/>
      <c r="FVT14" s="445"/>
      <c r="FWB14" s="445"/>
      <c r="FWJ14" s="445"/>
      <c r="FWR14" s="445"/>
      <c r="FWZ14" s="445"/>
      <c r="FXH14" s="445"/>
      <c r="FXP14" s="445"/>
      <c r="FXX14" s="445"/>
      <c r="FYF14" s="445"/>
      <c r="FYN14" s="445"/>
      <c r="FYV14" s="445"/>
      <c r="FZD14" s="445"/>
      <c r="FZL14" s="445"/>
      <c r="FZT14" s="445"/>
      <c r="GAB14" s="445"/>
      <c r="GAJ14" s="445"/>
      <c r="GAR14" s="445"/>
      <c r="GAZ14" s="445"/>
      <c r="GBH14" s="445"/>
      <c r="GBP14" s="445"/>
      <c r="GBX14" s="445"/>
      <c r="GCF14" s="445"/>
      <c r="GCN14" s="445"/>
      <c r="GCV14" s="445"/>
      <c r="GDD14" s="445"/>
      <c r="GDL14" s="445"/>
      <c r="GDT14" s="445"/>
      <c r="GEB14" s="445"/>
      <c r="GEJ14" s="445"/>
      <c r="GER14" s="445"/>
      <c r="GEZ14" s="445"/>
      <c r="GFH14" s="445"/>
      <c r="GFP14" s="445"/>
      <c r="GFX14" s="445"/>
      <c r="GGF14" s="445"/>
      <c r="GGN14" s="445"/>
      <c r="GGV14" s="445"/>
      <c r="GHD14" s="445"/>
      <c r="GHL14" s="445"/>
      <c r="GHT14" s="445"/>
      <c r="GIB14" s="445"/>
      <c r="GIJ14" s="445"/>
      <c r="GIR14" s="445"/>
      <c r="GIZ14" s="445"/>
      <c r="GJH14" s="445"/>
      <c r="GJP14" s="445"/>
      <c r="GJX14" s="445"/>
      <c r="GKF14" s="445"/>
      <c r="GKN14" s="445"/>
      <c r="GKV14" s="445"/>
      <c r="GLD14" s="445"/>
      <c r="GLL14" s="445"/>
      <c r="GLT14" s="445"/>
      <c r="GMB14" s="445"/>
      <c r="GMJ14" s="445"/>
      <c r="GMR14" s="445"/>
      <c r="GMZ14" s="445"/>
      <c r="GNH14" s="445"/>
      <c r="GNP14" s="445"/>
      <c r="GNX14" s="445"/>
      <c r="GOF14" s="445"/>
      <c r="GON14" s="445"/>
      <c r="GOV14" s="445"/>
      <c r="GPD14" s="445"/>
      <c r="GPL14" s="445"/>
      <c r="GPT14" s="445"/>
      <c r="GQB14" s="445"/>
      <c r="GQJ14" s="445"/>
      <c r="GQR14" s="445"/>
      <c r="GQZ14" s="445"/>
      <c r="GRH14" s="445"/>
      <c r="GRP14" s="445"/>
      <c r="GRX14" s="445"/>
      <c r="GSF14" s="445"/>
      <c r="GSN14" s="445"/>
      <c r="GSV14" s="445"/>
      <c r="GTD14" s="445"/>
      <c r="GTL14" s="445"/>
      <c r="GTT14" s="445"/>
      <c r="GUB14" s="445"/>
      <c r="GUJ14" s="445"/>
      <c r="GUR14" s="445"/>
      <c r="GUZ14" s="445"/>
      <c r="GVH14" s="445"/>
      <c r="GVP14" s="445"/>
      <c r="GVX14" s="445"/>
      <c r="GWF14" s="445"/>
      <c r="GWN14" s="445"/>
      <c r="GWV14" s="445"/>
      <c r="GXD14" s="445"/>
      <c r="GXL14" s="445"/>
      <c r="GXT14" s="445"/>
      <c r="GYB14" s="445"/>
      <c r="GYJ14" s="445"/>
      <c r="GYR14" s="445"/>
      <c r="GYZ14" s="445"/>
      <c r="GZH14" s="445"/>
      <c r="GZP14" s="445"/>
      <c r="GZX14" s="445"/>
      <c r="HAF14" s="445"/>
      <c r="HAN14" s="445"/>
      <c r="HAV14" s="445"/>
      <c r="HBD14" s="445"/>
      <c r="HBL14" s="445"/>
      <c r="HBT14" s="445"/>
      <c r="HCB14" s="445"/>
      <c r="HCJ14" s="445"/>
      <c r="HCR14" s="445"/>
      <c r="HCZ14" s="445"/>
      <c r="HDH14" s="445"/>
      <c r="HDP14" s="445"/>
      <c r="HDX14" s="445"/>
      <c r="HEF14" s="445"/>
      <c r="HEN14" s="445"/>
      <c r="HEV14" s="445"/>
      <c r="HFD14" s="445"/>
      <c r="HFL14" s="445"/>
      <c r="HFT14" s="445"/>
      <c r="HGB14" s="445"/>
      <c r="HGJ14" s="445"/>
      <c r="HGR14" s="445"/>
      <c r="HGZ14" s="445"/>
      <c r="HHH14" s="445"/>
      <c r="HHP14" s="445"/>
      <c r="HHX14" s="445"/>
      <c r="HIF14" s="445"/>
      <c r="HIN14" s="445"/>
      <c r="HIV14" s="445"/>
      <c r="HJD14" s="445"/>
      <c r="HJL14" s="445"/>
      <c r="HJT14" s="445"/>
      <c r="HKB14" s="445"/>
      <c r="HKJ14" s="445"/>
      <c r="HKR14" s="445"/>
      <c r="HKZ14" s="445"/>
      <c r="HLH14" s="445"/>
      <c r="HLP14" s="445"/>
      <c r="HLX14" s="445"/>
      <c r="HMF14" s="445"/>
      <c r="HMN14" s="445"/>
      <c r="HMV14" s="445"/>
      <c r="HND14" s="445"/>
      <c r="HNL14" s="445"/>
      <c r="HNT14" s="445"/>
      <c r="HOB14" s="445"/>
      <c r="HOJ14" s="445"/>
      <c r="HOR14" s="445"/>
      <c r="HOZ14" s="445"/>
      <c r="HPH14" s="445"/>
      <c r="HPP14" s="445"/>
      <c r="HPX14" s="445"/>
      <c r="HQF14" s="445"/>
      <c r="HQN14" s="445"/>
      <c r="HQV14" s="445"/>
      <c r="HRD14" s="445"/>
      <c r="HRL14" s="445"/>
      <c r="HRT14" s="445"/>
      <c r="HSB14" s="445"/>
      <c r="HSJ14" s="445"/>
      <c r="HSR14" s="445"/>
      <c r="HSZ14" s="445"/>
      <c r="HTH14" s="445"/>
      <c r="HTP14" s="445"/>
      <c r="HTX14" s="445"/>
      <c r="HUF14" s="445"/>
      <c r="HUN14" s="445"/>
      <c r="HUV14" s="445"/>
      <c r="HVD14" s="445"/>
      <c r="HVL14" s="445"/>
      <c r="HVT14" s="445"/>
      <c r="HWB14" s="445"/>
      <c r="HWJ14" s="445"/>
      <c r="HWR14" s="445"/>
      <c r="HWZ14" s="445"/>
      <c r="HXH14" s="445"/>
      <c r="HXP14" s="445"/>
      <c r="HXX14" s="445"/>
      <c r="HYF14" s="445"/>
      <c r="HYN14" s="445"/>
      <c r="HYV14" s="445"/>
      <c r="HZD14" s="445"/>
      <c r="HZL14" s="445"/>
      <c r="HZT14" s="445"/>
      <c r="IAB14" s="445"/>
      <c r="IAJ14" s="445"/>
      <c r="IAR14" s="445"/>
      <c r="IAZ14" s="445"/>
      <c r="IBH14" s="445"/>
      <c r="IBP14" s="445"/>
      <c r="IBX14" s="445"/>
      <c r="ICF14" s="445"/>
      <c r="ICN14" s="445"/>
      <c r="ICV14" s="445"/>
      <c r="IDD14" s="445"/>
      <c r="IDL14" s="445"/>
      <c r="IDT14" s="445"/>
      <c r="IEB14" s="445"/>
      <c r="IEJ14" s="445"/>
      <c r="IER14" s="445"/>
      <c r="IEZ14" s="445"/>
      <c r="IFH14" s="445"/>
      <c r="IFP14" s="445"/>
      <c r="IFX14" s="445"/>
      <c r="IGF14" s="445"/>
      <c r="IGN14" s="445"/>
      <c r="IGV14" s="445"/>
      <c r="IHD14" s="445"/>
      <c r="IHL14" s="445"/>
      <c r="IHT14" s="445"/>
      <c r="IIB14" s="445"/>
      <c r="IIJ14" s="445"/>
      <c r="IIR14" s="445"/>
      <c r="IIZ14" s="445"/>
      <c r="IJH14" s="445"/>
      <c r="IJP14" s="445"/>
      <c r="IJX14" s="445"/>
      <c r="IKF14" s="445"/>
      <c r="IKN14" s="445"/>
      <c r="IKV14" s="445"/>
      <c r="ILD14" s="445"/>
      <c r="ILL14" s="445"/>
      <c r="ILT14" s="445"/>
      <c r="IMB14" s="445"/>
      <c r="IMJ14" s="445"/>
      <c r="IMR14" s="445"/>
      <c r="IMZ14" s="445"/>
      <c r="INH14" s="445"/>
      <c r="INP14" s="445"/>
      <c r="INX14" s="445"/>
      <c r="IOF14" s="445"/>
      <c r="ION14" s="445"/>
      <c r="IOV14" s="445"/>
      <c r="IPD14" s="445"/>
      <c r="IPL14" s="445"/>
      <c r="IPT14" s="445"/>
      <c r="IQB14" s="445"/>
      <c r="IQJ14" s="445"/>
      <c r="IQR14" s="445"/>
      <c r="IQZ14" s="445"/>
      <c r="IRH14" s="445"/>
      <c r="IRP14" s="445"/>
      <c r="IRX14" s="445"/>
      <c r="ISF14" s="445"/>
      <c r="ISN14" s="445"/>
      <c r="ISV14" s="445"/>
      <c r="ITD14" s="445"/>
      <c r="ITL14" s="445"/>
      <c r="ITT14" s="445"/>
      <c r="IUB14" s="445"/>
      <c r="IUJ14" s="445"/>
      <c r="IUR14" s="445"/>
      <c r="IUZ14" s="445"/>
      <c r="IVH14" s="445"/>
      <c r="IVP14" s="445"/>
      <c r="IVX14" s="445"/>
      <c r="IWF14" s="445"/>
      <c r="IWN14" s="445"/>
      <c r="IWV14" s="445"/>
      <c r="IXD14" s="445"/>
      <c r="IXL14" s="445"/>
      <c r="IXT14" s="445"/>
      <c r="IYB14" s="445"/>
      <c r="IYJ14" s="445"/>
      <c r="IYR14" s="445"/>
      <c r="IYZ14" s="445"/>
      <c r="IZH14" s="445"/>
      <c r="IZP14" s="445"/>
      <c r="IZX14" s="445"/>
      <c r="JAF14" s="445"/>
      <c r="JAN14" s="445"/>
      <c r="JAV14" s="445"/>
      <c r="JBD14" s="445"/>
      <c r="JBL14" s="445"/>
      <c r="JBT14" s="445"/>
      <c r="JCB14" s="445"/>
      <c r="JCJ14" s="445"/>
      <c r="JCR14" s="445"/>
      <c r="JCZ14" s="445"/>
      <c r="JDH14" s="445"/>
      <c r="JDP14" s="445"/>
      <c r="JDX14" s="445"/>
      <c r="JEF14" s="445"/>
      <c r="JEN14" s="445"/>
      <c r="JEV14" s="445"/>
      <c r="JFD14" s="445"/>
      <c r="JFL14" s="445"/>
      <c r="JFT14" s="445"/>
      <c r="JGB14" s="445"/>
      <c r="JGJ14" s="445"/>
      <c r="JGR14" s="445"/>
      <c r="JGZ14" s="445"/>
      <c r="JHH14" s="445"/>
      <c r="JHP14" s="445"/>
      <c r="JHX14" s="445"/>
      <c r="JIF14" s="445"/>
      <c r="JIN14" s="445"/>
      <c r="JIV14" s="445"/>
      <c r="JJD14" s="445"/>
      <c r="JJL14" s="445"/>
      <c r="JJT14" s="445"/>
      <c r="JKB14" s="445"/>
      <c r="JKJ14" s="445"/>
      <c r="JKR14" s="445"/>
      <c r="JKZ14" s="445"/>
      <c r="JLH14" s="445"/>
      <c r="JLP14" s="445"/>
      <c r="JLX14" s="445"/>
      <c r="JMF14" s="445"/>
      <c r="JMN14" s="445"/>
      <c r="JMV14" s="445"/>
      <c r="JND14" s="445"/>
      <c r="JNL14" s="445"/>
      <c r="JNT14" s="445"/>
      <c r="JOB14" s="445"/>
      <c r="JOJ14" s="445"/>
      <c r="JOR14" s="445"/>
      <c r="JOZ14" s="445"/>
      <c r="JPH14" s="445"/>
      <c r="JPP14" s="445"/>
      <c r="JPX14" s="445"/>
      <c r="JQF14" s="445"/>
      <c r="JQN14" s="445"/>
      <c r="JQV14" s="445"/>
      <c r="JRD14" s="445"/>
      <c r="JRL14" s="445"/>
      <c r="JRT14" s="445"/>
      <c r="JSB14" s="445"/>
      <c r="JSJ14" s="445"/>
      <c r="JSR14" s="445"/>
      <c r="JSZ14" s="445"/>
      <c r="JTH14" s="445"/>
      <c r="JTP14" s="445"/>
      <c r="JTX14" s="445"/>
      <c r="JUF14" s="445"/>
      <c r="JUN14" s="445"/>
      <c r="JUV14" s="445"/>
      <c r="JVD14" s="445"/>
      <c r="JVL14" s="445"/>
      <c r="JVT14" s="445"/>
      <c r="JWB14" s="445"/>
      <c r="JWJ14" s="445"/>
      <c r="JWR14" s="445"/>
      <c r="JWZ14" s="445"/>
      <c r="JXH14" s="445"/>
      <c r="JXP14" s="445"/>
      <c r="JXX14" s="445"/>
      <c r="JYF14" s="445"/>
      <c r="JYN14" s="445"/>
      <c r="JYV14" s="445"/>
      <c r="JZD14" s="445"/>
      <c r="JZL14" s="445"/>
      <c r="JZT14" s="445"/>
      <c r="KAB14" s="445"/>
      <c r="KAJ14" s="445"/>
      <c r="KAR14" s="445"/>
      <c r="KAZ14" s="445"/>
      <c r="KBH14" s="445"/>
      <c r="KBP14" s="445"/>
      <c r="KBX14" s="445"/>
      <c r="KCF14" s="445"/>
      <c r="KCN14" s="445"/>
      <c r="KCV14" s="445"/>
      <c r="KDD14" s="445"/>
      <c r="KDL14" s="445"/>
      <c r="KDT14" s="445"/>
      <c r="KEB14" s="445"/>
      <c r="KEJ14" s="445"/>
      <c r="KER14" s="445"/>
      <c r="KEZ14" s="445"/>
      <c r="KFH14" s="445"/>
      <c r="KFP14" s="445"/>
      <c r="KFX14" s="445"/>
      <c r="KGF14" s="445"/>
      <c r="KGN14" s="445"/>
      <c r="KGV14" s="445"/>
      <c r="KHD14" s="445"/>
      <c r="KHL14" s="445"/>
      <c r="KHT14" s="445"/>
      <c r="KIB14" s="445"/>
      <c r="KIJ14" s="445"/>
      <c r="KIR14" s="445"/>
      <c r="KIZ14" s="445"/>
      <c r="KJH14" s="445"/>
      <c r="KJP14" s="445"/>
      <c r="KJX14" s="445"/>
      <c r="KKF14" s="445"/>
      <c r="KKN14" s="445"/>
      <c r="KKV14" s="445"/>
      <c r="KLD14" s="445"/>
      <c r="KLL14" s="445"/>
      <c r="KLT14" s="445"/>
      <c r="KMB14" s="445"/>
      <c r="KMJ14" s="445"/>
      <c r="KMR14" s="445"/>
      <c r="KMZ14" s="445"/>
      <c r="KNH14" s="445"/>
      <c r="KNP14" s="445"/>
      <c r="KNX14" s="445"/>
      <c r="KOF14" s="445"/>
      <c r="KON14" s="445"/>
      <c r="KOV14" s="445"/>
      <c r="KPD14" s="445"/>
      <c r="KPL14" s="445"/>
      <c r="KPT14" s="445"/>
      <c r="KQB14" s="445"/>
      <c r="KQJ14" s="445"/>
      <c r="KQR14" s="445"/>
      <c r="KQZ14" s="445"/>
      <c r="KRH14" s="445"/>
      <c r="KRP14" s="445"/>
      <c r="KRX14" s="445"/>
      <c r="KSF14" s="445"/>
      <c r="KSN14" s="445"/>
      <c r="KSV14" s="445"/>
      <c r="KTD14" s="445"/>
      <c r="KTL14" s="445"/>
      <c r="KTT14" s="445"/>
      <c r="KUB14" s="445"/>
      <c r="KUJ14" s="445"/>
      <c r="KUR14" s="445"/>
      <c r="KUZ14" s="445"/>
      <c r="KVH14" s="445"/>
      <c r="KVP14" s="445"/>
      <c r="KVX14" s="445"/>
      <c r="KWF14" s="445"/>
      <c r="KWN14" s="445"/>
      <c r="KWV14" s="445"/>
      <c r="KXD14" s="445"/>
      <c r="KXL14" s="445"/>
      <c r="KXT14" s="445"/>
      <c r="KYB14" s="445"/>
      <c r="KYJ14" s="445"/>
      <c r="KYR14" s="445"/>
      <c r="KYZ14" s="445"/>
      <c r="KZH14" s="445"/>
      <c r="KZP14" s="445"/>
      <c r="KZX14" s="445"/>
      <c r="LAF14" s="445"/>
      <c r="LAN14" s="445"/>
      <c r="LAV14" s="445"/>
      <c r="LBD14" s="445"/>
      <c r="LBL14" s="445"/>
      <c r="LBT14" s="445"/>
      <c r="LCB14" s="445"/>
      <c r="LCJ14" s="445"/>
      <c r="LCR14" s="445"/>
      <c r="LCZ14" s="445"/>
      <c r="LDH14" s="445"/>
      <c r="LDP14" s="445"/>
      <c r="LDX14" s="445"/>
      <c r="LEF14" s="445"/>
      <c r="LEN14" s="445"/>
      <c r="LEV14" s="445"/>
      <c r="LFD14" s="445"/>
      <c r="LFL14" s="445"/>
      <c r="LFT14" s="445"/>
      <c r="LGB14" s="445"/>
      <c r="LGJ14" s="445"/>
      <c r="LGR14" s="445"/>
      <c r="LGZ14" s="445"/>
      <c r="LHH14" s="445"/>
      <c r="LHP14" s="445"/>
      <c r="LHX14" s="445"/>
      <c r="LIF14" s="445"/>
      <c r="LIN14" s="445"/>
      <c r="LIV14" s="445"/>
      <c r="LJD14" s="445"/>
      <c r="LJL14" s="445"/>
      <c r="LJT14" s="445"/>
      <c r="LKB14" s="445"/>
      <c r="LKJ14" s="445"/>
      <c r="LKR14" s="445"/>
      <c r="LKZ14" s="445"/>
      <c r="LLH14" s="445"/>
      <c r="LLP14" s="445"/>
      <c r="LLX14" s="445"/>
      <c r="LMF14" s="445"/>
      <c r="LMN14" s="445"/>
      <c r="LMV14" s="445"/>
      <c r="LND14" s="445"/>
      <c r="LNL14" s="445"/>
      <c r="LNT14" s="445"/>
      <c r="LOB14" s="445"/>
      <c r="LOJ14" s="445"/>
      <c r="LOR14" s="445"/>
      <c r="LOZ14" s="445"/>
      <c r="LPH14" s="445"/>
      <c r="LPP14" s="445"/>
      <c r="LPX14" s="445"/>
      <c r="LQF14" s="445"/>
      <c r="LQN14" s="445"/>
      <c r="LQV14" s="445"/>
      <c r="LRD14" s="445"/>
      <c r="LRL14" s="445"/>
      <c r="LRT14" s="445"/>
      <c r="LSB14" s="445"/>
      <c r="LSJ14" s="445"/>
      <c r="LSR14" s="445"/>
      <c r="LSZ14" s="445"/>
      <c r="LTH14" s="445"/>
      <c r="LTP14" s="445"/>
      <c r="LTX14" s="445"/>
      <c r="LUF14" s="445"/>
      <c r="LUN14" s="445"/>
      <c r="LUV14" s="445"/>
      <c r="LVD14" s="445"/>
      <c r="LVL14" s="445"/>
      <c r="LVT14" s="445"/>
      <c r="LWB14" s="445"/>
      <c r="LWJ14" s="445"/>
      <c r="LWR14" s="445"/>
      <c r="LWZ14" s="445"/>
      <c r="LXH14" s="445"/>
      <c r="LXP14" s="445"/>
      <c r="LXX14" s="445"/>
      <c r="LYF14" s="445"/>
      <c r="LYN14" s="445"/>
      <c r="LYV14" s="445"/>
      <c r="LZD14" s="445"/>
      <c r="LZL14" s="445"/>
      <c r="LZT14" s="445"/>
      <c r="MAB14" s="445"/>
      <c r="MAJ14" s="445"/>
      <c r="MAR14" s="445"/>
      <c r="MAZ14" s="445"/>
      <c r="MBH14" s="445"/>
      <c r="MBP14" s="445"/>
      <c r="MBX14" s="445"/>
      <c r="MCF14" s="445"/>
      <c r="MCN14" s="445"/>
      <c r="MCV14" s="445"/>
      <c r="MDD14" s="445"/>
      <c r="MDL14" s="445"/>
      <c r="MDT14" s="445"/>
      <c r="MEB14" s="445"/>
      <c r="MEJ14" s="445"/>
      <c r="MER14" s="445"/>
      <c r="MEZ14" s="445"/>
      <c r="MFH14" s="445"/>
      <c r="MFP14" s="445"/>
      <c r="MFX14" s="445"/>
      <c r="MGF14" s="445"/>
      <c r="MGN14" s="445"/>
      <c r="MGV14" s="445"/>
      <c r="MHD14" s="445"/>
      <c r="MHL14" s="445"/>
      <c r="MHT14" s="445"/>
      <c r="MIB14" s="445"/>
      <c r="MIJ14" s="445"/>
      <c r="MIR14" s="445"/>
      <c r="MIZ14" s="445"/>
      <c r="MJH14" s="445"/>
      <c r="MJP14" s="445"/>
      <c r="MJX14" s="445"/>
      <c r="MKF14" s="445"/>
      <c r="MKN14" s="445"/>
      <c r="MKV14" s="445"/>
      <c r="MLD14" s="445"/>
      <c r="MLL14" s="445"/>
      <c r="MLT14" s="445"/>
      <c r="MMB14" s="445"/>
      <c r="MMJ14" s="445"/>
      <c r="MMR14" s="445"/>
      <c r="MMZ14" s="445"/>
      <c r="MNH14" s="445"/>
      <c r="MNP14" s="445"/>
      <c r="MNX14" s="445"/>
      <c r="MOF14" s="445"/>
      <c r="MON14" s="445"/>
      <c r="MOV14" s="445"/>
      <c r="MPD14" s="445"/>
      <c r="MPL14" s="445"/>
      <c r="MPT14" s="445"/>
      <c r="MQB14" s="445"/>
      <c r="MQJ14" s="445"/>
      <c r="MQR14" s="445"/>
      <c r="MQZ14" s="445"/>
      <c r="MRH14" s="445"/>
      <c r="MRP14" s="445"/>
      <c r="MRX14" s="445"/>
      <c r="MSF14" s="445"/>
      <c r="MSN14" s="445"/>
      <c r="MSV14" s="445"/>
      <c r="MTD14" s="445"/>
      <c r="MTL14" s="445"/>
      <c r="MTT14" s="445"/>
      <c r="MUB14" s="445"/>
      <c r="MUJ14" s="445"/>
      <c r="MUR14" s="445"/>
      <c r="MUZ14" s="445"/>
      <c r="MVH14" s="445"/>
      <c r="MVP14" s="445"/>
      <c r="MVX14" s="445"/>
      <c r="MWF14" s="445"/>
      <c r="MWN14" s="445"/>
      <c r="MWV14" s="445"/>
      <c r="MXD14" s="445"/>
      <c r="MXL14" s="445"/>
      <c r="MXT14" s="445"/>
      <c r="MYB14" s="445"/>
      <c r="MYJ14" s="445"/>
      <c r="MYR14" s="445"/>
      <c r="MYZ14" s="445"/>
      <c r="MZH14" s="445"/>
      <c r="MZP14" s="445"/>
      <c r="MZX14" s="445"/>
      <c r="NAF14" s="445"/>
      <c r="NAN14" s="445"/>
      <c r="NAV14" s="445"/>
      <c r="NBD14" s="445"/>
      <c r="NBL14" s="445"/>
      <c r="NBT14" s="445"/>
      <c r="NCB14" s="445"/>
      <c r="NCJ14" s="445"/>
      <c r="NCR14" s="445"/>
      <c r="NCZ14" s="445"/>
      <c r="NDH14" s="445"/>
      <c r="NDP14" s="445"/>
      <c r="NDX14" s="445"/>
      <c r="NEF14" s="445"/>
      <c r="NEN14" s="445"/>
      <c r="NEV14" s="445"/>
      <c r="NFD14" s="445"/>
      <c r="NFL14" s="445"/>
      <c r="NFT14" s="445"/>
      <c r="NGB14" s="445"/>
      <c r="NGJ14" s="445"/>
      <c r="NGR14" s="445"/>
      <c r="NGZ14" s="445"/>
      <c r="NHH14" s="445"/>
      <c r="NHP14" s="445"/>
      <c r="NHX14" s="445"/>
      <c r="NIF14" s="445"/>
      <c r="NIN14" s="445"/>
      <c r="NIV14" s="445"/>
      <c r="NJD14" s="445"/>
      <c r="NJL14" s="445"/>
      <c r="NJT14" s="445"/>
      <c r="NKB14" s="445"/>
      <c r="NKJ14" s="445"/>
      <c r="NKR14" s="445"/>
      <c r="NKZ14" s="445"/>
      <c r="NLH14" s="445"/>
      <c r="NLP14" s="445"/>
      <c r="NLX14" s="445"/>
      <c r="NMF14" s="445"/>
      <c r="NMN14" s="445"/>
      <c r="NMV14" s="445"/>
      <c r="NND14" s="445"/>
      <c r="NNL14" s="445"/>
      <c r="NNT14" s="445"/>
      <c r="NOB14" s="445"/>
      <c r="NOJ14" s="445"/>
      <c r="NOR14" s="445"/>
      <c r="NOZ14" s="445"/>
      <c r="NPH14" s="445"/>
      <c r="NPP14" s="445"/>
      <c r="NPX14" s="445"/>
      <c r="NQF14" s="445"/>
      <c r="NQN14" s="445"/>
      <c r="NQV14" s="445"/>
      <c r="NRD14" s="445"/>
      <c r="NRL14" s="445"/>
      <c r="NRT14" s="445"/>
      <c r="NSB14" s="445"/>
      <c r="NSJ14" s="445"/>
      <c r="NSR14" s="445"/>
      <c r="NSZ14" s="445"/>
      <c r="NTH14" s="445"/>
      <c r="NTP14" s="445"/>
      <c r="NTX14" s="445"/>
      <c r="NUF14" s="445"/>
      <c r="NUN14" s="445"/>
      <c r="NUV14" s="445"/>
      <c r="NVD14" s="445"/>
      <c r="NVL14" s="445"/>
      <c r="NVT14" s="445"/>
      <c r="NWB14" s="445"/>
      <c r="NWJ14" s="445"/>
      <c r="NWR14" s="445"/>
      <c r="NWZ14" s="445"/>
      <c r="NXH14" s="445"/>
      <c r="NXP14" s="445"/>
      <c r="NXX14" s="445"/>
      <c r="NYF14" s="445"/>
      <c r="NYN14" s="445"/>
      <c r="NYV14" s="445"/>
      <c r="NZD14" s="445"/>
      <c r="NZL14" s="445"/>
      <c r="NZT14" s="445"/>
      <c r="OAB14" s="445"/>
      <c r="OAJ14" s="445"/>
      <c r="OAR14" s="445"/>
      <c r="OAZ14" s="445"/>
      <c r="OBH14" s="445"/>
      <c r="OBP14" s="445"/>
      <c r="OBX14" s="445"/>
      <c r="OCF14" s="445"/>
      <c r="OCN14" s="445"/>
      <c r="OCV14" s="445"/>
      <c r="ODD14" s="445"/>
      <c r="ODL14" s="445"/>
      <c r="ODT14" s="445"/>
      <c r="OEB14" s="445"/>
      <c r="OEJ14" s="445"/>
      <c r="OER14" s="445"/>
      <c r="OEZ14" s="445"/>
      <c r="OFH14" s="445"/>
      <c r="OFP14" s="445"/>
      <c r="OFX14" s="445"/>
      <c r="OGF14" s="445"/>
      <c r="OGN14" s="445"/>
      <c r="OGV14" s="445"/>
      <c r="OHD14" s="445"/>
      <c r="OHL14" s="445"/>
      <c r="OHT14" s="445"/>
      <c r="OIB14" s="445"/>
      <c r="OIJ14" s="445"/>
      <c r="OIR14" s="445"/>
      <c r="OIZ14" s="445"/>
      <c r="OJH14" s="445"/>
      <c r="OJP14" s="445"/>
      <c r="OJX14" s="445"/>
      <c r="OKF14" s="445"/>
      <c r="OKN14" s="445"/>
      <c r="OKV14" s="445"/>
      <c r="OLD14" s="445"/>
      <c r="OLL14" s="445"/>
      <c r="OLT14" s="445"/>
      <c r="OMB14" s="445"/>
      <c r="OMJ14" s="445"/>
      <c r="OMR14" s="445"/>
      <c r="OMZ14" s="445"/>
      <c r="ONH14" s="445"/>
      <c r="ONP14" s="445"/>
      <c r="ONX14" s="445"/>
      <c r="OOF14" s="445"/>
      <c r="OON14" s="445"/>
      <c r="OOV14" s="445"/>
      <c r="OPD14" s="445"/>
      <c r="OPL14" s="445"/>
      <c r="OPT14" s="445"/>
      <c r="OQB14" s="445"/>
      <c r="OQJ14" s="445"/>
      <c r="OQR14" s="445"/>
      <c r="OQZ14" s="445"/>
      <c r="ORH14" s="445"/>
      <c r="ORP14" s="445"/>
      <c r="ORX14" s="445"/>
      <c r="OSF14" s="445"/>
      <c r="OSN14" s="445"/>
      <c r="OSV14" s="445"/>
      <c r="OTD14" s="445"/>
      <c r="OTL14" s="445"/>
      <c r="OTT14" s="445"/>
      <c r="OUB14" s="445"/>
      <c r="OUJ14" s="445"/>
      <c r="OUR14" s="445"/>
      <c r="OUZ14" s="445"/>
      <c r="OVH14" s="445"/>
      <c r="OVP14" s="445"/>
      <c r="OVX14" s="445"/>
      <c r="OWF14" s="445"/>
      <c r="OWN14" s="445"/>
      <c r="OWV14" s="445"/>
      <c r="OXD14" s="445"/>
      <c r="OXL14" s="445"/>
      <c r="OXT14" s="445"/>
      <c r="OYB14" s="445"/>
      <c r="OYJ14" s="445"/>
      <c r="OYR14" s="445"/>
      <c r="OYZ14" s="445"/>
      <c r="OZH14" s="445"/>
      <c r="OZP14" s="445"/>
      <c r="OZX14" s="445"/>
      <c r="PAF14" s="445"/>
      <c r="PAN14" s="445"/>
      <c r="PAV14" s="445"/>
      <c r="PBD14" s="445"/>
      <c r="PBL14" s="445"/>
      <c r="PBT14" s="445"/>
      <c r="PCB14" s="445"/>
      <c r="PCJ14" s="445"/>
      <c r="PCR14" s="445"/>
      <c r="PCZ14" s="445"/>
      <c r="PDH14" s="445"/>
      <c r="PDP14" s="445"/>
      <c r="PDX14" s="445"/>
      <c r="PEF14" s="445"/>
      <c r="PEN14" s="445"/>
      <c r="PEV14" s="445"/>
      <c r="PFD14" s="445"/>
      <c r="PFL14" s="445"/>
      <c r="PFT14" s="445"/>
      <c r="PGB14" s="445"/>
      <c r="PGJ14" s="445"/>
      <c r="PGR14" s="445"/>
      <c r="PGZ14" s="445"/>
      <c r="PHH14" s="445"/>
      <c r="PHP14" s="445"/>
      <c r="PHX14" s="445"/>
      <c r="PIF14" s="445"/>
      <c r="PIN14" s="445"/>
      <c r="PIV14" s="445"/>
      <c r="PJD14" s="445"/>
      <c r="PJL14" s="445"/>
      <c r="PJT14" s="445"/>
      <c r="PKB14" s="445"/>
      <c r="PKJ14" s="445"/>
      <c r="PKR14" s="445"/>
      <c r="PKZ14" s="445"/>
      <c r="PLH14" s="445"/>
      <c r="PLP14" s="445"/>
      <c r="PLX14" s="445"/>
      <c r="PMF14" s="445"/>
      <c r="PMN14" s="445"/>
      <c r="PMV14" s="445"/>
      <c r="PND14" s="445"/>
      <c r="PNL14" s="445"/>
      <c r="PNT14" s="445"/>
      <c r="POB14" s="445"/>
      <c r="POJ14" s="445"/>
      <c r="POR14" s="445"/>
      <c r="POZ14" s="445"/>
      <c r="PPH14" s="445"/>
      <c r="PPP14" s="445"/>
      <c r="PPX14" s="445"/>
      <c r="PQF14" s="445"/>
      <c r="PQN14" s="445"/>
      <c r="PQV14" s="445"/>
      <c r="PRD14" s="445"/>
      <c r="PRL14" s="445"/>
      <c r="PRT14" s="445"/>
      <c r="PSB14" s="445"/>
      <c r="PSJ14" s="445"/>
      <c r="PSR14" s="445"/>
      <c r="PSZ14" s="445"/>
      <c r="PTH14" s="445"/>
      <c r="PTP14" s="445"/>
      <c r="PTX14" s="445"/>
      <c r="PUF14" s="445"/>
      <c r="PUN14" s="445"/>
      <c r="PUV14" s="445"/>
      <c r="PVD14" s="445"/>
      <c r="PVL14" s="445"/>
      <c r="PVT14" s="445"/>
      <c r="PWB14" s="445"/>
      <c r="PWJ14" s="445"/>
      <c r="PWR14" s="445"/>
      <c r="PWZ14" s="445"/>
      <c r="PXH14" s="445"/>
      <c r="PXP14" s="445"/>
      <c r="PXX14" s="445"/>
      <c r="PYF14" s="445"/>
      <c r="PYN14" s="445"/>
      <c r="PYV14" s="445"/>
      <c r="PZD14" s="445"/>
      <c r="PZL14" s="445"/>
      <c r="PZT14" s="445"/>
      <c r="QAB14" s="445"/>
      <c r="QAJ14" s="445"/>
      <c r="QAR14" s="445"/>
      <c r="QAZ14" s="445"/>
      <c r="QBH14" s="445"/>
      <c r="QBP14" s="445"/>
      <c r="QBX14" s="445"/>
      <c r="QCF14" s="445"/>
      <c r="QCN14" s="445"/>
      <c r="QCV14" s="445"/>
      <c r="QDD14" s="445"/>
      <c r="QDL14" s="445"/>
      <c r="QDT14" s="445"/>
      <c r="QEB14" s="445"/>
      <c r="QEJ14" s="445"/>
      <c r="QER14" s="445"/>
      <c r="QEZ14" s="445"/>
      <c r="QFH14" s="445"/>
      <c r="QFP14" s="445"/>
      <c r="QFX14" s="445"/>
      <c r="QGF14" s="445"/>
      <c r="QGN14" s="445"/>
      <c r="QGV14" s="445"/>
      <c r="QHD14" s="445"/>
      <c r="QHL14" s="445"/>
      <c r="QHT14" s="445"/>
      <c r="QIB14" s="445"/>
      <c r="QIJ14" s="445"/>
      <c r="QIR14" s="445"/>
      <c r="QIZ14" s="445"/>
      <c r="QJH14" s="445"/>
      <c r="QJP14" s="445"/>
      <c r="QJX14" s="445"/>
      <c r="QKF14" s="445"/>
      <c r="QKN14" s="445"/>
      <c r="QKV14" s="445"/>
      <c r="QLD14" s="445"/>
      <c r="QLL14" s="445"/>
      <c r="QLT14" s="445"/>
      <c r="QMB14" s="445"/>
      <c r="QMJ14" s="445"/>
      <c r="QMR14" s="445"/>
      <c r="QMZ14" s="445"/>
      <c r="QNH14" s="445"/>
      <c r="QNP14" s="445"/>
      <c r="QNX14" s="445"/>
      <c r="QOF14" s="445"/>
      <c r="QON14" s="445"/>
      <c r="QOV14" s="445"/>
      <c r="QPD14" s="445"/>
      <c r="QPL14" s="445"/>
      <c r="QPT14" s="445"/>
      <c r="QQB14" s="445"/>
      <c r="QQJ14" s="445"/>
      <c r="QQR14" s="445"/>
      <c r="QQZ14" s="445"/>
      <c r="QRH14" s="445"/>
      <c r="QRP14" s="445"/>
      <c r="QRX14" s="445"/>
      <c r="QSF14" s="445"/>
      <c r="QSN14" s="445"/>
      <c r="QSV14" s="445"/>
      <c r="QTD14" s="445"/>
      <c r="QTL14" s="445"/>
      <c r="QTT14" s="445"/>
      <c r="QUB14" s="445"/>
      <c r="QUJ14" s="445"/>
      <c r="QUR14" s="445"/>
      <c r="QUZ14" s="445"/>
      <c r="QVH14" s="445"/>
      <c r="QVP14" s="445"/>
      <c r="QVX14" s="445"/>
      <c r="QWF14" s="445"/>
      <c r="QWN14" s="445"/>
      <c r="QWV14" s="445"/>
      <c r="QXD14" s="445"/>
      <c r="QXL14" s="445"/>
      <c r="QXT14" s="445"/>
      <c r="QYB14" s="445"/>
      <c r="QYJ14" s="445"/>
      <c r="QYR14" s="445"/>
      <c r="QYZ14" s="445"/>
      <c r="QZH14" s="445"/>
      <c r="QZP14" s="445"/>
      <c r="QZX14" s="445"/>
      <c r="RAF14" s="445"/>
      <c r="RAN14" s="445"/>
      <c r="RAV14" s="445"/>
      <c r="RBD14" s="445"/>
      <c r="RBL14" s="445"/>
      <c r="RBT14" s="445"/>
      <c r="RCB14" s="445"/>
      <c r="RCJ14" s="445"/>
      <c r="RCR14" s="445"/>
      <c r="RCZ14" s="445"/>
      <c r="RDH14" s="445"/>
      <c r="RDP14" s="445"/>
      <c r="RDX14" s="445"/>
      <c r="REF14" s="445"/>
      <c r="REN14" s="445"/>
      <c r="REV14" s="445"/>
      <c r="RFD14" s="445"/>
      <c r="RFL14" s="445"/>
      <c r="RFT14" s="445"/>
      <c r="RGB14" s="445"/>
      <c r="RGJ14" s="445"/>
      <c r="RGR14" s="445"/>
      <c r="RGZ14" s="445"/>
      <c r="RHH14" s="445"/>
      <c r="RHP14" s="445"/>
      <c r="RHX14" s="445"/>
      <c r="RIF14" s="445"/>
      <c r="RIN14" s="445"/>
      <c r="RIV14" s="445"/>
      <c r="RJD14" s="445"/>
      <c r="RJL14" s="445"/>
      <c r="RJT14" s="445"/>
      <c r="RKB14" s="445"/>
      <c r="RKJ14" s="445"/>
      <c r="RKR14" s="445"/>
      <c r="RKZ14" s="445"/>
      <c r="RLH14" s="445"/>
      <c r="RLP14" s="445"/>
      <c r="RLX14" s="445"/>
      <c r="RMF14" s="445"/>
      <c r="RMN14" s="445"/>
      <c r="RMV14" s="445"/>
      <c r="RND14" s="445"/>
      <c r="RNL14" s="445"/>
      <c r="RNT14" s="445"/>
      <c r="ROB14" s="445"/>
      <c r="ROJ14" s="445"/>
      <c r="ROR14" s="445"/>
      <c r="ROZ14" s="445"/>
      <c r="RPH14" s="445"/>
      <c r="RPP14" s="445"/>
      <c r="RPX14" s="445"/>
      <c r="RQF14" s="445"/>
      <c r="RQN14" s="445"/>
      <c r="RQV14" s="445"/>
      <c r="RRD14" s="445"/>
      <c r="RRL14" s="445"/>
      <c r="RRT14" s="445"/>
      <c r="RSB14" s="445"/>
      <c r="RSJ14" s="445"/>
      <c r="RSR14" s="445"/>
      <c r="RSZ14" s="445"/>
      <c r="RTH14" s="445"/>
      <c r="RTP14" s="445"/>
      <c r="RTX14" s="445"/>
      <c r="RUF14" s="445"/>
      <c r="RUN14" s="445"/>
      <c r="RUV14" s="445"/>
      <c r="RVD14" s="445"/>
      <c r="RVL14" s="445"/>
      <c r="RVT14" s="445"/>
      <c r="RWB14" s="445"/>
      <c r="RWJ14" s="445"/>
      <c r="RWR14" s="445"/>
      <c r="RWZ14" s="445"/>
      <c r="RXH14" s="445"/>
      <c r="RXP14" s="445"/>
      <c r="RXX14" s="445"/>
      <c r="RYF14" s="445"/>
      <c r="RYN14" s="445"/>
      <c r="RYV14" s="445"/>
      <c r="RZD14" s="445"/>
      <c r="RZL14" s="445"/>
      <c r="RZT14" s="445"/>
      <c r="SAB14" s="445"/>
      <c r="SAJ14" s="445"/>
      <c r="SAR14" s="445"/>
      <c r="SAZ14" s="445"/>
      <c r="SBH14" s="445"/>
      <c r="SBP14" s="445"/>
      <c r="SBX14" s="445"/>
      <c r="SCF14" s="445"/>
      <c r="SCN14" s="445"/>
      <c r="SCV14" s="445"/>
      <c r="SDD14" s="445"/>
      <c r="SDL14" s="445"/>
      <c r="SDT14" s="445"/>
      <c r="SEB14" s="445"/>
      <c r="SEJ14" s="445"/>
      <c r="SER14" s="445"/>
      <c r="SEZ14" s="445"/>
      <c r="SFH14" s="445"/>
      <c r="SFP14" s="445"/>
      <c r="SFX14" s="445"/>
      <c r="SGF14" s="445"/>
      <c r="SGN14" s="445"/>
      <c r="SGV14" s="445"/>
      <c r="SHD14" s="445"/>
      <c r="SHL14" s="445"/>
      <c r="SHT14" s="445"/>
      <c r="SIB14" s="445"/>
      <c r="SIJ14" s="445"/>
      <c r="SIR14" s="445"/>
      <c r="SIZ14" s="445"/>
      <c r="SJH14" s="445"/>
      <c r="SJP14" s="445"/>
      <c r="SJX14" s="445"/>
      <c r="SKF14" s="445"/>
      <c r="SKN14" s="445"/>
      <c r="SKV14" s="445"/>
      <c r="SLD14" s="445"/>
      <c r="SLL14" s="445"/>
      <c r="SLT14" s="445"/>
      <c r="SMB14" s="445"/>
      <c r="SMJ14" s="445"/>
      <c r="SMR14" s="445"/>
      <c r="SMZ14" s="445"/>
      <c r="SNH14" s="445"/>
      <c r="SNP14" s="445"/>
      <c r="SNX14" s="445"/>
      <c r="SOF14" s="445"/>
      <c r="SON14" s="445"/>
      <c r="SOV14" s="445"/>
      <c r="SPD14" s="445"/>
      <c r="SPL14" s="445"/>
      <c r="SPT14" s="445"/>
      <c r="SQB14" s="445"/>
      <c r="SQJ14" s="445"/>
      <c r="SQR14" s="445"/>
      <c r="SQZ14" s="445"/>
      <c r="SRH14" s="445"/>
      <c r="SRP14" s="445"/>
      <c r="SRX14" s="445"/>
      <c r="SSF14" s="445"/>
      <c r="SSN14" s="445"/>
      <c r="SSV14" s="445"/>
      <c r="STD14" s="445"/>
      <c r="STL14" s="445"/>
      <c r="STT14" s="445"/>
      <c r="SUB14" s="445"/>
      <c r="SUJ14" s="445"/>
      <c r="SUR14" s="445"/>
      <c r="SUZ14" s="445"/>
      <c r="SVH14" s="445"/>
      <c r="SVP14" s="445"/>
      <c r="SVX14" s="445"/>
      <c r="SWF14" s="445"/>
      <c r="SWN14" s="445"/>
      <c r="SWV14" s="445"/>
      <c r="SXD14" s="445"/>
      <c r="SXL14" s="445"/>
      <c r="SXT14" s="445"/>
      <c r="SYB14" s="445"/>
      <c r="SYJ14" s="445"/>
      <c r="SYR14" s="445"/>
      <c r="SYZ14" s="445"/>
      <c r="SZH14" s="445"/>
      <c r="SZP14" s="445"/>
      <c r="SZX14" s="445"/>
      <c r="TAF14" s="445"/>
      <c r="TAN14" s="445"/>
      <c r="TAV14" s="445"/>
      <c r="TBD14" s="445"/>
      <c r="TBL14" s="445"/>
      <c r="TBT14" s="445"/>
      <c r="TCB14" s="445"/>
      <c r="TCJ14" s="445"/>
      <c r="TCR14" s="445"/>
      <c r="TCZ14" s="445"/>
      <c r="TDH14" s="445"/>
      <c r="TDP14" s="445"/>
      <c r="TDX14" s="445"/>
      <c r="TEF14" s="445"/>
      <c r="TEN14" s="445"/>
      <c r="TEV14" s="445"/>
      <c r="TFD14" s="445"/>
      <c r="TFL14" s="445"/>
      <c r="TFT14" s="445"/>
      <c r="TGB14" s="445"/>
      <c r="TGJ14" s="445"/>
      <c r="TGR14" s="445"/>
      <c r="TGZ14" s="445"/>
      <c r="THH14" s="445"/>
      <c r="THP14" s="445"/>
      <c r="THX14" s="445"/>
      <c r="TIF14" s="445"/>
      <c r="TIN14" s="445"/>
      <c r="TIV14" s="445"/>
      <c r="TJD14" s="445"/>
      <c r="TJL14" s="445"/>
      <c r="TJT14" s="445"/>
      <c r="TKB14" s="445"/>
      <c r="TKJ14" s="445"/>
      <c r="TKR14" s="445"/>
      <c r="TKZ14" s="445"/>
      <c r="TLH14" s="445"/>
      <c r="TLP14" s="445"/>
      <c r="TLX14" s="445"/>
      <c r="TMF14" s="445"/>
      <c r="TMN14" s="445"/>
      <c r="TMV14" s="445"/>
      <c r="TND14" s="445"/>
      <c r="TNL14" s="445"/>
      <c r="TNT14" s="445"/>
      <c r="TOB14" s="445"/>
      <c r="TOJ14" s="445"/>
      <c r="TOR14" s="445"/>
      <c r="TOZ14" s="445"/>
      <c r="TPH14" s="445"/>
      <c r="TPP14" s="445"/>
      <c r="TPX14" s="445"/>
      <c r="TQF14" s="445"/>
      <c r="TQN14" s="445"/>
      <c r="TQV14" s="445"/>
      <c r="TRD14" s="445"/>
      <c r="TRL14" s="445"/>
      <c r="TRT14" s="445"/>
      <c r="TSB14" s="445"/>
      <c r="TSJ14" s="445"/>
      <c r="TSR14" s="445"/>
      <c r="TSZ14" s="445"/>
      <c r="TTH14" s="445"/>
      <c r="TTP14" s="445"/>
      <c r="TTX14" s="445"/>
      <c r="TUF14" s="445"/>
      <c r="TUN14" s="445"/>
      <c r="TUV14" s="445"/>
      <c r="TVD14" s="445"/>
      <c r="TVL14" s="445"/>
      <c r="TVT14" s="445"/>
      <c r="TWB14" s="445"/>
      <c r="TWJ14" s="445"/>
      <c r="TWR14" s="445"/>
      <c r="TWZ14" s="445"/>
      <c r="TXH14" s="445"/>
      <c r="TXP14" s="445"/>
      <c r="TXX14" s="445"/>
      <c r="TYF14" s="445"/>
      <c r="TYN14" s="445"/>
      <c r="TYV14" s="445"/>
      <c r="TZD14" s="445"/>
      <c r="TZL14" s="445"/>
      <c r="TZT14" s="445"/>
      <c r="UAB14" s="445"/>
      <c r="UAJ14" s="445"/>
      <c r="UAR14" s="445"/>
      <c r="UAZ14" s="445"/>
      <c r="UBH14" s="445"/>
      <c r="UBP14" s="445"/>
      <c r="UBX14" s="445"/>
      <c r="UCF14" s="445"/>
      <c r="UCN14" s="445"/>
      <c r="UCV14" s="445"/>
      <c r="UDD14" s="445"/>
      <c r="UDL14" s="445"/>
      <c r="UDT14" s="445"/>
      <c r="UEB14" s="445"/>
      <c r="UEJ14" s="445"/>
      <c r="UER14" s="445"/>
      <c r="UEZ14" s="445"/>
      <c r="UFH14" s="445"/>
      <c r="UFP14" s="445"/>
      <c r="UFX14" s="445"/>
      <c r="UGF14" s="445"/>
      <c r="UGN14" s="445"/>
      <c r="UGV14" s="445"/>
      <c r="UHD14" s="445"/>
      <c r="UHL14" s="445"/>
      <c r="UHT14" s="445"/>
      <c r="UIB14" s="445"/>
      <c r="UIJ14" s="445"/>
      <c r="UIR14" s="445"/>
      <c r="UIZ14" s="445"/>
      <c r="UJH14" s="445"/>
      <c r="UJP14" s="445"/>
      <c r="UJX14" s="445"/>
      <c r="UKF14" s="445"/>
      <c r="UKN14" s="445"/>
      <c r="UKV14" s="445"/>
      <c r="ULD14" s="445"/>
      <c r="ULL14" s="445"/>
      <c r="ULT14" s="445"/>
      <c r="UMB14" s="445"/>
      <c r="UMJ14" s="445"/>
      <c r="UMR14" s="445"/>
      <c r="UMZ14" s="445"/>
      <c r="UNH14" s="445"/>
      <c r="UNP14" s="445"/>
      <c r="UNX14" s="445"/>
      <c r="UOF14" s="445"/>
      <c r="UON14" s="445"/>
      <c r="UOV14" s="445"/>
      <c r="UPD14" s="445"/>
      <c r="UPL14" s="445"/>
      <c r="UPT14" s="445"/>
      <c r="UQB14" s="445"/>
      <c r="UQJ14" s="445"/>
      <c r="UQR14" s="445"/>
      <c r="UQZ14" s="445"/>
      <c r="URH14" s="445"/>
      <c r="URP14" s="445"/>
      <c r="URX14" s="445"/>
      <c r="USF14" s="445"/>
      <c r="USN14" s="445"/>
      <c r="USV14" s="445"/>
      <c r="UTD14" s="445"/>
      <c r="UTL14" s="445"/>
      <c r="UTT14" s="445"/>
      <c r="UUB14" s="445"/>
      <c r="UUJ14" s="445"/>
      <c r="UUR14" s="445"/>
      <c r="UUZ14" s="445"/>
      <c r="UVH14" s="445"/>
      <c r="UVP14" s="445"/>
      <c r="UVX14" s="445"/>
      <c r="UWF14" s="445"/>
      <c r="UWN14" s="445"/>
      <c r="UWV14" s="445"/>
      <c r="UXD14" s="445"/>
      <c r="UXL14" s="445"/>
      <c r="UXT14" s="445"/>
      <c r="UYB14" s="445"/>
      <c r="UYJ14" s="445"/>
      <c r="UYR14" s="445"/>
      <c r="UYZ14" s="445"/>
      <c r="UZH14" s="445"/>
      <c r="UZP14" s="445"/>
      <c r="UZX14" s="445"/>
      <c r="VAF14" s="445"/>
      <c r="VAN14" s="445"/>
      <c r="VAV14" s="445"/>
      <c r="VBD14" s="445"/>
      <c r="VBL14" s="445"/>
      <c r="VBT14" s="445"/>
      <c r="VCB14" s="445"/>
      <c r="VCJ14" s="445"/>
      <c r="VCR14" s="445"/>
      <c r="VCZ14" s="445"/>
      <c r="VDH14" s="445"/>
      <c r="VDP14" s="445"/>
      <c r="VDX14" s="445"/>
      <c r="VEF14" s="445"/>
      <c r="VEN14" s="445"/>
      <c r="VEV14" s="445"/>
      <c r="VFD14" s="445"/>
      <c r="VFL14" s="445"/>
      <c r="VFT14" s="445"/>
      <c r="VGB14" s="445"/>
      <c r="VGJ14" s="445"/>
      <c r="VGR14" s="445"/>
      <c r="VGZ14" s="445"/>
      <c r="VHH14" s="445"/>
      <c r="VHP14" s="445"/>
      <c r="VHX14" s="445"/>
      <c r="VIF14" s="445"/>
      <c r="VIN14" s="445"/>
      <c r="VIV14" s="445"/>
      <c r="VJD14" s="445"/>
      <c r="VJL14" s="445"/>
      <c r="VJT14" s="445"/>
      <c r="VKB14" s="445"/>
      <c r="VKJ14" s="445"/>
      <c r="VKR14" s="445"/>
      <c r="VKZ14" s="445"/>
      <c r="VLH14" s="445"/>
      <c r="VLP14" s="445"/>
      <c r="VLX14" s="445"/>
      <c r="VMF14" s="445"/>
      <c r="VMN14" s="445"/>
      <c r="VMV14" s="445"/>
      <c r="VND14" s="445"/>
      <c r="VNL14" s="445"/>
      <c r="VNT14" s="445"/>
      <c r="VOB14" s="445"/>
      <c r="VOJ14" s="445"/>
      <c r="VOR14" s="445"/>
      <c r="VOZ14" s="445"/>
      <c r="VPH14" s="445"/>
      <c r="VPP14" s="445"/>
      <c r="VPX14" s="445"/>
      <c r="VQF14" s="445"/>
      <c r="VQN14" s="445"/>
      <c r="VQV14" s="445"/>
      <c r="VRD14" s="445"/>
      <c r="VRL14" s="445"/>
      <c r="VRT14" s="445"/>
      <c r="VSB14" s="445"/>
      <c r="VSJ14" s="445"/>
      <c r="VSR14" s="445"/>
      <c r="VSZ14" s="445"/>
      <c r="VTH14" s="445"/>
      <c r="VTP14" s="445"/>
      <c r="VTX14" s="445"/>
      <c r="VUF14" s="445"/>
      <c r="VUN14" s="445"/>
      <c r="VUV14" s="445"/>
      <c r="VVD14" s="445"/>
      <c r="VVL14" s="445"/>
      <c r="VVT14" s="445"/>
      <c r="VWB14" s="445"/>
      <c r="VWJ14" s="445"/>
      <c r="VWR14" s="445"/>
      <c r="VWZ14" s="445"/>
      <c r="VXH14" s="445"/>
      <c r="VXP14" s="445"/>
      <c r="VXX14" s="445"/>
      <c r="VYF14" s="445"/>
      <c r="VYN14" s="445"/>
      <c r="VYV14" s="445"/>
      <c r="VZD14" s="445"/>
      <c r="VZL14" s="445"/>
      <c r="VZT14" s="445"/>
      <c r="WAB14" s="445"/>
      <c r="WAJ14" s="445"/>
      <c r="WAR14" s="445"/>
      <c r="WAZ14" s="445"/>
      <c r="WBH14" s="445"/>
      <c r="WBP14" s="445"/>
      <c r="WBX14" s="445"/>
      <c r="WCF14" s="445"/>
      <c r="WCN14" s="445"/>
      <c r="WCV14" s="445"/>
      <c r="WDD14" s="445"/>
      <c r="WDL14" s="445"/>
      <c r="WDT14" s="445"/>
      <c r="WEB14" s="445"/>
      <c r="WEJ14" s="445"/>
      <c r="WER14" s="445"/>
      <c r="WEZ14" s="445"/>
      <c r="WFH14" s="445"/>
      <c r="WFP14" s="445"/>
      <c r="WFX14" s="445"/>
      <c r="WGF14" s="445"/>
      <c r="WGN14" s="445"/>
      <c r="WGV14" s="445"/>
      <c r="WHD14" s="445"/>
      <c r="WHL14" s="445"/>
      <c r="WHT14" s="445"/>
      <c r="WIB14" s="445"/>
      <c r="WIJ14" s="445"/>
      <c r="WIR14" s="445"/>
      <c r="WIZ14" s="445"/>
      <c r="WJH14" s="445"/>
      <c r="WJP14" s="445"/>
      <c r="WJX14" s="445"/>
      <c r="WKF14" s="445"/>
      <c r="WKN14" s="445"/>
      <c r="WKV14" s="445"/>
      <c r="WLD14" s="445"/>
      <c r="WLL14" s="445"/>
      <c r="WLT14" s="445"/>
      <c r="WMB14" s="445"/>
      <c r="WMJ14" s="445"/>
      <c r="WMR14" s="445"/>
      <c r="WMZ14" s="445"/>
      <c r="WNH14" s="445"/>
      <c r="WNP14" s="445"/>
      <c r="WNX14" s="445"/>
      <c r="WOF14" s="445"/>
      <c r="WON14" s="445"/>
      <c r="WOV14" s="445"/>
      <c r="WPD14" s="445"/>
      <c r="WPL14" s="445"/>
      <c r="WPT14" s="445"/>
      <c r="WQB14" s="445"/>
      <c r="WQJ14" s="445"/>
      <c r="WQR14" s="445"/>
      <c r="WQZ14" s="445"/>
      <c r="WRH14" s="445"/>
      <c r="WRP14" s="445"/>
      <c r="WRX14" s="445"/>
      <c r="WSF14" s="445"/>
      <c r="WSN14" s="445"/>
      <c r="WSV14" s="445"/>
      <c r="WTD14" s="445"/>
      <c r="WTL14" s="445"/>
      <c r="WTT14" s="445"/>
      <c r="WUB14" s="445"/>
      <c r="WUJ14" s="445"/>
      <c r="WUR14" s="445"/>
      <c r="WUZ14" s="445"/>
      <c r="WVH14" s="445"/>
      <c r="WVP14" s="445"/>
      <c r="WVX14" s="445"/>
      <c r="WWF14" s="445"/>
      <c r="WWN14" s="445"/>
      <c r="WWV14" s="445"/>
      <c r="WXD14" s="445"/>
      <c r="WXL14" s="445"/>
      <c r="WXT14" s="445"/>
      <c r="WYB14" s="445"/>
      <c r="WYJ14" s="445"/>
      <c r="WYR14" s="445"/>
      <c r="WYZ14" s="445"/>
      <c r="WZH14" s="445"/>
      <c r="WZP14" s="445"/>
      <c r="WZX14" s="445"/>
      <c r="XAF14" s="445"/>
      <c r="XAN14" s="445"/>
      <c r="XAV14" s="445"/>
      <c r="XBD14" s="445"/>
      <c r="XBL14" s="445"/>
      <c r="XBT14" s="445"/>
      <c r="XCB14" s="445"/>
      <c r="XCJ14" s="445"/>
      <c r="XCR14" s="445"/>
      <c r="XCZ14" s="445"/>
      <c r="XDH14" s="445"/>
      <c r="XDP14" s="445"/>
      <c r="XDX14" s="445"/>
      <c r="XEF14" s="445"/>
    </row>
    <row r="15" spans="1:1024 1032:2048 2056:3072 3080:4096 4104:5120 5128:6144 6152:7168 7176:8192 8200:9216 9224:10240 10248:11264 11272:12288 12296:13312 13320:14336 14344:15360 15368:16360">
      <c r="A15" s="377" t="s">
        <v>10</v>
      </c>
      <c r="B15" s="273" t="s">
        <v>55</v>
      </c>
      <c r="C15" s="273">
        <v>0</v>
      </c>
      <c r="D15" s="273">
        <v>0</v>
      </c>
      <c r="E15" s="273">
        <v>0</v>
      </c>
      <c r="F15" s="273">
        <v>0</v>
      </c>
      <c r="G15" s="273">
        <v>0</v>
      </c>
      <c r="H15" s="273">
        <v>0</v>
      </c>
      <c r="I15" s="455">
        <v>0</v>
      </c>
    </row>
    <row r="16" spans="1:1024 1032:2048 2056:3072 3080:4096 4104:5120 5128:6144 6152:7168 7176:8192 8200:9216 9224:10240 10248:11264 11272:12288 12296:13312 13320:14336 14344:15360 15368:16360">
      <c r="A16" s="377" t="s">
        <v>11</v>
      </c>
      <c r="B16" s="273" t="s">
        <v>55</v>
      </c>
      <c r="C16" s="273">
        <v>0</v>
      </c>
      <c r="D16" s="273">
        <v>0</v>
      </c>
      <c r="E16" s="273">
        <v>0</v>
      </c>
      <c r="F16" s="273">
        <v>0</v>
      </c>
      <c r="G16" s="273">
        <v>0</v>
      </c>
      <c r="H16" s="273">
        <v>0</v>
      </c>
      <c r="I16" s="455">
        <v>0</v>
      </c>
    </row>
    <row r="17" spans="1:9">
      <c r="A17" s="377" t="s">
        <v>14</v>
      </c>
      <c r="B17" s="273" t="s">
        <v>55</v>
      </c>
      <c r="C17" s="273">
        <v>0</v>
      </c>
      <c r="D17" s="273">
        <v>0</v>
      </c>
      <c r="E17" s="273">
        <v>0</v>
      </c>
      <c r="F17" s="273">
        <v>0</v>
      </c>
      <c r="G17" s="273">
        <v>0</v>
      </c>
      <c r="H17" s="273">
        <v>0</v>
      </c>
      <c r="I17" s="455">
        <v>0</v>
      </c>
    </row>
    <row r="18" spans="1:9">
      <c r="A18" s="377" t="s">
        <v>12</v>
      </c>
      <c r="B18" s="273" t="s">
        <v>55</v>
      </c>
      <c r="C18" s="273">
        <v>0</v>
      </c>
      <c r="D18" s="273">
        <v>0</v>
      </c>
      <c r="E18" s="273">
        <v>0</v>
      </c>
      <c r="F18" s="273">
        <v>0</v>
      </c>
      <c r="G18" s="273">
        <v>0</v>
      </c>
      <c r="H18" s="273">
        <v>0</v>
      </c>
      <c r="I18" s="455">
        <v>0</v>
      </c>
    </row>
    <row r="19" spans="1:9">
      <c r="A19" s="377" t="s">
        <v>13</v>
      </c>
      <c r="B19" s="273" t="s">
        <v>55</v>
      </c>
      <c r="C19" s="273">
        <v>0</v>
      </c>
      <c r="D19" s="273">
        <v>0</v>
      </c>
      <c r="E19" s="273">
        <v>0</v>
      </c>
      <c r="F19" s="273">
        <v>0</v>
      </c>
      <c r="G19" s="273">
        <v>0</v>
      </c>
      <c r="H19" s="273">
        <v>0</v>
      </c>
      <c r="I19" s="455">
        <v>0</v>
      </c>
    </row>
    <row r="20" spans="1:9">
      <c r="A20" s="377" t="s">
        <v>15</v>
      </c>
      <c r="B20" s="273" t="s">
        <v>55</v>
      </c>
      <c r="C20" s="273">
        <v>32</v>
      </c>
      <c r="D20" s="273">
        <v>32</v>
      </c>
      <c r="E20" s="273">
        <v>32</v>
      </c>
      <c r="F20" s="273">
        <v>32</v>
      </c>
      <c r="G20" s="273">
        <v>32</v>
      </c>
      <c r="H20" s="273">
        <v>32</v>
      </c>
      <c r="I20" s="455">
        <v>32</v>
      </c>
    </row>
    <row r="21" spans="1:9" ht="15" customHeight="1">
      <c r="A21" s="527" t="s">
        <v>16</v>
      </c>
      <c r="B21" s="528"/>
      <c r="C21" s="528"/>
      <c r="D21" s="528"/>
      <c r="E21" s="528"/>
      <c r="F21" s="528"/>
      <c r="G21" s="528"/>
      <c r="H21" s="528"/>
      <c r="I21" s="529"/>
    </row>
    <row r="22" spans="1:9">
      <c r="A22" s="533" t="s">
        <v>62</v>
      </c>
      <c r="B22" s="534"/>
      <c r="C22" s="534"/>
      <c r="D22" s="534"/>
      <c r="E22" s="534"/>
      <c r="F22" s="534"/>
      <c r="G22" s="534"/>
      <c r="H22" s="534"/>
      <c r="I22" s="535"/>
    </row>
    <row r="23" spans="1:9">
      <c r="A23" s="377" t="s">
        <v>10</v>
      </c>
      <c r="B23" s="273" t="s">
        <v>55</v>
      </c>
      <c r="C23" s="273">
        <v>0</v>
      </c>
      <c r="D23" s="273">
        <v>0</v>
      </c>
      <c r="E23" s="273">
        <v>0</v>
      </c>
      <c r="F23" s="273">
        <v>0</v>
      </c>
      <c r="G23" s="273">
        <v>0</v>
      </c>
      <c r="H23" s="273">
        <v>0</v>
      </c>
      <c r="I23" s="455">
        <v>0</v>
      </c>
    </row>
    <row r="24" spans="1:9">
      <c r="A24" s="377" t="s">
        <v>11</v>
      </c>
      <c r="B24" s="273" t="s">
        <v>55</v>
      </c>
      <c r="C24" s="273">
        <v>0</v>
      </c>
      <c r="D24" s="273">
        <v>0</v>
      </c>
      <c r="E24" s="273">
        <v>0</v>
      </c>
      <c r="F24" s="273">
        <v>0</v>
      </c>
      <c r="G24" s="273">
        <v>0</v>
      </c>
      <c r="H24" s="273">
        <v>0</v>
      </c>
      <c r="I24" s="455">
        <v>0</v>
      </c>
    </row>
    <row r="25" spans="1:9">
      <c r="A25" s="377" t="s">
        <v>14</v>
      </c>
      <c r="B25" s="273" t="s">
        <v>55</v>
      </c>
      <c r="C25" s="273">
        <v>0</v>
      </c>
      <c r="D25" s="273">
        <v>0</v>
      </c>
      <c r="E25" s="273">
        <v>0</v>
      </c>
      <c r="F25" s="273">
        <v>0</v>
      </c>
      <c r="G25" s="273">
        <v>0</v>
      </c>
      <c r="H25" s="273">
        <v>0</v>
      </c>
      <c r="I25" s="455">
        <v>0</v>
      </c>
    </row>
    <row r="26" spans="1:9">
      <c r="A26" s="377" t="s">
        <v>12</v>
      </c>
      <c r="B26" s="273" t="s">
        <v>55</v>
      </c>
      <c r="C26" s="273">
        <v>0</v>
      </c>
      <c r="D26" s="273">
        <v>0</v>
      </c>
      <c r="E26" s="273">
        <v>0</v>
      </c>
      <c r="F26" s="273">
        <v>0</v>
      </c>
      <c r="G26" s="273">
        <v>0</v>
      </c>
      <c r="H26" s="273">
        <v>0</v>
      </c>
      <c r="I26" s="455">
        <v>0</v>
      </c>
    </row>
    <row r="27" spans="1:9">
      <c r="A27" s="377" t="s">
        <v>13</v>
      </c>
      <c r="B27" s="273" t="s">
        <v>55</v>
      </c>
      <c r="C27" s="273">
        <v>0</v>
      </c>
      <c r="D27" s="273">
        <v>0</v>
      </c>
      <c r="E27" s="273">
        <v>0</v>
      </c>
      <c r="F27" s="273">
        <v>0</v>
      </c>
      <c r="G27" s="273">
        <v>0</v>
      </c>
      <c r="H27" s="273">
        <v>0</v>
      </c>
      <c r="I27" s="455">
        <v>0</v>
      </c>
    </row>
    <row r="28" spans="1:9">
      <c r="A28" s="377" t="s">
        <v>15</v>
      </c>
      <c r="B28" s="273" t="s">
        <v>55</v>
      </c>
      <c r="C28" s="273">
        <v>32</v>
      </c>
      <c r="D28" s="273">
        <v>32</v>
      </c>
      <c r="E28" s="273">
        <v>32</v>
      </c>
      <c r="F28" s="273">
        <v>32</v>
      </c>
      <c r="G28" s="273">
        <v>32</v>
      </c>
      <c r="H28" s="273">
        <v>32</v>
      </c>
      <c r="I28" s="455">
        <v>32</v>
      </c>
    </row>
    <row r="29" spans="1:9" ht="18.75">
      <c r="A29" s="527" t="s">
        <v>17</v>
      </c>
      <c r="B29" s="528"/>
      <c r="C29" s="528"/>
      <c r="D29" s="528"/>
      <c r="E29" s="528"/>
      <c r="F29" s="528"/>
      <c r="G29" s="528"/>
      <c r="H29" s="528"/>
      <c r="I29" s="529"/>
    </row>
    <row r="30" spans="1:9">
      <c r="A30" s="533" t="s">
        <v>62</v>
      </c>
      <c r="B30" s="534"/>
      <c r="C30" s="534"/>
      <c r="D30" s="534"/>
      <c r="E30" s="534"/>
      <c r="F30" s="534"/>
      <c r="G30" s="534"/>
      <c r="H30" s="534"/>
      <c r="I30" s="535"/>
    </row>
    <row r="31" spans="1:9">
      <c r="A31" s="377" t="s">
        <v>10</v>
      </c>
      <c r="B31" s="273" t="s">
        <v>55</v>
      </c>
      <c r="C31" s="273">
        <v>0</v>
      </c>
      <c r="D31" s="273">
        <v>0</v>
      </c>
      <c r="E31" s="273">
        <v>0</v>
      </c>
      <c r="F31" s="273">
        <v>0</v>
      </c>
      <c r="G31" s="273">
        <v>0</v>
      </c>
      <c r="H31" s="273">
        <v>0</v>
      </c>
      <c r="I31" s="455">
        <v>0</v>
      </c>
    </row>
    <row r="32" spans="1:9">
      <c r="A32" s="377" t="s">
        <v>11</v>
      </c>
      <c r="B32" s="273" t="s">
        <v>55</v>
      </c>
      <c r="C32" s="273">
        <v>0</v>
      </c>
      <c r="D32" s="273">
        <v>0</v>
      </c>
      <c r="E32" s="273">
        <v>0</v>
      </c>
      <c r="F32" s="273">
        <v>0</v>
      </c>
      <c r="G32" s="273">
        <v>0</v>
      </c>
      <c r="H32" s="273">
        <v>0</v>
      </c>
      <c r="I32" s="455">
        <v>0</v>
      </c>
    </row>
    <row r="33" spans="1:9">
      <c r="A33" s="377" t="s">
        <v>14</v>
      </c>
      <c r="B33" s="273" t="s">
        <v>55</v>
      </c>
      <c r="C33" s="273">
        <v>0</v>
      </c>
      <c r="D33" s="273">
        <v>0</v>
      </c>
      <c r="E33" s="273">
        <v>0</v>
      </c>
      <c r="F33" s="273">
        <v>0</v>
      </c>
      <c r="G33" s="273">
        <v>0</v>
      </c>
      <c r="H33" s="273">
        <v>0</v>
      </c>
      <c r="I33" s="455">
        <v>0</v>
      </c>
    </row>
    <row r="34" spans="1:9">
      <c r="A34" s="377" t="s">
        <v>12</v>
      </c>
      <c r="B34" s="273" t="s">
        <v>55</v>
      </c>
      <c r="C34" s="273">
        <v>0</v>
      </c>
      <c r="D34" s="273">
        <v>0</v>
      </c>
      <c r="E34" s="273">
        <v>0</v>
      </c>
      <c r="F34" s="273">
        <v>0</v>
      </c>
      <c r="G34" s="273">
        <v>0</v>
      </c>
      <c r="H34" s="273">
        <v>0</v>
      </c>
      <c r="I34" s="455">
        <v>0</v>
      </c>
    </row>
    <row r="35" spans="1:9">
      <c r="A35" s="377" t="s">
        <v>13</v>
      </c>
      <c r="B35" s="273" t="s">
        <v>55</v>
      </c>
      <c r="C35" s="273">
        <v>0</v>
      </c>
      <c r="D35" s="273">
        <v>0</v>
      </c>
      <c r="E35" s="273">
        <v>0</v>
      </c>
      <c r="F35" s="273">
        <v>0</v>
      </c>
      <c r="G35" s="273">
        <v>0</v>
      </c>
      <c r="H35" s="273">
        <v>0</v>
      </c>
      <c r="I35" s="455">
        <v>0</v>
      </c>
    </row>
    <row r="36" spans="1:9" ht="33" customHeight="1">
      <c r="A36" s="377" t="s">
        <v>15</v>
      </c>
      <c r="B36" s="273" t="s">
        <v>55</v>
      </c>
      <c r="C36" s="273">
        <v>32</v>
      </c>
      <c r="D36" s="273">
        <v>32</v>
      </c>
      <c r="E36" s="273">
        <v>32</v>
      </c>
      <c r="F36" s="273">
        <v>32</v>
      </c>
      <c r="G36" s="273">
        <v>32</v>
      </c>
      <c r="H36" s="273">
        <v>32</v>
      </c>
      <c r="I36" s="455">
        <v>32</v>
      </c>
    </row>
    <row r="37" spans="1:9" ht="18.75">
      <c r="A37" s="527" t="s">
        <v>9</v>
      </c>
      <c r="B37" s="528"/>
      <c r="C37" s="528"/>
      <c r="D37" s="528"/>
      <c r="E37" s="528"/>
      <c r="F37" s="528"/>
      <c r="G37" s="528"/>
      <c r="H37" s="528"/>
      <c r="I37" s="529"/>
    </row>
    <row r="38" spans="1:9">
      <c r="A38" s="530" t="s">
        <v>81</v>
      </c>
      <c r="B38" s="531"/>
      <c r="C38" s="531"/>
      <c r="D38" s="531"/>
      <c r="E38" s="531"/>
      <c r="F38" s="531"/>
      <c r="G38" s="531"/>
      <c r="H38" s="531"/>
      <c r="I38" s="532"/>
    </row>
    <row r="39" spans="1:9">
      <c r="A39" s="380" t="s">
        <v>10</v>
      </c>
      <c r="B39" s="265" t="s">
        <v>28</v>
      </c>
      <c r="C39" s="265">
        <v>0</v>
      </c>
      <c r="D39" s="265">
        <v>0</v>
      </c>
      <c r="E39" s="265">
        <v>0</v>
      </c>
      <c r="F39" s="265">
        <v>0</v>
      </c>
      <c r="G39" s="265">
        <v>0</v>
      </c>
      <c r="H39" s="265">
        <v>0</v>
      </c>
      <c r="I39" s="456">
        <v>0</v>
      </c>
    </row>
    <row r="40" spans="1:9">
      <c r="A40" s="380" t="s">
        <v>11</v>
      </c>
      <c r="B40" s="265" t="s">
        <v>28</v>
      </c>
      <c r="C40" s="265">
        <v>0</v>
      </c>
      <c r="D40" s="265">
        <v>0</v>
      </c>
      <c r="E40" s="265">
        <v>0</v>
      </c>
      <c r="F40" s="265">
        <v>0</v>
      </c>
      <c r="G40" s="265">
        <v>0</v>
      </c>
      <c r="H40" s="265">
        <v>0</v>
      </c>
      <c r="I40" s="456">
        <v>0</v>
      </c>
    </row>
    <row r="41" spans="1:9">
      <c r="A41" s="380" t="s">
        <v>14</v>
      </c>
      <c r="B41" s="265" t="s">
        <v>28</v>
      </c>
      <c r="C41" s="265">
        <v>0</v>
      </c>
      <c r="D41" s="265">
        <v>0</v>
      </c>
      <c r="E41" s="265">
        <v>0</v>
      </c>
      <c r="F41" s="265">
        <v>0</v>
      </c>
      <c r="G41" s="265">
        <v>0</v>
      </c>
      <c r="H41" s="265">
        <v>0</v>
      </c>
      <c r="I41" s="456">
        <v>0</v>
      </c>
    </row>
    <row r="42" spans="1:9">
      <c r="A42" s="380" t="s">
        <v>12</v>
      </c>
      <c r="B42" s="265" t="s">
        <v>28</v>
      </c>
      <c r="C42" s="265">
        <v>0</v>
      </c>
      <c r="D42" s="265">
        <v>0</v>
      </c>
      <c r="E42" s="265">
        <v>0</v>
      </c>
      <c r="F42" s="265">
        <v>0</v>
      </c>
      <c r="G42" s="265">
        <v>0</v>
      </c>
      <c r="H42" s="265">
        <v>0</v>
      </c>
      <c r="I42" s="456">
        <v>0</v>
      </c>
    </row>
    <row r="43" spans="1:9">
      <c r="A43" s="380" t="s">
        <v>13</v>
      </c>
      <c r="B43" s="265" t="s">
        <v>28</v>
      </c>
      <c r="C43" s="265">
        <v>0</v>
      </c>
      <c r="D43" s="265">
        <v>0</v>
      </c>
      <c r="E43" s="265">
        <v>0</v>
      </c>
      <c r="F43" s="265">
        <v>0</v>
      </c>
      <c r="G43" s="265">
        <v>0</v>
      </c>
      <c r="H43" s="265">
        <v>0</v>
      </c>
      <c r="I43" s="456">
        <v>0</v>
      </c>
    </row>
    <row r="44" spans="1:9">
      <c r="A44" s="380" t="s">
        <v>15</v>
      </c>
      <c r="B44" s="265" t="s">
        <v>28</v>
      </c>
      <c r="C44" s="265">
        <v>100</v>
      </c>
      <c r="D44" s="265">
        <v>100</v>
      </c>
      <c r="E44" s="265">
        <v>100</v>
      </c>
      <c r="F44" s="265">
        <v>100</v>
      </c>
      <c r="G44" s="265">
        <v>100</v>
      </c>
      <c r="H44" s="265">
        <v>100</v>
      </c>
      <c r="I44" s="456">
        <v>100</v>
      </c>
    </row>
    <row r="45" spans="1:9" ht="18.75">
      <c r="A45" s="527" t="s">
        <v>16</v>
      </c>
      <c r="B45" s="528"/>
      <c r="C45" s="528"/>
      <c r="D45" s="528"/>
      <c r="E45" s="528"/>
      <c r="F45" s="528"/>
      <c r="G45" s="528"/>
      <c r="H45" s="528"/>
      <c r="I45" s="529"/>
    </row>
    <row r="46" spans="1:9">
      <c r="A46" s="530" t="s">
        <v>81</v>
      </c>
      <c r="B46" s="531"/>
      <c r="C46" s="531"/>
      <c r="D46" s="531"/>
      <c r="E46" s="531"/>
      <c r="F46" s="531"/>
      <c r="G46" s="531"/>
      <c r="H46" s="531"/>
      <c r="I46" s="532"/>
    </row>
    <row r="47" spans="1:9">
      <c r="A47" s="380" t="s">
        <v>10</v>
      </c>
      <c r="B47" s="265" t="s">
        <v>28</v>
      </c>
      <c r="C47" s="265">
        <v>0</v>
      </c>
      <c r="D47" s="265">
        <v>0</v>
      </c>
      <c r="E47" s="265">
        <v>0</v>
      </c>
      <c r="F47" s="265">
        <v>0</v>
      </c>
      <c r="G47" s="265">
        <v>0</v>
      </c>
      <c r="H47" s="265">
        <v>0</v>
      </c>
      <c r="I47" s="456">
        <v>0</v>
      </c>
    </row>
    <row r="48" spans="1:9">
      <c r="A48" s="380" t="s">
        <v>11</v>
      </c>
      <c r="B48" s="265" t="s">
        <v>28</v>
      </c>
      <c r="C48" s="265">
        <v>0</v>
      </c>
      <c r="D48" s="265">
        <v>0</v>
      </c>
      <c r="E48" s="265">
        <v>0</v>
      </c>
      <c r="F48" s="265">
        <v>0</v>
      </c>
      <c r="G48" s="265">
        <v>0</v>
      </c>
      <c r="H48" s="265">
        <v>0</v>
      </c>
      <c r="I48" s="456">
        <v>0</v>
      </c>
    </row>
    <row r="49" spans="1:9">
      <c r="A49" s="380" t="s">
        <v>14</v>
      </c>
      <c r="B49" s="265" t="s">
        <v>28</v>
      </c>
      <c r="C49" s="265">
        <v>0</v>
      </c>
      <c r="D49" s="265">
        <v>0</v>
      </c>
      <c r="E49" s="265">
        <v>0</v>
      </c>
      <c r="F49" s="265">
        <v>0</v>
      </c>
      <c r="G49" s="265">
        <v>0</v>
      </c>
      <c r="H49" s="265">
        <v>0</v>
      </c>
      <c r="I49" s="456">
        <v>0</v>
      </c>
    </row>
    <row r="50" spans="1:9">
      <c r="A50" s="380" t="s">
        <v>12</v>
      </c>
      <c r="B50" s="265" t="s">
        <v>28</v>
      </c>
      <c r="C50" s="265">
        <v>0</v>
      </c>
      <c r="D50" s="265">
        <v>0</v>
      </c>
      <c r="E50" s="265">
        <v>0</v>
      </c>
      <c r="F50" s="265">
        <v>0</v>
      </c>
      <c r="G50" s="265">
        <v>0</v>
      </c>
      <c r="H50" s="265">
        <v>0</v>
      </c>
      <c r="I50" s="456">
        <v>0</v>
      </c>
    </row>
    <row r="51" spans="1:9">
      <c r="A51" s="380" t="s">
        <v>13</v>
      </c>
      <c r="B51" s="265" t="s">
        <v>28</v>
      </c>
      <c r="C51" s="265">
        <v>0</v>
      </c>
      <c r="D51" s="265">
        <v>0</v>
      </c>
      <c r="E51" s="265">
        <v>0</v>
      </c>
      <c r="F51" s="265">
        <v>0</v>
      </c>
      <c r="G51" s="265">
        <v>0</v>
      </c>
      <c r="H51" s="265">
        <v>0</v>
      </c>
      <c r="I51" s="456">
        <v>0</v>
      </c>
    </row>
    <row r="52" spans="1:9">
      <c r="A52" s="380" t="s">
        <v>15</v>
      </c>
      <c r="B52" s="265" t="s">
        <v>28</v>
      </c>
      <c r="C52" s="265">
        <v>100</v>
      </c>
      <c r="D52" s="265">
        <v>100</v>
      </c>
      <c r="E52" s="265">
        <v>100</v>
      </c>
      <c r="F52" s="265">
        <v>100</v>
      </c>
      <c r="G52" s="265">
        <v>100</v>
      </c>
      <c r="H52" s="265">
        <v>100</v>
      </c>
      <c r="I52" s="456">
        <v>100</v>
      </c>
    </row>
    <row r="53" spans="1:9" ht="18.75">
      <c r="A53" s="527" t="s">
        <v>17</v>
      </c>
      <c r="B53" s="528"/>
      <c r="C53" s="528"/>
      <c r="D53" s="528"/>
      <c r="E53" s="528"/>
      <c r="F53" s="528"/>
      <c r="G53" s="528"/>
      <c r="H53" s="528"/>
      <c r="I53" s="529"/>
    </row>
    <row r="54" spans="1:9">
      <c r="A54" s="551" t="s">
        <v>256</v>
      </c>
      <c r="B54" s="531"/>
      <c r="C54" s="531"/>
      <c r="D54" s="531"/>
      <c r="E54" s="531"/>
      <c r="F54" s="531"/>
      <c r="G54" s="531"/>
      <c r="H54" s="531"/>
      <c r="I54" s="532"/>
    </row>
    <row r="55" spans="1:9">
      <c r="A55" s="380" t="s">
        <v>10</v>
      </c>
      <c r="B55" s="265" t="s">
        <v>28</v>
      </c>
      <c r="C55" s="265">
        <v>0</v>
      </c>
      <c r="D55" s="265">
        <v>0</v>
      </c>
      <c r="E55" s="265">
        <v>0</v>
      </c>
      <c r="F55" s="265">
        <v>0</v>
      </c>
      <c r="G55" s="265">
        <v>0</v>
      </c>
      <c r="H55" s="265">
        <v>0</v>
      </c>
      <c r="I55" s="456">
        <v>0</v>
      </c>
    </row>
    <row r="56" spans="1:9">
      <c r="A56" s="380" t="s">
        <v>11</v>
      </c>
      <c r="B56" s="265" t="s">
        <v>28</v>
      </c>
      <c r="C56" s="265">
        <v>0</v>
      </c>
      <c r="D56" s="265">
        <v>0</v>
      </c>
      <c r="E56" s="265">
        <v>0</v>
      </c>
      <c r="F56" s="265">
        <v>0</v>
      </c>
      <c r="G56" s="265">
        <v>0</v>
      </c>
      <c r="H56" s="265">
        <v>0</v>
      </c>
      <c r="I56" s="456">
        <v>0</v>
      </c>
    </row>
    <row r="57" spans="1:9">
      <c r="A57" s="380" t="s">
        <v>14</v>
      </c>
      <c r="B57" s="265" t="s">
        <v>28</v>
      </c>
      <c r="C57" s="265">
        <v>0</v>
      </c>
      <c r="D57" s="265">
        <v>0</v>
      </c>
      <c r="E57" s="265">
        <v>0</v>
      </c>
      <c r="F57" s="265">
        <v>0</v>
      </c>
      <c r="G57" s="265">
        <v>0</v>
      </c>
      <c r="H57" s="265">
        <v>0</v>
      </c>
      <c r="I57" s="456">
        <v>0</v>
      </c>
    </row>
    <row r="58" spans="1:9">
      <c r="A58" s="380" t="s">
        <v>12</v>
      </c>
      <c r="B58" s="265" t="s">
        <v>28</v>
      </c>
      <c r="C58" s="265">
        <v>0</v>
      </c>
      <c r="D58" s="265">
        <v>0</v>
      </c>
      <c r="E58" s="265">
        <v>0</v>
      </c>
      <c r="F58" s="265">
        <v>0</v>
      </c>
      <c r="G58" s="265">
        <v>0</v>
      </c>
      <c r="H58" s="265">
        <v>0</v>
      </c>
      <c r="I58" s="456">
        <v>0</v>
      </c>
    </row>
    <row r="59" spans="1:9">
      <c r="A59" s="380" t="s">
        <v>13</v>
      </c>
      <c r="B59" s="265" t="s">
        <v>28</v>
      </c>
      <c r="C59" s="265">
        <v>0</v>
      </c>
      <c r="D59" s="265">
        <v>0</v>
      </c>
      <c r="E59" s="265">
        <v>0</v>
      </c>
      <c r="F59" s="265">
        <v>0</v>
      </c>
      <c r="G59" s="265">
        <v>0</v>
      </c>
      <c r="H59" s="265">
        <v>0</v>
      </c>
      <c r="I59" s="456">
        <v>0</v>
      </c>
    </row>
    <row r="60" spans="1:9" ht="39.6" customHeight="1" thickBot="1">
      <c r="A60" s="457" t="s">
        <v>15</v>
      </c>
      <c r="B60" s="458" t="s">
        <v>28</v>
      </c>
      <c r="C60" s="458">
        <v>100</v>
      </c>
      <c r="D60" s="458">
        <v>100</v>
      </c>
      <c r="E60" s="458">
        <v>100</v>
      </c>
      <c r="F60" s="458">
        <v>100</v>
      </c>
      <c r="G60" s="458">
        <v>100</v>
      </c>
      <c r="H60" s="458">
        <v>100</v>
      </c>
      <c r="I60" s="459">
        <v>100</v>
      </c>
    </row>
    <row r="61" spans="1:9" ht="18.75">
      <c r="A61" s="527" t="s">
        <v>9</v>
      </c>
      <c r="B61" s="528"/>
      <c r="C61" s="528"/>
      <c r="D61" s="528"/>
      <c r="E61" s="528"/>
      <c r="F61" s="528"/>
      <c r="G61" s="528"/>
      <c r="H61" s="528"/>
      <c r="I61" s="529"/>
    </row>
    <row r="62" spans="1:9">
      <c r="A62" s="546" t="s">
        <v>256</v>
      </c>
      <c r="B62" s="547"/>
      <c r="C62" s="547"/>
      <c r="D62" s="547"/>
      <c r="E62" s="547"/>
      <c r="F62" s="547"/>
      <c r="G62" s="547"/>
      <c r="H62" s="547"/>
      <c r="I62" s="547"/>
    </row>
    <row r="63" spans="1:9">
      <c r="A63" s="291" t="s">
        <v>10</v>
      </c>
      <c r="B63" s="462" t="s">
        <v>55</v>
      </c>
      <c r="C63" s="291">
        <f>(C15*C39)/100</f>
        <v>0</v>
      </c>
      <c r="D63" s="291">
        <f t="shared" ref="D63:H63" si="3">(D15*D39)/100</f>
        <v>0</v>
      </c>
      <c r="E63" s="291">
        <f t="shared" si="3"/>
        <v>0</v>
      </c>
      <c r="F63" s="291">
        <f t="shared" si="3"/>
        <v>0</v>
      </c>
      <c r="G63" s="291">
        <f t="shared" si="3"/>
        <v>0</v>
      </c>
      <c r="H63" s="291">
        <f t="shared" si="3"/>
        <v>0</v>
      </c>
      <c r="I63" s="291">
        <f>(I15*I39)/100</f>
        <v>0</v>
      </c>
    </row>
    <row r="64" spans="1:9">
      <c r="A64" s="291" t="s">
        <v>11</v>
      </c>
      <c r="B64" s="462" t="s">
        <v>55</v>
      </c>
      <c r="C64" s="291">
        <f t="shared" ref="C64:H68" si="4">(C16*C40)/100</f>
        <v>0</v>
      </c>
      <c r="D64" s="291">
        <f t="shared" si="4"/>
        <v>0</v>
      </c>
      <c r="E64" s="291">
        <f t="shared" si="4"/>
        <v>0</v>
      </c>
      <c r="F64" s="291">
        <f t="shared" si="4"/>
        <v>0</v>
      </c>
      <c r="G64" s="291">
        <f t="shared" si="4"/>
        <v>0</v>
      </c>
      <c r="H64" s="291">
        <f t="shared" si="4"/>
        <v>0</v>
      </c>
      <c r="I64" s="291">
        <f t="shared" ref="I64" si="5">(I16*I40)/100</f>
        <v>0</v>
      </c>
    </row>
    <row r="65" spans="1:9">
      <c r="A65" s="291" t="s">
        <v>14</v>
      </c>
      <c r="B65" s="462" t="s">
        <v>55</v>
      </c>
      <c r="C65" s="291">
        <f t="shared" si="4"/>
        <v>0</v>
      </c>
      <c r="D65" s="291">
        <f t="shared" si="4"/>
        <v>0</v>
      </c>
      <c r="E65" s="291">
        <f t="shared" si="4"/>
        <v>0</v>
      </c>
      <c r="F65" s="291">
        <f t="shared" si="4"/>
        <v>0</v>
      </c>
      <c r="G65" s="291">
        <f t="shared" si="4"/>
        <v>0</v>
      </c>
      <c r="H65" s="291">
        <f t="shared" si="4"/>
        <v>0</v>
      </c>
      <c r="I65" s="291">
        <f t="shared" ref="I65" si="6">(I17*I41)/100</f>
        <v>0</v>
      </c>
    </row>
    <row r="66" spans="1:9">
      <c r="A66" s="291" t="s">
        <v>12</v>
      </c>
      <c r="B66" s="462" t="s">
        <v>55</v>
      </c>
      <c r="C66" s="291">
        <f t="shared" si="4"/>
        <v>0</v>
      </c>
      <c r="D66" s="291">
        <f t="shared" si="4"/>
        <v>0</v>
      </c>
      <c r="E66" s="291">
        <f t="shared" si="4"/>
        <v>0</v>
      </c>
      <c r="F66" s="291">
        <f t="shared" si="4"/>
        <v>0</v>
      </c>
      <c r="G66" s="291">
        <f t="shared" si="4"/>
        <v>0</v>
      </c>
      <c r="H66" s="291">
        <f t="shared" si="4"/>
        <v>0</v>
      </c>
      <c r="I66" s="291">
        <f t="shared" ref="I66" si="7">(I18*I42)/100</f>
        <v>0</v>
      </c>
    </row>
    <row r="67" spans="1:9">
      <c r="A67" s="291" t="s">
        <v>13</v>
      </c>
      <c r="B67" s="462" t="s">
        <v>55</v>
      </c>
      <c r="C67" s="291">
        <f t="shared" si="4"/>
        <v>0</v>
      </c>
      <c r="D67" s="291">
        <f t="shared" si="4"/>
        <v>0</v>
      </c>
      <c r="E67" s="291">
        <f t="shared" si="4"/>
        <v>0</v>
      </c>
      <c r="F67" s="291">
        <f t="shared" si="4"/>
        <v>0</v>
      </c>
      <c r="G67" s="291">
        <f t="shared" si="4"/>
        <v>0</v>
      </c>
      <c r="H67" s="291">
        <f t="shared" si="4"/>
        <v>0</v>
      </c>
      <c r="I67" s="291">
        <f t="shared" ref="I67" si="8">(I19*I43)/100</f>
        <v>0</v>
      </c>
    </row>
    <row r="68" spans="1:9">
      <c r="A68" s="291" t="s">
        <v>15</v>
      </c>
      <c r="B68" s="462" t="s">
        <v>55</v>
      </c>
      <c r="C68" s="291">
        <f t="shared" si="4"/>
        <v>32</v>
      </c>
      <c r="D68" s="291">
        <f t="shared" si="4"/>
        <v>32</v>
      </c>
      <c r="E68" s="291">
        <f t="shared" si="4"/>
        <v>32</v>
      </c>
      <c r="F68" s="291">
        <f t="shared" si="4"/>
        <v>32</v>
      </c>
      <c r="G68" s="291">
        <f t="shared" si="4"/>
        <v>32</v>
      </c>
      <c r="H68" s="291">
        <f t="shared" si="4"/>
        <v>32</v>
      </c>
      <c r="I68" s="291">
        <f t="shared" ref="I68" si="9">(I20*I44)/100</f>
        <v>32</v>
      </c>
    </row>
    <row r="69" spans="1:9">
      <c r="A69" s="462" t="s">
        <v>34</v>
      </c>
      <c r="B69" s="462" t="s">
        <v>55</v>
      </c>
      <c r="C69" s="291">
        <f>SUM(C63:C68)</f>
        <v>32</v>
      </c>
      <c r="D69" s="291">
        <f t="shared" ref="D69:I69" si="10">SUM(D63:D68)</f>
        <v>32</v>
      </c>
      <c r="E69" s="291">
        <f t="shared" si="10"/>
        <v>32</v>
      </c>
      <c r="F69" s="291">
        <f t="shared" si="10"/>
        <v>32</v>
      </c>
      <c r="G69" s="291">
        <f t="shared" si="10"/>
        <v>32</v>
      </c>
      <c r="H69" s="291">
        <f t="shared" si="10"/>
        <v>32</v>
      </c>
      <c r="I69" s="291">
        <f t="shared" si="10"/>
        <v>32</v>
      </c>
    </row>
    <row r="70" spans="1:9" ht="18.75">
      <c r="A70" s="527" t="s">
        <v>16</v>
      </c>
      <c r="B70" s="528"/>
      <c r="C70" s="528"/>
      <c r="D70" s="528"/>
      <c r="E70" s="528"/>
      <c r="F70" s="528"/>
      <c r="G70" s="528"/>
      <c r="H70" s="528"/>
      <c r="I70" s="529"/>
    </row>
    <row r="71" spans="1:9">
      <c r="A71" s="546" t="s">
        <v>256</v>
      </c>
      <c r="B71" s="547"/>
      <c r="C71" s="547"/>
      <c r="D71" s="547"/>
      <c r="E71" s="547"/>
      <c r="F71" s="547"/>
      <c r="G71" s="547"/>
      <c r="H71" s="547"/>
      <c r="I71" s="547"/>
    </row>
    <row r="72" spans="1:9">
      <c r="A72" s="291" t="s">
        <v>10</v>
      </c>
      <c r="B72" s="462" t="s">
        <v>55</v>
      </c>
      <c r="C72" s="291">
        <f t="shared" ref="C72:C77" si="11">(C23*C47)/100</f>
        <v>0</v>
      </c>
      <c r="D72" s="291">
        <f t="shared" ref="D72:I72" si="12">(D23*D47)/100</f>
        <v>0</v>
      </c>
      <c r="E72" s="291">
        <f t="shared" si="12"/>
        <v>0</v>
      </c>
      <c r="F72" s="291">
        <f t="shared" si="12"/>
        <v>0</v>
      </c>
      <c r="G72" s="291">
        <f t="shared" si="12"/>
        <v>0</v>
      </c>
      <c r="H72" s="291">
        <f t="shared" si="12"/>
        <v>0</v>
      </c>
      <c r="I72" s="291">
        <f t="shared" si="12"/>
        <v>0</v>
      </c>
    </row>
    <row r="73" spans="1:9">
      <c r="A73" s="291" t="s">
        <v>11</v>
      </c>
      <c r="B73" s="462" t="s">
        <v>55</v>
      </c>
      <c r="C73" s="291">
        <f t="shared" si="11"/>
        <v>0</v>
      </c>
      <c r="D73" s="291">
        <f t="shared" ref="D73:I77" si="13">(D24*D48)/100</f>
        <v>0</v>
      </c>
      <c r="E73" s="291">
        <f t="shared" si="13"/>
        <v>0</v>
      </c>
      <c r="F73" s="291">
        <f t="shared" si="13"/>
        <v>0</v>
      </c>
      <c r="G73" s="291">
        <f t="shared" si="13"/>
        <v>0</v>
      </c>
      <c r="H73" s="291">
        <f t="shared" si="13"/>
        <v>0</v>
      </c>
      <c r="I73" s="291">
        <f t="shared" si="13"/>
        <v>0</v>
      </c>
    </row>
    <row r="74" spans="1:9">
      <c r="A74" s="291" t="s">
        <v>14</v>
      </c>
      <c r="B74" s="462" t="s">
        <v>55</v>
      </c>
      <c r="C74" s="291">
        <f t="shared" si="11"/>
        <v>0</v>
      </c>
      <c r="D74" s="291">
        <f t="shared" si="13"/>
        <v>0</v>
      </c>
      <c r="E74" s="291">
        <f t="shared" si="13"/>
        <v>0</v>
      </c>
      <c r="F74" s="291">
        <f t="shared" si="13"/>
        <v>0</v>
      </c>
      <c r="G74" s="291">
        <f t="shared" si="13"/>
        <v>0</v>
      </c>
      <c r="H74" s="291">
        <f t="shared" si="13"/>
        <v>0</v>
      </c>
      <c r="I74" s="291">
        <f t="shared" si="13"/>
        <v>0</v>
      </c>
    </row>
    <row r="75" spans="1:9">
      <c r="A75" s="291" t="s">
        <v>12</v>
      </c>
      <c r="B75" s="462" t="s">
        <v>55</v>
      </c>
      <c r="C75" s="291">
        <f t="shared" si="11"/>
        <v>0</v>
      </c>
      <c r="D75" s="291">
        <f t="shared" si="13"/>
        <v>0</v>
      </c>
      <c r="E75" s="291">
        <f t="shared" si="13"/>
        <v>0</v>
      </c>
      <c r="F75" s="291">
        <f t="shared" si="13"/>
        <v>0</v>
      </c>
      <c r="G75" s="291">
        <f t="shared" si="13"/>
        <v>0</v>
      </c>
      <c r="H75" s="291">
        <f t="shared" si="13"/>
        <v>0</v>
      </c>
      <c r="I75" s="291">
        <f t="shared" si="13"/>
        <v>0</v>
      </c>
    </row>
    <row r="76" spans="1:9">
      <c r="A76" s="291" t="s">
        <v>13</v>
      </c>
      <c r="B76" s="462" t="s">
        <v>55</v>
      </c>
      <c r="C76" s="291">
        <f t="shared" si="11"/>
        <v>0</v>
      </c>
      <c r="D76" s="291">
        <f t="shared" si="13"/>
        <v>0</v>
      </c>
      <c r="E76" s="291">
        <f t="shared" si="13"/>
        <v>0</v>
      </c>
      <c r="F76" s="291">
        <f t="shared" si="13"/>
        <v>0</v>
      </c>
      <c r="G76" s="291">
        <f t="shared" si="13"/>
        <v>0</v>
      </c>
      <c r="H76" s="291">
        <f t="shared" si="13"/>
        <v>0</v>
      </c>
      <c r="I76" s="291">
        <f t="shared" si="13"/>
        <v>0</v>
      </c>
    </row>
    <row r="77" spans="1:9">
      <c r="A77" s="291" t="s">
        <v>15</v>
      </c>
      <c r="B77" s="462" t="s">
        <v>55</v>
      </c>
      <c r="C77" s="291">
        <f t="shared" si="11"/>
        <v>32</v>
      </c>
      <c r="D77" s="291">
        <f t="shared" si="13"/>
        <v>32</v>
      </c>
      <c r="E77" s="291">
        <f t="shared" si="13"/>
        <v>32</v>
      </c>
      <c r="F77" s="291">
        <f t="shared" si="13"/>
        <v>32</v>
      </c>
      <c r="G77" s="291">
        <f t="shared" si="13"/>
        <v>32</v>
      </c>
      <c r="H77" s="291">
        <f t="shared" si="13"/>
        <v>32</v>
      </c>
      <c r="I77" s="291">
        <f t="shared" si="13"/>
        <v>32</v>
      </c>
    </row>
    <row r="78" spans="1:9">
      <c r="A78" s="462" t="s">
        <v>34</v>
      </c>
      <c r="B78" s="462" t="s">
        <v>55</v>
      </c>
      <c r="C78" s="291">
        <f>SUM(C72:C77)</f>
        <v>32</v>
      </c>
      <c r="D78" s="291">
        <f t="shared" ref="D78:I78" si="14">SUM(D72:D77)</f>
        <v>32</v>
      </c>
      <c r="E78" s="291">
        <f t="shared" si="14"/>
        <v>32</v>
      </c>
      <c r="F78" s="291">
        <f t="shared" si="14"/>
        <v>32</v>
      </c>
      <c r="G78" s="291">
        <f t="shared" si="14"/>
        <v>32</v>
      </c>
      <c r="H78" s="291">
        <f t="shared" si="14"/>
        <v>32</v>
      </c>
      <c r="I78" s="291">
        <f t="shared" si="14"/>
        <v>32</v>
      </c>
    </row>
    <row r="79" spans="1:9" ht="18.75">
      <c r="A79" s="527" t="s">
        <v>17</v>
      </c>
      <c r="B79" s="528"/>
      <c r="C79" s="528"/>
      <c r="D79" s="528"/>
      <c r="E79" s="528"/>
      <c r="F79" s="528"/>
      <c r="G79" s="528"/>
      <c r="H79" s="528"/>
      <c r="I79" s="529"/>
    </row>
    <row r="80" spans="1:9">
      <c r="A80" s="546" t="s">
        <v>256</v>
      </c>
      <c r="B80" s="547"/>
      <c r="C80" s="547"/>
      <c r="D80" s="547"/>
      <c r="E80" s="547"/>
      <c r="F80" s="547"/>
      <c r="G80" s="547"/>
      <c r="H80" s="547"/>
      <c r="I80" s="547"/>
    </row>
    <row r="81" spans="1:9">
      <c r="A81" s="291" t="s">
        <v>10</v>
      </c>
      <c r="B81" s="462" t="s">
        <v>55</v>
      </c>
      <c r="C81" s="291">
        <f t="shared" ref="C81:C86" si="15">(C31*C55)/100</f>
        <v>0</v>
      </c>
      <c r="D81" s="291">
        <f t="shared" ref="D81:I81" si="16">(D31*D55)/100</f>
        <v>0</v>
      </c>
      <c r="E81" s="291">
        <f t="shared" si="16"/>
        <v>0</v>
      </c>
      <c r="F81" s="291">
        <f t="shared" si="16"/>
        <v>0</v>
      </c>
      <c r="G81" s="291">
        <f t="shared" si="16"/>
        <v>0</v>
      </c>
      <c r="H81" s="291">
        <f t="shared" si="16"/>
        <v>0</v>
      </c>
      <c r="I81" s="291">
        <f t="shared" si="16"/>
        <v>0</v>
      </c>
    </row>
    <row r="82" spans="1:9">
      <c r="A82" s="291" t="s">
        <v>11</v>
      </c>
      <c r="B82" s="462" t="s">
        <v>55</v>
      </c>
      <c r="C82" s="291">
        <f t="shared" si="15"/>
        <v>0</v>
      </c>
      <c r="D82" s="291">
        <f t="shared" ref="D82:I86" si="17">(D32*D56)/100</f>
        <v>0</v>
      </c>
      <c r="E82" s="291">
        <f t="shared" si="17"/>
        <v>0</v>
      </c>
      <c r="F82" s="291">
        <f t="shared" si="17"/>
        <v>0</v>
      </c>
      <c r="G82" s="291">
        <f t="shared" si="17"/>
        <v>0</v>
      </c>
      <c r="H82" s="291">
        <f t="shared" si="17"/>
        <v>0</v>
      </c>
      <c r="I82" s="291">
        <f t="shared" si="17"/>
        <v>0</v>
      </c>
    </row>
    <row r="83" spans="1:9">
      <c r="A83" s="291" t="s">
        <v>14</v>
      </c>
      <c r="B83" s="462" t="s">
        <v>55</v>
      </c>
      <c r="C83" s="291">
        <f t="shared" si="15"/>
        <v>0</v>
      </c>
      <c r="D83" s="291">
        <f t="shared" si="17"/>
        <v>0</v>
      </c>
      <c r="E83" s="291">
        <f t="shared" si="17"/>
        <v>0</v>
      </c>
      <c r="F83" s="291">
        <f t="shared" si="17"/>
        <v>0</v>
      </c>
      <c r="G83" s="291">
        <f t="shared" si="17"/>
        <v>0</v>
      </c>
      <c r="H83" s="291">
        <f t="shared" si="17"/>
        <v>0</v>
      </c>
      <c r="I83" s="291">
        <f t="shared" si="17"/>
        <v>0</v>
      </c>
    </row>
    <row r="84" spans="1:9">
      <c r="A84" s="291" t="s">
        <v>12</v>
      </c>
      <c r="B84" s="462" t="s">
        <v>55</v>
      </c>
      <c r="C84" s="291">
        <f t="shared" si="15"/>
        <v>0</v>
      </c>
      <c r="D84" s="291">
        <f t="shared" si="17"/>
        <v>0</v>
      </c>
      <c r="E84" s="291">
        <f t="shared" si="17"/>
        <v>0</v>
      </c>
      <c r="F84" s="291">
        <f t="shared" si="17"/>
        <v>0</v>
      </c>
      <c r="G84" s="291">
        <f t="shared" si="17"/>
        <v>0</v>
      </c>
      <c r="H84" s="291">
        <f t="shared" si="17"/>
        <v>0</v>
      </c>
      <c r="I84" s="291">
        <f t="shared" si="17"/>
        <v>0</v>
      </c>
    </row>
    <row r="85" spans="1:9">
      <c r="A85" s="291" t="s">
        <v>13</v>
      </c>
      <c r="B85" s="462" t="s">
        <v>55</v>
      </c>
      <c r="C85" s="291">
        <f t="shared" si="15"/>
        <v>0</v>
      </c>
      <c r="D85" s="291">
        <f t="shared" si="17"/>
        <v>0</v>
      </c>
      <c r="E85" s="291">
        <f t="shared" si="17"/>
        <v>0</v>
      </c>
      <c r="F85" s="291">
        <f t="shared" si="17"/>
        <v>0</v>
      </c>
      <c r="G85" s="291">
        <f t="shared" si="17"/>
        <v>0</v>
      </c>
      <c r="H85" s="291">
        <f t="shared" si="17"/>
        <v>0</v>
      </c>
      <c r="I85" s="291">
        <f t="shared" si="17"/>
        <v>0</v>
      </c>
    </row>
    <row r="86" spans="1:9" ht="39.6" customHeight="1">
      <c r="A86" s="291" t="s">
        <v>15</v>
      </c>
      <c r="B86" s="462" t="s">
        <v>55</v>
      </c>
      <c r="C86" s="291">
        <f t="shared" si="15"/>
        <v>32</v>
      </c>
      <c r="D86" s="291">
        <f t="shared" si="17"/>
        <v>32</v>
      </c>
      <c r="E86" s="291">
        <f t="shared" si="17"/>
        <v>32</v>
      </c>
      <c r="F86" s="291">
        <f t="shared" si="17"/>
        <v>32</v>
      </c>
      <c r="G86" s="291">
        <f t="shared" si="17"/>
        <v>32</v>
      </c>
      <c r="H86" s="291">
        <f t="shared" si="17"/>
        <v>32</v>
      </c>
      <c r="I86" s="291">
        <f t="shared" si="17"/>
        <v>32</v>
      </c>
    </row>
    <row r="87" spans="1:9" ht="39.6" customHeight="1">
      <c r="A87" s="462" t="s">
        <v>34</v>
      </c>
      <c r="B87" s="462" t="s">
        <v>55</v>
      </c>
      <c r="C87" s="291">
        <f>SUM(C81:C86)</f>
        <v>32</v>
      </c>
      <c r="D87" s="291">
        <f t="shared" ref="D87:I87" si="18">SUM(D81:D86)</f>
        <v>32</v>
      </c>
      <c r="E87" s="291">
        <f t="shared" si="18"/>
        <v>32</v>
      </c>
      <c r="F87" s="291">
        <f t="shared" si="18"/>
        <v>32</v>
      </c>
      <c r="G87" s="291">
        <f t="shared" si="18"/>
        <v>32</v>
      </c>
      <c r="H87" s="291">
        <f t="shared" si="18"/>
        <v>32</v>
      </c>
      <c r="I87" s="291">
        <f t="shared" si="18"/>
        <v>32</v>
      </c>
    </row>
    <row r="88" spans="1:9" ht="18.75">
      <c r="A88" s="527" t="s">
        <v>9</v>
      </c>
      <c r="B88" s="528"/>
      <c r="C88" s="528"/>
      <c r="D88" s="528"/>
      <c r="E88" s="528"/>
      <c r="F88" s="528"/>
      <c r="G88" s="528"/>
      <c r="H88" s="528"/>
      <c r="I88" s="529"/>
    </row>
    <row r="89" spans="1:9">
      <c r="A89" s="541" t="s">
        <v>257</v>
      </c>
      <c r="B89" s="542"/>
      <c r="C89" s="542"/>
      <c r="D89" s="542"/>
      <c r="E89" s="542"/>
      <c r="F89" s="542"/>
      <c r="G89" s="542"/>
      <c r="H89" s="542"/>
      <c r="I89" s="542"/>
    </row>
    <row r="90" spans="1:9">
      <c r="A90" s="349" t="s">
        <v>10</v>
      </c>
      <c r="B90" s="463" t="s">
        <v>138</v>
      </c>
      <c r="C90" s="349">
        <f>C63/C$69</f>
        <v>0</v>
      </c>
      <c r="D90" s="349">
        <f t="shared" ref="D90:I90" si="19">D63/D$69</f>
        <v>0</v>
      </c>
      <c r="E90" s="349">
        <f t="shared" si="19"/>
        <v>0</v>
      </c>
      <c r="F90" s="349">
        <f t="shared" si="19"/>
        <v>0</v>
      </c>
      <c r="G90" s="349">
        <f t="shared" si="19"/>
        <v>0</v>
      </c>
      <c r="H90" s="349">
        <f t="shared" si="19"/>
        <v>0</v>
      </c>
      <c r="I90" s="349">
        <f t="shared" si="19"/>
        <v>0</v>
      </c>
    </row>
    <row r="91" spans="1:9">
      <c r="A91" s="349" t="s">
        <v>11</v>
      </c>
      <c r="B91" s="463" t="s">
        <v>138</v>
      </c>
      <c r="C91" s="349">
        <f t="shared" ref="C91:I95" si="20">C64/C$69</f>
        <v>0</v>
      </c>
      <c r="D91" s="349">
        <f t="shared" si="20"/>
        <v>0</v>
      </c>
      <c r="E91" s="349">
        <f t="shared" si="20"/>
        <v>0</v>
      </c>
      <c r="F91" s="349">
        <f t="shared" si="20"/>
        <v>0</v>
      </c>
      <c r="G91" s="349">
        <f t="shared" si="20"/>
        <v>0</v>
      </c>
      <c r="H91" s="349">
        <f t="shared" si="20"/>
        <v>0</v>
      </c>
      <c r="I91" s="349">
        <f t="shared" si="20"/>
        <v>0</v>
      </c>
    </row>
    <row r="92" spans="1:9">
      <c r="A92" s="349" t="s">
        <v>14</v>
      </c>
      <c r="B92" s="463" t="s">
        <v>138</v>
      </c>
      <c r="C92" s="349">
        <f t="shared" si="20"/>
        <v>0</v>
      </c>
      <c r="D92" s="349">
        <f t="shared" si="20"/>
        <v>0</v>
      </c>
      <c r="E92" s="349">
        <f t="shared" si="20"/>
        <v>0</v>
      </c>
      <c r="F92" s="349">
        <f t="shared" si="20"/>
        <v>0</v>
      </c>
      <c r="G92" s="349">
        <f t="shared" si="20"/>
        <v>0</v>
      </c>
      <c r="H92" s="349">
        <f t="shared" si="20"/>
        <v>0</v>
      </c>
      <c r="I92" s="349">
        <f t="shared" si="20"/>
        <v>0</v>
      </c>
    </row>
    <row r="93" spans="1:9">
      <c r="A93" s="349" t="s">
        <v>12</v>
      </c>
      <c r="B93" s="463" t="s">
        <v>138</v>
      </c>
      <c r="C93" s="349">
        <f t="shared" si="20"/>
        <v>0</v>
      </c>
      <c r="D93" s="349">
        <f t="shared" si="20"/>
        <v>0</v>
      </c>
      <c r="E93" s="349">
        <f t="shared" si="20"/>
        <v>0</v>
      </c>
      <c r="F93" s="349">
        <f t="shared" si="20"/>
        <v>0</v>
      </c>
      <c r="G93" s="349">
        <f t="shared" si="20"/>
        <v>0</v>
      </c>
      <c r="H93" s="349">
        <f t="shared" si="20"/>
        <v>0</v>
      </c>
      <c r="I93" s="349">
        <f t="shared" si="20"/>
        <v>0</v>
      </c>
    </row>
    <row r="94" spans="1:9">
      <c r="A94" s="349" t="s">
        <v>13</v>
      </c>
      <c r="B94" s="463" t="s">
        <v>138</v>
      </c>
      <c r="C94" s="349">
        <f t="shared" si="20"/>
        <v>0</v>
      </c>
      <c r="D94" s="349">
        <f t="shared" si="20"/>
        <v>0</v>
      </c>
      <c r="E94" s="349">
        <f t="shared" si="20"/>
        <v>0</v>
      </c>
      <c r="F94" s="349">
        <f t="shared" si="20"/>
        <v>0</v>
      </c>
      <c r="G94" s="349">
        <f t="shared" si="20"/>
        <v>0</v>
      </c>
      <c r="H94" s="349">
        <f t="shared" si="20"/>
        <v>0</v>
      </c>
      <c r="I94" s="349">
        <f t="shared" si="20"/>
        <v>0</v>
      </c>
    </row>
    <row r="95" spans="1:9">
      <c r="A95" s="349" t="s">
        <v>15</v>
      </c>
      <c r="B95" s="463" t="s">
        <v>138</v>
      </c>
      <c r="C95" s="349">
        <f t="shared" si="20"/>
        <v>1</v>
      </c>
      <c r="D95" s="349">
        <f t="shared" si="20"/>
        <v>1</v>
      </c>
      <c r="E95" s="349">
        <f t="shared" si="20"/>
        <v>1</v>
      </c>
      <c r="F95" s="349">
        <f t="shared" si="20"/>
        <v>1</v>
      </c>
      <c r="G95" s="349">
        <f t="shared" si="20"/>
        <v>1</v>
      </c>
      <c r="H95" s="349">
        <f t="shared" si="20"/>
        <v>1</v>
      </c>
      <c r="I95" s="349">
        <f t="shared" si="20"/>
        <v>1</v>
      </c>
    </row>
    <row r="96" spans="1:9" ht="18.75">
      <c r="A96" s="527" t="s">
        <v>16</v>
      </c>
      <c r="B96" s="528"/>
      <c r="C96" s="528"/>
      <c r="D96" s="528"/>
      <c r="E96" s="528"/>
      <c r="F96" s="528"/>
      <c r="G96" s="528"/>
      <c r="H96" s="528"/>
      <c r="I96" s="529"/>
    </row>
    <row r="97" spans="1:9">
      <c r="A97" s="541" t="s">
        <v>257</v>
      </c>
      <c r="B97" s="542"/>
      <c r="C97" s="542"/>
      <c r="D97" s="542"/>
      <c r="E97" s="542"/>
      <c r="F97" s="542"/>
      <c r="G97" s="542"/>
      <c r="H97" s="542"/>
      <c r="I97" s="542"/>
    </row>
    <row r="98" spans="1:9">
      <c r="A98" s="349" t="s">
        <v>10</v>
      </c>
      <c r="B98" s="463" t="s">
        <v>138</v>
      </c>
      <c r="C98" s="349">
        <f>C72/C$78</f>
        <v>0</v>
      </c>
      <c r="D98" s="349">
        <f t="shared" ref="D98:I98" si="21">D72/D$78</f>
        <v>0</v>
      </c>
      <c r="E98" s="349">
        <f t="shared" si="21"/>
        <v>0</v>
      </c>
      <c r="F98" s="349">
        <f t="shared" si="21"/>
        <v>0</v>
      </c>
      <c r="G98" s="349">
        <f t="shared" si="21"/>
        <v>0</v>
      </c>
      <c r="H98" s="349">
        <f t="shared" si="21"/>
        <v>0</v>
      </c>
      <c r="I98" s="349">
        <f t="shared" si="21"/>
        <v>0</v>
      </c>
    </row>
    <row r="99" spans="1:9">
      <c r="A99" s="349" t="s">
        <v>11</v>
      </c>
      <c r="B99" s="463" t="s">
        <v>138</v>
      </c>
      <c r="C99" s="349">
        <f t="shared" ref="C99:I103" si="22">C73/C$78</f>
        <v>0</v>
      </c>
      <c r="D99" s="349">
        <f t="shared" si="22"/>
        <v>0</v>
      </c>
      <c r="E99" s="349">
        <f t="shared" si="22"/>
        <v>0</v>
      </c>
      <c r="F99" s="349">
        <f t="shared" si="22"/>
        <v>0</v>
      </c>
      <c r="G99" s="349">
        <f t="shared" si="22"/>
        <v>0</v>
      </c>
      <c r="H99" s="349">
        <f t="shared" si="22"/>
        <v>0</v>
      </c>
      <c r="I99" s="349">
        <f t="shared" si="22"/>
        <v>0</v>
      </c>
    </row>
    <row r="100" spans="1:9">
      <c r="A100" s="349" t="s">
        <v>14</v>
      </c>
      <c r="B100" s="463" t="s">
        <v>138</v>
      </c>
      <c r="C100" s="349">
        <f t="shared" si="22"/>
        <v>0</v>
      </c>
      <c r="D100" s="349">
        <f t="shared" si="22"/>
        <v>0</v>
      </c>
      <c r="E100" s="349">
        <f t="shared" si="22"/>
        <v>0</v>
      </c>
      <c r="F100" s="349">
        <f t="shared" si="22"/>
        <v>0</v>
      </c>
      <c r="G100" s="349">
        <f t="shared" si="22"/>
        <v>0</v>
      </c>
      <c r="H100" s="349">
        <f t="shared" si="22"/>
        <v>0</v>
      </c>
      <c r="I100" s="349">
        <f t="shared" si="22"/>
        <v>0</v>
      </c>
    </row>
    <row r="101" spans="1:9">
      <c r="A101" s="349" t="s">
        <v>12</v>
      </c>
      <c r="B101" s="463" t="s">
        <v>138</v>
      </c>
      <c r="C101" s="349">
        <f t="shared" si="22"/>
        <v>0</v>
      </c>
      <c r="D101" s="349">
        <f t="shared" si="22"/>
        <v>0</v>
      </c>
      <c r="E101" s="349">
        <f t="shared" si="22"/>
        <v>0</v>
      </c>
      <c r="F101" s="349">
        <f t="shared" si="22"/>
        <v>0</v>
      </c>
      <c r="G101" s="349">
        <f t="shared" si="22"/>
        <v>0</v>
      </c>
      <c r="H101" s="349">
        <f t="shared" si="22"/>
        <v>0</v>
      </c>
      <c r="I101" s="349">
        <f t="shared" si="22"/>
        <v>0</v>
      </c>
    </row>
    <row r="102" spans="1:9">
      <c r="A102" s="349" t="s">
        <v>13</v>
      </c>
      <c r="B102" s="463" t="s">
        <v>138</v>
      </c>
      <c r="C102" s="349">
        <f t="shared" si="22"/>
        <v>0</v>
      </c>
      <c r="D102" s="349">
        <f t="shared" si="22"/>
        <v>0</v>
      </c>
      <c r="E102" s="349">
        <f t="shared" si="22"/>
        <v>0</v>
      </c>
      <c r="F102" s="349">
        <f t="shared" si="22"/>
        <v>0</v>
      </c>
      <c r="G102" s="349">
        <f t="shared" si="22"/>
        <v>0</v>
      </c>
      <c r="H102" s="349">
        <f t="shared" si="22"/>
        <v>0</v>
      </c>
      <c r="I102" s="349">
        <f t="shared" si="22"/>
        <v>0</v>
      </c>
    </row>
    <row r="103" spans="1:9">
      <c r="A103" s="349" t="s">
        <v>15</v>
      </c>
      <c r="B103" s="463" t="s">
        <v>138</v>
      </c>
      <c r="C103" s="349">
        <f t="shared" si="22"/>
        <v>1</v>
      </c>
      <c r="D103" s="349">
        <f t="shared" si="22"/>
        <v>1</v>
      </c>
      <c r="E103" s="349">
        <f t="shared" si="22"/>
        <v>1</v>
      </c>
      <c r="F103" s="349">
        <f t="shared" si="22"/>
        <v>1</v>
      </c>
      <c r="G103" s="349">
        <f t="shared" si="22"/>
        <v>1</v>
      </c>
      <c r="H103" s="349">
        <f t="shared" si="22"/>
        <v>1</v>
      </c>
      <c r="I103" s="349">
        <f t="shared" si="22"/>
        <v>1</v>
      </c>
    </row>
    <row r="104" spans="1:9" ht="18.75">
      <c r="A104" s="527" t="s">
        <v>17</v>
      </c>
      <c r="B104" s="528"/>
      <c r="C104" s="528"/>
      <c r="D104" s="528"/>
      <c r="E104" s="528"/>
      <c r="F104" s="528"/>
      <c r="G104" s="528"/>
      <c r="H104" s="528"/>
      <c r="I104" s="529"/>
    </row>
    <row r="105" spans="1:9">
      <c r="A105" s="541" t="s">
        <v>257</v>
      </c>
      <c r="B105" s="542"/>
      <c r="C105" s="542"/>
      <c r="D105" s="542"/>
      <c r="E105" s="542"/>
      <c r="F105" s="542"/>
      <c r="G105" s="542"/>
      <c r="H105" s="542"/>
      <c r="I105" s="542"/>
    </row>
    <row r="106" spans="1:9">
      <c r="A106" s="349" t="s">
        <v>10</v>
      </c>
      <c r="B106" s="463" t="s">
        <v>138</v>
      </c>
      <c r="C106" s="349">
        <f>C81/C$87</f>
        <v>0</v>
      </c>
      <c r="D106" s="349">
        <f t="shared" ref="D106:I106" si="23">D81/D$87</f>
        <v>0</v>
      </c>
      <c r="E106" s="349">
        <f t="shared" si="23"/>
        <v>0</v>
      </c>
      <c r="F106" s="349">
        <f t="shared" si="23"/>
        <v>0</v>
      </c>
      <c r="G106" s="349">
        <f t="shared" si="23"/>
        <v>0</v>
      </c>
      <c r="H106" s="349">
        <f t="shared" si="23"/>
        <v>0</v>
      </c>
      <c r="I106" s="349">
        <f t="shared" si="23"/>
        <v>0</v>
      </c>
    </row>
    <row r="107" spans="1:9">
      <c r="A107" s="349" t="s">
        <v>11</v>
      </c>
      <c r="B107" s="463" t="s">
        <v>138</v>
      </c>
      <c r="C107" s="349">
        <f t="shared" ref="C107:I111" si="24">C82/C$87</f>
        <v>0</v>
      </c>
      <c r="D107" s="349">
        <f t="shared" si="24"/>
        <v>0</v>
      </c>
      <c r="E107" s="349">
        <f t="shared" si="24"/>
        <v>0</v>
      </c>
      <c r="F107" s="349">
        <f t="shared" si="24"/>
        <v>0</v>
      </c>
      <c r="G107" s="349">
        <f t="shared" si="24"/>
        <v>0</v>
      </c>
      <c r="H107" s="349">
        <f t="shared" si="24"/>
        <v>0</v>
      </c>
      <c r="I107" s="349">
        <f t="shared" si="24"/>
        <v>0</v>
      </c>
    </row>
    <row r="108" spans="1:9">
      <c r="A108" s="349" t="s">
        <v>14</v>
      </c>
      <c r="B108" s="463" t="s">
        <v>138</v>
      </c>
      <c r="C108" s="349">
        <f t="shared" si="24"/>
        <v>0</v>
      </c>
      <c r="D108" s="349">
        <f t="shared" si="24"/>
        <v>0</v>
      </c>
      <c r="E108" s="349">
        <f t="shared" si="24"/>
        <v>0</v>
      </c>
      <c r="F108" s="349">
        <f t="shared" si="24"/>
        <v>0</v>
      </c>
      <c r="G108" s="349">
        <f t="shared" si="24"/>
        <v>0</v>
      </c>
      <c r="H108" s="349">
        <f t="shared" si="24"/>
        <v>0</v>
      </c>
      <c r="I108" s="349">
        <f t="shared" si="24"/>
        <v>0</v>
      </c>
    </row>
    <row r="109" spans="1:9">
      <c r="A109" s="349" t="s">
        <v>12</v>
      </c>
      <c r="B109" s="463" t="s">
        <v>138</v>
      </c>
      <c r="C109" s="349">
        <f t="shared" si="24"/>
        <v>0</v>
      </c>
      <c r="D109" s="349">
        <f t="shared" si="24"/>
        <v>0</v>
      </c>
      <c r="E109" s="349">
        <f t="shared" si="24"/>
        <v>0</v>
      </c>
      <c r="F109" s="349">
        <f t="shared" si="24"/>
        <v>0</v>
      </c>
      <c r="G109" s="349">
        <f t="shared" si="24"/>
        <v>0</v>
      </c>
      <c r="H109" s="349">
        <f t="shared" si="24"/>
        <v>0</v>
      </c>
      <c r="I109" s="349">
        <f t="shared" si="24"/>
        <v>0</v>
      </c>
    </row>
    <row r="110" spans="1:9">
      <c r="A110" s="349" t="s">
        <v>13</v>
      </c>
      <c r="B110" s="463" t="s">
        <v>138</v>
      </c>
      <c r="C110" s="349">
        <f t="shared" si="24"/>
        <v>0</v>
      </c>
      <c r="D110" s="349">
        <f t="shared" si="24"/>
        <v>0</v>
      </c>
      <c r="E110" s="349">
        <f t="shared" si="24"/>
        <v>0</v>
      </c>
      <c r="F110" s="349">
        <f t="shared" si="24"/>
        <v>0</v>
      </c>
      <c r="G110" s="349">
        <f t="shared" si="24"/>
        <v>0</v>
      </c>
      <c r="H110" s="349">
        <f t="shared" si="24"/>
        <v>0</v>
      </c>
      <c r="I110" s="349">
        <f t="shared" si="24"/>
        <v>0</v>
      </c>
    </row>
    <row r="111" spans="1:9" ht="39.6" customHeight="1">
      <c r="A111" s="349" t="s">
        <v>15</v>
      </c>
      <c r="B111" s="463" t="s">
        <v>138</v>
      </c>
      <c r="C111" s="349">
        <f t="shared" si="24"/>
        <v>1</v>
      </c>
      <c r="D111" s="349">
        <f t="shared" si="24"/>
        <v>1</v>
      </c>
      <c r="E111" s="349">
        <f t="shared" si="24"/>
        <v>1</v>
      </c>
      <c r="F111" s="349">
        <f t="shared" si="24"/>
        <v>1</v>
      </c>
      <c r="G111" s="349">
        <f t="shared" si="24"/>
        <v>1</v>
      </c>
      <c r="H111" s="349">
        <f>H86/H$87</f>
        <v>1</v>
      </c>
      <c r="I111" s="349">
        <f t="shared" si="24"/>
        <v>1</v>
      </c>
    </row>
    <row r="112" spans="1:9" ht="18.75">
      <c r="A112" s="527" t="s">
        <v>9</v>
      </c>
      <c r="B112" s="528"/>
      <c r="C112" s="528"/>
      <c r="D112" s="528"/>
      <c r="E112" s="528"/>
      <c r="F112" s="528"/>
      <c r="G112" s="528"/>
      <c r="H112" s="528"/>
      <c r="I112" s="529"/>
    </row>
    <row r="113" spans="1:9">
      <c r="A113" s="539" t="s">
        <v>259</v>
      </c>
      <c r="B113" s="540"/>
      <c r="C113" s="540"/>
      <c r="D113" s="540"/>
      <c r="E113" s="540"/>
      <c r="F113" s="540"/>
      <c r="G113" s="540"/>
      <c r="H113" s="540"/>
      <c r="I113" s="540"/>
    </row>
    <row r="114" spans="1:9">
      <c r="A114" s="261" t="s">
        <v>9</v>
      </c>
      <c r="B114" s="261" t="s">
        <v>92</v>
      </c>
      <c r="C114" s="261">
        <f t="shared" ref="C114:I114" si="25">C$69/C$3</f>
        <v>0.26016260162601629</v>
      </c>
      <c r="D114" s="261">
        <f t="shared" si="25"/>
        <v>0.26016260162601629</v>
      </c>
      <c r="E114" s="261">
        <f t="shared" si="25"/>
        <v>0.26016260162601629</v>
      </c>
      <c r="F114" s="261">
        <f t="shared" si="25"/>
        <v>0.26016260162601629</v>
      </c>
      <c r="G114" s="261">
        <f t="shared" si="25"/>
        <v>0.26016260162601629</v>
      </c>
      <c r="H114" s="261">
        <f t="shared" si="25"/>
        <v>0.26016260162601629</v>
      </c>
      <c r="I114" s="261">
        <f t="shared" si="25"/>
        <v>0.26016260162601629</v>
      </c>
    </row>
    <row r="115" spans="1:9" ht="18.75">
      <c r="A115" s="543" t="s">
        <v>16</v>
      </c>
      <c r="B115" s="544"/>
      <c r="C115" s="544"/>
      <c r="D115" s="544"/>
      <c r="E115" s="544"/>
      <c r="F115" s="544"/>
      <c r="G115" s="544"/>
      <c r="H115" s="544"/>
      <c r="I115" s="545"/>
    </row>
    <row r="116" spans="1:9">
      <c r="A116" s="539" t="s">
        <v>259</v>
      </c>
      <c r="B116" s="540"/>
      <c r="C116" s="540"/>
      <c r="D116" s="540"/>
      <c r="E116" s="540"/>
      <c r="F116" s="540"/>
      <c r="G116" s="540"/>
      <c r="H116" s="540"/>
      <c r="I116" s="540"/>
    </row>
    <row r="117" spans="1:9">
      <c r="A117" s="464" t="s">
        <v>16</v>
      </c>
      <c r="B117" s="261" t="s">
        <v>92</v>
      </c>
      <c r="C117" s="261">
        <f t="shared" ref="C117:I117" si="26">C$78/C$4</f>
        <v>0.14222222222222222</v>
      </c>
      <c r="D117" s="261">
        <f t="shared" si="26"/>
        <v>0.14222222222222222</v>
      </c>
      <c r="E117" s="261">
        <f t="shared" si="26"/>
        <v>0.14222222222222222</v>
      </c>
      <c r="F117" s="261">
        <f t="shared" si="26"/>
        <v>0.14222222222222222</v>
      </c>
      <c r="G117" s="261">
        <f t="shared" si="26"/>
        <v>0.14222222222222222</v>
      </c>
      <c r="H117" s="261">
        <f t="shared" si="26"/>
        <v>0.14222222222222222</v>
      </c>
      <c r="I117" s="261">
        <f t="shared" si="26"/>
        <v>0.14222222222222222</v>
      </c>
    </row>
    <row r="118" spans="1:9" ht="18.75">
      <c r="A118" s="527" t="s">
        <v>17</v>
      </c>
      <c r="B118" s="528"/>
      <c r="C118" s="528"/>
      <c r="D118" s="528"/>
      <c r="E118" s="528"/>
      <c r="F118" s="528"/>
      <c r="G118" s="528"/>
      <c r="H118" s="528"/>
      <c r="I118" s="529"/>
    </row>
    <row r="119" spans="1:9">
      <c r="A119" s="539" t="s">
        <v>259</v>
      </c>
      <c r="B119" s="540"/>
      <c r="C119" s="540"/>
      <c r="D119" s="540"/>
      <c r="E119" s="540"/>
      <c r="F119" s="540"/>
      <c r="G119" s="540"/>
      <c r="H119" s="540"/>
      <c r="I119" s="540"/>
    </row>
    <row r="120" spans="1:9" ht="15.75" thickBot="1">
      <c r="A120" s="464" t="s">
        <v>17</v>
      </c>
      <c r="B120" s="261" t="s">
        <v>92</v>
      </c>
      <c r="C120" s="261">
        <f t="shared" ref="C120:I120" si="27">C$87/C$5</f>
        <v>9.1428571428571428E-2</v>
      </c>
      <c r="D120" s="261">
        <f t="shared" si="27"/>
        <v>9.1428571428571428E-2</v>
      </c>
      <c r="E120" s="261">
        <f t="shared" si="27"/>
        <v>9.1428571428571428E-2</v>
      </c>
      <c r="F120" s="261">
        <f t="shared" si="27"/>
        <v>9.1428571428571428E-2</v>
      </c>
      <c r="G120" s="261">
        <f t="shared" si="27"/>
        <v>9.1428571428571428E-2</v>
      </c>
      <c r="H120" s="261">
        <f t="shared" si="27"/>
        <v>9.1428571428571428E-2</v>
      </c>
      <c r="I120" s="261">
        <f t="shared" si="27"/>
        <v>9.1428571428571428E-2</v>
      </c>
    </row>
    <row r="121" spans="1:9" ht="42" customHeight="1">
      <c r="A121" s="552" t="s">
        <v>363</v>
      </c>
      <c r="B121" s="553"/>
      <c r="C121" s="553"/>
      <c r="D121" s="553"/>
      <c r="E121" s="553"/>
      <c r="F121" s="553"/>
      <c r="G121" s="553"/>
      <c r="H121" s="553"/>
      <c r="I121" s="554"/>
    </row>
    <row r="122" spans="1:9" ht="15.75" customHeight="1">
      <c r="A122" s="527" t="s">
        <v>9</v>
      </c>
      <c r="B122" s="528"/>
      <c r="C122" s="528"/>
      <c r="D122" s="528"/>
      <c r="E122" s="528"/>
      <c r="F122" s="528"/>
      <c r="G122" s="528"/>
      <c r="H122" s="528"/>
      <c r="I122" s="529"/>
    </row>
    <row r="123" spans="1:9" ht="15.75" customHeight="1">
      <c r="A123" s="533" t="s">
        <v>62</v>
      </c>
      <c r="B123" s="534"/>
      <c r="C123" s="534"/>
      <c r="D123" s="534"/>
      <c r="E123" s="534"/>
      <c r="F123" s="534"/>
      <c r="G123" s="534"/>
      <c r="H123" s="534"/>
      <c r="I123" s="535"/>
    </row>
    <row r="124" spans="1:9" ht="15.75" customHeight="1">
      <c r="A124" s="377" t="s">
        <v>10</v>
      </c>
      <c r="B124" s="273" t="s">
        <v>55</v>
      </c>
      <c r="C124" s="273">
        <v>0</v>
      </c>
      <c r="D124" s="273">
        <v>0</v>
      </c>
      <c r="E124" s="273">
        <v>0</v>
      </c>
      <c r="F124" s="273">
        <v>0</v>
      </c>
      <c r="G124" s="273">
        <v>0</v>
      </c>
      <c r="H124" s="273">
        <v>0</v>
      </c>
      <c r="I124" s="455">
        <v>0</v>
      </c>
    </row>
    <row r="125" spans="1:9" ht="15.75" customHeight="1">
      <c r="A125" s="377" t="s">
        <v>11</v>
      </c>
      <c r="B125" s="273" t="s">
        <v>55</v>
      </c>
      <c r="C125" s="273">
        <v>0</v>
      </c>
      <c r="D125" s="273">
        <v>0</v>
      </c>
      <c r="E125" s="273">
        <v>0</v>
      </c>
      <c r="F125" s="273">
        <v>0</v>
      </c>
      <c r="G125" s="273">
        <v>0</v>
      </c>
      <c r="H125" s="273">
        <v>0</v>
      </c>
      <c r="I125" s="455">
        <v>0</v>
      </c>
    </row>
    <row r="126" spans="1:9" ht="15.75" customHeight="1">
      <c r="A126" s="377" t="s">
        <v>14</v>
      </c>
      <c r="B126" s="273" t="s">
        <v>55</v>
      </c>
      <c r="C126" s="273">
        <v>0</v>
      </c>
      <c r="D126" s="273">
        <v>0</v>
      </c>
      <c r="E126" s="273">
        <v>0</v>
      </c>
      <c r="F126" s="273">
        <v>0</v>
      </c>
      <c r="G126" s="273">
        <v>0</v>
      </c>
      <c r="H126" s="273">
        <v>0</v>
      </c>
      <c r="I126" s="455">
        <v>0</v>
      </c>
    </row>
    <row r="127" spans="1:9" ht="15.75" customHeight="1">
      <c r="A127" s="377" t="s">
        <v>12</v>
      </c>
      <c r="B127" s="273" t="s">
        <v>55</v>
      </c>
      <c r="C127" s="273">
        <v>13</v>
      </c>
      <c r="D127" s="273">
        <v>13</v>
      </c>
      <c r="E127" s="273">
        <v>13</v>
      </c>
      <c r="F127" s="273">
        <v>13</v>
      </c>
      <c r="G127" s="273">
        <v>13</v>
      </c>
      <c r="H127" s="273">
        <v>13</v>
      </c>
      <c r="I127" s="455">
        <v>13</v>
      </c>
    </row>
    <row r="128" spans="1:9" ht="15.75" customHeight="1">
      <c r="A128" s="377" t="s">
        <v>13</v>
      </c>
      <c r="B128" s="273" t="s">
        <v>55</v>
      </c>
      <c r="C128" s="273">
        <v>0</v>
      </c>
      <c r="D128" s="273">
        <v>0</v>
      </c>
      <c r="E128" s="273">
        <v>0</v>
      </c>
      <c r="F128" s="273">
        <v>0</v>
      </c>
      <c r="G128" s="273">
        <v>0</v>
      </c>
      <c r="H128" s="273">
        <v>0</v>
      </c>
      <c r="I128" s="455">
        <v>0</v>
      </c>
    </row>
    <row r="129" spans="1:9" ht="15.75" customHeight="1">
      <c r="A129" s="377" t="s">
        <v>15</v>
      </c>
      <c r="B129" s="273" t="s">
        <v>55</v>
      </c>
      <c r="C129" s="273">
        <v>0</v>
      </c>
      <c r="D129" s="273">
        <v>0</v>
      </c>
      <c r="E129" s="273">
        <v>0</v>
      </c>
      <c r="F129" s="273">
        <v>0</v>
      </c>
      <c r="G129" s="273">
        <v>0</v>
      </c>
      <c r="H129" s="273">
        <v>0</v>
      </c>
      <c r="I129" s="455">
        <v>0</v>
      </c>
    </row>
    <row r="130" spans="1:9" ht="15.75" customHeight="1">
      <c r="A130" s="527" t="s">
        <v>16</v>
      </c>
      <c r="B130" s="528"/>
      <c r="C130" s="528"/>
      <c r="D130" s="528"/>
      <c r="E130" s="528"/>
      <c r="F130" s="528"/>
      <c r="G130" s="528"/>
      <c r="H130" s="528"/>
      <c r="I130" s="529"/>
    </row>
    <row r="131" spans="1:9" ht="15.75" customHeight="1">
      <c r="A131" s="533" t="s">
        <v>62</v>
      </c>
      <c r="B131" s="534"/>
      <c r="C131" s="534"/>
      <c r="D131" s="534"/>
      <c r="E131" s="534"/>
      <c r="F131" s="534"/>
      <c r="G131" s="534"/>
      <c r="H131" s="534"/>
      <c r="I131" s="535"/>
    </row>
    <row r="132" spans="1:9" ht="15.75" customHeight="1">
      <c r="A132" s="377" t="s">
        <v>10</v>
      </c>
      <c r="B132" s="273" t="s">
        <v>55</v>
      </c>
      <c r="C132" s="273">
        <v>0</v>
      </c>
      <c r="D132" s="273">
        <v>0</v>
      </c>
      <c r="E132" s="273">
        <v>0</v>
      </c>
      <c r="F132" s="273">
        <v>0</v>
      </c>
      <c r="G132" s="273">
        <v>0</v>
      </c>
      <c r="H132" s="273">
        <v>0</v>
      </c>
      <c r="I132" s="455">
        <v>0</v>
      </c>
    </row>
    <row r="133" spans="1:9" ht="15.75" customHeight="1">
      <c r="A133" s="377" t="s">
        <v>11</v>
      </c>
      <c r="B133" s="273" t="s">
        <v>55</v>
      </c>
      <c r="C133" s="273">
        <v>0</v>
      </c>
      <c r="D133" s="273">
        <v>0</v>
      </c>
      <c r="E133" s="273">
        <v>0</v>
      </c>
      <c r="F133" s="273">
        <v>0</v>
      </c>
      <c r="G133" s="273">
        <v>0</v>
      </c>
      <c r="H133" s="273">
        <v>0</v>
      </c>
      <c r="I133" s="455">
        <v>0</v>
      </c>
    </row>
    <row r="134" spans="1:9" ht="15.75" customHeight="1">
      <c r="A134" s="377" t="s">
        <v>14</v>
      </c>
      <c r="B134" s="273" t="s">
        <v>55</v>
      </c>
      <c r="C134" s="273">
        <v>0</v>
      </c>
      <c r="D134" s="273">
        <v>0</v>
      </c>
      <c r="E134" s="273">
        <v>0</v>
      </c>
      <c r="F134" s="273">
        <v>0</v>
      </c>
      <c r="G134" s="273">
        <v>0</v>
      </c>
      <c r="H134" s="273">
        <v>0</v>
      </c>
      <c r="I134" s="455">
        <v>0</v>
      </c>
    </row>
    <row r="135" spans="1:9" ht="15.75" customHeight="1">
      <c r="A135" s="377" t="s">
        <v>12</v>
      </c>
      <c r="B135" s="273" t="s">
        <v>55</v>
      </c>
      <c r="C135" s="273">
        <v>13</v>
      </c>
      <c r="D135" s="273">
        <v>13</v>
      </c>
      <c r="E135" s="273">
        <v>13</v>
      </c>
      <c r="F135" s="273">
        <v>13</v>
      </c>
      <c r="G135" s="273">
        <v>13</v>
      </c>
      <c r="H135" s="273">
        <v>13</v>
      </c>
      <c r="I135" s="455">
        <v>13</v>
      </c>
    </row>
    <row r="136" spans="1:9" ht="15.75" customHeight="1">
      <c r="A136" s="377" t="s">
        <v>13</v>
      </c>
      <c r="B136" s="273" t="s">
        <v>55</v>
      </c>
      <c r="C136" s="273">
        <v>0</v>
      </c>
      <c r="D136" s="273">
        <v>0</v>
      </c>
      <c r="E136" s="273">
        <v>0</v>
      </c>
      <c r="F136" s="273">
        <v>0</v>
      </c>
      <c r="G136" s="273">
        <v>0</v>
      </c>
      <c r="H136" s="273">
        <v>0</v>
      </c>
      <c r="I136" s="455">
        <v>0</v>
      </c>
    </row>
    <row r="137" spans="1:9" ht="15.75" customHeight="1">
      <c r="A137" s="377" t="s">
        <v>15</v>
      </c>
      <c r="B137" s="273" t="s">
        <v>55</v>
      </c>
      <c r="C137" s="273">
        <v>0</v>
      </c>
      <c r="D137" s="273">
        <v>0</v>
      </c>
      <c r="E137" s="273">
        <v>0</v>
      </c>
      <c r="F137" s="273">
        <v>0</v>
      </c>
      <c r="G137" s="273">
        <v>0</v>
      </c>
      <c r="H137" s="273">
        <v>0</v>
      </c>
      <c r="I137" s="455">
        <v>0</v>
      </c>
    </row>
    <row r="138" spans="1:9" ht="15.75" customHeight="1">
      <c r="A138" s="527" t="s">
        <v>17</v>
      </c>
      <c r="B138" s="528"/>
      <c r="C138" s="528"/>
      <c r="D138" s="528"/>
      <c r="E138" s="528"/>
      <c r="F138" s="528"/>
      <c r="G138" s="528"/>
      <c r="H138" s="528"/>
      <c r="I138" s="529"/>
    </row>
    <row r="139" spans="1:9" ht="15.75" customHeight="1">
      <c r="A139" s="533" t="s">
        <v>62</v>
      </c>
      <c r="B139" s="534"/>
      <c r="C139" s="534"/>
      <c r="D139" s="534"/>
      <c r="E139" s="534"/>
      <c r="F139" s="534"/>
      <c r="G139" s="534"/>
      <c r="H139" s="534"/>
      <c r="I139" s="535"/>
    </row>
    <row r="140" spans="1:9" ht="15.75" customHeight="1">
      <c r="A140" s="377" t="s">
        <v>10</v>
      </c>
      <c r="B140" s="273" t="s">
        <v>55</v>
      </c>
      <c r="C140" s="273">
        <v>0</v>
      </c>
      <c r="D140" s="273">
        <v>0</v>
      </c>
      <c r="E140" s="273">
        <v>0</v>
      </c>
      <c r="F140" s="273">
        <v>0</v>
      </c>
      <c r="G140" s="273">
        <v>0</v>
      </c>
      <c r="H140" s="273">
        <v>0</v>
      </c>
      <c r="I140" s="455">
        <v>0</v>
      </c>
    </row>
    <row r="141" spans="1:9" ht="15.75" customHeight="1">
      <c r="A141" s="377" t="s">
        <v>11</v>
      </c>
      <c r="B141" s="273" t="s">
        <v>55</v>
      </c>
      <c r="C141" s="273">
        <v>0</v>
      </c>
      <c r="D141" s="273">
        <v>0</v>
      </c>
      <c r="E141" s="273">
        <v>0</v>
      </c>
      <c r="F141" s="273">
        <v>0</v>
      </c>
      <c r="G141" s="273">
        <v>0</v>
      </c>
      <c r="H141" s="273">
        <v>0</v>
      </c>
      <c r="I141" s="455">
        <v>0</v>
      </c>
    </row>
    <row r="142" spans="1:9" ht="15.75" customHeight="1">
      <c r="A142" s="377" t="s">
        <v>14</v>
      </c>
      <c r="B142" s="273" t="s">
        <v>55</v>
      </c>
      <c r="C142" s="273">
        <v>0</v>
      </c>
      <c r="D142" s="273">
        <v>0</v>
      </c>
      <c r="E142" s="273">
        <v>0</v>
      </c>
      <c r="F142" s="273">
        <v>0</v>
      </c>
      <c r="G142" s="273">
        <v>0</v>
      </c>
      <c r="H142" s="273">
        <v>0</v>
      </c>
      <c r="I142" s="455">
        <v>0</v>
      </c>
    </row>
    <row r="143" spans="1:9" ht="15.75" customHeight="1">
      <c r="A143" s="377" t="s">
        <v>12</v>
      </c>
      <c r="B143" s="273" t="s">
        <v>55</v>
      </c>
      <c r="C143" s="273">
        <v>13</v>
      </c>
      <c r="D143" s="273">
        <v>13</v>
      </c>
      <c r="E143" s="273">
        <v>13</v>
      </c>
      <c r="F143" s="273">
        <v>13</v>
      </c>
      <c r="G143" s="273">
        <v>13</v>
      </c>
      <c r="H143" s="273">
        <v>13</v>
      </c>
      <c r="I143" s="455">
        <v>13</v>
      </c>
    </row>
    <row r="144" spans="1:9" ht="15.75" customHeight="1">
      <c r="A144" s="377" t="s">
        <v>13</v>
      </c>
      <c r="B144" s="273" t="s">
        <v>55</v>
      </c>
      <c r="C144" s="273">
        <v>0</v>
      </c>
      <c r="D144" s="273">
        <v>0</v>
      </c>
      <c r="E144" s="273">
        <v>0</v>
      </c>
      <c r="F144" s="273">
        <v>0</v>
      </c>
      <c r="G144" s="273">
        <v>0</v>
      </c>
      <c r="H144" s="273">
        <v>0</v>
      </c>
      <c r="I144" s="455">
        <v>0</v>
      </c>
    </row>
    <row r="145" spans="1:9" ht="15.75" customHeight="1">
      <c r="A145" s="377" t="s">
        <v>15</v>
      </c>
      <c r="B145" s="273" t="s">
        <v>55</v>
      </c>
      <c r="C145" s="273">
        <v>0</v>
      </c>
      <c r="D145" s="273">
        <v>0</v>
      </c>
      <c r="E145" s="273">
        <v>0</v>
      </c>
      <c r="F145" s="273">
        <v>0</v>
      </c>
      <c r="G145" s="273">
        <v>0</v>
      </c>
      <c r="H145" s="273">
        <v>0</v>
      </c>
      <c r="I145" s="455">
        <v>0</v>
      </c>
    </row>
    <row r="146" spans="1:9" ht="15.75" customHeight="1">
      <c r="A146" s="527" t="s">
        <v>9</v>
      </c>
      <c r="B146" s="528"/>
      <c r="C146" s="528"/>
      <c r="D146" s="528"/>
      <c r="E146" s="528"/>
      <c r="F146" s="528"/>
      <c r="G146" s="528"/>
      <c r="H146" s="528"/>
      <c r="I146" s="529"/>
    </row>
    <row r="147" spans="1:9" ht="15.75" customHeight="1">
      <c r="A147" s="530" t="s">
        <v>81</v>
      </c>
      <c r="B147" s="531"/>
      <c r="C147" s="531"/>
      <c r="D147" s="531"/>
      <c r="E147" s="531"/>
      <c r="F147" s="531"/>
      <c r="G147" s="531"/>
      <c r="H147" s="531"/>
      <c r="I147" s="532"/>
    </row>
    <row r="148" spans="1:9" ht="15.75" customHeight="1">
      <c r="A148" s="380" t="s">
        <v>10</v>
      </c>
      <c r="B148" s="265" t="s">
        <v>28</v>
      </c>
      <c r="C148" s="265">
        <v>0</v>
      </c>
      <c r="D148" s="265">
        <v>0</v>
      </c>
      <c r="E148" s="265">
        <v>0</v>
      </c>
      <c r="F148" s="265">
        <v>0</v>
      </c>
      <c r="G148" s="265">
        <v>0</v>
      </c>
      <c r="H148" s="265">
        <v>0</v>
      </c>
      <c r="I148" s="456">
        <v>0</v>
      </c>
    </row>
    <row r="149" spans="1:9" ht="15.75" customHeight="1">
      <c r="A149" s="380" t="s">
        <v>11</v>
      </c>
      <c r="B149" s="265" t="s">
        <v>28</v>
      </c>
      <c r="C149" s="265">
        <v>0</v>
      </c>
      <c r="D149" s="265">
        <v>0</v>
      </c>
      <c r="E149" s="265">
        <v>0</v>
      </c>
      <c r="F149" s="265">
        <v>0</v>
      </c>
      <c r="G149" s="265">
        <v>0</v>
      </c>
      <c r="H149" s="265">
        <v>0</v>
      </c>
      <c r="I149" s="456">
        <v>0</v>
      </c>
    </row>
    <row r="150" spans="1:9" ht="15.75" customHeight="1">
      <c r="A150" s="380" t="s">
        <v>14</v>
      </c>
      <c r="B150" s="265" t="s">
        <v>28</v>
      </c>
      <c r="C150" s="265">
        <v>0</v>
      </c>
      <c r="D150" s="265">
        <v>0</v>
      </c>
      <c r="E150" s="265">
        <v>0</v>
      </c>
      <c r="F150" s="265">
        <v>0</v>
      </c>
      <c r="G150" s="265">
        <v>0</v>
      </c>
      <c r="H150" s="265">
        <v>0</v>
      </c>
      <c r="I150" s="456">
        <v>0</v>
      </c>
    </row>
    <row r="151" spans="1:9" ht="15.75" customHeight="1">
      <c r="A151" s="380" t="s">
        <v>12</v>
      </c>
      <c r="B151" s="265" t="s">
        <v>28</v>
      </c>
      <c r="C151" s="265">
        <v>100</v>
      </c>
      <c r="D151" s="265">
        <v>100</v>
      </c>
      <c r="E151" s="265">
        <v>100</v>
      </c>
      <c r="F151" s="265">
        <v>100</v>
      </c>
      <c r="G151" s="265">
        <v>100</v>
      </c>
      <c r="H151" s="265">
        <v>100</v>
      </c>
      <c r="I151" s="456">
        <v>100</v>
      </c>
    </row>
    <row r="152" spans="1:9" ht="15.75" customHeight="1">
      <c r="A152" s="380" t="s">
        <v>13</v>
      </c>
      <c r="B152" s="265" t="s">
        <v>28</v>
      </c>
      <c r="C152" s="265">
        <v>0</v>
      </c>
      <c r="D152" s="265">
        <v>0</v>
      </c>
      <c r="E152" s="265">
        <v>0</v>
      </c>
      <c r="F152" s="265">
        <v>0</v>
      </c>
      <c r="G152" s="265">
        <v>0</v>
      </c>
      <c r="H152" s="265">
        <v>0</v>
      </c>
      <c r="I152" s="456">
        <v>0</v>
      </c>
    </row>
    <row r="153" spans="1:9" ht="15.75" customHeight="1">
      <c r="A153" s="380" t="s">
        <v>15</v>
      </c>
      <c r="B153" s="265" t="s">
        <v>28</v>
      </c>
      <c r="C153" s="265">
        <v>0</v>
      </c>
      <c r="D153" s="265">
        <v>0</v>
      </c>
      <c r="E153" s="265">
        <v>0</v>
      </c>
      <c r="F153" s="265">
        <v>0</v>
      </c>
      <c r="G153" s="265">
        <v>0</v>
      </c>
      <c r="H153" s="265">
        <v>0</v>
      </c>
      <c r="I153" s="456">
        <v>0</v>
      </c>
    </row>
    <row r="154" spans="1:9" ht="15.75" customHeight="1">
      <c r="A154" s="527" t="s">
        <v>16</v>
      </c>
      <c r="B154" s="528"/>
      <c r="C154" s="528"/>
      <c r="D154" s="528"/>
      <c r="E154" s="528"/>
      <c r="F154" s="528"/>
      <c r="G154" s="528"/>
      <c r="H154" s="528"/>
      <c r="I154" s="529"/>
    </row>
    <row r="155" spans="1:9" ht="15.75" customHeight="1">
      <c r="A155" s="530" t="s">
        <v>81</v>
      </c>
      <c r="B155" s="531"/>
      <c r="C155" s="531"/>
      <c r="D155" s="531"/>
      <c r="E155" s="531"/>
      <c r="F155" s="531"/>
      <c r="G155" s="531"/>
      <c r="H155" s="531"/>
      <c r="I155" s="532"/>
    </row>
    <row r="156" spans="1:9" ht="15.75" customHeight="1">
      <c r="A156" s="380" t="s">
        <v>10</v>
      </c>
      <c r="B156" s="265" t="s">
        <v>28</v>
      </c>
      <c r="C156" s="265">
        <v>0</v>
      </c>
      <c r="D156" s="265">
        <v>0</v>
      </c>
      <c r="E156" s="265">
        <v>0</v>
      </c>
      <c r="F156" s="265">
        <v>0</v>
      </c>
      <c r="G156" s="265">
        <v>0</v>
      </c>
      <c r="H156" s="265">
        <v>0</v>
      </c>
      <c r="I156" s="456">
        <v>0</v>
      </c>
    </row>
    <row r="157" spans="1:9" ht="15.75" customHeight="1">
      <c r="A157" s="380" t="s">
        <v>11</v>
      </c>
      <c r="B157" s="265" t="s">
        <v>28</v>
      </c>
      <c r="C157" s="265">
        <v>0</v>
      </c>
      <c r="D157" s="265">
        <v>0</v>
      </c>
      <c r="E157" s="265">
        <v>0</v>
      </c>
      <c r="F157" s="265">
        <v>0</v>
      </c>
      <c r="G157" s="265">
        <v>0</v>
      </c>
      <c r="H157" s="265">
        <v>0</v>
      </c>
      <c r="I157" s="456">
        <v>0</v>
      </c>
    </row>
    <row r="158" spans="1:9" ht="15.75" customHeight="1">
      <c r="A158" s="380" t="s">
        <v>14</v>
      </c>
      <c r="B158" s="265" t="s">
        <v>28</v>
      </c>
      <c r="C158" s="265">
        <v>0</v>
      </c>
      <c r="D158" s="265">
        <v>0</v>
      </c>
      <c r="E158" s="265">
        <v>0</v>
      </c>
      <c r="F158" s="265">
        <v>0</v>
      </c>
      <c r="G158" s="265">
        <v>0</v>
      </c>
      <c r="H158" s="265">
        <v>0</v>
      </c>
      <c r="I158" s="456">
        <v>0</v>
      </c>
    </row>
    <row r="159" spans="1:9" ht="15.75" customHeight="1">
      <c r="A159" s="380" t="s">
        <v>12</v>
      </c>
      <c r="B159" s="265" t="s">
        <v>28</v>
      </c>
      <c r="C159" s="265">
        <v>100</v>
      </c>
      <c r="D159" s="265">
        <v>100</v>
      </c>
      <c r="E159" s="265">
        <v>100</v>
      </c>
      <c r="F159" s="265">
        <v>100</v>
      </c>
      <c r="G159" s="265">
        <v>100</v>
      </c>
      <c r="H159" s="265">
        <v>100</v>
      </c>
      <c r="I159" s="456">
        <v>100</v>
      </c>
    </row>
    <row r="160" spans="1:9" ht="15.75" customHeight="1">
      <c r="A160" s="380" t="s">
        <v>13</v>
      </c>
      <c r="B160" s="265" t="s">
        <v>28</v>
      </c>
      <c r="C160" s="265">
        <v>0</v>
      </c>
      <c r="D160" s="265">
        <v>0</v>
      </c>
      <c r="E160" s="265">
        <v>0</v>
      </c>
      <c r="F160" s="265">
        <v>0</v>
      </c>
      <c r="G160" s="265">
        <v>0</v>
      </c>
      <c r="H160" s="265">
        <v>0</v>
      </c>
      <c r="I160" s="456">
        <v>0</v>
      </c>
    </row>
    <row r="161" spans="1:9" ht="15.75" customHeight="1">
      <c r="A161" s="380" t="s">
        <v>15</v>
      </c>
      <c r="B161" s="265" t="s">
        <v>28</v>
      </c>
      <c r="C161" s="265">
        <v>0</v>
      </c>
      <c r="D161" s="265">
        <v>0</v>
      </c>
      <c r="E161" s="265">
        <v>0</v>
      </c>
      <c r="F161" s="265">
        <v>0</v>
      </c>
      <c r="G161" s="265">
        <v>0</v>
      </c>
      <c r="H161" s="265">
        <v>0</v>
      </c>
      <c r="I161" s="456">
        <v>0</v>
      </c>
    </row>
    <row r="162" spans="1:9" ht="15.75" customHeight="1">
      <c r="A162" s="527" t="s">
        <v>17</v>
      </c>
      <c r="B162" s="528"/>
      <c r="C162" s="528"/>
      <c r="D162" s="528"/>
      <c r="E162" s="528"/>
      <c r="F162" s="528"/>
      <c r="G162" s="528"/>
      <c r="H162" s="528"/>
      <c r="I162" s="529"/>
    </row>
    <row r="163" spans="1:9" ht="15.75" customHeight="1">
      <c r="A163" s="530" t="s">
        <v>81</v>
      </c>
      <c r="B163" s="531"/>
      <c r="C163" s="531"/>
      <c r="D163" s="531"/>
      <c r="E163" s="531"/>
      <c r="F163" s="531"/>
      <c r="G163" s="531"/>
      <c r="H163" s="531"/>
      <c r="I163" s="532"/>
    </row>
    <row r="164" spans="1:9" ht="15.75" customHeight="1">
      <c r="A164" s="380" t="s">
        <v>10</v>
      </c>
      <c r="B164" s="265" t="s">
        <v>28</v>
      </c>
      <c r="C164" s="265">
        <v>0</v>
      </c>
      <c r="D164" s="265">
        <v>0</v>
      </c>
      <c r="E164" s="265">
        <v>0</v>
      </c>
      <c r="F164" s="265">
        <v>0</v>
      </c>
      <c r="G164" s="265">
        <v>0</v>
      </c>
      <c r="H164" s="265">
        <v>0</v>
      </c>
      <c r="I164" s="456">
        <v>0</v>
      </c>
    </row>
    <row r="165" spans="1:9" ht="15.75" customHeight="1">
      <c r="A165" s="380" t="s">
        <v>11</v>
      </c>
      <c r="B165" s="265" t="s">
        <v>28</v>
      </c>
      <c r="C165" s="265">
        <v>0</v>
      </c>
      <c r="D165" s="265">
        <v>0</v>
      </c>
      <c r="E165" s="265">
        <v>0</v>
      </c>
      <c r="F165" s="265">
        <v>0</v>
      </c>
      <c r="G165" s="265">
        <v>0</v>
      </c>
      <c r="H165" s="265">
        <v>0</v>
      </c>
      <c r="I165" s="456">
        <v>0</v>
      </c>
    </row>
    <row r="166" spans="1:9" ht="15.75" customHeight="1">
      <c r="A166" s="380" t="s">
        <v>14</v>
      </c>
      <c r="B166" s="265" t="s">
        <v>28</v>
      </c>
      <c r="C166" s="265">
        <v>0</v>
      </c>
      <c r="D166" s="265">
        <v>0</v>
      </c>
      <c r="E166" s="265">
        <v>0</v>
      </c>
      <c r="F166" s="265">
        <v>0</v>
      </c>
      <c r="G166" s="265">
        <v>0</v>
      </c>
      <c r="H166" s="265">
        <v>0</v>
      </c>
      <c r="I166" s="456">
        <v>0</v>
      </c>
    </row>
    <row r="167" spans="1:9" ht="15.75" customHeight="1">
      <c r="A167" s="380" t="s">
        <v>12</v>
      </c>
      <c r="B167" s="265" t="s">
        <v>28</v>
      </c>
      <c r="C167" s="265">
        <v>100</v>
      </c>
      <c r="D167" s="265">
        <v>100</v>
      </c>
      <c r="E167" s="265">
        <v>100</v>
      </c>
      <c r="F167" s="265">
        <v>100</v>
      </c>
      <c r="G167" s="265">
        <v>100</v>
      </c>
      <c r="H167" s="265">
        <v>100</v>
      </c>
      <c r="I167" s="456">
        <v>100</v>
      </c>
    </row>
    <row r="168" spans="1:9" ht="15.75" customHeight="1">
      <c r="A168" s="380" t="s">
        <v>13</v>
      </c>
      <c r="B168" s="265" t="s">
        <v>28</v>
      </c>
      <c r="C168" s="265">
        <v>0</v>
      </c>
      <c r="D168" s="265">
        <v>0</v>
      </c>
      <c r="E168" s="265">
        <v>0</v>
      </c>
      <c r="F168" s="265">
        <v>0</v>
      </c>
      <c r="G168" s="265">
        <v>0</v>
      </c>
      <c r="H168" s="265">
        <v>0</v>
      </c>
      <c r="I168" s="456">
        <v>0</v>
      </c>
    </row>
    <row r="169" spans="1:9" ht="15.75" customHeight="1" thickBot="1">
      <c r="A169" s="457" t="s">
        <v>15</v>
      </c>
      <c r="B169" s="458" t="s">
        <v>28</v>
      </c>
      <c r="C169" s="458">
        <v>0</v>
      </c>
      <c r="D169" s="458">
        <v>0</v>
      </c>
      <c r="E169" s="458">
        <v>0</v>
      </c>
      <c r="F169" s="458">
        <v>0</v>
      </c>
      <c r="G169" s="458">
        <v>0</v>
      </c>
      <c r="H169" s="458">
        <v>0</v>
      </c>
      <c r="I169" s="459">
        <v>0</v>
      </c>
    </row>
    <row r="170" spans="1:9" ht="18.75">
      <c r="A170" s="527" t="s">
        <v>9</v>
      </c>
      <c r="B170" s="528"/>
      <c r="C170" s="528"/>
      <c r="D170" s="528"/>
      <c r="E170" s="528"/>
      <c r="F170" s="528"/>
      <c r="G170" s="528"/>
      <c r="H170" s="528"/>
      <c r="I170" s="529"/>
    </row>
    <row r="171" spans="1:9">
      <c r="A171" s="546" t="s">
        <v>256</v>
      </c>
      <c r="B171" s="547"/>
      <c r="C171" s="547"/>
      <c r="D171" s="547"/>
      <c r="E171" s="547"/>
      <c r="F171" s="547"/>
      <c r="G171" s="547"/>
      <c r="H171" s="547"/>
      <c r="I171" s="547"/>
    </row>
    <row r="172" spans="1:9">
      <c r="A172" s="291" t="s">
        <v>10</v>
      </c>
      <c r="B172" s="462" t="s">
        <v>55</v>
      </c>
      <c r="C172" s="291">
        <f>(C124*C148)/100</f>
        <v>0</v>
      </c>
      <c r="D172" s="291">
        <f t="shared" ref="D172:I172" si="28">(D124*D148)/100</f>
        <v>0</v>
      </c>
      <c r="E172" s="291">
        <f t="shared" si="28"/>
        <v>0</v>
      </c>
      <c r="F172" s="291">
        <f t="shared" si="28"/>
        <v>0</v>
      </c>
      <c r="G172" s="291">
        <f t="shared" si="28"/>
        <v>0</v>
      </c>
      <c r="H172" s="291">
        <f t="shared" si="28"/>
        <v>0</v>
      </c>
      <c r="I172" s="291">
        <f t="shared" si="28"/>
        <v>0</v>
      </c>
    </row>
    <row r="173" spans="1:9">
      <c r="A173" s="291" t="s">
        <v>11</v>
      </c>
      <c r="B173" s="462" t="s">
        <v>55</v>
      </c>
      <c r="C173" s="291">
        <f t="shared" ref="C173:I177" si="29">(C125*C149)/100</f>
        <v>0</v>
      </c>
      <c r="D173" s="291">
        <f t="shared" si="29"/>
        <v>0</v>
      </c>
      <c r="E173" s="291">
        <f t="shared" si="29"/>
        <v>0</v>
      </c>
      <c r="F173" s="291">
        <f t="shared" si="29"/>
        <v>0</v>
      </c>
      <c r="G173" s="291">
        <f t="shared" si="29"/>
        <v>0</v>
      </c>
      <c r="H173" s="291">
        <f t="shared" si="29"/>
        <v>0</v>
      </c>
      <c r="I173" s="291">
        <f t="shared" si="29"/>
        <v>0</v>
      </c>
    </row>
    <row r="174" spans="1:9">
      <c r="A174" s="291" t="s">
        <v>14</v>
      </c>
      <c r="B174" s="462" t="s">
        <v>55</v>
      </c>
      <c r="C174" s="291">
        <f t="shared" si="29"/>
        <v>0</v>
      </c>
      <c r="D174" s="291">
        <f t="shared" si="29"/>
        <v>0</v>
      </c>
      <c r="E174" s="291">
        <f t="shared" si="29"/>
        <v>0</v>
      </c>
      <c r="F174" s="291">
        <f t="shared" si="29"/>
        <v>0</v>
      </c>
      <c r="G174" s="291">
        <f t="shared" si="29"/>
        <v>0</v>
      </c>
      <c r="H174" s="291">
        <f t="shared" si="29"/>
        <v>0</v>
      </c>
      <c r="I174" s="291">
        <f t="shared" si="29"/>
        <v>0</v>
      </c>
    </row>
    <row r="175" spans="1:9">
      <c r="A175" s="291" t="s">
        <v>12</v>
      </c>
      <c r="B175" s="462" t="s">
        <v>55</v>
      </c>
      <c r="C175" s="291">
        <f t="shared" si="29"/>
        <v>13</v>
      </c>
      <c r="D175" s="291">
        <f t="shared" si="29"/>
        <v>13</v>
      </c>
      <c r="E175" s="291">
        <f t="shared" si="29"/>
        <v>13</v>
      </c>
      <c r="F175" s="291">
        <f t="shared" si="29"/>
        <v>13</v>
      </c>
      <c r="G175" s="291">
        <f t="shared" si="29"/>
        <v>13</v>
      </c>
      <c r="H175" s="291">
        <f t="shared" si="29"/>
        <v>13</v>
      </c>
      <c r="I175" s="291">
        <f t="shared" si="29"/>
        <v>13</v>
      </c>
    </row>
    <row r="176" spans="1:9">
      <c r="A176" s="291" t="s">
        <v>13</v>
      </c>
      <c r="B176" s="462" t="s">
        <v>55</v>
      </c>
      <c r="C176" s="291">
        <f t="shared" si="29"/>
        <v>0</v>
      </c>
      <c r="D176" s="291">
        <f t="shared" si="29"/>
        <v>0</v>
      </c>
      <c r="E176" s="291">
        <f t="shared" si="29"/>
        <v>0</v>
      </c>
      <c r="F176" s="291">
        <f t="shared" si="29"/>
        <v>0</v>
      </c>
      <c r="G176" s="291">
        <f t="shared" si="29"/>
        <v>0</v>
      </c>
      <c r="H176" s="291">
        <f t="shared" si="29"/>
        <v>0</v>
      </c>
      <c r="I176" s="291">
        <f t="shared" si="29"/>
        <v>0</v>
      </c>
    </row>
    <row r="177" spans="1:9">
      <c r="A177" s="291" t="s">
        <v>15</v>
      </c>
      <c r="B177" s="462" t="s">
        <v>55</v>
      </c>
      <c r="C177" s="291">
        <f t="shared" si="29"/>
        <v>0</v>
      </c>
      <c r="D177" s="291">
        <f t="shared" si="29"/>
        <v>0</v>
      </c>
      <c r="E177" s="291">
        <f t="shared" si="29"/>
        <v>0</v>
      </c>
      <c r="F177" s="291">
        <f t="shared" si="29"/>
        <v>0</v>
      </c>
      <c r="G177" s="291">
        <f t="shared" si="29"/>
        <v>0</v>
      </c>
      <c r="H177" s="291">
        <f t="shared" si="29"/>
        <v>0</v>
      </c>
      <c r="I177" s="291">
        <f t="shared" si="29"/>
        <v>0</v>
      </c>
    </row>
    <row r="178" spans="1:9">
      <c r="A178" s="462" t="s">
        <v>34</v>
      </c>
      <c r="B178" s="462" t="s">
        <v>55</v>
      </c>
      <c r="C178" s="291">
        <f>SUM(C172:C177)</f>
        <v>13</v>
      </c>
      <c r="D178" s="291">
        <f t="shared" ref="D178:I178" si="30">SUM(D172:D177)</f>
        <v>13</v>
      </c>
      <c r="E178" s="291">
        <f t="shared" si="30"/>
        <v>13</v>
      </c>
      <c r="F178" s="291">
        <f t="shared" si="30"/>
        <v>13</v>
      </c>
      <c r="G178" s="291">
        <f t="shared" si="30"/>
        <v>13</v>
      </c>
      <c r="H178" s="291">
        <f t="shared" si="30"/>
        <v>13</v>
      </c>
      <c r="I178" s="291">
        <f t="shared" si="30"/>
        <v>13</v>
      </c>
    </row>
    <row r="179" spans="1:9" ht="18.75">
      <c r="A179" s="527" t="s">
        <v>16</v>
      </c>
      <c r="B179" s="528"/>
      <c r="C179" s="528"/>
      <c r="D179" s="528"/>
      <c r="E179" s="528"/>
      <c r="F179" s="528"/>
      <c r="G179" s="528"/>
      <c r="H179" s="528"/>
      <c r="I179" s="529"/>
    </row>
    <row r="180" spans="1:9">
      <c r="A180" s="546" t="s">
        <v>256</v>
      </c>
      <c r="B180" s="547"/>
      <c r="C180" s="547"/>
      <c r="D180" s="547"/>
      <c r="E180" s="547"/>
      <c r="F180" s="547"/>
      <c r="G180" s="547"/>
      <c r="H180" s="547"/>
      <c r="I180" s="547"/>
    </row>
    <row r="181" spans="1:9">
      <c r="A181" s="291" t="s">
        <v>10</v>
      </c>
      <c r="B181" s="462" t="s">
        <v>55</v>
      </c>
      <c r="C181" s="291">
        <f>(C132*C156)/100</f>
        <v>0</v>
      </c>
      <c r="D181" s="291">
        <f t="shared" ref="D181:I181" si="31">(D132*D156)/100</f>
        <v>0</v>
      </c>
      <c r="E181" s="291">
        <f t="shared" si="31"/>
        <v>0</v>
      </c>
      <c r="F181" s="291">
        <f t="shared" si="31"/>
        <v>0</v>
      </c>
      <c r="G181" s="291">
        <f t="shared" si="31"/>
        <v>0</v>
      </c>
      <c r="H181" s="291">
        <f t="shared" si="31"/>
        <v>0</v>
      </c>
      <c r="I181" s="291">
        <f t="shared" si="31"/>
        <v>0</v>
      </c>
    </row>
    <row r="182" spans="1:9">
      <c r="A182" s="291" t="s">
        <v>11</v>
      </c>
      <c r="B182" s="462" t="s">
        <v>55</v>
      </c>
      <c r="C182" s="291">
        <f t="shared" ref="C182:I186" si="32">(C133*C157)/100</f>
        <v>0</v>
      </c>
      <c r="D182" s="291">
        <f t="shared" si="32"/>
        <v>0</v>
      </c>
      <c r="E182" s="291">
        <f t="shared" si="32"/>
        <v>0</v>
      </c>
      <c r="F182" s="291">
        <f t="shared" si="32"/>
        <v>0</v>
      </c>
      <c r="G182" s="291">
        <f t="shared" si="32"/>
        <v>0</v>
      </c>
      <c r="H182" s="291">
        <f t="shared" si="32"/>
        <v>0</v>
      </c>
      <c r="I182" s="291">
        <f t="shared" si="32"/>
        <v>0</v>
      </c>
    </row>
    <row r="183" spans="1:9">
      <c r="A183" s="291" t="s">
        <v>14</v>
      </c>
      <c r="B183" s="462" t="s">
        <v>55</v>
      </c>
      <c r="C183" s="291">
        <f t="shared" si="32"/>
        <v>0</v>
      </c>
      <c r="D183" s="291">
        <f t="shared" si="32"/>
        <v>0</v>
      </c>
      <c r="E183" s="291">
        <f t="shared" si="32"/>
        <v>0</v>
      </c>
      <c r="F183" s="291">
        <f t="shared" si="32"/>
        <v>0</v>
      </c>
      <c r="G183" s="291">
        <f t="shared" si="32"/>
        <v>0</v>
      </c>
      <c r="H183" s="291">
        <f t="shared" si="32"/>
        <v>0</v>
      </c>
      <c r="I183" s="291">
        <f t="shared" si="32"/>
        <v>0</v>
      </c>
    </row>
    <row r="184" spans="1:9">
      <c r="A184" s="291" t="s">
        <v>12</v>
      </c>
      <c r="B184" s="462" t="s">
        <v>55</v>
      </c>
      <c r="C184" s="291">
        <f>(C135*C159)/100</f>
        <v>13</v>
      </c>
      <c r="D184" s="291">
        <f t="shared" si="32"/>
        <v>13</v>
      </c>
      <c r="E184" s="291">
        <f t="shared" si="32"/>
        <v>13</v>
      </c>
      <c r="F184" s="291">
        <f t="shared" si="32"/>
        <v>13</v>
      </c>
      <c r="G184" s="291">
        <f t="shared" si="32"/>
        <v>13</v>
      </c>
      <c r="H184" s="291">
        <f t="shared" si="32"/>
        <v>13</v>
      </c>
      <c r="I184" s="291">
        <f t="shared" si="32"/>
        <v>13</v>
      </c>
    </row>
    <row r="185" spans="1:9">
      <c r="A185" s="291" t="s">
        <v>13</v>
      </c>
      <c r="B185" s="462" t="s">
        <v>55</v>
      </c>
      <c r="C185" s="291">
        <f t="shared" si="32"/>
        <v>0</v>
      </c>
      <c r="D185" s="291">
        <f t="shared" si="32"/>
        <v>0</v>
      </c>
      <c r="E185" s="291">
        <f t="shared" si="32"/>
        <v>0</v>
      </c>
      <c r="F185" s="291">
        <f t="shared" si="32"/>
        <v>0</v>
      </c>
      <c r="G185" s="291">
        <f t="shared" si="32"/>
        <v>0</v>
      </c>
      <c r="H185" s="291">
        <f t="shared" si="32"/>
        <v>0</v>
      </c>
      <c r="I185" s="291">
        <f t="shared" si="32"/>
        <v>0</v>
      </c>
    </row>
    <row r="186" spans="1:9">
      <c r="A186" s="291" t="s">
        <v>15</v>
      </c>
      <c r="B186" s="462" t="s">
        <v>55</v>
      </c>
      <c r="C186" s="291">
        <f t="shared" si="32"/>
        <v>0</v>
      </c>
      <c r="D186" s="291">
        <f t="shared" si="32"/>
        <v>0</v>
      </c>
      <c r="E186" s="291">
        <f t="shared" si="32"/>
        <v>0</v>
      </c>
      <c r="F186" s="291">
        <f t="shared" si="32"/>
        <v>0</v>
      </c>
      <c r="G186" s="291">
        <f t="shared" si="32"/>
        <v>0</v>
      </c>
      <c r="H186" s="291">
        <f t="shared" si="32"/>
        <v>0</v>
      </c>
      <c r="I186" s="291">
        <f t="shared" si="32"/>
        <v>0</v>
      </c>
    </row>
    <row r="187" spans="1:9">
      <c r="A187" s="462" t="s">
        <v>34</v>
      </c>
      <c r="B187" s="462" t="s">
        <v>55</v>
      </c>
      <c r="C187" s="291">
        <f>SUM(C181:C186)</f>
        <v>13</v>
      </c>
      <c r="D187" s="291">
        <f t="shared" ref="D187:I187" si="33">SUM(D181:D186)</f>
        <v>13</v>
      </c>
      <c r="E187" s="291">
        <f t="shared" si="33"/>
        <v>13</v>
      </c>
      <c r="F187" s="291">
        <f t="shared" si="33"/>
        <v>13</v>
      </c>
      <c r="G187" s="291">
        <f t="shared" si="33"/>
        <v>13</v>
      </c>
      <c r="H187" s="291">
        <f t="shared" si="33"/>
        <v>13</v>
      </c>
      <c r="I187" s="291">
        <f t="shared" si="33"/>
        <v>13</v>
      </c>
    </row>
    <row r="188" spans="1:9" ht="18.75">
      <c r="A188" s="527" t="s">
        <v>17</v>
      </c>
      <c r="B188" s="528"/>
      <c r="C188" s="528"/>
      <c r="D188" s="528"/>
      <c r="E188" s="528"/>
      <c r="F188" s="528"/>
      <c r="G188" s="528"/>
      <c r="H188" s="528"/>
      <c r="I188" s="529"/>
    </row>
    <row r="189" spans="1:9">
      <c r="A189" s="546" t="s">
        <v>256</v>
      </c>
      <c r="B189" s="547"/>
      <c r="C189" s="547"/>
      <c r="D189" s="547"/>
      <c r="E189" s="547"/>
      <c r="F189" s="547"/>
      <c r="G189" s="547"/>
      <c r="H189" s="547"/>
      <c r="I189" s="547"/>
    </row>
    <row r="190" spans="1:9">
      <c r="A190" s="291" t="s">
        <v>10</v>
      </c>
      <c r="B190" s="462" t="s">
        <v>55</v>
      </c>
      <c r="C190" s="291">
        <f>(C140*C164)/100</f>
        <v>0</v>
      </c>
      <c r="D190" s="291">
        <f t="shared" ref="D190:I190" si="34">(D140*D164)/100</f>
        <v>0</v>
      </c>
      <c r="E190" s="291">
        <f t="shared" si="34"/>
        <v>0</v>
      </c>
      <c r="F190" s="291">
        <f t="shared" si="34"/>
        <v>0</v>
      </c>
      <c r="G190" s="291">
        <f t="shared" si="34"/>
        <v>0</v>
      </c>
      <c r="H190" s="291">
        <f t="shared" si="34"/>
        <v>0</v>
      </c>
      <c r="I190" s="291">
        <f t="shared" si="34"/>
        <v>0</v>
      </c>
    </row>
    <row r="191" spans="1:9">
      <c r="A191" s="291" t="s">
        <v>11</v>
      </c>
      <c r="B191" s="462" t="s">
        <v>55</v>
      </c>
      <c r="C191" s="291">
        <f t="shared" ref="C191:I195" si="35">(C141*C165)/100</f>
        <v>0</v>
      </c>
      <c r="D191" s="291">
        <f t="shared" si="35"/>
        <v>0</v>
      </c>
      <c r="E191" s="291">
        <f t="shared" si="35"/>
        <v>0</v>
      </c>
      <c r="F191" s="291">
        <f t="shared" si="35"/>
        <v>0</v>
      </c>
      <c r="G191" s="291">
        <f t="shared" si="35"/>
        <v>0</v>
      </c>
      <c r="H191" s="291">
        <f t="shared" si="35"/>
        <v>0</v>
      </c>
      <c r="I191" s="291">
        <f t="shared" si="35"/>
        <v>0</v>
      </c>
    </row>
    <row r="192" spans="1:9">
      <c r="A192" s="291" t="s">
        <v>14</v>
      </c>
      <c r="B192" s="462" t="s">
        <v>55</v>
      </c>
      <c r="C192" s="291">
        <f t="shared" si="35"/>
        <v>0</v>
      </c>
      <c r="D192" s="291">
        <f t="shared" si="35"/>
        <v>0</v>
      </c>
      <c r="E192" s="291">
        <f t="shared" si="35"/>
        <v>0</v>
      </c>
      <c r="F192" s="291">
        <f t="shared" si="35"/>
        <v>0</v>
      </c>
      <c r="G192" s="291">
        <f t="shared" si="35"/>
        <v>0</v>
      </c>
      <c r="H192" s="291">
        <f t="shared" si="35"/>
        <v>0</v>
      </c>
      <c r="I192" s="291">
        <f t="shared" si="35"/>
        <v>0</v>
      </c>
    </row>
    <row r="193" spans="1:9">
      <c r="A193" s="291" t="s">
        <v>12</v>
      </c>
      <c r="B193" s="462" t="s">
        <v>55</v>
      </c>
      <c r="C193" s="291">
        <f t="shared" si="35"/>
        <v>13</v>
      </c>
      <c r="D193" s="291">
        <f t="shared" si="35"/>
        <v>13</v>
      </c>
      <c r="E193" s="291">
        <f t="shared" si="35"/>
        <v>13</v>
      </c>
      <c r="F193" s="291">
        <f t="shared" si="35"/>
        <v>13</v>
      </c>
      <c r="G193" s="291">
        <f t="shared" si="35"/>
        <v>13</v>
      </c>
      <c r="H193" s="291">
        <f t="shared" si="35"/>
        <v>13</v>
      </c>
      <c r="I193" s="291">
        <f t="shared" si="35"/>
        <v>13</v>
      </c>
    </row>
    <row r="194" spans="1:9">
      <c r="A194" s="291" t="s">
        <v>13</v>
      </c>
      <c r="B194" s="462" t="s">
        <v>55</v>
      </c>
      <c r="C194" s="291">
        <f t="shared" si="35"/>
        <v>0</v>
      </c>
      <c r="D194" s="291">
        <f t="shared" si="35"/>
        <v>0</v>
      </c>
      <c r="E194" s="291">
        <f t="shared" si="35"/>
        <v>0</v>
      </c>
      <c r="F194" s="291">
        <f t="shared" si="35"/>
        <v>0</v>
      </c>
      <c r="G194" s="291">
        <f t="shared" si="35"/>
        <v>0</v>
      </c>
      <c r="H194" s="291">
        <f t="shared" si="35"/>
        <v>0</v>
      </c>
      <c r="I194" s="291">
        <f t="shared" si="35"/>
        <v>0</v>
      </c>
    </row>
    <row r="195" spans="1:9" ht="39.6" customHeight="1">
      <c r="A195" s="291" t="s">
        <v>15</v>
      </c>
      <c r="B195" s="462" t="s">
        <v>55</v>
      </c>
      <c r="C195" s="291">
        <f t="shared" si="35"/>
        <v>0</v>
      </c>
      <c r="D195" s="291">
        <f t="shared" si="35"/>
        <v>0</v>
      </c>
      <c r="E195" s="291">
        <f t="shared" si="35"/>
        <v>0</v>
      </c>
      <c r="F195" s="291">
        <f t="shared" si="35"/>
        <v>0</v>
      </c>
      <c r="G195" s="291">
        <f t="shared" si="35"/>
        <v>0</v>
      </c>
      <c r="H195" s="291">
        <f t="shared" si="35"/>
        <v>0</v>
      </c>
      <c r="I195" s="291">
        <f t="shared" si="35"/>
        <v>0</v>
      </c>
    </row>
    <row r="196" spans="1:9" ht="39.6" customHeight="1">
      <c r="A196" s="462" t="s">
        <v>34</v>
      </c>
      <c r="B196" s="462" t="s">
        <v>55</v>
      </c>
      <c r="C196" s="291">
        <f>SUM(C190:C195)</f>
        <v>13</v>
      </c>
      <c r="D196" s="291">
        <f t="shared" ref="D196:I196" si="36">SUM(D190:D195)</f>
        <v>13</v>
      </c>
      <c r="E196" s="291">
        <f t="shared" si="36"/>
        <v>13</v>
      </c>
      <c r="F196" s="291">
        <f t="shared" si="36"/>
        <v>13</v>
      </c>
      <c r="G196" s="291">
        <f t="shared" si="36"/>
        <v>13</v>
      </c>
      <c r="H196" s="291">
        <f t="shared" si="36"/>
        <v>13</v>
      </c>
      <c r="I196" s="291">
        <f t="shared" si="36"/>
        <v>13</v>
      </c>
    </row>
    <row r="197" spans="1:9" ht="18.75">
      <c r="A197" s="527" t="s">
        <v>9</v>
      </c>
      <c r="B197" s="528"/>
      <c r="C197" s="528"/>
      <c r="D197" s="528"/>
      <c r="E197" s="528"/>
      <c r="F197" s="528"/>
      <c r="G197" s="528"/>
      <c r="H197" s="528"/>
      <c r="I197" s="529"/>
    </row>
    <row r="198" spans="1:9">
      <c r="A198" s="541" t="s">
        <v>257</v>
      </c>
      <c r="B198" s="542"/>
      <c r="C198" s="542"/>
      <c r="D198" s="542"/>
      <c r="E198" s="542"/>
      <c r="F198" s="542"/>
      <c r="G198" s="542"/>
      <c r="H198" s="542"/>
      <c r="I198" s="542"/>
    </row>
    <row r="199" spans="1:9">
      <c r="A199" s="349" t="s">
        <v>10</v>
      </c>
      <c r="B199" s="463" t="s">
        <v>138</v>
      </c>
      <c r="C199" s="349">
        <f>C172/C$178</f>
        <v>0</v>
      </c>
      <c r="D199" s="349">
        <f t="shared" ref="D199:I199" si="37">D172/D$178</f>
        <v>0</v>
      </c>
      <c r="E199" s="349">
        <f t="shared" si="37"/>
        <v>0</v>
      </c>
      <c r="F199" s="349">
        <f t="shared" si="37"/>
        <v>0</v>
      </c>
      <c r="G199" s="349">
        <f t="shared" si="37"/>
        <v>0</v>
      </c>
      <c r="H199" s="349">
        <f t="shared" si="37"/>
        <v>0</v>
      </c>
      <c r="I199" s="349">
        <f t="shared" si="37"/>
        <v>0</v>
      </c>
    </row>
    <row r="200" spans="1:9">
      <c r="A200" s="349" t="s">
        <v>11</v>
      </c>
      <c r="B200" s="463" t="s">
        <v>138</v>
      </c>
      <c r="C200" s="349">
        <f t="shared" ref="C200:I204" si="38">C173/C$178</f>
        <v>0</v>
      </c>
      <c r="D200" s="349">
        <f t="shared" si="38"/>
        <v>0</v>
      </c>
      <c r="E200" s="349">
        <f t="shared" si="38"/>
        <v>0</v>
      </c>
      <c r="F200" s="349">
        <f t="shared" si="38"/>
        <v>0</v>
      </c>
      <c r="G200" s="349">
        <f t="shared" si="38"/>
        <v>0</v>
      </c>
      <c r="H200" s="349">
        <f t="shared" si="38"/>
        <v>0</v>
      </c>
      <c r="I200" s="349">
        <f t="shared" si="38"/>
        <v>0</v>
      </c>
    </row>
    <row r="201" spans="1:9">
      <c r="A201" s="349" t="s">
        <v>14</v>
      </c>
      <c r="B201" s="463" t="s">
        <v>138</v>
      </c>
      <c r="C201" s="349">
        <f t="shared" si="38"/>
        <v>0</v>
      </c>
      <c r="D201" s="349">
        <f t="shared" si="38"/>
        <v>0</v>
      </c>
      <c r="E201" s="349">
        <f t="shared" si="38"/>
        <v>0</v>
      </c>
      <c r="F201" s="349">
        <f t="shared" si="38"/>
        <v>0</v>
      </c>
      <c r="G201" s="349">
        <f t="shared" si="38"/>
        <v>0</v>
      </c>
      <c r="H201" s="349">
        <f t="shared" si="38"/>
        <v>0</v>
      </c>
      <c r="I201" s="349">
        <f t="shared" si="38"/>
        <v>0</v>
      </c>
    </row>
    <row r="202" spans="1:9">
      <c r="A202" s="349" t="s">
        <v>12</v>
      </c>
      <c r="B202" s="463" t="s">
        <v>138</v>
      </c>
      <c r="C202" s="349">
        <f t="shared" si="38"/>
        <v>1</v>
      </c>
      <c r="D202" s="349">
        <f t="shared" si="38"/>
        <v>1</v>
      </c>
      <c r="E202" s="349">
        <f t="shared" si="38"/>
        <v>1</v>
      </c>
      <c r="F202" s="349">
        <f t="shared" si="38"/>
        <v>1</v>
      </c>
      <c r="G202" s="349">
        <f t="shared" si="38"/>
        <v>1</v>
      </c>
      <c r="H202" s="349">
        <f t="shared" si="38"/>
        <v>1</v>
      </c>
      <c r="I202" s="349">
        <f t="shared" si="38"/>
        <v>1</v>
      </c>
    </row>
    <row r="203" spans="1:9">
      <c r="A203" s="349" t="s">
        <v>13</v>
      </c>
      <c r="B203" s="463" t="s">
        <v>138</v>
      </c>
      <c r="C203" s="349">
        <f t="shared" si="38"/>
        <v>0</v>
      </c>
      <c r="D203" s="349">
        <f t="shared" si="38"/>
        <v>0</v>
      </c>
      <c r="E203" s="349">
        <f t="shared" si="38"/>
        <v>0</v>
      </c>
      <c r="F203" s="349">
        <f t="shared" si="38"/>
        <v>0</v>
      </c>
      <c r="G203" s="349">
        <f t="shared" si="38"/>
        <v>0</v>
      </c>
      <c r="H203" s="349">
        <f t="shared" si="38"/>
        <v>0</v>
      </c>
      <c r="I203" s="349">
        <f t="shared" si="38"/>
        <v>0</v>
      </c>
    </row>
    <row r="204" spans="1:9">
      <c r="A204" s="349" t="s">
        <v>15</v>
      </c>
      <c r="B204" s="463" t="s">
        <v>138</v>
      </c>
      <c r="C204" s="349">
        <f t="shared" si="38"/>
        <v>0</v>
      </c>
      <c r="D204" s="349">
        <f t="shared" si="38"/>
        <v>0</v>
      </c>
      <c r="E204" s="349">
        <f t="shared" si="38"/>
        <v>0</v>
      </c>
      <c r="F204" s="349">
        <f t="shared" si="38"/>
        <v>0</v>
      </c>
      <c r="G204" s="349">
        <f t="shared" si="38"/>
        <v>0</v>
      </c>
      <c r="H204" s="349">
        <f t="shared" si="38"/>
        <v>0</v>
      </c>
      <c r="I204" s="349">
        <f t="shared" si="38"/>
        <v>0</v>
      </c>
    </row>
    <row r="205" spans="1:9" ht="18.75">
      <c r="A205" s="527" t="s">
        <v>16</v>
      </c>
      <c r="B205" s="528"/>
      <c r="C205" s="528"/>
      <c r="D205" s="528"/>
      <c r="E205" s="528"/>
      <c r="F205" s="528"/>
      <c r="G205" s="528"/>
      <c r="H205" s="528"/>
      <c r="I205" s="529"/>
    </row>
    <row r="206" spans="1:9">
      <c r="A206" s="541" t="s">
        <v>257</v>
      </c>
      <c r="B206" s="542"/>
      <c r="C206" s="542"/>
      <c r="D206" s="542"/>
      <c r="E206" s="542"/>
      <c r="F206" s="542"/>
      <c r="G206" s="542"/>
      <c r="H206" s="542"/>
      <c r="I206" s="542"/>
    </row>
    <row r="207" spans="1:9">
      <c r="A207" s="349" t="s">
        <v>10</v>
      </c>
      <c r="B207" s="463" t="s">
        <v>138</v>
      </c>
      <c r="C207" s="349">
        <f>C181/C$187</f>
        <v>0</v>
      </c>
      <c r="D207" s="349">
        <f t="shared" ref="D207:I207" si="39">D181/D$187</f>
        <v>0</v>
      </c>
      <c r="E207" s="349">
        <f t="shared" si="39"/>
        <v>0</v>
      </c>
      <c r="F207" s="349">
        <f t="shared" si="39"/>
        <v>0</v>
      </c>
      <c r="G207" s="349">
        <f t="shared" si="39"/>
        <v>0</v>
      </c>
      <c r="H207" s="349">
        <f t="shared" si="39"/>
        <v>0</v>
      </c>
      <c r="I207" s="349">
        <f t="shared" si="39"/>
        <v>0</v>
      </c>
    </row>
    <row r="208" spans="1:9">
      <c r="A208" s="349" t="s">
        <v>11</v>
      </c>
      <c r="B208" s="463" t="s">
        <v>138</v>
      </c>
      <c r="C208" s="349">
        <f t="shared" ref="C208:I212" si="40">C182/C$187</f>
        <v>0</v>
      </c>
      <c r="D208" s="349">
        <f t="shared" si="40"/>
        <v>0</v>
      </c>
      <c r="E208" s="349">
        <f t="shared" si="40"/>
        <v>0</v>
      </c>
      <c r="F208" s="349">
        <f t="shared" si="40"/>
        <v>0</v>
      </c>
      <c r="G208" s="349">
        <f t="shared" si="40"/>
        <v>0</v>
      </c>
      <c r="H208" s="349">
        <f t="shared" si="40"/>
        <v>0</v>
      </c>
      <c r="I208" s="349">
        <f t="shared" si="40"/>
        <v>0</v>
      </c>
    </row>
    <row r="209" spans="1:9">
      <c r="A209" s="349" t="s">
        <v>14</v>
      </c>
      <c r="B209" s="463" t="s">
        <v>138</v>
      </c>
      <c r="C209" s="349">
        <f t="shared" si="40"/>
        <v>0</v>
      </c>
      <c r="D209" s="349">
        <f t="shared" si="40"/>
        <v>0</v>
      </c>
      <c r="E209" s="349">
        <f t="shared" si="40"/>
        <v>0</v>
      </c>
      <c r="F209" s="349">
        <f t="shared" si="40"/>
        <v>0</v>
      </c>
      <c r="G209" s="349">
        <f t="shared" si="40"/>
        <v>0</v>
      </c>
      <c r="H209" s="349">
        <f t="shared" si="40"/>
        <v>0</v>
      </c>
      <c r="I209" s="349">
        <f t="shared" si="40"/>
        <v>0</v>
      </c>
    </row>
    <row r="210" spans="1:9">
      <c r="A210" s="349" t="s">
        <v>12</v>
      </c>
      <c r="B210" s="463" t="s">
        <v>138</v>
      </c>
      <c r="C210" s="349">
        <f t="shared" si="40"/>
        <v>1</v>
      </c>
      <c r="D210" s="349">
        <f t="shared" si="40"/>
        <v>1</v>
      </c>
      <c r="E210" s="349">
        <f t="shared" si="40"/>
        <v>1</v>
      </c>
      <c r="F210" s="349">
        <f t="shared" si="40"/>
        <v>1</v>
      </c>
      <c r="G210" s="349">
        <f t="shared" si="40"/>
        <v>1</v>
      </c>
      <c r="H210" s="349">
        <f t="shared" si="40"/>
        <v>1</v>
      </c>
      <c r="I210" s="349">
        <f t="shared" si="40"/>
        <v>1</v>
      </c>
    </row>
    <row r="211" spans="1:9">
      <c r="A211" s="349" t="s">
        <v>13</v>
      </c>
      <c r="B211" s="463" t="s">
        <v>138</v>
      </c>
      <c r="C211" s="349">
        <f t="shared" si="40"/>
        <v>0</v>
      </c>
      <c r="D211" s="349">
        <f t="shared" si="40"/>
        <v>0</v>
      </c>
      <c r="E211" s="349">
        <f t="shared" si="40"/>
        <v>0</v>
      </c>
      <c r="F211" s="349">
        <f t="shared" si="40"/>
        <v>0</v>
      </c>
      <c r="G211" s="349">
        <f t="shared" si="40"/>
        <v>0</v>
      </c>
      <c r="H211" s="349">
        <f t="shared" si="40"/>
        <v>0</v>
      </c>
      <c r="I211" s="349">
        <f t="shared" si="40"/>
        <v>0</v>
      </c>
    </row>
    <row r="212" spans="1:9">
      <c r="A212" s="349" t="s">
        <v>15</v>
      </c>
      <c r="B212" s="463" t="s">
        <v>138</v>
      </c>
      <c r="C212" s="349">
        <f t="shared" si="40"/>
        <v>0</v>
      </c>
      <c r="D212" s="349">
        <f t="shared" si="40"/>
        <v>0</v>
      </c>
      <c r="E212" s="349">
        <f t="shared" si="40"/>
        <v>0</v>
      </c>
      <c r="F212" s="349">
        <f t="shared" si="40"/>
        <v>0</v>
      </c>
      <c r="G212" s="349">
        <f t="shared" si="40"/>
        <v>0</v>
      </c>
      <c r="H212" s="349">
        <f t="shared" si="40"/>
        <v>0</v>
      </c>
      <c r="I212" s="349">
        <f t="shared" si="40"/>
        <v>0</v>
      </c>
    </row>
    <row r="213" spans="1:9" ht="18.75">
      <c r="A213" s="527" t="s">
        <v>17</v>
      </c>
      <c r="B213" s="528"/>
      <c r="C213" s="528"/>
      <c r="D213" s="528"/>
      <c r="E213" s="528"/>
      <c r="F213" s="528"/>
      <c r="G213" s="528"/>
      <c r="H213" s="528"/>
      <c r="I213" s="529"/>
    </row>
    <row r="214" spans="1:9">
      <c r="A214" s="541" t="s">
        <v>257</v>
      </c>
      <c r="B214" s="542"/>
      <c r="C214" s="542"/>
      <c r="D214" s="542"/>
      <c r="E214" s="542"/>
      <c r="F214" s="542"/>
      <c r="G214" s="542"/>
      <c r="H214" s="542"/>
      <c r="I214" s="542"/>
    </row>
    <row r="215" spans="1:9">
      <c r="A215" s="349" t="s">
        <v>10</v>
      </c>
      <c r="B215" s="463" t="s">
        <v>138</v>
      </c>
      <c r="C215" s="349">
        <f>C190/C$196</f>
        <v>0</v>
      </c>
      <c r="D215" s="349">
        <f t="shared" ref="D215:I215" si="41">D190/D$196</f>
        <v>0</v>
      </c>
      <c r="E215" s="349">
        <f t="shared" si="41"/>
        <v>0</v>
      </c>
      <c r="F215" s="349">
        <f t="shared" si="41"/>
        <v>0</v>
      </c>
      <c r="G215" s="349">
        <f t="shared" si="41"/>
        <v>0</v>
      </c>
      <c r="H215" s="349">
        <f t="shared" si="41"/>
        <v>0</v>
      </c>
      <c r="I215" s="349">
        <f t="shared" si="41"/>
        <v>0</v>
      </c>
    </row>
    <row r="216" spans="1:9">
      <c r="A216" s="349" t="s">
        <v>11</v>
      </c>
      <c r="B216" s="463" t="s">
        <v>138</v>
      </c>
      <c r="C216" s="349">
        <f t="shared" ref="C216:I220" si="42">C191/C$196</f>
        <v>0</v>
      </c>
      <c r="D216" s="349">
        <f t="shared" si="42"/>
        <v>0</v>
      </c>
      <c r="E216" s="349">
        <f t="shared" si="42"/>
        <v>0</v>
      </c>
      <c r="F216" s="349">
        <f t="shared" si="42"/>
        <v>0</v>
      </c>
      <c r="G216" s="349">
        <f t="shared" si="42"/>
        <v>0</v>
      </c>
      <c r="H216" s="349">
        <f t="shared" si="42"/>
        <v>0</v>
      </c>
      <c r="I216" s="349">
        <f t="shared" si="42"/>
        <v>0</v>
      </c>
    </row>
    <row r="217" spans="1:9">
      <c r="A217" s="349" t="s">
        <v>14</v>
      </c>
      <c r="B217" s="463" t="s">
        <v>138</v>
      </c>
      <c r="C217" s="349">
        <f t="shared" si="42"/>
        <v>0</v>
      </c>
      <c r="D217" s="349">
        <f t="shared" si="42"/>
        <v>0</v>
      </c>
      <c r="E217" s="349">
        <f t="shared" si="42"/>
        <v>0</v>
      </c>
      <c r="F217" s="349">
        <f t="shared" si="42"/>
        <v>0</v>
      </c>
      <c r="G217" s="349">
        <f t="shared" si="42"/>
        <v>0</v>
      </c>
      <c r="H217" s="349">
        <f t="shared" si="42"/>
        <v>0</v>
      </c>
      <c r="I217" s="349">
        <f t="shared" si="42"/>
        <v>0</v>
      </c>
    </row>
    <row r="218" spans="1:9">
      <c r="A218" s="349" t="s">
        <v>12</v>
      </c>
      <c r="B218" s="463" t="s">
        <v>138</v>
      </c>
      <c r="C218" s="349">
        <f t="shared" si="42"/>
        <v>1</v>
      </c>
      <c r="D218" s="349">
        <f t="shared" si="42"/>
        <v>1</v>
      </c>
      <c r="E218" s="349">
        <f t="shared" si="42"/>
        <v>1</v>
      </c>
      <c r="F218" s="349">
        <f t="shared" si="42"/>
        <v>1</v>
      </c>
      <c r="G218" s="349">
        <f t="shared" si="42"/>
        <v>1</v>
      </c>
      <c r="H218" s="349">
        <f t="shared" si="42"/>
        <v>1</v>
      </c>
      <c r="I218" s="349">
        <f t="shared" si="42"/>
        <v>1</v>
      </c>
    </row>
    <row r="219" spans="1:9">
      <c r="A219" s="349" t="s">
        <v>13</v>
      </c>
      <c r="B219" s="463" t="s">
        <v>138</v>
      </c>
      <c r="C219" s="349">
        <f t="shared" si="42"/>
        <v>0</v>
      </c>
      <c r="D219" s="349">
        <f t="shared" si="42"/>
        <v>0</v>
      </c>
      <c r="E219" s="349">
        <f t="shared" si="42"/>
        <v>0</v>
      </c>
      <c r="F219" s="349">
        <f t="shared" si="42"/>
        <v>0</v>
      </c>
      <c r="G219" s="349">
        <f t="shared" si="42"/>
        <v>0</v>
      </c>
      <c r="H219" s="349">
        <f t="shared" si="42"/>
        <v>0</v>
      </c>
      <c r="I219" s="349">
        <f t="shared" si="42"/>
        <v>0</v>
      </c>
    </row>
    <row r="220" spans="1:9" ht="39.6" customHeight="1">
      <c r="A220" s="349" t="s">
        <v>15</v>
      </c>
      <c r="B220" s="463" t="s">
        <v>138</v>
      </c>
      <c r="C220" s="349">
        <f t="shared" si="42"/>
        <v>0</v>
      </c>
      <c r="D220" s="349">
        <f t="shared" si="42"/>
        <v>0</v>
      </c>
      <c r="E220" s="349">
        <f t="shared" si="42"/>
        <v>0</v>
      </c>
      <c r="F220" s="349">
        <f t="shared" si="42"/>
        <v>0</v>
      </c>
      <c r="G220" s="349">
        <f t="shared" si="42"/>
        <v>0</v>
      </c>
      <c r="H220" s="349">
        <f t="shared" si="42"/>
        <v>0</v>
      </c>
      <c r="I220" s="349">
        <f t="shared" si="42"/>
        <v>0</v>
      </c>
    </row>
    <row r="221" spans="1:9" ht="18.75">
      <c r="A221" s="527" t="s">
        <v>9</v>
      </c>
      <c r="B221" s="528"/>
      <c r="C221" s="528"/>
      <c r="D221" s="528"/>
      <c r="E221" s="528"/>
      <c r="F221" s="528"/>
      <c r="G221" s="528"/>
      <c r="H221" s="528"/>
      <c r="I221" s="529"/>
    </row>
    <row r="222" spans="1:9">
      <c r="A222" s="539" t="s">
        <v>259</v>
      </c>
      <c r="B222" s="540"/>
      <c r="C222" s="540"/>
      <c r="D222" s="540"/>
      <c r="E222" s="540"/>
      <c r="F222" s="540"/>
      <c r="G222" s="540"/>
      <c r="H222" s="540"/>
      <c r="I222" s="540"/>
    </row>
    <row r="223" spans="1:9">
      <c r="A223" s="261" t="s">
        <v>9</v>
      </c>
      <c r="B223" s="261" t="s">
        <v>92</v>
      </c>
      <c r="C223" s="261">
        <f t="shared" ref="C223:I223" si="43">C$178/C$3</f>
        <v>0.10569105691056911</v>
      </c>
      <c r="D223" s="261">
        <f t="shared" si="43"/>
        <v>0.10569105691056911</v>
      </c>
      <c r="E223" s="261">
        <f t="shared" si="43"/>
        <v>0.10569105691056911</v>
      </c>
      <c r="F223" s="261">
        <f t="shared" si="43"/>
        <v>0.10569105691056911</v>
      </c>
      <c r="G223" s="261">
        <f t="shared" si="43"/>
        <v>0.10569105691056911</v>
      </c>
      <c r="H223" s="261">
        <f t="shared" si="43"/>
        <v>0.10569105691056911</v>
      </c>
      <c r="I223" s="261">
        <f t="shared" si="43"/>
        <v>0.10569105691056911</v>
      </c>
    </row>
    <row r="224" spans="1:9" ht="18.75">
      <c r="A224" s="543" t="s">
        <v>16</v>
      </c>
      <c r="B224" s="544"/>
      <c r="C224" s="544"/>
      <c r="D224" s="544"/>
      <c r="E224" s="544"/>
      <c r="F224" s="544"/>
      <c r="G224" s="544"/>
      <c r="H224" s="544"/>
      <c r="I224" s="545"/>
    </row>
    <row r="225" spans="1:9">
      <c r="A225" s="539" t="s">
        <v>259</v>
      </c>
      <c r="B225" s="540"/>
      <c r="C225" s="540"/>
      <c r="D225" s="540"/>
      <c r="E225" s="540"/>
      <c r="F225" s="540"/>
      <c r="G225" s="540"/>
      <c r="H225" s="540"/>
      <c r="I225" s="540"/>
    </row>
    <row r="226" spans="1:9">
      <c r="A226" s="464" t="s">
        <v>16</v>
      </c>
      <c r="B226" s="261" t="s">
        <v>92</v>
      </c>
      <c r="C226" s="261">
        <f t="shared" ref="C226:I226" si="44">C$187/C$4</f>
        <v>5.7777777777777775E-2</v>
      </c>
      <c r="D226" s="261">
        <f t="shared" si="44"/>
        <v>5.7777777777777775E-2</v>
      </c>
      <c r="E226" s="261">
        <f t="shared" si="44"/>
        <v>5.7777777777777775E-2</v>
      </c>
      <c r="F226" s="261">
        <f t="shared" si="44"/>
        <v>5.7777777777777775E-2</v>
      </c>
      <c r="G226" s="261">
        <f t="shared" si="44"/>
        <v>5.7777777777777775E-2</v>
      </c>
      <c r="H226" s="261">
        <f t="shared" si="44"/>
        <v>5.7777777777777775E-2</v>
      </c>
      <c r="I226" s="261">
        <f t="shared" si="44"/>
        <v>5.7777777777777775E-2</v>
      </c>
    </row>
    <row r="227" spans="1:9" ht="18.75">
      <c r="A227" s="527" t="s">
        <v>17</v>
      </c>
      <c r="B227" s="528"/>
      <c r="C227" s="528"/>
      <c r="D227" s="528"/>
      <c r="E227" s="528"/>
      <c r="F227" s="528"/>
      <c r="G227" s="528"/>
      <c r="H227" s="528"/>
      <c r="I227" s="529"/>
    </row>
    <row r="228" spans="1:9">
      <c r="A228" s="539" t="s">
        <v>259</v>
      </c>
      <c r="B228" s="540"/>
      <c r="C228" s="540"/>
      <c r="D228" s="540"/>
      <c r="E228" s="540"/>
      <c r="F228" s="540"/>
      <c r="G228" s="540"/>
      <c r="H228" s="540"/>
      <c r="I228" s="540"/>
    </row>
    <row r="229" spans="1:9" ht="15.75" thickBot="1">
      <c r="A229" s="464" t="s">
        <v>17</v>
      </c>
      <c r="B229" s="261" t="s">
        <v>92</v>
      </c>
      <c r="C229" s="261">
        <f t="shared" ref="C229:I229" si="45">C$196/C$5</f>
        <v>3.7142857142857144E-2</v>
      </c>
      <c r="D229" s="261">
        <f t="shared" si="45"/>
        <v>3.7142857142857144E-2</v>
      </c>
      <c r="E229" s="261">
        <f t="shared" si="45"/>
        <v>3.7142857142857144E-2</v>
      </c>
      <c r="F229" s="261">
        <f t="shared" si="45"/>
        <v>3.7142857142857144E-2</v>
      </c>
      <c r="G229" s="261">
        <f t="shared" si="45"/>
        <v>3.7142857142857144E-2</v>
      </c>
      <c r="H229" s="261">
        <f t="shared" si="45"/>
        <v>3.7142857142857144E-2</v>
      </c>
      <c r="I229" s="261">
        <f t="shared" si="45"/>
        <v>3.7142857142857144E-2</v>
      </c>
    </row>
    <row r="230" spans="1:9" ht="42" customHeight="1">
      <c r="A230" s="548" t="s">
        <v>364</v>
      </c>
      <c r="B230" s="549"/>
      <c r="C230" s="549"/>
      <c r="D230" s="549"/>
      <c r="E230" s="549"/>
      <c r="F230" s="549"/>
      <c r="G230" s="549"/>
      <c r="H230" s="549"/>
      <c r="I230" s="550"/>
    </row>
    <row r="231" spans="1:9" ht="15.75" customHeight="1">
      <c r="A231" s="527" t="s">
        <v>9</v>
      </c>
      <c r="B231" s="528"/>
      <c r="C231" s="528"/>
      <c r="D231" s="528"/>
      <c r="E231" s="528"/>
      <c r="F231" s="528"/>
      <c r="G231" s="528"/>
      <c r="H231" s="528"/>
      <c r="I231" s="529"/>
    </row>
    <row r="232" spans="1:9" ht="15.75" customHeight="1">
      <c r="A232" s="533" t="s">
        <v>62</v>
      </c>
      <c r="B232" s="534"/>
      <c r="C232" s="534"/>
      <c r="D232" s="534"/>
      <c r="E232" s="534"/>
      <c r="F232" s="534"/>
      <c r="G232" s="534"/>
      <c r="H232" s="534"/>
      <c r="I232" s="535"/>
    </row>
    <row r="233" spans="1:9" ht="15.75" customHeight="1">
      <c r="A233" s="377" t="s">
        <v>10</v>
      </c>
      <c r="B233" s="273" t="s">
        <v>55</v>
      </c>
      <c r="C233" s="273">
        <v>12</v>
      </c>
      <c r="D233" s="273">
        <v>12</v>
      </c>
      <c r="E233" s="273">
        <v>12</v>
      </c>
      <c r="F233" s="273">
        <v>12</v>
      </c>
      <c r="G233" s="273">
        <v>12</v>
      </c>
      <c r="H233" s="273">
        <v>12</v>
      </c>
      <c r="I233" s="455">
        <v>12</v>
      </c>
    </row>
    <row r="234" spans="1:9" ht="15.75" customHeight="1">
      <c r="A234" s="377" t="s">
        <v>11</v>
      </c>
      <c r="B234" s="273" t="s">
        <v>55</v>
      </c>
      <c r="C234" s="273">
        <v>41</v>
      </c>
      <c r="D234" s="273">
        <v>41</v>
      </c>
      <c r="E234" s="273">
        <v>41</v>
      </c>
      <c r="F234" s="273">
        <v>41</v>
      </c>
      <c r="G234" s="273">
        <v>41</v>
      </c>
      <c r="H234" s="273">
        <v>41</v>
      </c>
      <c r="I234" s="455">
        <v>41</v>
      </c>
    </row>
    <row r="235" spans="1:9" ht="15.75" customHeight="1">
      <c r="A235" s="377" t="s">
        <v>14</v>
      </c>
      <c r="B235" s="273" t="s">
        <v>55</v>
      </c>
      <c r="C235" s="273">
        <v>12</v>
      </c>
      <c r="D235" s="273">
        <v>12</v>
      </c>
      <c r="E235" s="273">
        <v>12</v>
      </c>
      <c r="F235" s="273">
        <v>12</v>
      </c>
      <c r="G235" s="273">
        <v>12</v>
      </c>
      <c r="H235" s="273">
        <v>12</v>
      </c>
      <c r="I235" s="455">
        <v>12</v>
      </c>
    </row>
    <row r="236" spans="1:9" ht="15.75" customHeight="1">
      <c r="A236" s="377" t="s">
        <v>12</v>
      </c>
      <c r="B236" s="273" t="s">
        <v>55</v>
      </c>
      <c r="C236" s="273">
        <v>11</v>
      </c>
      <c r="D236" s="273">
        <v>11</v>
      </c>
      <c r="E236" s="273">
        <v>11</v>
      </c>
      <c r="F236" s="273">
        <v>11</v>
      </c>
      <c r="G236" s="273">
        <v>11</v>
      </c>
      <c r="H236" s="273">
        <v>11</v>
      </c>
      <c r="I236" s="455">
        <v>11</v>
      </c>
    </row>
    <row r="237" spans="1:9" ht="15.75" customHeight="1">
      <c r="A237" s="377" t="s">
        <v>13</v>
      </c>
      <c r="B237" s="273" t="s">
        <v>55</v>
      </c>
      <c r="C237" s="273">
        <v>5</v>
      </c>
      <c r="D237" s="273">
        <v>5</v>
      </c>
      <c r="E237" s="273">
        <v>5</v>
      </c>
      <c r="F237" s="273">
        <v>5</v>
      </c>
      <c r="G237" s="273">
        <v>5</v>
      </c>
      <c r="H237" s="273">
        <v>5</v>
      </c>
      <c r="I237" s="455">
        <v>5</v>
      </c>
    </row>
    <row r="238" spans="1:9" ht="15.75" customHeight="1">
      <c r="A238" s="377" t="s">
        <v>15</v>
      </c>
      <c r="B238" s="273" t="s">
        <v>55</v>
      </c>
      <c r="C238" s="273">
        <v>0</v>
      </c>
      <c r="D238" s="273">
        <v>0</v>
      </c>
      <c r="E238" s="273">
        <v>0</v>
      </c>
      <c r="F238" s="273">
        <v>0</v>
      </c>
      <c r="G238" s="273">
        <v>0</v>
      </c>
      <c r="H238" s="273">
        <v>0</v>
      </c>
      <c r="I238" s="455">
        <v>0</v>
      </c>
    </row>
    <row r="239" spans="1:9" ht="15.75" customHeight="1">
      <c r="A239" s="527" t="s">
        <v>16</v>
      </c>
      <c r="B239" s="528"/>
      <c r="C239" s="528"/>
      <c r="D239" s="528"/>
      <c r="E239" s="528"/>
      <c r="F239" s="528"/>
      <c r="G239" s="528"/>
      <c r="H239" s="528"/>
      <c r="I239" s="529"/>
    </row>
    <row r="240" spans="1:9" ht="15.75" customHeight="1">
      <c r="A240" s="533" t="s">
        <v>62</v>
      </c>
      <c r="B240" s="534"/>
      <c r="C240" s="534"/>
      <c r="D240" s="534"/>
      <c r="E240" s="534"/>
      <c r="F240" s="534"/>
      <c r="G240" s="534"/>
      <c r="H240" s="534"/>
      <c r="I240" s="535"/>
    </row>
    <row r="241" spans="1:9" ht="15.75" customHeight="1">
      <c r="A241" s="377" t="s">
        <v>10</v>
      </c>
      <c r="B241" s="273" t="s">
        <v>55</v>
      </c>
      <c r="C241" s="273">
        <v>12</v>
      </c>
      <c r="D241" s="273">
        <v>12</v>
      </c>
      <c r="E241" s="273">
        <v>12</v>
      </c>
      <c r="F241" s="273">
        <v>12</v>
      </c>
      <c r="G241" s="273">
        <v>12</v>
      </c>
      <c r="H241" s="273">
        <v>12</v>
      </c>
      <c r="I241" s="455">
        <v>12</v>
      </c>
    </row>
    <row r="242" spans="1:9" ht="15.75" customHeight="1">
      <c r="A242" s="377" t="s">
        <v>11</v>
      </c>
      <c r="B242" s="273" t="s">
        <v>55</v>
      </c>
      <c r="C242" s="273">
        <v>41</v>
      </c>
      <c r="D242" s="273">
        <v>41</v>
      </c>
      <c r="E242" s="273">
        <v>41</v>
      </c>
      <c r="F242" s="273">
        <v>41</v>
      </c>
      <c r="G242" s="273">
        <v>41</v>
      </c>
      <c r="H242" s="273">
        <v>41</v>
      </c>
      <c r="I242" s="455">
        <v>41</v>
      </c>
    </row>
    <row r="243" spans="1:9" ht="15.75" customHeight="1">
      <c r="A243" s="377" t="s">
        <v>14</v>
      </c>
      <c r="B243" s="273" t="s">
        <v>55</v>
      </c>
      <c r="C243" s="273">
        <v>12</v>
      </c>
      <c r="D243" s="273">
        <v>12</v>
      </c>
      <c r="E243" s="273">
        <v>12</v>
      </c>
      <c r="F243" s="273">
        <v>12</v>
      </c>
      <c r="G243" s="273">
        <v>12</v>
      </c>
      <c r="H243" s="273">
        <v>12</v>
      </c>
      <c r="I243" s="455">
        <v>12</v>
      </c>
    </row>
    <row r="244" spans="1:9" ht="15.75" customHeight="1">
      <c r="A244" s="377" t="s">
        <v>12</v>
      </c>
      <c r="B244" s="273" t="s">
        <v>55</v>
      </c>
      <c r="C244" s="273">
        <v>11</v>
      </c>
      <c r="D244" s="273">
        <v>11</v>
      </c>
      <c r="E244" s="273">
        <v>11</v>
      </c>
      <c r="F244" s="273">
        <v>11</v>
      </c>
      <c r="G244" s="273">
        <v>11</v>
      </c>
      <c r="H244" s="273">
        <v>11</v>
      </c>
      <c r="I244" s="455">
        <v>11</v>
      </c>
    </row>
    <row r="245" spans="1:9" ht="15.75" customHeight="1">
      <c r="A245" s="377" t="s">
        <v>13</v>
      </c>
      <c r="B245" s="273" t="s">
        <v>55</v>
      </c>
      <c r="C245" s="273">
        <v>5</v>
      </c>
      <c r="D245" s="273">
        <v>5</v>
      </c>
      <c r="E245" s="273">
        <v>5</v>
      </c>
      <c r="F245" s="273">
        <v>5</v>
      </c>
      <c r="G245" s="273">
        <v>5</v>
      </c>
      <c r="H245" s="273">
        <v>5</v>
      </c>
      <c r="I245" s="455">
        <v>5</v>
      </c>
    </row>
    <row r="246" spans="1:9" ht="15.75" customHeight="1">
      <c r="A246" s="377" t="s">
        <v>15</v>
      </c>
      <c r="B246" s="273" t="s">
        <v>55</v>
      </c>
      <c r="C246" s="273">
        <v>0</v>
      </c>
      <c r="D246" s="273">
        <v>0</v>
      </c>
      <c r="E246" s="273">
        <v>0</v>
      </c>
      <c r="F246" s="273">
        <v>0</v>
      </c>
      <c r="G246" s="273">
        <v>0</v>
      </c>
      <c r="H246" s="273">
        <v>0</v>
      </c>
      <c r="I246" s="455">
        <v>0</v>
      </c>
    </row>
    <row r="247" spans="1:9" ht="15.75" customHeight="1">
      <c r="A247" s="527" t="s">
        <v>17</v>
      </c>
      <c r="B247" s="528"/>
      <c r="C247" s="528"/>
      <c r="D247" s="528"/>
      <c r="E247" s="528"/>
      <c r="F247" s="528"/>
      <c r="G247" s="528"/>
      <c r="H247" s="528"/>
      <c r="I247" s="529"/>
    </row>
    <row r="248" spans="1:9" ht="15.75" customHeight="1">
      <c r="A248" s="533" t="s">
        <v>62</v>
      </c>
      <c r="B248" s="534"/>
      <c r="C248" s="534"/>
      <c r="D248" s="534"/>
      <c r="E248" s="534"/>
      <c r="F248" s="534"/>
      <c r="G248" s="534"/>
      <c r="H248" s="534"/>
      <c r="I248" s="535"/>
    </row>
    <row r="249" spans="1:9" ht="15.75" customHeight="1">
      <c r="A249" s="377" t="s">
        <v>10</v>
      </c>
      <c r="B249" s="273" t="s">
        <v>55</v>
      </c>
      <c r="C249" s="273">
        <v>12</v>
      </c>
      <c r="D249" s="273">
        <v>12</v>
      </c>
      <c r="E249" s="273">
        <v>12</v>
      </c>
      <c r="F249" s="273">
        <v>12</v>
      </c>
      <c r="G249" s="273">
        <v>12</v>
      </c>
      <c r="H249" s="273">
        <v>12</v>
      </c>
      <c r="I249" s="455">
        <v>12</v>
      </c>
    </row>
    <row r="250" spans="1:9" ht="15.75" customHeight="1">
      <c r="A250" s="377" t="s">
        <v>11</v>
      </c>
      <c r="B250" s="273" t="s">
        <v>55</v>
      </c>
      <c r="C250" s="273">
        <v>41</v>
      </c>
      <c r="D250" s="273">
        <v>41</v>
      </c>
      <c r="E250" s="273">
        <v>41</v>
      </c>
      <c r="F250" s="273">
        <v>41</v>
      </c>
      <c r="G250" s="273">
        <v>41</v>
      </c>
      <c r="H250" s="273">
        <v>41</v>
      </c>
      <c r="I250" s="455">
        <v>41</v>
      </c>
    </row>
    <row r="251" spans="1:9" ht="15.75" customHeight="1">
      <c r="A251" s="377" t="s">
        <v>14</v>
      </c>
      <c r="B251" s="273" t="s">
        <v>55</v>
      </c>
      <c r="C251" s="273">
        <v>12</v>
      </c>
      <c r="D251" s="273">
        <v>12</v>
      </c>
      <c r="E251" s="273">
        <v>12</v>
      </c>
      <c r="F251" s="273">
        <v>12</v>
      </c>
      <c r="G251" s="273">
        <v>12</v>
      </c>
      <c r="H251" s="273">
        <v>12</v>
      </c>
      <c r="I251" s="455">
        <v>12</v>
      </c>
    </row>
    <row r="252" spans="1:9" ht="15.75" customHeight="1">
      <c r="A252" s="377" t="s">
        <v>12</v>
      </c>
      <c r="B252" s="273" t="s">
        <v>55</v>
      </c>
      <c r="C252" s="273">
        <v>11</v>
      </c>
      <c r="D252" s="273">
        <v>11</v>
      </c>
      <c r="E252" s="273">
        <v>11</v>
      </c>
      <c r="F252" s="273">
        <v>11</v>
      </c>
      <c r="G252" s="273">
        <v>11</v>
      </c>
      <c r="H252" s="273">
        <v>11</v>
      </c>
      <c r="I252" s="455">
        <v>11</v>
      </c>
    </row>
    <row r="253" spans="1:9" ht="15.75" customHeight="1">
      <c r="A253" s="377" t="s">
        <v>13</v>
      </c>
      <c r="B253" s="273" t="s">
        <v>55</v>
      </c>
      <c r="C253" s="273">
        <v>5</v>
      </c>
      <c r="D253" s="273">
        <v>5</v>
      </c>
      <c r="E253" s="273">
        <v>5</v>
      </c>
      <c r="F253" s="273">
        <v>5</v>
      </c>
      <c r="G253" s="273">
        <v>5</v>
      </c>
      <c r="H253" s="273">
        <v>5</v>
      </c>
      <c r="I253" s="455">
        <v>5</v>
      </c>
    </row>
    <row r="254" spans="1:9" ht="15.75" customHeight="1">
      <c r="A254" s="377" t="s">
        <v>15</v>
      </c>
      <c r="B254" s="273" t="s">
        <v>55</v>
      </c>
      <c r="C254" s="273">
        <v>0</v>
      </c>
      <c r="D254" s="273">
        <v>0</v>
      </c>
      <c r="E254" s="273">
        <v>0</v>
      </c>
      <c r="F254" s="273">
        <v>0</v>
      </c>
      <c r="G254" s="273">
        <v>0</v>
      </c>
      <c r="H254" s="273">
        <v>0</v>
      </c>
      <c r="I254" s="455">
        <v>0</v>
      </c>
    </row>
    <row r="255" spans="1:9" ht="15.75" customHeight="1">
      <c r="A255" s="527" t="s">
        <v>9</v>
      </c>
      <c r="B255" s="528"/>
      <c r="C255" s="528"/>
      <c r="D255" s="528"/>
      <c r="E255" s="528"/>
      <c r="F255" s="528"/>
      <c r="G255" s="528"/>
      <c r="H255" s="528"/>
      <c r="I255" s="529"/>
    </row>
    <row r="256" spans="1:9" ht="15.75" customHeight="1">
      <c r="A256" s="530" t="s">
        <v>81</v>
      </c>
      <c r="B256" s="531"/>
      <c r="C256" s="531"/>
      <c r="D256" s="531"/>
      <c r="E256" s="531"/>
      <c r="F256" s="531"/>
      <c r="G256" s="531"/>
      <c r="H256" s="531"/>
      <c r="I256" s="532"/>
    </row>
    <row r="257" spans="1:9" ht="15.75" customHeight="1">
      <c r="A257" s="380" t="s">
        <v>10</v>
      </c>
      <c r="B257" s="265" t="s">
        <v>28</v>
      </c>
      <c r="C257" s="265">
        <v>60</v>
      </c>
      <c r="D257" s="265">
        <v>60</v>
      </c>
      <c r="E257" s="265">
        <v>60</v>
      </c>
      <c r="F257" s="265">
        <v>60</v>
      </c>
      <c r="G257" s="265">
        <v>60</v>
      </c>
      <c r="H257" s="265">
        <v>60</v>
      </c>
      <c r="I257" s="456">
        <v>60</v>
      </c>
    </row>
    <row r="258" spans="1:9" ht="15.75" customHeight="1">
      <c r="A258" s="380" t="s">
        <v>11</v>
      </c>
      <c r="B258" s="265" t="s">
        <v>28</v>
      </c>
      <c r="C258" s="265">
        <v>80</v>
      </c>
      <c r="D258" s="265">
        <v>80</v>
      </c>
      <c r="E258" s="265">
        <v>80</v>
      </c>
      <c r="F258" s="265">
        <v>80</v>
      </c>
      <c r="G258" s="265">
        <v>80</v>
      </c>
      <c r="H258" s="265">
        <v>80</v>
      </c>
      <c r="I258" s="456">
        <v>80</v>
      </c>
    </row>
    <row r="259" spans="1:9" ht="15.75" customHeight="1">
      <c r="A259" s="380" t="s">
        <v>14</v>
      </c>
      <c r="B259" s="265" t="s">
        <v>28</v>
      </c>
      <c r="C259" s="265">
        <v>90</v>
      </c>
      <c r="D259" s="265">
        <v>90</v>
      </c>
      <c r="E259" s="265">
        <v>90</v>
      </c>
      <c r="F259" s="265">
        <v>90</v>
      </c>
      <c r="G259" s="265">
        <v>90</v>
      </c>
      <c r="H259" s="265">
        <v>90</v>
      </c>
      <c r="I259" s="456">
        <v>90</v>
      </c>
    </row>
    <row r="260" spans="1:9" ht="15.75" customHeight="1">
      <c r="A260" s="380" t="s">
        <v>12</v>
      </c>
      <c r="B260" s="265" t="s">
        <v>28</v>
      </c>
      <c r="C260" s="265">
        <v>100</v>
      </c>
      <c r="D260" s="265">
        <v>100</v>
      </c>
      <c r="E260" s="265">
        <v>100</v>
      </c>
      <c r="F260" s="265">
        <v>100</v>
      </c>
      <c r="G260" s="265">
        <v>100</v>
      </c>
      <c r="H260" s="265">
        <v>100</v>
      </c>
      <c r="I260" s="456">
        <v>100</v>
      </c>
    </row>
    <row r="261" spans="1:9" ht="15.75" customHeight="1">
      <c r="A261" s="380" t="s">
        <v>13</v>
      </c>
      <c r="B261" s="265" t="s">
        <v>28</v>
      </c>
      <c r="C261" s="265">
        <v>100</v>
      </c>
      <c r="D261" s="265">
        <v>100</v>
      </c>
      <c r="E261" s="265">
        <v>100</v>
      </c>
      <c r="F261" s="265">
        <v>100</v>
      </c>
      <c r="G261" s="265">
        <v>100</v>
      </c>
      <c r="H261" s="265">
        <v>100</v>
      </c>
      <c r="I261" s="456">
        <v>100</v>
      </c>
    </row>
    <row r="262" spans="1:9" ht="15.75" customHeight="1">
      <c r="A262" s="380" t="s">
        <v>15</v>
      </c>
      <c r="B262" s="265" t="s">
        <v>28</v>
      </c>
      <c r="C262" s="265">
        <v>0</v>
      </c>
      <c r="D262" s="265">
        <v>0</v>
      </c>
      <c r="E262" s="265">
        <v>0</v>
      </c>
      <c r="F262" s="265">
        <v>0</v>
      </c>
      <c r="G262" s="265">
        <v>0</v>
      </c>
      <c r="H262" s="265">
        <v>0</v>
      </c>
      <c r="I262" s="456">
        <v>0</v>
      </c>
    </row>
    <row r="263" spans="1:9" ht="15.75" customHeight="1">
      <c r="A263" s="527" t="s">
        <v>16</v>
      </c>
      <c r="B263" s="528"/>
      <c r="C263" s="528"/>
      <c r="D263" s="528"/>
      <c r="E263" s="528"/>
      <c r="F263" s="528"/>
      <c r="G263" s="528"/>
      <c r="H263" s="528"/>
      <c r="I263" s="529"/>
    </row>
    <row r="264" spans="1:9" ht="15.75" customHeight="1">
      <c r="A264" s="530" t="s">
        <v>81</v>
      </c>
      <c r="B264" s="531"/>
      <c r="C264" s="531"/>
      <c r="D264" s="531"/>
      <c r="E264" s="531"/>
      <c r="F264" s="531"/>
      <c r="G264" s="531"/>
      <c r="H264" s="531"/>
      <c r="I264" s="532"/>
    </row>
    <row r="265" spans="1:9" ht="15.75" customHeight="1">
      <c r="A265" s="380" t="s">
        <v>10</v>
      </c>
      <c r="B265" s="265" t="s">
        <v>28</v>
      </c>
      <c r="C265" s="265">
        <v>60</v>
      </c>
      <c r="D265" s="265">
        <v>60</v>
      </c>
      <c r="E265" s="265">
        <v>60</v>
      </c>
      <c r="F265" s="265">
        <v>60</v>
      </c>
      <c r="G265" s="265">
        <v>60</v>
      </c>
      <c r="H265" s="265">
        <v>60</v>
      </c>
      <c r="I265" s="456">
        <v>60</v>
      </c>
    </row>
    <row r="266" spans="1:9" ht="15.75" customHeight="1">
      <c r="A266" s="380" t="s">
        <v>11</v>
      </c>
      <c r="B266" s="265" t="s">
        <v>28</v>
      </c>
      <c r="C266" s="265">
        <v>80</v>
      </c>
      <c r="D266" s="265">
        <v>80</v>
      </c>
      <c r="E266" s="265">
        <v>80</v>
      </c>
      <c r="F266" s="265">
        <v>80</v>
      </c>
      <c r="G266" s="265">
        <v>80</v>
      </c>
      <c r="H266" s="265">
        <v>80</v>
      </c>
      <c r="I266" s="456">
        <v>80</v>
      </c>
    </row>
    <row r="267" spans="1:9" ht="15.75" customHeight="1">
      <c r="A267" s="380" t="s">
        <v>14</v>
      </c>
      <c r="B267" s="265" t="s">
        <v>28</v>
      </c>
      <c r="C267" s="265">
        <v>90</v>
      </c>
      <c r="D267" s="265">
        <v>90</v>
      </c>
      <c r="E267" s="265">
        <v>90</v>
      </c>
      <c r="F267" s="265">
        <v>90</v>
      </c>
      <c r="G267" s="265">
        <v>90</v>
      </c>
      <c r="H267" s="265">
        <v>90</v>
      </c>
      <c r="I267" s="456">
        <v>90</v>
      </c>
    </row>
    <row r="268" spans="1:9" ht="15.75" customHeight="1">
      <c r="A268" s="380" t="s">
        <v>12</v>
      </c>
      <c r="B268" s="265" t="s">
        <v>28</v>
      </c>
      <c r="C268" s="265">
        <v>100</v>
      </c>
      <c r="D268" s="265">
        <v>100</v>
      </c>
      <c r="E268" s="265">
        <v>100</v>
      </c>
      <c r="F268" s="265">
        <v>100</v>
      </c>
      <c r="G268" s="265">
        <v>100</v>
      </c>
      <c r="H268" s="265">
        <v>100</v>
      </c>
      <c r="I268" s="456">
        <v>100</v>
      </c>
    </row>
    <row r="269" spans="1:9" ht="15.75" customHeight="1">
      <c r="A269" s="380" t="s">
        <v>13</v>
      </c>
      <c r="B269" s="265" t="s">
        <v>28</v>
      </c>
      <c r="C269" s="265">
        <v>100</v>
      </c>
      <c r="D269" s="265">
        <v>100</v>
      </c>
      <c r="E269" s="265">
        <v>100</v>
      </c>
      <c r="F269" s="265">
        <v>100</v>
      </c>
      <c r="G269" s="265">
        <v>100</v>
      </c>
      <c r="H269" s="265">
        <v>100</v>
      </c>
      <c r="I269" s="456">
        <v>100</v>
      </c>
    </row>
    <row r="270" spans="1:9" ht="15.75" customHeight="1">
      <c r="A270" s="380" t="s">
        <v>15</v>
      </c>
      <c r="B270" s="265" t="s">
        <v>28</v>
      </c>
      <c r="C270" s="265">
        <v>0</v>
      </c>
      <c r="D270" s="265">
        <v>0</v>
      </c>
      <c r="E270" s="265">
        <v>0</v>
      </c>
      <c r="F270" s="265">
        <v>0</v>
      </c>
      <c r="G270" s="265">
        <v>0</v>
      </c>
      <c r="H270" s="265">
        <v>0</v>
      </c>
      <c r="I270" s="456">
        <v>0</v>
      </c>
    </row>
    <row r="271" spans="1:9" ht="15.75" customHeight="1">
      <c r="A271" s="527" t="s">
        <v>17</v>
      </c>
      <c r="B271" s="528"/>
      <c r="C271" s="528"/>
      <c r="D271" s="528"/>
      <c r="E271" s="528"/>
      <c r="F271" s="528"/>
      <c r="G271" s="528"/>
      <c r="H271" s="528"/>
      <c r="I271" s="529"/>
    </row>
    <row r="272" spans="1:9" ht="15.75" customHeight="1">
      <c r="A272" s="530" t="s">
        <v>81</v>
      </c>
      <c r="B272" s="531"/>
      <c r="C272" s="531"/>
      <c r="D272" s="531"/>
      <c r="E272" s="531"/>
      <c r="F272" s="531"/>
      <c r="G272" s="531"/>
      <c r="H272" s="531"/>
      <c r="I272" s="532"/>
    </row>
    <row r="273" spans="1:9" ht="15.75" customHeight="1">
      <c r="A273" s="380" t="s">
        <v>10</v>
      </c>
      <c r="B273" s="265" t="s">
        <v>28</v>
      </c>
      <c r="C273" s="265">
        <v>60</v>
      </c>
      <c r="D273" s="265">
        <v>60</v>
      </c>
      <c r="E273" s="265">
        <v>60</v>
      </c>
      <c r="F273" s="265">
        <v>60</v>
      </c>
      <c r="G273" s="265">
        <v>60</v>
      </c>
      <c r="H273" s="265">
        <v>60</v>
      </c>
      <c r="I273" s="456">
        <v>60</v>
      </c>
    </row>
    <row r="274" spans="1:9" ht="15.75" customHeight="1">
      <c r="A274" s="380" t="s">
        <v>11</v>
      </c>
      <c r="B274" s="265" t="s">
        <v>28</v>
      </c>
      <c r="C274" s="265">
        <v>80</v>
      </c>
      <c r="D274" s="265">
        <v>80</v>
      </c>
      <c r="E274" s="265">
        <v>80</v>
      </c>
      <c r="F274" s="265">
        <v>80</v>
      </c>
      <c r="G274" s="265">
        <v>80</v>
      </c>
      <c r="H274" s="265">
        <v>80</v>
      </c>
      <c r="I274" s="456">
        <v>80</v>
      </c>
    </row>
    <row r="275" spans="1:9" ht="15.75" customHeight="1">
      <c r="A275" s="380" t="s">
        <v>14</v>
      </c>
      <c r="B275" s="265" t="s">
        <v>28</v>
      </c>
      <c r="C275" s="265">
        <v>90</v>
      </c>
      <c r="D275" s="265">
        <v>90</v>
      </c>
      <c r="E275" s="265">
        <v>90</v>
      </c>
      <c r="F275" s="265">
        <v>90</v>
      </c>
      <c r="G275" s="265">
        <v>90</v>
      </c>
      <c r="H275" s="265">
        <v>90</v>
      </c>
      <c r="I275" s="456">
        <v>90</v>
      </c>
    </row>
    <row r="276" spans="1:9" ht="15.75" customHeight="1">
      <c r="A276" s="380" t="s">
        <v>12</v>
      </c>
      <c r="B276" s="265" t="s">
        <v>28</v>
      </c>
      <c r="C276" s="265">
        <v>100</v>
      </c>
      <c r="D276" s="265">
        <v>100</v>
      </c>
      <c r="E276" s="265">
        <v>100</v>
      </c>
      <c r="F276" s="265">
        <v>100</v>
      </c>
      <c r="G276" s="265">
        <v>100</v>
      </c>
      <c r="H276" s="265">
        <v>100</v>
      </c>
      <c r="I276" s="456">
        <v>100</v>
      </c>
    </row>
    <row r="277" spans="1:9" ht="15.75" customHeight="1">
      <c r="A277" s="380" t="s">
        <v>13</v>
      </c>
      <c r="B277" s="265" t="s">
        <v>28</v>
      </c>
      <c r="C277" s="265">
        <v>100</v>
      </c>
      <c r="D277" s="265">
        <v>100</v>
      </c>
      <c r="E277" s="265">
        <v>100</v>
      </c>
      <c r="F277" s="265">
        <v>100</v>
      </c>
      <c r="G277" s="265">
        <v>100</v>
      </c>
      <c r="H277" s="265">
        <v>100</v>
      </c>
      <c r="I277" s="456">
        <v>100</v>
      </c>
    </row>
    <row r="278" spans="1:9" ht="15.75" customHeight="1" thickBot="1">
      <c r="A278" s="457" t="s">
        <v>15</v>
      </c>
      <c r="B278" s="458" t="s">
        <v>28</v>
      </c>
      <c r="C278" s="458">
        <v>0</v>
      </c>
      <c r="D278" s="458">
        <v>0</v>
      </c>
      <c r="E278" s="458">
        <v>0</v>
      </c>
      <c r="F278" s="458">
        <v>0</v>
      </c>
      <c r="G278" s="458">
        <v>0</v>
      </c>
      <c r="H278" s="458">
        <v>0</v>
      </c>
      <c r="I278" s="459">
        <v>0</v>
      </c>
    </row>
    <row r="279" spans="1:9" ht="18.75">
      <c r="A279" s="527" t="s">
        <v>9</v>
      </c>
      <c r="B279" s="528"/>
      <c r="C279" s="528"/>
      <c r="D279" s="528"/>
      <c r="E279" s="528"/>
      <c r="F279" s="528"/>
      <c r="G279" s="528"/>
      <c r="H279" s="528"/>
      <c r="I279" s="529"/>
    </row>
    <row r="280" spans="1:9">
      <c r="A280" s="546" t="s">
        <v>256</v>
      </c>
      <c r="B280" s="547"/>
      <c r="C280" s="547"/>
      <c r="D280" s="547"/>
      <c r="E280" s="547"/>
      <c r="F280" s="547"/>
      <c r="G280" s="547"/>
      <c r="H280" s="547"/>
      <c r="I280" s="547"/>
    </row>
    <row r="281" spans="1:9">
      <c r="A281" s="291" t="s">
        <v>10</v>
      </c>
      <c r="B281" s="462" t="s">
        <v>55</v>
      </c>
      <c r="C281" s="291">
        <f>(C233*C257)/100</f>
        <v>7.2</v>
      </c>
      <c r="D281" s="291">
        <f t="shared" ref="D281:I281" si="46">(D233*D257)/100</f>
        <v>7.2</v>
      </c>
      <c r="E281" s="291">
        <f t="shared" si="46"/>
        <v>7.2</v>
      </c>
      <c r="F281" s="291">
        <f t="shared" si="46"/>
        <v>7.2</v>
      </c>
      <c r="G281" s="291">
        <f t="shared" si="46"/>
        <v>7.2</v>
      </c>
      <c r="H281" s="291">
        <f t="shared" si="46"/>
        <v>7.2</v>
      </c>
      <c r="I281" s="291">
        <f t="shared" si="46"/>
        <v>7.2</v>
      </c>
    </row>
    <row r="282" spans="1:9">
      <c r="A282" s="291" t="s">
        <v>11</v>
      </c>
      <c r="B282" s="462" t="s">
        <v>55</v>
      </c>
      <c r="C282" s="291">
        <f t="shared" ref="C282:I286" si="47">(C234*C258)/100</f>
        <v>32.799999999999997</v>
      </c>
      <c r="D282" s="291">
        <f t="shared" si="47"/>
        <v>32.799999999999997</v>
      </c>
      <c r="E282" s="291">
        <f t="shared" si="47"/>
        <v>32.799999999999997</v>
      </c>
      <c r="F282" s="291">
        <f t="shared" si="47"/>
        <v>32.799999999999997</v>
      </c>
      <c r="G282" s="291">
        <f t="shared" si="47"/>
        <v>32.799999999999997</v>
      </c>
      <c r="H282" s="291">
        <f t="shared" si="47"/>
        <v>32.799999999999997</v>
      </c>
      <c r="I282" s="291">
        <f t="shared" si="47"/>
        <v>32.799999999999997</v>
      </c>
    </row>
    <row r="283" spans="1:9">
      <c r="A283" s="291" t="s">
        <v>14</v>
      </c>
      <c r="B283" s="462" t="s">
        <v>55</v>
      </c>
      <c r="C283" s="291">
        <f t="shared" si="47"/>
        <v>10.8</v>
      </c>
      <c r="D283" s="291">
        <f t="shared" si="47"/>
        <v>10.8</v>
      </c>
      <c r="E283" s="291">
        <f t="shared" si="47"/>
        <v>10.8</v>
      </c>
      <c r="F283" s="291">
        <f t="shared" si="47"/>
        <v>10.8</v>
      </c>
      <c r="G283" s="291">
        <f t="shared" si="47"/>
        <v>10.8</v>
      </c>
      <c r="H283" s="291">
        <f t="shared" si="47"/>
        <v>10.8</v>
      </c>
      <c r="I283" s="291">
        <f t="shared" si="47"/>
        <v>10.8</v>
      </c>
    </row>
    <row r="284" spans="1:9">
      <c r="A284" s="291" t="s">
        <v>12</v>
      </c>
      <c r="B284" s="462" t="s">
        <v>55</v>
      </c>
      <c r="C284" s="291">
        <f t="shared" si="47"/>
        <v>11</v>
      </c>
      <c r="D284" s="291">
        <f t="shared" si="47"/>
        <v>11</v>
      </c>
      <c r="E284" s="291">
        <f t="shared" si="47"/>
        <v>11</v>
      </c>
      <c r="F284" s="291">
        <f t="shared" si="47"/>
        <v>11</v>
      </c>
      <c r="G284" s="291">
        <f t="shared" si="47"/>
        <v>11</v>
      </c>
      <c r="H284" s="291">
        <f t="shared" si="47"/>
        <v>11</v>
      </c>
      <c r="I284" s="291">
        <f t="shared" si="47"/>
        <v>11</v>
      </c>
    </row>
    <row r="285" spans="1:9">
      <c r="A285" s="291" t="s">
        <v>13</v>
      </c>
      <c r="B285" s="462" t="s">
        <v>55</v>
      </c>
      <c r="C285" s="291">
        <f t="shared" si="47"/>
        <v>5</v>
      </c>
      <c r="D285" s="291">
        <f t="shared" si="47"/>
        <v>5</v>
      </c>
      <c r="E285" s="291">
        <f t="shared" si="47"/>
        <v>5</v>
      </c>
      <c r="F285" s="291">
        <f t="shared" si="47"/>
        <v>5</v>
      </c>
      <c r="G285" s="291">
        <f t="shared" si="47"/>
        <v>5</v>
      </c>
      <c r="H285" s="291">
        <f t="shared" si="47"/>
        <v>5</v>
      </c>
      <c r="I285" s="291">
        <f t="shared" si="47"/>
        <v>5</v>
      </c>
    </row>
    <row r="286" spans="1:9">
      <c r="A286" s="291" t="s">
        <v>15</v>
      </c>
      <c r="B286" s="462" t="s">
        <v>55</v>
      </c>
      <c r="C286" s="291">
        <f t="shared" si="47"/>
        <v>0</v>
      </c>
      <c r="D286" s="291">
        <f t="shared" si="47"/>
        <v>0</v>
      </c>
      <c r="E286" s="291">
        <f t="shared" si="47"/>
        <v>0</v>
      </c>
      <c r="F286" s="291">
        <f t="shared" si="47"/>
        <v>0</v>
      </c>
      <c r="G286" s="291">
        <f t="shared" si="47"/>
        <v>0</v>
      </c>
      <c r="H286" s="291">
        <f t="shared" si="47"/>
        <v>0</v>
      </c>
      <c r="I286" s="291">
        <f t="shared" si="47"/>
        <v>0</v>
      </c>
    </row>
    <row r="287" spans="1:9">
      <c r="A287" s="462" t="s">
        <v>34</v>
      </c>
      <c r="B287" s="462" t="s">
        <v>55</v>
      </c>
      <c r="C287" s="291">
        <f>SUM(C281:C286)</f>
        <v>66.8</v>
      </c>
      <c r="D287" s="291">
        <f t="shared" ref="D287" si="48">SUM(D281:D286)</f>
        <v>66.8</v>
      </c>
      <c r="E287" s="291">
        <f t="shared" ref="E287" si="49">SUM(E281:E286)</f>
        <v>66.8</v>
      </c>
      <c r="F287" s="291">
        <f t="shared" ref="F287" si="50">SUM(F281:F286)</f>
        <v>66.8</v>
      </c>
      <c r="G287" s="291">
        <f t="shared" ref="G287" si="51">SUM(G281:G286)</f>
        <v>66.8</v>
      </c>
      <c r="H287" s="291">
        <f t="shared" ref="H287" si="52">SUM(H281:H286)</f>
        <v>66.8</v>
      </c>
      <c r="I287" s="291">
        <f t="shared" ref="I287" si="53">SUM(I281:I286)</f>
        <v>66.8</v>
      </c>
    </row>
    <row r="288" spans="1:9" ht="18.75">
      <c r="A288" s="527" t="s">
        <v>16</v>
      </c>
      <c r="B288" s="528"/>
      <c r="C288" s="528"/>
      <c r="D288" s="528"/>
      <c r="E288" s="528"/>
      <c r="F288" s="528"/>
      <c r="G288" s="528"/>
      <c r="H288" s="528"/>
      <c r="I288" s="529"/>
    </row>
    <row r="289" spans="1:9">
      <c r="A289" s="546" t="s">
        <v>256</v>
      </c>
      <c r="B289" s="547"/>
      <c r="C289" s="547"/>
      <c r="D289" s="547"/>
      <c r="E289" s="547"/>
      <c r="F289" s="547"/>
      <c r="G289" s="547"/>
      <c r="H289" s="547"/>
      <c r="I289" s="547"/>
    </row>
    <row r="290" spans="1:9">
      <c r="A290" s="291" t="s">
        <v>10</v>
      </c>
      <c r="B290" s="462" t="s">
        <v>55</v>
      </c>
      <c r="C290" s="291">
        <f t="shared" ref="C290:C295" si="54">(C241*C265)/100</f>
        <v>7.2</v>
      </c>
      <c r="D290" s="291">
        <f t="shared" ref="D290:I290" si="55">(D241*D265)/100</f>
        <v>7.2</v>
      </c>
      <c r="E290" s="291">
        <f t="shared" si="55"/>
        <v>7.2</v>
      </c>
      <c r="F290" s="291">
        <f t="shared" si="55"/>
        <v>7.2</v>
      </c>
      <c r="G290" s="291">
        <f t="shared" si="55"/>
        <v>7.2</v>
      </c>
      <c r="H290" s="291">
        <f t="shared" si="55"/>
        <v>7.2</v>
      </c>
      <c r="I290" s="291">
        <f t="shared" si="55"/>
        <v>7.2</v>
      </c>
    </row>
    <row r="291" spans="1:9">
      <c r="A291" s="291" t="s">
        <v>11</v>
      </c>
      <c r="B291" s="462" t="s">
        <v>55</v>
      </c>
      <c r="C291" s="291">
        <f t="shared" si="54"/>
        <v>32.799999999999997</v>
      </c>
      <c r="D291" s="291">
        <f t="shared" ref="D291:I295" si="56">(D242*D266)/100</f>
        <v>32.799999999999997</v>
      </c>
      <c r="E291" s="291">
        <f t="shared" si="56"/>
        <v>32.799999999999997</v>
      </c>
      <c r="F291" s="291">
        <f t="shared" si="56"/>
        <v>32.799999999999997</v>
      </c>
      <c r="G291" s="291">
        <f t="shared" si="56"/>
        <v>32.799999999999997</v>
      </c>
      <c r="H291" s="291">
        <f t="shared" si="56"/>
        <v>32.799999999999997</v>
      </c>
      <c r="I291" s="291">
        <f t="shared" si="56"/>
        <v>32.799999999999997</v>
      </c>
    </row>
    <row r="292" spans="1:9">
      <c r="A292" s="291" t="s">
        <v>14</v>
      </c>
      <c r="B292" s="462" t="s">
        <v>55</v>
      </c>
      <c r="C292" s="291">
        <f t="shared" si="54"/>
        <v>10.8</v>
      </c>
      <c r="D292" s="291">
        <f t="shared" si="56"/>
        <v>10.8</v>
      </c>
      <c r="E292" s="291">
        <f t="shared" si="56"/>
        <v>10.8</v>
      </c>
      <c r="F292" s="291">
        <f t="shared" si="56"/>
        <v>10.8</v>
      </c>
      <c r="G292" s="291">
        <f t="shared" si="56"/>
        <v>10.8</v>
      </c>
      <c r="H292" s="291">
        <f t="shared" si="56"/>
        <v>10.8</v>
      </c>
      <c r="I292" s="291">
        <f t="shared" si="56"/>
        <v>10.8</v>
      </c>
    </row>
    <row r="293" spans="1:9">
      <c r="A293" s="291" t="s">
        <v>12</v>
      </c>
      <c r="B293" s="462" t="s">
        <v>55</v>
      </c>
      <c r="C293" s="291">
        <f t="shared" si="54"/>
        <v>11</v>
      </c>
      <c r="D293" s="291">
        <f t="shared" si="56"/>
        <v>11</v>
      </c>
      <c r="E293" s="291">
        <f t="shared" si="56"/>
        <v>11</v>
      </c>
      <c r="F293" s="291">
        <f t="shared" si="56"/>
        <v>11</v>
      </c>
      <c r="G293" s="291">
        <f t="shared" si="56"/>
        <v>11</v>
      </c>
      <c r="H293" s="291">
        <f t="shared" si="56"/>
        <v>11</v>
      </c>
      <c r="I293" s="291">
        <f t="shared" si="56"/>
        <v>11</v>
      </c>
    </row>
    <row r="294" spans="1:9">
      <c r="A294" s="291" t="s">
        <v>13</v>
      </c>
      <c r="B294" s="462" t="s">
        <v>55</v>
      </c>
      <c r="C294" s="291">
        <f t="shared" si="54"/>
        <v>5</v>
      </c>
      <c r="D294" s="291">
        <f t="shared" si="56"/>
        <v>5</v>
      </c>
      <c r="E294" s="291">
        <f t="shared" si="56"/>
        <v>5</v>
      </c>
      <c r="F294" s="291">
        <f t="shared" si="56"/>
        <v>5</v>
      </c>
      <c r="G294" s="291">
        <f t="shared" si="56"/>
        <v>5</v>
      </c>
      <c r="H294" s="291">
        <f t="shared" si="56"/>
        <v>5</v>
      </c>
      <c r="I294" s="291">
        <f t="shared" si="56"/>
        <v>5</v>
      </c>
    </row>
    <row r="295" spans="1:9">
      <c r="A295" s="291" t="s">
        <v>15</v>
      </c>
      <c r="B295" s="462" t="s">
        <v>55</v>
      </c>
      <c r="C295" s="291">
        <f t="shared" si="54"/>
        <v>0</v>
      </c>
      <c r="D295" s="291">
        <f t="shared" si="56"/>
        <v>0</v>
      </c>
      <c r="E295" s="291">
        <f t="shared" si="56"/>
        <v>0</v>
      </c>
      <c r="F295" s="291">
        <f t="shared" si="56"/>
        <v>0</v>
      </c>
      <c r="G295" s="291">
        <f t="shared" si="56"/>
        <v>0</v>
      </c>
      <c r="H295" s="291">
        <f t="shared" si="56"/>
        <v>0</v>
      </c>
      <c r="I295" s="291">
        <f t="shared" si="56"/>
        <v>0</v>
      </c>
    </row>
    <row r="296" spans="1:9">
      <c r="A296" s="462" t="s">
        <v>34</v>
      </c>
      <c r="B296" s="462" t="s">
        <v>55</v>
      </c>
      <c r="C296" s="291">
        <f>SUM(C290:C295)</f>
        <v>66.8</v>
      </c>
      <c r="D296" s="291">
        <f t="shared" ref="D296" si="57">SUM(D290:D295)</f>
        <v>66.8</v>
      </c>
      <c r="E296" s="291">
        <f t="shared" ref="E296" si="58">SUM(E290:E295)</f>
        <v>66.8</v>
      </c>
      <c r="F296" s="291">
        <f t="shared" ref="F296" si="59">SUM(F290:F295)</f>
        <v>66.8</v>
      </c>
      <c r="G296" s="291">
        <f t="shared" ref="G296" si="60">SUM(G290:G295)</f>
        <v>66.8</v>
      </c>
      <c r="H296" s="291">
        <f t="shared" ref="H296" si="61">SUM(H290:H295)</f>
        <v>66.8</v>
      </c>
      <c r="I296" s="291">
        <f t="shared" ref="I296" si="62">SUM(I290:I295)</f>
        <v>66.8</v>
      </c>
    </row>
    <row r="297" spans="1:9" ht="18.75">
      <c r="A297" s="527" t="s">
        <v>17</v>
      </c>
      <c r="B297" s="528"/>
      <c r="C297" s="528"/>
      <c r="D297" s="528"/>
      <c r="E297" s="528"/>
      <c r="F297" s="528"/>
      <c r="G297" s="528"/>
      <c r="H297" s="528"/>
      <c r="I297" s="529"/>
    </row>
    <row r="298" spans="1:9">
      <c r="A298" s="546" t="s">
        <v>256</v>
      </c>
      <c r="B298" s="547"/>
      <c r="C298" s="547"/>
      <c r="D298" s="547"/>
      <c r="E298" s="547"/>
      <c r="F298" s="547"/>
      <c r="G298" s="547"/>
      <c r="H298" s="547"/>
      <c r="I298" s="547"/>
    </row>
    <row r="299" spans="1:9">
      <c r="A299" s="291" t="s">
        <v>10</v>
      </c>
      <c r="B299" s="462" t="s">
        <v>55</v>
      </c>
      <c r="C299" s="291">
        <f t="shared" ref="C299:C304" si="63">(C249*C273)/100</f>
        <v>7.2</v>
      </c>
      <c r="D299" s="291">
        <f t="shared" ref="D299:I299" si="64">(D249*D273)/100</f>
        <v>7.2</v>
      </c>
      <c r="E299" s="291">
        <f t="shared" si="64"/>
        <v>7.2</v>
      </c>
      <c r="F299" s="291">
        <f t="shared" si="64"/>
        <v>7.2</v>
      </c>
      <c r="G299" s="291">
        <f t="shared" si="64"/>
        <v>7.2</v>
      </c>
      <c r="H299" s="291">
        <f t="shared" si="64"/>
        <v>7.2</v>
      </c>
      <c r="I299" s="291">
        <f t="shared" si="64"/>
        <v>7.2</v>
      </c>
    </row>
    <row r="300" spans="1:9">
      <c r="A300" s="291" t="s">
        <v>11</v>
      </c>
      <c r="B300" s="462" t="s">
        <v>55</v>
      </c>
      <c r="C300" s="291">
        <f t="shared" si="63"/>
        <v>32.799999999999997</v>
      </c>
      <c r="D300" s="291">
        <f t="shared" ref="D300:I304" si="65">(D250*D274)/100</f>
        <v>32.799999999999997</v>
      </c>
      <c r="E300" s="291">
        <f t="shared" si="65"/>
        <v>32.799999999999997</v>
      </c>
      <c r="F300" s="291">
        <f t="shared" si="65"/>
        <v>32.799999999999997</v>
      </c>
      <c r="G300" s="291">
        <f t="shared" si="65"/>
        <v>32.799999999999997</v>
      </c>
      <c r="H300" s="291">
        <f t="shared" si="65"/>
        <v>32.799999999999997</v>
      </c>
      <c r="I300" s="291">
        <f t="shared" si="65"/>
        <v>32.799999999999997</v>
      </c>
    </row>
    <row r="301" spans="1:9">
      <c r="A301" s="291" t="s">
        <v>14</v>
      </c>
      <c r="B301" s="462" t="s">
        <v>55</v>
      </c>
      <c r="C301" s="291">
        <f t="shared" si="63"/>
        <v>10.8</v>
      </c>
      <c r="D301" s="291">
        <f t="shared" si="65"/>
        <v>10.8</v>
      </c>
      <c r="E301" s="291">
        <f t="shared" si="65"/>
        <v>10.8</v>
      </c>
      <c r="F301" s="291">
        <f t="shared" si="65"/>
        <v>10.8</v>
      </c>
      <c r="G301" s="291">
        <f t="shared" si="65"/>
        <v>10.8</v>
      </c>
      <c r="H301" s="291">
        <f t="shared" si="65"/>
        <v>10.8</v>
      </c>
      <c r="I301" s="291">
        <f t="shared" si="65"/>
        <v>10.8</v>
      </c>
    </row>
    <row r="302" spans="1:9">
      <c r="A302" s="291" t="s">
        <v>12</v>
      </c>
      <c r="B302" s="462" t="s">
        <v>55</v>
      </c>
      <c r="C302" s="291">
        <f t="shared" si="63"/>
        <v>11</v>
      </c>
      <c r="D302" s="291">
        <f t="shared" si="65"/>
        <v>11</v>
      </c>
      <c r="E302" s="291">
        <f t="shared" si="65"/>
        <v>11</v>
      </c>
      <c r="F302" s="291">
        <f t="shared" si="65"/>
        <v>11</v>
      </c>
      <c r="G302" s="291">
        <f t="shared" si="65"/>
        <v>11</v>
      </c>
      <c r="H302" s="291">
        <f t="shared" si="65"/>
        <v>11</v>
      </c>
      <c r="I302" s="291">
        <f t="shared" si="65"/>
        <v>11</v>
      </c>
    </row>
    <row r="303" spans="1:9">
      <c r="A303" s="291" t="s">
        <v>13</v>
      </c>
      <c r="B303" s="462" t="s">
        <v>55</v>
      </c>
      <c r="C303" s="291">
        <f t="shared" si="63"/>
        <v>5</v>
      </c>
      <c r="D303" s="291">
        <f t="shared" si="65"/>
        <v>5</v>
      </c>
      <c r="E303" s="291">
        <f t="shared" si="65"/>
        <v>5</v>
      </c>
      <c r="F303" s="291">
        <f t="shared" si="65"/>
        <v>5</v>
      </c>
      <c r="G303" s="291">
        <f t="shared" si="65"/>
        <v>5</v>
      </c>
      <c r="H303" s="291">
        <f t="shared" si="65"/>
        <v>5</v>
      </c>
      <c r="I303" s="291">
        <f t="shared" si="65"/>
        <v>5</v>
      </c>
    </row>
    <row r="304" spans="1:9" ht="39.6" customHeight="1">
      <c r="A304" s="291" t="s">
        <v>15</v>
      </c>
      <c r="B304" s="462" t="s">
        <v>55</v>
      </c>
      <c r="C304" s="291">
        <f t="shared" si="63"/>
        <v>0</v>
      </c>
      <c r="D304" s="291">
        <f t="shared" si="65"/>
        <v>0</v>
      </c>
      <c r="E304" s="291">
        <f t="shared" si="65"/>
        <v>0</v>
      </c>
      <c r="F304" s="291">
        <f t="shared" si="65"/>
        <v>0</v>
      </c>
      <c r="G304" s="291">
        <f t="shared" si="65"/>
        <v>0</v>
      </c>
      <c r="H304" s="291">
        <f t="shared" si="65"/>
        <v>0</v>
      </c>
      <c r="I304" s="291">
        <f t="shared" si="65"/>
        <v>0</v>
      </c>
    </row>
    <row r="305" spans="1:9" ht="39.6" customHeight="1">
      <c r="A305" s="462" t="s">
        <v>34</v>
      </c>
      <c r="B305" s="462" t="s">
        <v>55</v>
      </c>
      <c r="C305" s="291">
        <f>SUM(C299:C304)</f>
        <v>66.8</v>
      </c>
      <c r="D305" s="291">
        <f t="shared" ref="D305" si="66">SUM(D299:D304)</f>
        <v>66.8</v>
      </c>
      <c r="E305" s="291">
        <f t="shared" ref="E305" si="67">SUM(E299:E304)</f>
        <v>66.8</v>
      </c>
      <c r="F305" s="291">
        <f t="shared" ref="F305" si="68">SUM(F299:F304)</f>
        <v>66.8</v>
      </c>
      <c r="G305" s="291">
        <f t="shared" ref="G305" si="69">SUM(G299:G304)</f>
        <v>66.8</v>
      </c>
      <c r="H305" s="291">
        <f t="shared" ref="H305" si="70">SUM(H299:H304)</f>
        <v>66.8</v>
      </c>
      <c r="I305" s="291">
        <f t="shared" ref="I305" si="71">SUM(I299:I304)</f>
        <v>66.8</v>
      </c>
    </row>
    <row r="306" spans="1:9" ht="18.75">
      <c r="A306" s="527" t="s">
        <v>9</v>
      </c>
      <c r="B306" s="528"/>
      <c r="C306" s="528"/>
      <c r="D306" s="528"/>
      <c r="E306" s="528"/>
      <c r="F306" s="528"/>
      <c r="G306" s="528"/>
      <c r="H306" s="528"/>
      <c r="I306" s="529"/>
    </row>
    <row r="307" spans="1:9">
      <c r="A307" s="541" t="s">
        <v>257</v>
      </c>
      <c r="B307" s="542"/>
      <c r="C307" s="542"/>
      <c r="D307" s="542"/>
      <c r="E307" s="542"/>
      <c r="F307" s="542"/>
      <c r="G307" s="542"/>
      <c r="H307" s="542"/>
      <c r="I307" s="542"/>
    </row>
    <row r="308" spans="1:9">
      <c r="A308" s="349" t="s">
        <v>10</v>
      </c>
      <c r="B308" s="463" t="s">
        <v>138</v>
      </c>
      <c r="C308" s="349">
        <f>C281/C$287</f>
        <v>0.10778443113772455</v>
      </c>
      <c r="D308" s="349">
        <f t="shared" ref="D308:I308" si="72">D281/D$287</f>
        <v>0.10778443113772455</v>
      </c>
      <c r="E308" s="349">
        <f t="shared" si="72"/>
        <v>0.10778443113772455</v>
      </c>
      <c r="F308" s="349">
        <f t="shared" si="72"/>
        <v>0.10778443113772455</v>
      </c>
      <c r="G308" s="349">
        <f t="shared" si="72"/>
        <v>0.10778443113772455</v>
      </c>
      <c r="H308" s="349">
        <f t="shared" si="72"/>
        <v>0.10778443113772455</v>
      </c>
      <c r="I308" s="349">
        <f t="shared" si="72"/>
        <v>0.10778443113772455</v>
      </c>
    </row>
    <row r="309" spans="1:9">
      <c r="A309" s="349" t="s">
        <v>11</v>
      </c>
      <c r="B309" s="463" t="s">
        <v>138</v>
      </c>
      <c r="C309" s="349">
        <f t="shared" ref="C309:I312" si="73">C282/C$287</f>
        <v>0.49101796407185627</v>
      </c>
      <c r="D309" s="349">
        <f t="shared" si="73"/>
        <v>0.49101796407185627</v>
      </c>
      <c r="E309" s="349">
        <f t="shared" si="73"/>
        <v>0.49101796407185627</v>
      </c>
      <c r="F309" s="349">
        <f t="shared" si="73"/>
        <v>0.49101796407185627</v>
      </c>
      <c r="G309" s="349">
        <f t="shared" si="73"/>
        <v>0.49101796407185627</v>
      </c>
      <c r="H309" s="349">
        <f t="shared" si="73"/>
        <v>0.49101796407185627</v>
      </c>
      <c r="I309" s="349">
        <f t="shared" si="73"/>
        <v>0.49101796407185627</v>
      </c>
    </row>
    <row r="310" spans="1:9">
      <c r="A310" s="349" t="s">
        <v>14</v>
      </c>
      <c r="B310" s="463" t="s">
        <v>138</v>
      </c>
      <c r="C310" s="349">
        <f t="shared" si="73"/>
        <v>0.16167664670658685</v>
      </c>
      <c r="D310" s="349">
        <f t="shared" si="73"/>
        <v>0.16167664670658685</v>
      </c>
      <c r="E310" s="349">
        <f t="shared" si="73"/>
        <v>0.16167664670658685</v>
      </c>
      <c r="F310" s="349">
        <f t="shared" si="73"/>
        <v>0.16167664670658685</v>
      </c>
      <c r="G310" s="349">
        <f t="shared" si="73"/>
        <v>0.16167664670658685</v>
      </c>
      <c r="H310" s="349">
        <f t="shared" si="73"/>
        <v>0.16167664670658685</v>
      </c>
      <c r="I310" s="349">
        <f t="shared" si="73"/>
        <v>0.16167664670658685</v>
      </c>
    </row>
    <row r="311" spans="1:9">
      <c r="A311" s="349" t="s">
        <v>12</v>
      </c>
      <c r="B311" s="463" t="s">
        <v>138</v>
      </c>
      <c r="C311" s="349">
        <f t="shared" si="73"/>
        <v>0.16467065868263472</v>
      </c>
      <c r="D311" s="349">
        <f t="shared" si="73"/>
        <v>0.16467065868263472</v>
      </c>
      <c r="E311" s="349">
        <f t="shared" si="73"/>
        <v>0.16467065868263472</v>
      </c>
      <c r="F311" s="349">
        <f t="shared" si="73"/>
        <v>0.16467065868263472</v>
      </c>
      <c r="G311" s="349">
        <f t="shared" si="73"/>
        <v>0.16467065868263472</v>
      </c>
      <c r="H311" s="349">
        <f t="shared" si="73"/>
        <v>0.16467065868263472</v>
      </c>
      <c r="I311" s="349">
        <f t="shared" si="73"/>
        <v>0.16467065868263472</v>
      </c>
    </row>
    <row r="312" spans="1:9">
      <c r="A312" s="349" t="s">
        <v>13</v>
      </c>
      <c r="B312" s="463" t="s">
        <v>138</v>
      </c>
      <c r="C312" s="349">
        <f t="shared" si="73"/>
        <v>7.4850299401197612E-2</v>
      </c>
      <c r="D312" s="349">
        <f t="shared" si="73"/>
        <v>7.4850299401197612E-2</v>
      </c>
      <c r="E312" s="349">
        <f t="shared" si="73"/>
        <v>7.4850299401197612E-2</v>
      </c>
      <c r="F312" s="349">
        <f t="shared" si="73"/>
        <v>7.4850299401197612E-2</v>
      </c>
      <c r="G312" s="349">
        <f t="shared" si="73"/>
        <v>7.4850299401197612E-2</v>
      </c>
      <c r="H312" s="349">
        <f t="shared" si="73"/>
        <v>7.4850299401197612E-2</v>
      </c>
      <c r="I312" s="349">
        <f t="shared" si="73"/>
        <v>7.4850299401197612E-2</v>
      </c>
    </row>
    <row r="313" spans="1:9">
      <c r="A313" s="349" t="s">
        <v>15</v>
      </c>
      <c r="B313" s="463" t="s">
        <v>138</v>
      </c>
      <c r="C313" s="349">
        <f>C286/C$287</f>
        <v>0</v>
      </c>
      <c r="D313" s="349">
        <f t="shared" ref="D313:I313" si="74">D286/D$287</f>
        <v>0</v>
      </c>
      <c r="E313" s="349">
        <f t="shared" si="74"/>
        <v>0</v>
      </c>
      <c r="F313" s="349">
        <f t="shared" si="74"/>
        <v>0</v>
      </c>
      <c r="G313" s="349">
        <f t="shared" si="74"/>
        <v>0</v>
      </c>
      <c r="H313" s="349">
        <f t="shared" si="74"/>
        <v>0</v>
      </c>
      <c r="I313" s="349">
        <f t="shared" si="74"/>
        <v>0</v>
      </c>
    </row>
    <row r="314" spans="1:9" ht="18.75">
      <c r="A314" s="527" t="s">
        <v>16</v>
      </c>
      <c r="B314" s="528"/>
      <c r="C314" s="528"/>
      <c r="D314" s="528"/>
      <c r="E314" s="528"/>
      <c r="F314" s="528"/>
      <c r="G314" s="528"/>
      <c r="H314" s="528"/>
      <c r="I314" s="529"/>
    </row>
    <row r="315" spans="1:9">
      <c r="A315" s="541" t="s">
        <v>257</v>
      </c>
      <c r="B315" s="542"/>
      <c r="C315" s="542"/>
      <c r="D315" s="542"/>
      <c r="E315" s="542"/>
      <c r="F315" s="542"/>
      <c r="G315" s="542"/>
      <c r="H315" s="542"/>
      <c r="I315" s="542"/>
    </row>
    <row r="316" spans="1:9">
      <c r="A316" s="349" t="s">
        <v>10</v>
      </c>
      <c r="B316" s="463" t="s">
        <v>138</v>
      </c>
      <c r="C316" s="349">
        <f>C290/C$296</f>
        <v>0.10778443113772455</v>
      </c>
      <c r="D316" s="349">
        <f t="shared" ref="D316:I316" si="75">D290/D$296</f>
        <v>0.10778443113772455</v>
      </c>
      <c r="E316" s="349">
        <f t="shared" si="75"/>
        <v>0.10778443113772455</v>
      </c>
      <c r="F316" s="349">
        <f t="shared" si="75"/>
        <v>0.10778443113772455</v>
      </c>
      <c r="G316" s="349">
        <f t="shared" si="75"/>
        <v>0.10778443113772455</v>
      </c>
      <c r="H316" s="349">
        <f t="shared" si="75"/>
        <v>0.10778443113772455</v>
      </c>
      <c r="I316" s="349">
        <f t="shared" si="75"/>
        <v>0.10778443113772455</v>
      </c>
    </row>
    <row r="317" spans="1:9">
      <c r="A317" s="349" t="s">
        <v>11</v>
      </c>
      <c r="B317" s="463" t="s">
        <v>138</v>
      </c>
      <c r="C317" s="349">
        <f t="shared" ref="C317:I321" si="76">C291/C$296</f>
        <v>0.49101796407185627</v>
      </c>
      <c r="D317" s="349">
        <f t="shared" si="76"/>
        <v>0.49101796407185627</v>
      </c>
      <c r="E317" s="349">
        <f t="shared" si="76"/>
        <v>0.49101796407185627</v>
      </c>
      <c r="F317" s="349">
        <f t="shared" si="76"/>
        <v>0.49101796407185627</v>
      </c>
      <c r="G317" s="349">
        <f t="shared" si="76"/>
        <v>0.49101796407185627</v>
      </c>
      <c r="H317" s="349">
        <f t="shared" si="76"/>
        <v>0.49101796407185627</v>
      </c>
      <c r="I317" s="349">
        <f t="shared" si="76"/>
        <v>0.49101796407185627</v>
      </c>
    </row>
    <row r="318" spans="1:9">
      <c r="A318" s="349" t="s">
        <v>14</v>
      </c>
      <c r="B318" s="463" t="s">
        <v>138</v>
      </c>
      <c r="C318" s="349">
        <f t="shared" si="76"/>
        <v>0.16167664670658685</v>
      </c>
      <c r="D318" s="349">
        <f t="shared" si="76"/>
        <v>0.16167664670658685</v>
      </c>
      <c r="E318" s="349">
        <f t="shared" si="76"/>
        <v>0.16167664670658685</v>
      </c>
      <c r="F318" s="349">
        <f t="shared" si="76"/>
        <v>0.16167664670658685</v>
      </c>
      <c r="G318" s="349">
        <f t="shared" si="76"/>
        <v>0.16167664670658685</v>
      </c>
      <c r="H318" s="349">
        <f t="shared" si="76"/>
        <v>0.16167664670658685</v>
      </c>
      <c r="I318" s="349">
        <f t="shared" si="76"/>
        <v>0.16167664670658685</v>
      </c>
    </row>
    <row r="319" spans="1:9">
      <c r="A319" s="349" t="s">
        <v>12</v>
      </c>
      <c r="B319" s="463" t="s">
        <v>138</v>
      </c>
      <c r="C319" s="349">
        <f t="shared" si="76"/>
        <v>0.16467065868263472</v>
      </c>
      <c r="D319" s="349">
        <f t="shared" si="76"/>
        <v>0.16467065868263472</v>
      </c>
      <c r="E319" s="349">
        <f t="shared" si="76"/>
        <v>0.16467065868263472</v>
      </c>
      <c r="F319" s="349">
        <f t="shared" si="76"/>
        <v>0.16467065868263472</v>
      </c>
      <c r="G319" s="349">
        <f t="shared" si="76"/>
        <v>0.16467065868263472</v>
      </c>
      <c r="H319" s="349">
        <f t="shared" si="76"/>
        <v>0.16467065868263472</v>
      </c>
      <c r="I319" s="349">
        <f t="shared" si="76"/>
        <v>0.16467065868263472</v>
      </c>
    </row>
    <row r="320" spans="1:9">
      <c r="A320" s="349" t="s">
        <v>13</v>
      </c>
      <c r="B320" s="463" t="s">
        <v>138</v>
      </c>
      <c r="C320" s="349">
        <f t="shared" si="76"/>
        <v>7.4850299401197612E-2</v>
      </c>
      <c r="D320" s="349">
        <f t="shared" si="76"/>
        <v>7.4850299401197612E-2</v>
      </c>
      <c r="E320" s="349">
        <f t="shared" si="76"/>
        <v>7.4850299401197612E-2</v>
      </c>
      <c r="F320" s="349">
        <f t="shared" si="76"/>
        <v>7.4850299401197612E-2</v>
      </c>
      <c r="G320" s="349">
        <f t="shared" si="76"/>
        <v>7.4850299401197612E-2</v>
      </c>
      <c r="H320" s="349">
        <f t="shared" si="76"/>
        <v>7.4850299401197612E-2</v>
      </c>
      <c r="I320" s="349">
        <f t="shared" si="76"/>
        <v>7.4850299401197612E-2</v>
      </c>
    </row>
    <row r="321" spans="1:9">
      <c r="A321" s="349" t="s">
        <v>15</v>
      </c>
      <c r="B321" s="463" t="s">
        <v>138</v>
      </c>
      <c r="C321" s="349">
        <f t="shared" si="76"/>
        <v>0</v>
      </c>
      <c r="D321" s="349">
        <f t="shared" si="76"/>
        <v>0</v>
      </c>
      <c r="E321" s="349">
        <f t="shared" si="76"/>
        <v>0</v>
      </c>
      <c r="F321" s="349">
        <f t="shared" si="76"/>
        <v>0</v>
      </c>
      <c r="G321" s="349">
        <f t="shared" si="76"/>
        <v>0</v>
      </c>
      <c r="H321" s="349">
        <f t="shared" si="76"/>
        <v>0</v>
      </c>
      <c r="I321" s="349">
        <f t="shared" si="76"/>
        <v>0</v>
      </c>
    </row>
    <row r="322" spans="1:9" ht="18.75">
      <c r="A322" s="527" t="s">
        <v>17</v>
      </c>
      <c r="B322" s="528"/>
      <c r="C322" s="528"/>
      <c r="D322" s="528"/>
      <c r="E322" s="528"/>
      <c r="F322" s="528"/>
      <c r="G322" s="528"/>
      <c r="H322" s="528"/>
      <c r="I322" s="529"/>
    </row>
    <row r="323" spans="1:9">
      <c r="A323" s="541" t="s">
        <v>257</v>
      </c>
      <c r="B323" s="542"/>
      <c r="C323" s="542"/>
      <c r="D323" s="542"/>
      <c r="E323" s="542"/>
      <c r="F323" s="542"/>
      <c r="G323" s="542"/>
      <c r="H323" s="542"/>
      <c r="I323" s="542"/>
    </row>
    <row r="324" spans="1:9">
      <c r="A324" s="349" t="s">
        <v>10</v>
      </c>
      <c r="B324" s="463" t="s">
        <v>138</v>
      </c>
      <c r="C324" s="349">
        <f>C299/C$305</f>
        <v>0.10778443113772455</v>
      </c>
      <c r="D324" s="349">
        <f t="shared" ref="D324:I324" si="77">D299/D$305</f>
        <v>0.10778443113772455</v>
      </c>
      <c r="E324" s="349">
        <f t="shared" si="77"/>
        <v>0.10778443113772455</v>
      </c>
      <c r="F324" s="349">
        <f t="shared" si="77"/>
        <v>0.10778443113772455</v>
      </c>
      <c r="G324" s="349">
        <f t="shared" si="77"/>
        <v>0.10778443113772455</v>
      </c>
      <c r="H324" s="349">
        <f t="shared" si="77"/>
        <v>0.10778443113772455</v>
      </c>
      <c r="I324" s="349">
        <f t="shared" si="77"/>
        <v>0.10778443113772455</v>
      </c>
    </row>
    <row r="325" spans="1:9">
      <c r="A325" s="349" t="s">
        <v>11</v>
      </c>
      <c r="B325" s="463" t="s">
        <v>138</v>
      </c>
      <c r="C325" s="349">
        <f t="shared" ref="C325:I329" si="78">C300/C$305</f>
        <v>0.49101796407185627</v>
      </c>
      <c r="D325" s="349">
        <f t="shared" si="78"/>
        <v>0.49101796407185627</v>
      </c>
      <c r="E325" s="349">
        <f t="shared" si="78"/>
        <v>0.49101796407185627</v>
      </c>
      <c r="F325" s="349">
        <f t="shared" si="78"/>
        <v>0.49101796407185627</v>
      </c>
      <c r="G325" s="349">
        <f t="shared" si="78"/>
        <v>0.49101796407185627</v>
      </c>
      <c r="H325" s="349">
        <f t="shared" si="78"/>
        <v>0.49101796407185627</v>
      </c>
      <c r="I325" s="349">
        <f t="shared" si="78"/>
        <v>0.49101796407185627</v>
      </c>
    </row>
    <row r="326" spans="1:9">
      <c r="A326" s="349" t="s">
        <v>14</v>
      </c>
      <c r="B326" s="463" t="s">
        <v>138</v>
      </c>
      <c r="C326" s="349">
        <f t="shared" si="78"/>
        <v>0.16167664670658685</v>
      </c>
      <c r="D326" s="349">
        <f t="shared" si="78"/>
        <v>0.16167664670658685</v>
      </c>
      <c r="E326" s="349">
        <f t="shared" si="78"/>
        <v>0.16167664670658685</v>
      </c>
      <c r="F326" s="349">
        <f t="shared" si="78"/>
        <v>0.16167664670658685</v>
      </c>
      <c r="G326" s="349">
        <f t="shared" si="78"/>
        <v>0.16167664670658685</v>
      </c>
      <c r="H326" s="349">
        <f t="shared" si="78"/>
        <v>0.16167664670658685</v>
      </c>
      <c r="I326" s="349">
        <f t="shared" si="78"/>
        <v>0.16167664670658685</v>
      </c>
    </row>
    <row r="327" spans="1:9">
      <c r="A327" s="349" t="s">
        <v>12</v>
      </c>
      <c r="B327" s="463" t="s">
        <v>138</v>
      </c>
      <c r="C327" s="349">
        <f t="shared" si="78"/>
        <v>0.16467065868263472</v>
      </c>
      <c r="D327" s="349">
        <f t="shared" si="78"/>
        <v>0.16467065868263472</v>
      </c>
      <c r="E327" s="349">
        <f t="shared" si="78"/>
        <v>0.16467065868263472</v>
      </c>
      <c r="F327" s="349">
        <f t="shared" si="78"/>
        <v>0.16467065868263472</v>
      </c>
      <c r="G327" s="349">
        <f t="shared" si="78"/>
        <v>0.16467065868263472</v>
      </c>
      <c r="H327" s="349">
        <f t="shared" si="78"/>
        <v>0.16467065868263472</v>
      </c>
      <c r="I327" s="349">
        <f t="shared" si="78"/>
        <v>0.16467065868263472</v>
      </c>
    </row>
    <row r="328" spans="1:9">
      <c r="A328" s="349" t="s">
        <v>13</v>
      </c>
      <c r="B328" s="463" t="s">
        <v>138</v>
      </c>
      <c r="C328" s="349">
        <f t="shared" si="78"/>
        <v>7.4850299401197612E-2</v>
      </c>
      <c r="D328" s="349">
        <f t="shared" si="78"/>
        <v>7.4850299401197612E-2</v>
      </c>
      <c r="E328" s="349">
        <f t="shared" si="78"/>
        <v>7.4850299401197612E-2</v>
      </c>
      <c r="F328" s="349">
        <f t="shared" si="78"/>
        <v>7.4850299401197612E-2</v>
      </c>
      <c r="G328" s="349">
        <f t="shared" si="78"/>
        <v>7.4850299401197612E-2</v>
      </c>
      <c r="H328" s="349">
        <f t="shared" si="78"/>
        <v>7.4850299401197612E-2</v>
      </c>
      <c r="I328" s="349">
        <f t="shared" si="78"/>
        <v>7.4850299401197612E-2</v>
      </c>
    </row>
    <row r="329" spans="1:9" ht="39.6" customHeight="1">
      <c r="A329" s="349" t="s">
        <v>15</v>
      </c>
      <c r="B329" s="463" t="s">
        <v>138</v>
      </c>
      <c r="C329" s="349">
        <f t="shared" si="78"/>
        <v>0</v>
      </c>
      <c r="D329" s="349">
        <f t="shared" si="78"/>
        <v>0</v>
      </c>
      <c r="E329" s="349">
        <f t="shared" si="78"/>
        <v>0</v>
      </c>
      <c r="F329" s="349">
        <f t="shared" si="78"/>
        <v>0</v>
      </c>
      <c r="G329" s="349">
        <f t="shared" si="78"/>
        <v>0</v>
      </c>
      <c r="H329" s="349">
        <f t="shared" si="78"/>
        <v>0</v>
      </c>
      <c r="I329" s="349">
        <f t="shared" si="78"/>
        <v>0</v>
      </c>
    </row>
    <row r="330" spans="1:9" ht="18.75">
      <c r="A330" s="527" t="s">
        <v>9</v>
      </c>
      <c r="B330" s="528"/>
      <c r="C330" s="528"/>
      <c r="D330" s="528"/>
      <c r="E330" s="528"/>
      <c r="F330" s="528"/>
      <c r="G330" s="528"/>
      <c r="H330" s="528"/>
      <c r="I330" s="529"/>
    </row>
    <row r="331" spans="1:9">
      <c r="A331" s="539" t="s">
        <v>259</v>
      </c>
      <c r="B331" s="540"/>
      <c r="C331" s="540"/>
      <c r="D331" s="540"/>
      <c r="E331" s="540"/>
      <c r="F331" s="540"/>
      <c r="G331" s="540"/>
      <c r="H331" s="540"/>
      <c r="I331" s="540"/>
    </row>
    <row r="332" spans="1:9">
      <c r="A332" s="261" t="s">
        <v>9</v>
      </c>
      <c r="B332" s="261" t="s">
        <v>92</v>
      </c>
      <c r="C332" s="261">
        <f t="shared" ref="C332:I332" si="79">C$287/C$3</f>
        <v>0.54308943089430894</v>
      </c>
      <c r="D332" s="261">
        <f t="shared" si="79"/>
        <v>0.54308943089430894</v>
      </c>
      <c r="E332" s="261">
        <f t="shared" si="79"/>
        <v>0.54308943089430894</v>
      </c>
      <c r="F332" s="261">
        <f t="shared" si="79"/>
        <v>0.54308943089430894</v>
      </c>
      <c r="G332" s="261">
        <f t="shared" si="79"/>
        <v>0.54308943089430894</v>
      </c>
      <c r="H332" s="261">
        <f t="shared" si="79"/>
        <v>0.54308943089430894</v>
      </c>
      <c r="I332" s="261">
        <f t="shared" si="79"/>
        <v>0.54308943089430894</v>
      </c>
    </row>
    <row r="333" spans="1:9" ht="18.75">
      <c r="A333" s="543" t="s">
        <v>16</v>
      </c>
      <c r="B333" s="544"/>
      <c r="C333" s="544"/>
      <c r="D333" s="544"/>
      <c r="E333" s="544"/>
      <c r="F333" s="544"/>
      <c r="G333" s="544"/>
      <c r="H333" s="544"/>
      <c r="I333" s="545"/>
    </row>
    <row r="334" spans="1:9">
      <c r="A334" s="539" t="s">
        <v>259</v>
      </c>
      <c r="B334" s="540"/>
      <c r="C334" s="540"/>
      <c r="D334" s="540"/>
      <c r="E334" s="540"/>
      <c r="F334" s="540"/>
      <c r="G334" s="540"/>
      <c r="H334" s="540"/>
      <c r="I334" s="540"/>
    </row>
    <row r="335" spans="1:9">
      <c r="A335" s="464" t="s">
        <v>16</v>
      </c>
      <c r="B335" s="261" t="s">
        <v>92</v>
      </c>
      <c r="C335" s="261">
        <f t="shared" ref="C335:I335" si="80">C$296/C$4</f>
        <v>0.29688888888888887</v>
      </c>
      <c r="D335" s="261">
        <f t="shared" si="80"/>
        <v>0.29688888888888887</v>
      </c>
      <c r="E335" s="261">
        <f t="shared" si="80"/>
        <v>0.29688888888888887</v>
      </c>
      <c r="F335" s="261">
        <f t="shared" si="80"/>
        <v>0.29688888888888887</v>
      </c>
      <c r="G335" s="261">
        <f t="shared" si="80"/>
        <v>0.29688888888888887</v>
      </c>
      <c r="H335" s="261">
        <f t="shared" si="80"/>
        <v>0.29688888888888887</v>
      </c>
      <c r="I335" s="261">
        <f t="shared" si="80"/>
        <v>0.29688888888888887</v>
      </c>
    </row>
    <row r="336" spans="1:9" ht="18.75">
      <c r="A336" s="527" t="s">
        <v>17</v>
      </c>
      <c r="B336" s="528"/>
      <c r="C336" s="528"/>
      <c r="D336" s="528"/>
      <c r="E336" s="528"/>
      <c r="F336" s="528"/>
      <c r="G336" s="528"/>
      <c r="H336" s="528"/>
      <c r="I336" s="529"/>
    </row>
    <row r="337" spans="1:9">
      <c r="A337" s="539" t="s">
        <v>259</v>
      </c>
      <c r="B337" s="540"/>
      <c r="C337" s="540"/>
      <c r="D337" s="540"/>
      <c r="E337" s="540"/>
      <c r="F337" s="540"/>
      <c r="G337" s="540"/>
      <c r="H337" s="540"/>
      <c r="I337" s="540"/>
    </row>
    <row r="338" spans="1:9">
      <c r="A338" s="464" t="s">
        <v>17</v>
      </c>
      <c r="B338" s="261" t="s">
        <v>92</v>
      </c>
      <c r="C338" s="261">
        <f t="shared" ref="C338:I338" si="81">C$305/C$5</f>
        <v>0.19085714285714284</v>
      </c>
      <c r="D338" s="261">
        <f t="shared" si="81"/>
        <v>0.19085714285714284</v>
      </c>
      <c r="E338" s="261">
        <f t="shared" si="81"/>
        <v>0.19085714285714284</v>
      </c>
      <c r="F338" s="261">
        <f t="shared" si="81"/>
        <v>0.19085714285714284</v>
      </c>
      <c r="G338" s="261">
        <f t="shared" si="81"/>
        <v>0.19085714285714284</v>
      </c>
      <c r="H338" s="261">
        <f t="shared" si="81"/>
        <v>0.19085714285714284</v>
      </c>
      <c r="I338" s="261">
        <f t="shared" si="81"/>
        <v>0.19085714285714284</v>
      </c>
    </row>
    <row r="339" spans="1:9" ht="15.75" customHeight="1"/>
    <row r="340" spans="1:9" ht="15.75" customHeight="1"/>
    <row r="341" spans="1:9" ht="15.75" customHeight="1"/>
    <row r="342" spans="1:9" ht="15.75" customHeight="1"/>
    <row r="343" spans="1:9" ht="15.75" customHeight="1"/>
    <row r="344" spans="1:9" ht="15.75" customHeight="1"/>
    <row r="345" spans="1:9" ht="15.75" customHeight="1"/>
    <row r="346" spans="1:9" ht="15.75" customHeight="1"/>
    <row r="347" spans="1:9" ht="15.75" customHeight="1"/>
    <row r="348" spans="1:9" ht="15.75" customHeight="1"/>
    <row r="349" spans="1:9" ht="15.75" customHeight="1"/>
    <row r="350" spans="1:9" ht="15.75" customHeight="1"/>
    <row r="351" spans="1:9" ht="15.75" customHeight="1"/>
    <row r="352" spans="1:9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mergeCells count="93">
    <mergeCell ref="A79:I79"/>
    <mergeCell ref="A11:I11"/>
    <mergeCell ref="A12:I12"/>
    <mergeCell ref="A13:I13"/>
    <mergeCell ref="A21:I21"/>
    <mergeCell ref="A22:I22"/>
    <mergeCell ref="A29:I29"/>
    <mergeCell ref="A30:I30"/>
    <mergeCell ref="A61:I61"/>
    <mergeCell ref="A62:I62"/>
    <mergeCell ref="A70:I70"/>
    <mergeCell ref="A71:I71"/>
    <mergeCell ref="A131:I131"/>
    <mergeCell ref="A89:I89"/>
    <mergeCell ref="A96:I96"/>
    <mergeCell ref="A97:I97"/>
    <mergeCell ref="A104:I104"/>
    <mergeCell ref="A118:I118"/>
    <mergeCell ref="A112:I112"/>
    <mergeCell ref="A113:I113"/>
    <mergeCell ref="A80:I80"/>
    <mergeCell ref="A121:I121"/>
    <mergeCell ref="A122:I122"/>
    <mergeCell ref="A123:I123"/>
    <mergeCell ref="A130:I130"/>
    <mergeCell ref="A115:I115"/>
    <mergeCell ref="A116:I116"/>
    <mergeCell ref="A264:I264"/>
    <mergeCell ref="A271:I271"/>
    <mergeCell ref="A272:I272"/>
    <mergeCell ref="A37:I37"/>
    <mergeCell ref="A38:I38"/>
    <mergeCell ref="A45:I45"/>
    <mergeCell ref="A46:I46"/>
    <mergeCell ref="A53:I53"/>
    <mergeCell ref="A54:I54"/>
    <mergeCell ref="A88:I88"/>
    <mergeCell ref="A240:I240"/>
    <mergeCell ref="A247:I247"/>
    <mergeCell ref="A248:I248"/>
    <mergeCell ref="A255:I255"/>
    <mergeCell ref="A256:I256"/>
    <mergeCell ref="A105:I105"/>
    <mergeCell ref="A224:I224"/>
    <mergeCell ref="A119:I119"/>
    <mergeCell ref="A170:I170"/>
    <mergeCell ref="A171:I171"/>
    <mergeCell ref="A179:I179"/>
    <mergeCell ref="A180:I180"/>
    <mergeCell ref="A188:I188"/>
    <mergeCell ref="A162:I162"/>
    <mergeCell ref="A163:I163"/>
    <mergeCell ref="A189:I189"/>
    <mergeCell ref="A197:I197"/>
    <mergeCell ref="A198:I198"/>
    <mergeCell ref="A205:I205"/>
    <mergeCell ref="A138:I138"/>
    <mergeCell ref="A139:I139"/>
    <mergeCell ref="A146:I146"/>
    <mergeCell ref="A206:I206"/>
    <mergeCell ref="A213:I213"/>
    <mergeCell ref="A214:I214"/>
    <mergeCell ref="A147:I147"/>
    <mergeCell ref="A154:I154"/>
    <mergeCell ref="A155:I155"/>
    <mergeCell ref="A221:I221"/>
    <mergeCell ref="A222:I222"/>
    <mergeCell ref="A314:I314"/>
    <mergeCell ref="A225:I225"/>
    <mergeCell ref="A227:I227"/>
    <mergeCell ref="A228:I228"/>
    <mergeCell ref="A279:I279"/>
    <mergeCell ref="A280:I280"/>
    <mergeCell ref="A288:I288"/>
    <mergeCell ref="A263:I263"/>
    <mergeCell ref="A230:I230"/>
    <mergeCell ref="A231:I231"/>
    <mergeCell ref="A232:I232"/>
    <mergeCell ref="A239:I239"/>
    <mergeCell ref="A289:I289"/>
    <mergeCell ref="A297:I297"/>
    <mergeCell ref="A298:I298"/>
    <mergeCell ref="A306:I306"/>
    <mergeCell ref="A307:I307"/>
    <mergeCell ref="A334:I334"/>
    <mergeCell ref="A336:I336"/>
    <mergeCell ref="A337:I337"/>
    <mergeCell ref="A315:I315"/>
    <mergeCell ref="A322:I322"/>
    <mergeCell ref="A323:I323"/>
    <mergeCell ref="A330:I330"/>
    <mergeCell ref="A331:I331"/>
    <mergeCell ref="A333:I33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5E39-F5BF-4B40-8A4E-9C6AA3050DCC}">
  <sheetPr>
    <tabColor theme="9" tint="-0.249977111117893"/>
  </sheetPr>
  <dimension ref="A1:I138"/>
  <sheetViews>
    <sheetView zoomScale="115" zoomScaleNormal="115" workbookViewId="0">
      <selection activeCell="C25" sqref="C25:I33"/>
    </sheetView>
  </sheetViews>
  <sheetFormatPr defaultRowHeight="15"/>
  <cols>
    <col min="1" max="1" width="31.7109375" customWidth="1"/>
    <col min="2" max="2" width="15.85546875" customWidth="1"/>
  </cols>
  <sheetData>
    <row r="1" spans="1:9">
      <c r="A1" s="446" t="s">
        <v>357</v>
      </c>
      <c r="B1" s="447" t="s">
        <v>31</v>
      </c>
      <c r="C1" s="448">
        <v>2022</v>
      </c>
      <c r="D1" s="448">
        <v>2025</v>
      </c>
      <c r="E1" s="448">
        <v>2030</v>
      </c>
      <c r="F1" s="448">
        <v>2035</v>
      </c>
      <c r="G1" s="448">
        <v>2040</v>
      </c>
      <c r="H1" s="448">
        <v>2045</v>
      </c>
      <c r="I1" s="449">
        <v>2050</v>
      </c>
    </row>
    <row r="2" spans="1:9">
      <c r="A2" s="440" t="s">
        <v>355</v>
      </c>
      <c r="B2" s="441" t="s">
        <v>356</v>
      </c>
      <c r="C2" s="466" t="s">
        <v>138</v>
      </c>
      <c r="D2" s="466"/>
      <c r="E2" s="466"/>
      <c r="F2" s="466"/>
      <c r="G2" s="466"/>
      <c r="H2" s="466"/>
      <c r="I2" s="467"/>
    </row>
    <row r="3" spans="1:9">
      <c r="A3" s="440" t="s">
        <v>281</v>
      </c>
      <c r="B3" s="441" t="s">
        <v>358</v>
      </c>
      <c r="C3" s="5">
        <v>123</v>
      </c>
      <c r="D3" s="5">
        <v>124</v>
      </c>
      <c r="E3" s="5">
        <v>125</v>
      </c>
      <c r="F3" s="5">
        <v>126</v>
      </c>
      <c r="G3" s="5">
        <v>127</v>
      </c>
      <c r="H3" s="5">
        <v>128</v>
      </c>
      <c r="I3" s="5">
        <v>129</v>
      </c>
    </row>
    <row r="4" spans="1:9" s="5" customFormat="1" ht="15.75" customHeight="1">
      <c r="A4" s="565" t="s">
        <v>350</v>
      </c>
      <c r="B4" s="528"/>
      <c r="C4" s="528"/>
      <c r="D4" s="528"/>
      <c r="E4" s="528"/>
      <c r="F4" s="528"/>
      <c r="G4" s="528"/>
      <c r="H4" s="528"/>
      <c r="I4" s="566"/>
    </row>
    <row r="5" spans="1:9" s="5" customFormat="1" ht="15.75" customHeight="1">
      <c r="A5" s="426" t="s">
        <v>76</v>
      </c>
      <c r="B5" s="418" t="s">
        <v>19</v>
      </c>
      <c r="C5" s="419" t="s">
        <v>2</v>
      </c>
      <c r="D5" s="419" t="s">
        <v>3</v>
      </c>
      <c r="E5" s="419" t="s">
        <v>4</v>
      </c>
      <c r="F5" s="419" t="s">
        <v>5</v>
      </c>
      <c r="G5" s="419" t="s">
        <v>6</v>
      </c>
      <c r="H5" s="419" t="s">
        <v>7</v>
      </c>
      <c r="I5" s="419" t="s">
        <v>8</v>
      </c>
    </row>
    <row r="6" spans="1:9" s="5" customFormat="1" ht="15.75" customHeight="1">
      <c r="A6" s="428" t="s">
        <v>281</v>
      </c>
      <c r="B6" s="420"/>
      <c r="C6" s="431">
        <v>100</v>
      </c>
      <c r="D6" s="431">
        <v>100</v>
      </c>
      <c r="E6" s="431">
        <v>195</v>
      </c>
      <c r="F6" s="431">
        <v>100</v>
      </c>
      <c r="G6" s="431">
        <v>100</v>
      </c>
      <c r="H6" s="431">
        <v>100</v>
      </c>
      <c r="I6" s="431">
        <v>100</v>
      </c>
    </row>
    <row r="7" spans="1:9" s="5" customFormat="1" ht="15.75" customHeight="1">
      <c r="A7" s="135" t="s">
        <v>300</v>
      </c>
      <c r="B7" s="147" t="s">
        <v>28</v>
      </c>
      <c r="C7" s="433">
        <v>80</v>
      </c>
      <c r="D7" s="433">
        <v>80</v>
      </c>
      <c r="E7" s="433">
        <v>100</v>
      </c>
      <c r="F7" s="433">
        <v>80</v>
      </c>
      <c r="G7" s="433">
        <v>80</v>
      </c>
      <c r="H7" s="433">
        <v>80</v>
      </c>
      <c r="I7" s="433">
        <v>80</v>
      </c>
    </row>
    <row r="8" spans="1:9" s="5" customFormat="1" ht="15.75" customHeight="1">
      <c r="A8" s="135" t="s">
        <v>301</v>
      </c>
      <c r="B8" s="147" t="s">
        <v>28</v>
      </c>
      <c r="C8" s="433">
        <v>15</v>
      </c>
      <c r="D8" s="433">
        <v>15</v>
      </c>
      <c r="E8" s="433">
        <v>80</v>
      </c>
      <c r="F8" s="433">
        <v>15</v>
      </c>
      <c r="G8" s="433">
        <v>15</v>
      </c>
      <c r="H8" s="433">
        <v>15</v>
      </c>
      <c r="I8" s="433">
        <v>15</v>
      </c>
    </row>
    <row r="9" spans="1:9" s="5" customFormat="1" ht="15.75" customHeight="1">
      <c r="A9" s="135" t="s">
        <v>302</v>
      </c>
      <c r="B9" s="147" t="s">
        <v>28</v>
      </c>
      <c r="C9" s="433">
        <v>5</v>
      </c>
      <c r="D9" s="433">
        <v>5</v>
      </c>
      <c r="E9" s="433">
        <v>15</v>
      </c>
      <c r="F9" s="433">
        <v>5</v>
      </c>
      <c r="G9" s="433">
        <v>5</v>
      </c>
      <c r="H9" s="433">
        <v>5</v>
      </c>
      <c r="I9" s="433">
        <v>5</v>
      </c>
    </row>
    <row r="10" spans="1:9" s="5" customFormat="1" ht="15.75" customHeight="1">
      <c r="A10" s="564" t="s">
        <v>353</v>
      </c>
      <c r="B10" s="564"/>
      <c r="C10" s="564"/>
      <c r="D10" s="564"/>
      <c r="E10" s="564"/>
      <c r="F10" s="564"/>
      <c r="G10" s="564"/>
      <c r="H10" s="564"/>
      <c r="I10" s="564"/>
    </row>
    <row r="11" spans="1:9" s="5" customFormat="1" ht="15.75" customHeight="1">
      <c r="A11" s="428" t="s">
        <v>281</v>
      </c>
      <c r="B11" s="420"/>
      <c r="C11" s="421"/>
      <c r="D11" s="421"/>
      <c r="E11" s="421"/>
      <c r="F11" s="421"/>
      <c r="G11" s="421"/>
      <c r="H11" s="421"/>
      <c r="I11" s="421"/>
    </row>
    <row r="12" spans="1:9" s="5" customFormat="1" ht="15.75" customHeight="1">
      <c r="A12" s="135" t="s">
        <v>307</v>
      </c>
      <c r="B12" s="147" t="s">
        <v>51</v>
      </c>
      <c r="C12" s="433">
        <v>5</v>
      </c>
      <c r="D12" s="433">
        <v>5</v>
      </c>
      <c r="E12" s="433">
        <v>5</v>
      </c>
      <c r="F12" s="433">
        <v>5</v>
      </c>
      <c r="G12" s="433">
        <v>5</v>
      </c>
      <c r="H12" s="433">
        <v>5</v>
      </c>
      <c r="I12" s="433">
        <v>5</v>
      </c>
    </row>
    <row r="13" spans="1:9" s="5" customFormat="1" ht="15.75" customHeight="1">
      <c r="A13" s="135" t="s">
        <v>52</v>
      </c>
      <c r="B13" s="147" t="s">
        <v>28</v>
      </c>
      <c r="C13" s="433">
        <v>40</v>
      </c>
      <c r="D13" s="433">
        <v>40</v>
      </c>
      <c r="E13" s="433">
        <v>40</v>
      </c>
      <c r="F13" s="433">
        <v>40</v>
      </c>
      <c r="G13" s="433">
        <v>40</v>
      </c>
      <c r="H13" s="433">
        <v>40</v>
      </c>
      <c r="I13" s="433">
        <v>40</v>
      </c>
    </row>
    <row r="14" spans="1:9" s="5" customFormat="1" ht="15.75" customHeight="1">
      <c r="A14" s="135" t="s">
        <v>278</v>
      </c>
      <c r="B14" s="147" t="s">
        <v>28</v>
      </c>
      <c r="C14" s="433">
        <v>80</v>
      </c>
      <c r="D14" s="433">
        <v>80</v>
      </c>
      <c r="E14" s="433">
        <v>80</v>
      </c>
      <c r="F14" s="433">
        <v>80</v>
      </c>
      <c r="G14" s="433">
        <v>80</v>
      </c>
      <c r="H14" s="433">
        <v>80</v>
      </c>
      <c r="I14" s="433">
        <v>80</v>
      </c>
    </row>
    <row r="15" spans="1:9" s="5" customFormat="1" ht="15.75" customHeight="1">
      <c r="A15" s="135" t="s">
        <v>354</v>
      </c>
      <c r="B15" s="147" t="s">
        <v>51</v>
      </c>
      <c r="C15" s="433">
        <v>3</v>
      </c>
      <c r="D15" s="433">
        <v>3</v>
      </c>
      <c r="E15" s="433">
        <v>3</v>
      </c>
      <c r="F15" s="433">
        <v>3</v>
      </c>
      <c r="G15" s="433">
        <v>3</v>
      </c>
      <c r="H15" s="433">
        <v>3</v>
      </c>
      <c r="I15" s="433">
        <v>3</v>
      </c>
    </row>
    <row r="16" spans="1:9" s="5" customFormat="1" ht="15.75" customHeight="1" thickBot="1">
      <c r="A16" s="135" t="s">
        <v>280</v>
      </c>
      <c r="B16" s="147" t="s">
        <v>28</v>
      </c>
      <c r="C16" s="433">
        <v>15</v>
      </c>
      <c r="D16" s="433">
        <v>15</v>
      </c>
      <c r="E16" s="433">
        <v>15</v>
      </c>
      <c r="F16" s="433">
        <v>15</v>
      </c>
      <c r="G16" s="433">
        <v>15</v>
      </c>
      <c r="H16" s="433">
        <v>15</v>
      </c>
      <c r="I16" s="433">
        <v>15</v>
      </c>
    </row>
    <row r="17" spans="1:9" ht="15.75" hidden="1" thickBot="1">
      <c r="A17" s="440" t="s">
        <v>30</v>
      </c>
      <c r="B17" s="441" t="s">
        <v>33</v>
      </c>
      <c r="C17" s="5">
        <f t="shared" ref="C17:I17" si="0">SUM(C3:C3)</f>
        <v>123</v>
      </c>
      <c r="D17" s="5">
        <f t="shared" si="0"/>
        <v>124</v>
      </c>
      <c r="E17" s="5">
        <f t="shared" si="0"/>
        <v>125</v>
      </c>
      <c r="F17" s="5">
        <f t="shared" si="0"/>
        <v>126</v>
      </c>
      <c r="G17" s="5">
        <f t="shared" si="0"/>
        <v>127</v>
      </c>
      <c r="H17" s="5">
        <f t="shared" si="0"/>
        <v>128</v>
      </c>
      <c r="I17" s="29">
        <f t="shared" si="0"/>
        <v>129</v>
      </c>
    </row>
    <row r="18" spans="1:9" ht="15.75" hidden="1" thickBot="1">
      <c r="A18" s="440" t="s">
        <v>9</v>
      </c>
      <c r="B18" s="441" t="s">
        <v>28</v>
      </c>
      <c r="C18" s="466" t="e">
        <f>(#REF!/C$10)*100</f>
        <v>#REF!</v>
      </c>
      <c r="D18" s="466" t="e">
        <f>(#REF!/D$10)*100</f>
        <v>#REF!</v>
      </c>
      <c r="E18" s="466" t="e">
        <f>(#REF!/E$10)*100</f>
        <v>#REF!</v>
      </c>
      <c r="F18" s="466" t="e">
        <f>(#REF!/F$10)*100</f>
        <v>#REF!</v>
      </c>
      <c r="G18" s="466" t="e">
        <f>(#REF!/G$10)*100</f>
        <v>#REF!</v>
      </c>
      <c r="H18" s="466" t="e">
        <f>(#REF!/H$10)*100</f>
        <v>#REF!</v>
      </c>
      <c r="I18" s="467" t="e">
        <f>(#REF!/I$10)*100</f>
        <v>#REF!</v>
      </c>
    </row>
    <row r="19" spans="1:9" ht="15.75" hidden="1" thickBot="1">
      <c r="A19" s="440" t="s">
        <v>16</v>
      </c>
      <c r="B19" s="441" t="s">
        <v>28</v>
      </c>
      <c r="C19" s="466" t="e">
        <f>(#REF!/C$10)*100</f>
        <v>#REF!</v>
      </c>
      <c r="D19" s="466" t="e">
        <f>(#REF!/D$10)*100</f>
        <v>#REF!</v>
      </c>
      <c r="E19" s="466" t="e">
        <f>(#REF!/E$10)*100</f>
        <v>#REF!</v>
      </c>
      <c r="F19" s="466" t="e">
        <f>(#REF!/F$10)*100</f>
        <v>#REF!</v>
      </c>
      <c r="G19" s="466" t="e">
        <f>(#REF!/G$10)*100</f>
        <v>#REF!</v>
      </c>
      <c r="H19" s="466" t="e">
        <f>(#REF!/H$10)*100</f>
        <v>#REF!</v>
      </c>
      <c r="I19" s="467" t="e">
        <f>(#REF!/I$10)*100</f>
        <v>#REF!</v>
      </c>
    </row>
    <row r="20" spans="1:9" ht="15.75" hidden="1" thickBot="1">
      <c r="A20" s="440" t="s">
        <v>17</v>
      </c>
      <c r="B20" s="441" t="s">
        <v>28</v>
      </c>
      <c r="C20" s="466" t="e">
        <f>(#REF!/C$10)*100</f>
        <v>#REF!</v>
      </c>
      <c r="D20" s="466" t="e">
        <f>(#REF!/D$10)*100</f>
        <v>#REF!</v>
      </c>
      <c r="E20" s="466" t="e">
        <f>(#REF!/E$10)*100</f>
        <v>#REF!</v>
      </c>
      <c r="F20" s="466" t="e">
        <f>(#REF!/F$10)*100</f>
        <v>#REF!</v>
      </c>
      <c r="G20" s="466" t="e">
        <f>(#REF!/G$10)*100</f>
        <v>#REF!</v>
      </c>
      <c r="H20" s="466" t="e">
        <f>(#REF!/H$10)*100</f>
        <v>#REF!</v>
      </c>
      <c r="I20" s="467" t="e">
        <f>(#REF!/I$10)*100</f>
        <v>#REF!</v>
      </c>
    </row>
    <row r="21" spans="1:9" ht="18" customHeight="1">
      <c r="A21" s="558" t="s">
        <v>365</v>
      </c>
      <c r="B21" s="559"/>
      <c r="C21" s="559"/>
      <c r="D21" s="559"/>
      <c r="E21" s="559"/>
      <c r="F21" s="559"/>
      <c r="G21" s="559"/>
      <c r="H21" s="559"/>
      <c r="I21" s="560"/>
    </row>
    <row r="22" spans="1:9" ht="18.75">
      <c r="A22" s="527" t="s">
        <v>281</v>
      </c>
      <c r="B22" s="528"/>
      <c r="C22" s="528"/>
      <c r="D22" s="528"/>
      <c r="E22" s="528"/>
      <c r="F22" s="528"/>
      <c r="G22" s="528"/>
      <c r="H22" s="528"/>
      <c r="I22" s="529"/>
    </row>
    <row r="23" spans="1:9">
      <c r="A23" s="561" t="s">
        <v>62</v>
      </c>
      <c r="B23" s="562"/>
      <c r="C23" s="562"/>
      <c r="D23" s="562"/>
      <c r="E23" s="562"/>
      <c r="F23" s="562"/>
      <c r="G23" s="562"/>
      <c r="H23" s="562"/>
      <c r="I23" s="563"/>
    </row>
    <row r="24" spans="1:9">
      <c r="A24" s="452" t="s">
        <v>76</v>
      </c>
      <c r="B24" s="453" t="s">
        <v>31</v>
      </c>
      <c r="C24" s="453">
        <v>2022</v>
      </c>
      <c r="D24" s="453">
        <v>2025</v>
      </c>
      <c r="E24" s="453">
        <v>2030</v>
      </c>
      <c r="F24" s="453">
        <v>2035</v>
      </c>
      <c r="G24" s="453">
        <v>2040</v>
      </c>
      <c r="H24" s="453">
        <v>2045</v>
      </c>
      <c r="I24" s="454">
        <v>2050</v>
      </c>
    </row>
    <row r="25" spans="1:9">
      <c r="A25" s="468" t="s">
        <v>10</v>
      </c>
      <c r="B25" s="59" t="s">
        <v>55</v>
      </c>
      <c r="C25" s="59">
        <v>0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</row>
    <row r="26" spans="1:9">
      <c r="A26" s="468" t="s">
        <v>11</v>
      </c>
      <c r="B26" s="59" t="s">
        <v>55</v>
      </c>
      <c r="C26" s="59">
        <v>0</v>
      </c>
      <c r="D26" s="59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</row>
    <row r="27" spans="1:9">
      <c r="A27" s="468" t="s">
        <v>14</v>
      </c>
      <c r="B27" s="59" t="s">
        <v>55</v>
      </c>
      <c r="C27" s="59">
        <v>0</v>
      </c>
      <c r="D27" s="59">
        <v>0</v>
      </c>
      <c r="E27" s="59">
        <v>0</v>
      </c>
      <c r="F27" s="59">
        <v>0</v>
      </c>
      <c r="G27" s="59">
        <v>0</v>
      </c>
      <c r="H27" s="59">
        <v>0</v>
      </c>
      <c r="I27" s="59">
        <v>0</v>
      </c>
    </row>
    <row r="28" spans="1:9">
      <c r="A28" s="468" t="s">
        <v>12</v>
      </c>
      <c r="B28" s="59" t="s">
        <v>55</v>
      </c>
      <c r="C28" s="59">
        <v>0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</row>
    <row r="29" spans="1:9">
      <c r="A29" s="272" t="s">
        <v>190</v>
      </c>
      <c r="B29" s="59" t="s">
        <v>55</v>
      </c>
      <c r="C29" s="59">
        <v>0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</row>
    <row r="30" spans="1:9">
      <c r="A30" s="468" t="s">
        <v>13</v>
      </c>
      <c r="B30" s="59" t="s">
        <v>55</v>
      </c>
      <c r="C30" s="59">
        <v>0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</row>
    <row r="31" spans="1:9">
      <c r="A31" s="468" t="s">
        <v>57</v>
      </c>
      <c r="B31" s="59" t="s">
        <v>55</v>
      </c>
      <c r="C31" s="59">
        <v>0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</row>
    <row r="32" spans="1:9">
      <c r="A32" s="468" t="s">
        <v>15</v>
      </c>
      <c r="B32" s="59" t="s">
        <v>55</v>
      </c>
      <c r="C32" s="59">
        <v>14</v>
      </c>
      <c r="D32" s="59">
        <v>14</v>
      </c>
      <c r="E32" s="59">
        <v>14</v>
      </c>
      <c r="F32" s="59">
        <v>14</v>
      </c>
      <c r="G32" s="59">
        <v>14</v>
      </c>
      <c r="H32" s="59">
        <v>14</v>
      </c>
      <c r="I32" s="59">
        <v>14</v>
      </c>
    </row>
    <row r="33" spans="1:9">
      <c r="A33" s="468" t="s">
        <v>273</v>
      </c>
      <c r="B33" s="59" t="s">
        <v>55</v>
      </c>
      <c r="C33" s="59">
        <v>0</v>
      </c>
      <c r="D33" s="59">
        <v>0</v>
      </c>
      <c r="E33" s="59">
        <v>0</v>
      </c>
      <c r="F33" s="59">
        <v>0</v>
      </c>
      <c r="G33" s="59">
        <v>0</v>
      </c>
      <c r="H33" s="59">
        <v>0</v>
      </c>
      <c r="I33" s="59">
        <v>0</v>
      </c>
    </row>
    <row r="34" spans="1:9" ht="18.75">
      <c r="A34" s="527" t="s">
        <v>281</v>
      </c>
      <c r="B34" s="528"/>
      <c r="C34" s="528"/>
      <c r="D34" s="528"/>
      <c r="E34" s="528"/>
      <c r="F34" s="528"/>
      <c r="G34" s="528"/>
      <c r="H34" s="528"/>
      <c r="I34" s="529"/>
    </row>
    <row r="35" spans="1:9">
      <c r="A35" s="555" t="s">
        <v>81</v>
      </c>
      <c r="B35" s="556"/>
      <c r="C35" s="556"/>
      <c r="D35" s="556"/>
      <c r="E35" s="556"/>
      <c r="F35" s="556"/>
      <c r="G35" s="556"/>
      <c r="H35" s="556"/>
      <c r="I35" s="557"/>
    </row>
    <row r="36" spans="1:9">
      <c r="A36" s="469" t="s">
        <v>10</v>
      </c>
      <c r="B36" s="90" t="s">
        <v>28</v>
      </c>
      <c r="C36" s="90">
        <v>0</v>
      </c>
      <c r="D36" s="90">
        <v>0</v>
      </c>
      <c r="E36" s="90">
        <v>0</v>
      </c>
      <c r="F36" s="90">
        <v>0</v>
      </c>
      <c r="G36" s="90">
        <v>0</v>
      </c>
      <c r="H36" s="90">
        <v>0</v>
      </c>
      <c r="I36" s="90">
        <v>0</v>
      </c>
    </row>
    <row r="37" spans="1:9">
      <c r="A37" s="469" t="s">
        <v>11</v>
      </c>
      <c r="B37" s="90" t="s">
        <v>28</v>
      </c>
      <c r="C37" s="90">
        <v>0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  <c r="I37" s="90">
        <v>0</v>
      </c>
    </row>
    <row r="38" spans="1:9">
      <c r="A38" s="469" t="s">
        <v>14</v>
      </c>
      <c r="B38" s="90" t="s">
        <v>28</v>
      </c>
      <c r="C38" s="90">
        <v>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  <c r="I38" s="90">
        <v>0</v>
      </c>
    </row>
    <row r="39" spans="1:9">
      <c r="A39" s="469" t="s">
        <v>12</v>
      </c>
      <c r="B39" s="90" t="s">
        <v>28</v>
      </c>
      <c r="C39" s="90">
        <v>0</v>
      </c>
      <c r="D39" s="90">
        <v>0</v>
      </c>
      <c r="E39" s="90">
        <v>0</v>
      </c>
      <c r="F39" s="90">
        <v>0</v>
      </c>
      <c r="G39" s="90">
        <v>0</v>
      </c>
      <c r="H39" s="90">
        <v>0</v>
      </c>
      <c r="I39" s="90">
        <v>0</v>
      </c>
    </row>
    <row r="40" spans="1:9">
      <c r="A40" s="469" t="s">
        <v>190</v>
      </c>
      <c r="B40" s="90" t="s">
        <v>28</v>
      </c>
      <c r="C40" s="90"/>
      <c r="D40" s="90"/>
      <c r="E40" s="90"/>
      <c r="F40" s="90"/>
      <c r="G40" s="90"/>
      <c r="H40" s="90"/>
      <c r="I40" s="90"/>
    </row>
    <row r="41" spans="1:9">
      <c r="A41" s="469" t="s">
        <v>13</v>
      </c>
      <c r="B41" s="90" t="s">
        <v>28</v>
      </c>
      <c r="C41" s="90"/>
      <c r="D41" s="90"/>
      <c r="E41" s="90"/>
      <c r="F41" s="90"/>
      <c r="G41" s="90"/>
      <c r="H41" s="90"/>
      <c r="I41" s="90"/>
    </row>
    <row r="42" spans="1:9">
      <c r="A42" s="469" t="s">
        <v>57</v>
      </c>
      <c r="B42" s="90" t="s">
        <v>28</v>
      </c>
      <c r="C42" s="90"/>
      <c r="D42" s="90"/>
      <c r="E42" s="90"/>
      <c r="F42" s="90"/>
      <c r="G42" s="90"/>
      <c r="H42" s="90"/>
      <c r="I42" s="90"/>
    </row>
    <row r="43" spans="1:9">
      <c r="A43" s="469" t="s">
        <v>15</v>
      </c>
      <c r="B43" s="90" t="s">
        <v>28</v>
      </c>
      <c r="C43" s="90">
        <v>100</v>
      </c>
      <c r="D43" s="90">
        <v>100</v>
      </c>
      <c r="E43" s="90">
        <v>100</v>
      </c>
      <c r="F43" s="90">
        <v>100</v>
      </c>
      <c r="G43" s="90">
        <v>100</v>
      </c>
      <c r="H43" s="90">
        <v>100</v>
      </c>
      <c r="I43" s="90">
        <v>100</v>
      </c>
    </row>
    <row r="44" spans="1:9" ht="15.75" thickBot="1">
      <c r="A44" s="469" t="s">
        <v>273</v>
      </c>
      <c r="B44" s="90" t="s">
        <v>28</v>
      </c>
      <c r="C44" s="90">
        <v>0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</row>
    <row r="45" spans="1:9" ht="18" customHeight="1">
      <c r="A45" s="558" t="s">
        <v>366</v>
      </c>
      <c r="B45" s="559"/>
      <c r="C45" s="559"/>
      <c r="D45" s="559"/>
      <c r="E45" s="559"/>
      <c r="F45" s="559"/>
      <c r="G45" s="559"/>
      <c r="H45" s="559"/>
      <c r="I45" s="560"/>
    </row>
    <row r="46" spans="1:9" ht="18.75">
      <c r="A46" s="527" t="s">
        <v>281</v>
      </c>
      <c r="B46" s="528"/>
      <c r="C46" s="528"/>
      <c r="D46" s="528"/>
      <c r="E46" s="528"/>
      <c r="F46" s="528"/>
      <c r="G46" s="528"/>
      <c r="H46" s="528"/>
      <c r="I46" s="529"/>
    </row>
    <row r="47" spans="1:9">
      <c r="A47" s="561" t="s">
        <v>62</v>
      </c>
      <c r="B47" s="562"/>
      <c r="C47" s="562"/>
      <c r="D47" s="562"/>
      <c r="E47" s="562"/>
      <c r="F47" s="562"/>
      <c r="G47" s="562"/>
      <c r="H47" s="562"/>
      <c r="I47" s="563"/>
    </row>
    <row r="48" spans="1:9">
      <c r="A48" s="468" t="s">
        <v>10</v>
      </c>
      <c r="B48" s="59" t="s">
        <v>55</v>
      </c>
      <c r="C48" s="59">
        <v>0</v>
      </c>
      <c r="D48" s="59">
        <v>0</v>
      </c>
      <c r="E48" s="59">
        <v>0</v>
      </c>
      <c r="F48" s="59">
        <v>0</v>
      </c>
      <c r="G48" s="59">
        <v>0</v>
      </c>
      <c r="H48" s="59">
        <v>0</v>
      </c>
      <c r="I48" s="59">
        <v>0</v>
      </c>
    </row>
    <row r="49" spans="1:9">
      <c r="A49" s="468" t="s">
        <v>11</v>
      </c>
      <c r="B49" s="59" t="s">
        <v>55</v>
      </c>
      <c r="C49" s="59">
        <v>0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</row>
    <row r="50" spans="1:9">
      <c r="A50" s="468" t="s">
        <v>14</v>
      </c>
      <c r="B50" s="59" t="s">
        <v>55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</row>
    <row r="51" spans="1:9">
      <c r="A51" s="468" t="s">
        <v>12</v>
      </c>
      <c r="B51" s="59" t="s">
        <v>55</v>
      </c>
      <c r="C51" s="59">
        <v>15</v>
      </c>
      <c r="D51" s="59">
        <v>15</v>
      </c>
      <c r="E51" s="59">
        <v>15</v>
      </c>
      <c r="F51" s="59">
        <v>15</v>
      </c>
      <c r="G51" s="59">
        <v>15</v>
      </c>
      <c r="H51" s="59">
        <v>15</v>
      </c>
      <c r="I51" s="59">
        <v>15</v>
      </c>
    </row>
    <row r="52" spans="1:9">
      <c r="A52" s="468" t="s">
        <v>190</v>
      </c>
      <c r="B52" s="59" t="s">
        <v>55</v>
      </c>
      <c r="C52" s="59">
        <v>0</v>
      </c>
      <c r="D52" s="59">
        <v>0</v>
      </c>
      <c r="E52" s="59">
        <v>0</v>
      </c>
      <c r="F52" s="59">
        <v>0</v>
      </c>
      <c r="G52" s="59">
        <v>0</v>
      </c>
      <c r="H52" s="59">
        <v>0</v>
      </c>
      <c r="I52" s="59">
        <v>0</v>
      </c>
    </row>
    <row r="53" spans="1:9">
      <c r="A53" s="468" t="s">
        <v>13</v>
      </c>
      <c r="B53" s="59" t="s">
        <v>55</v>
      </c>
      <c r="C53" s="59">
        <v>0</v>
      </c>
      <c r="D53" s="59">
        <v>0</v>
      </c>
      <c r="E53" s="59">
        <v>0</v>
      </c>
      <c r="F53" s="59">
        <v>0</v>
      </c>
      <c r="G53" s="59">
        <v>0</v>
      </c>
      <c r="H53" s="59">
        <v>0</v>
      </c>
      <c r="I53" s="59">
        <v>0</v>
      </c>
    </row>
    <row r="54" spans="1:9">
      <c r="A54" s="468" t="s">
        <v>57</v>
      </c>
      <c r="B54" s="59" t="s">
        <v>55</v>
      </c>
      <c r="C54" s="59">
        <v>0</v>
      </c>
      <c r="D54" s="59">
        <v>0</v>
      </c>
      <c r="E54" s="59">
        <v>0</v>
      </c>
      <c r="F54" s="59">
        <v>0</v>
      </c>
      <c r="G54" s="59">
        <v>0</v>
      </c>
      <c r="H54" s="59">
        <v>0</v>
      </c>
      <c r="I54" s="59">
        <v>0</v>
      </c>
    </row>
    <row r="55" spans="1:9">
      <c r="A55" s="468" t="s">
        <v>15</v>
      </c>
      <c r="B55" s="59" t="s">
        <v>55</v>
      </c>
      <c r="C55" s="59">
        <v>0</v>
      </c>
      <c r="D55" s="59">
        <v>0</v>
      </c>
      <c r="E55" s="59">
        <v>0</v>
      </c>
      <c r="F55" s="59">
        <v>0</v>
      </c>
      <c r="G55" s="59">
        <v>0</v>
      </c>
      <c r="H55" s="59">
        <v>0</v>
      </c>
      <c r="I55" s="59">
        <v>0</v>
      </c>
    </row>
    <row r="56" spans="1:9">
      <c r="A56" s="468" t="s">
        <v>273</v>
      </c>
      <c r="B56" s="59" t="s">
        <v>55</v>
      </c>
      <c r="C56" s="59">
        <v>0</v>
      </c>
      <c r="D56" s="59">
        <v>0</v>
      </c>
      <c r="E56" s="59">
        <v>0</v>
      </c>
      <c r="F56" s="59">
        <v>0</v>
      </c>
      <c r="G56" s="59">
        <v>0</v>
      </c>
      <c r="H56" s="59">
        <v>0</v>
      </c>
      <c r="I56" s="59">
        <v>0</v>
      </c>
    </row>
    <row r="57" spans="1:9" ht="18.75">
      <c r="A57" s="527" t="s">
        <v>281</v>
      </c>
      <c r="B57" s="528"/>
      <c r="C57" s="528"/>
      <c r="D57" s="528"/>
      <c r="E57" s="528"/>
      <c r="F57" s="528"/>
      <c r="G57" s="528"/>
      <c r="H57" s="528"/>
      <c r="I57" s="529"/>
    </row>
    <row r="58" spans="1:9">
      <c r="A58" s="555" t="s">
        <v>81</v>
      </c>
      <c r="B58" s="556"/>
      <c r="C58" s="556"/>
      <c r="D58" s="556"/>
      <c r="E58" s="556"/>
      <c r="F58" s="556"/>
      <c r="G58" s="556"/>
      <c r="H58" s="556"/>
      <c r="I58" s="557"/>
    </row>
    <row r="59" spans="1:9">
      <c r="A59" s="469" t="s">
        <v>10</v>
      </c>
      <c r="B59" s="90" t="s">
        <v>28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</row>
    <row r="60" spans="1:9">
      <c r="A60" s="469" t="s">
        <v>11</v>
      </c>
      <c r="B60" s="90" t="s">
        <v>28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</row>
    <row r="61" spans="1:9">
      <c r="A61" s="469" t="s">
        <v>14</v>
      </c>
      <c r="B61" s="90" t="s">
        <v>28</v>
      </c>
      <c r="C61" s="90">
        <v>0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  <c r="I61" s="90">
        <v>0</v>
      </c>
    </row>
    <row r="62" spans="1:9">
      <c r="A62" s="469" t="s">
        <v>12</v>
      </c>
      <c r="B62" s="90" t="s">
        <v>28</v>
      </c>
      <c r="C62" s="90">
        <v>100</v>
      </c>
      <c r="D62" s="90">
        <v>100</v>
      </c>
      <c r="E62" s="90">
        <v>100</v>
      </c>
      <c r="F62" s="90">
        <v>100</v>
      </c>
      <c r="G62" s="90">
        <v>100</v>
      </c>
      <c r="H62" s="90">
        <v>100</v>
      </c>
      <c r="I62" s="90">
        <v>100</v>
      </c>
    </row>
    <row r="63" spans="1:9">
      <c r="A63" s="469" t="s">
        <v>190</v>
      </c>
      <c r="B63" s="90" t="s">
        <v>28</v>
      </c>
      <c r="C63" s="90">
        <v>0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  <c r="I63" s="90">
        <v>0</v>
      </c>
    </row>
    <row r="64" spans="1:9">
      <c r="A64" s="469" t="s">
        <v>13</v>
      </c>
      <c r="B64" s="90" t="s">
        <v>28</v>
      </c>
      <c r="C64" s="90">
        <v>0</v>
      </c>
      <c r="D64" s="90">
        <v>0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</row>
    <row r="65" spans="1:9">
      <c r="A65" s="469" t="s">
        <v>57</v>
      </c>
      <c r="B65" s="90" t="s">
        <v>28</v>
      </c>
      <c r="C65" s="90">
        <v>0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</row>
    <row r="66" spans="1:9">
      <c r="A66" s="469" t="s">
        <v>15</v>
      </c>
      <c r="B66" s="90" t="s">
        <v>28</v>
      </c>
      <c r="C66" s="90">
        <v>0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</row>
    <row r="67" spans="1:9" ht="15.75" thickBot="1">
      <c r="A67" s="469" t="s">
        <v>273</v>
      </c>
      <c r="B67" s="90" t="s">
        <v>28</v>
      </c>
      <c r="C67" s="90">
        <v>0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  <c r="I67" s="90">
        <v>0</v>
      </c>
    </row>
    <row r="68" spans="1:9" ht="18" customHeight="1">
      <c r="A68" s="558" t="s">
        <v>367</v>
      </c>
      <c r="B68" s="559"/>
      <c r="C68" s="559"/>
      <c r="D68" s="559"/>
      <c r="E68" s="559"/>
      <c r="F68" s="559"/>
      <c r="G68" s="559"/>
      <c r="H68" s="559"/>
      <c r="I68" s="560"/>
    </row>
    <row r="69" spans="1:9" ht="18.75">
      <c r="A69" s="527" t="s">
        <v>281</v>
      </c>
      <c r="B69" s="528"/>
      <c r="C69" s="528"/>
      <c r="D69" s="528"/>
      <c r="E69" s="528"/>
      <c r="F69" s="528"/>
      <c r="G69" s="528"/>
      <c r="H69" s="528"/>
      <c r="I69" s="529"/>
    </row>
    <row r="70" spans="1:9">
      <c r="A70" s="561" t="s">
        <v>368</v>
      </c>
      <c r="B70" s="562"/>
      <c r="C70" s="562"/>
      <c r="D70" s="562"/>
      <c r="E70" s="562"/>
      <c r="F70" s="562"/>
      <c r="G70" s="562"/>
      <c r="H70" s="562"/>
      <c r="I70" s="563"/>
    </row>
    <row r="71" spans="1:9">
      <c r="A71" s="468" t="s">
        <v>10</v>
      </c>
      <c r="B71" s="59" t="s">
        <v>55</v>
      </c>
      <c r="C71" s="59">
        <v>0</v>
      </c>
      <c r="D71" s="59">
        <v>0</v>
      </c>
      <c r="E71" s="59">
        <v>0</v>
      </c>
      <c r="F71" s="59">
        <v>0</v>
      </c>
      <c r="G71" s="59">
        <v>0</v>
      </c>
      <c r="H71" s="59">
        <v>0</v>
      </c>
      <c r="I71" s="59">
        <v>0</v>
      </c>
    </row>
    <row r="72" spans="1:9">
      <c r="A72" s="468" t="s">
        <v>11</v>
      </c>
      <c r="B72" s="59" t="s">
        <v>55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</row>
    <row r="73" spans="1:9">
      <c r="A73" s="468" t="s">
        <v>14</v>
      </c>
      <c r="B73" s="59" t="s">
        <v>55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</row>
    <row r="74" spans="1:9">
      <c r="A74" s="468" t="s">
        <v>12</v>
      </c>
      <c r="B74" s="59" t="s">
        <v>55</v>
      </c>
      <c r="C74" s="59">
        <v>100</v>
      </c>
      <c r="D74" s="59">
        <v>100</v>
      </c>
      <c r="E74" s="59">
        <v>100</v>
      </c>
      <c r="F74" s="59">
        <v>100</v>
      </c>
      <c r="G74" s="59">
        <v>100</v>
      </c>
      <c r="H74" s="59">
        <v>100</v>
      </c>
      <c r="I74" s="59">
        <v>100</v>
      </c>
    </row>
    <row r="75" spans="1:9">
      <c r="A75" s="468" t="s">
        <v>190</v>
      </c>
      <c r="B75" s="59" t="s">
        <v>55</v>
      </c>
      <c r="C75" s="59">
        <v>0</v>
      </c>
      <c r="D75" s="59">
        <v>0</v>
      </c>
      <c r="E75" s="59">
        <v>0</v>
      </c>
      <c r="F75" s="59">
        <v>0</v>
      </c>
      <c r="G75" s="59">
        <v>0</v>
      </c>
      <c r="H75" s="59">
        <v>0</v>
      </c>
      <c r="I75" s="59">
        <v>0</v>
      </c>
    </row>
    <row r="76" spans="1:9">
      <c r="A76" s="468" t="s">
        <v>13</v>
      </c>
      <c r="B76" s="59" t="s">
        <v>55</v>
      </c>
      <c r="C76" s="59">
        <v>0</v>
      </c>
      <c r="D76" s="59">
        <v>0</v>
      </c>
      <c r="E76" s="59">
        <v>0</v>
      </c>
      <c r="F76" s="59">
        <v>0</v>
      </c>
      <c r="G76" s="59">
        <v>0</v>
      </c>
      <c r="H76" s="59">
        <v>0</v>
      </c>
      <c r="I76" s="59">
        <v>0</v>
      </c>
    </row>
    <row r="77" spans="1:9">
      <c r="A77" s="468" t="s">
        <v>57</v>
      </c>
      <c r="B77" s="59" t="s">
        <v>55</v>
      </c>
      <c r="C77" s="59">
        <v>0</v>
      </c>
      <c r="D77" s="59">
        <v>0</v>
      </c>
      <c r="E77" s="59">
        <v>0</v>
      </c>
      <c r="F77" s="59">
        <v>0</v>
      </c>
      <c r="G77" s="59">
        <v>0</v>
      </c>
      <c r="H77" s="59">
        <v>0</v>
      </c>
      <c r="I77" s="59">
        <v>0</v>
      </c>
    </row>
    <row r="78" spans="1:9">
      <c r="A78" s="468" t="s">
        <v>15</v>
      </c>
      <c r="B78" s="59" t="s">
        <v>55</v>
      </c>
      <c r="C78" s="59">
        <v>0</v>
      </c>
      <c r="D78" s="59">
        <v>0</v>
      </c>
      <c r="E78" s="59">
        <v>0</v>
      </c>
      <c r="F78" s="59">
        <v>0</v>
      </c>
      <c r="G78" s="59">
        <v>0</v>
      </c>
      <c r="H78" s="59">
        <v>0</v>
      </c>
      <c r="I78" s="59">
        <v>0</v>
      </c>
    </row>
    <row r="79" spans="1:9">
      <c r="A79" s="468" t="s">
        <v>273</v>
      </c>
      <c r="B79" s="59" t="s">
        <v>55</v>
      </c>
      <c r="C79" s="59">
        <v>0</v>
      </c>
      <c r="D79" s="59">
        <v>0</v>
      </c>
      <c r="E79" s="59">
        <v>0</v>
      </c>
      <c r="F79" s="59">
        <v>0</v>
      </c>
      <c r="G79" s="59">
        <v>0</v>
      </c>
      <c r="H79" s="59">
        <v>0</v>
      </c>
      <c r="I79" s="59">
        <v>0</v>
      </c>
    </row>
    <row r="80" spans="1:9">
      <c r="A80" s="561" t="s">
        <v>370</v>
      </c>
      <c r="B80" s="562"/>
      <c r="C80" s="562"/>
      <c r="D80" s="562"/>
      <c r="E80" s="562"/>
      <c r="F80" s="562"/>
      <c r="G80" s="562"/>
      <c r="H80" s="562"/>
      <c r="I80" s="563"/>
    </row>
    <row r="81" spans="1:9">
      <c r="A81" s="468" t="s">
        <v>10</v>
      </c>
      <c r="B81" s="59" t="s">
        <v>369</v>
      </c>
      <c r="C81" s="59">
        <v>0.42857142857142855</v>
      </c>
      <c r="D81" s="59">
        <v>0.42857142857142855</v>
      </c>
      <c r="E81" s="59">
        <v>0.42857142857142855</v>
      </c>
      <c r="F81" s="59">
        <v>0.42857142857142855</v>
      </c>
      <c r="G81" s="59">
        <v>0.42857142857142855</v>
      </c>
      <c r="H81" s="59">
        <v>0.42857142857142855</v>
      </c>
      <c r="I81" s="59">
        <v>0.42857142857142855</v>
      </c>
    </row>
    <row r="82" spans="1:9">
      <c r="A82" s="468" t="s">
        <v>11</v>
      </c>
      <c r="B82" s="59" t="s">
        <v>369</v>
      </c>
      <c r="C82" s="59">
        <v>0.88</v>
      </c>
      <c r="D82" s="59">
        <v>0.88</v>
      </c>
      <c r="E82" s="59">
        <v>0.88</v>
      </c>
      <c r="F82" s="59">
        <v>0.88</v>
      </c>
      <c r="G82" s="59">
        <v>0.88</v>
      </c>
      <c r="H82" s="59">
        <v>0.88</v>
      </c>
      <c r="I82" s="59">
        <v>0.88</v>
      </c>
    </row>
    <row r="83" spans="1:9">
      <c r="A83" s="468" t="s">
        <v>14</v>
      </c>
      <c r="B83" s="59" t="s">
        <v>369</v>
      </c>
      <c r="C83" s="59">
        <v>0.68715083798882681</v>
      </c>
      <c r="D83" s="59">
        <v>0.68715083798882681</v>
      </c>
      <c r="E83" s="59">
        <v>0.68715083798882681</v>
      </c>
      <c r="F83" s="59">
        <v>0.68715083798882681</v>
      </c>
      <c r="G83" s="59">
        <v>0.68715083798882681</v>
      </c>
      <c r="H83" s="59">
        <v>0.68715083798882681</v>
      </c>
      <c r="I83" s="59">
        <v>0.68715083798882681</v>
      </c>
    </row>
    <row r="84" spans="1:9">
      <c r="A84" s="468" t="s">
        <v>12</v>
      </c>
      <c r="B84" s="59" t="s">
        <v>369</v>
      </c>
      <c r="C84" s="59">
        <v>0.41984732824427479</v>
      </c>
      <c r="D84" s="59">
        <v>0.41984732824427479</v>
      </c>
      <c r="E84" s="59">
        <v>0.41984732824427479</v>
      </c>
      <c r="F84" s="59">
        <v>0.41984732824427479</v>
      </c>
      <c r="G84" s="59">
        <v>0.41984732824427479</v>
      </c>
      <c r="H84" s="59">
        <v>0.41984732824427479</v>
      </c>
      <c r="I84" s="59">
        <v>0.41984732824427479</v>
      </c>
    </row>
    <row r="85" spans="1:9">
      <c r="A85" s="468" t="s">
        <v>190</v>
      </c>
      <c r="B85" s="59" t="s">
        <v>369</v>
      </c>
      <c r="C85" s="59">
        <v>0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0</v>
      </c>
    </row>
    <row r="86" spans="1:9">
      <c r="A86" s="468" t="s">
        <v>13</v>
      </c>
      <c r="B86" s="59" t="s">
        <v>369</v>
      </c>
      <c r="C86" s="59">
        <v>0</v>
      </c>
      <c r="D86" s="59">
        <v>0</v>
      </c>
      <c r="E86" s="59">
        <v>0</v>
      </c>
      <c r="F86" s="59">
        <v>0</v>
      </c>
      <c r="G86" s="59">
        <v>0</v>
      </c>
      <c r="H86" s="59">
        <v>0</v>
      </c>
      <c r="I86" s="59">
        <v>0</v>
      </c>
    </row>
    <row r="87" spans="1:9">
      <c r="A87" s="468" t="s">
        <v>57</v>
      </c>
      <c r="B87" s="59" t="s">
        <v>369</v>
      </c>
      <c r="C87" s="59">
        <v>0</v>
      </c>
      <c r="D87" s="59">
        <v>0</v>
      </c>
      <c r="E87" s="59">
        <v>0</v>
      </c>
      <c r="F87" s="59">
        <v>0</v>
      </c>
      <c r="G87" s="59">
        <v>0</v>
      </c>
      <c r="H87" s="59">
        <v>0</v>
      </c>
      <c r="I87" s="59">
        <v>0</v>
      </c>
    </row>
    <row r="88" spans="1:9">
      <c r="A88" s="468" t="s">
        <v>15</v>
      </c>
      <c r="B88" s="59" t="s">
        <v>369</v>
      </c>
      <c r="C88" s="59">
        <v>0</v>
      </c>
      <c r="D88" s="59">
        <v>0</v>
      </c>
      <c r="E88" s="59">
        <v>0</v>
      </c>
      <c r="F88" s="59">
        <v>0</v>
      </c>
      <c r="G88" s="59">
        <v>0</v>
      </c>
      <c r="H88" s="59">
        <v>0</v>
      </c>
      <c r="I88" s="59">
        <v>0</v>
      </c>
    </row>
    <row r="89" spans="1:9">
      <c r="A89" s="468" t="s">
        <v>273</v>
      </c>
      <c r="B89" s="59" t="s">
        <v>369</v>
      </c>
      <c r="C89" s="59">
        <v>0</v>
      </c>
      <c r="D89" s="59">
        <v>0</v>
      </c>
      <c r="E89" s="59">
        <v>0</v>
      </c>
      <c r="F89" s="59">
        <v>0</v>
      </c>
      <c r="G89" s="59">
        <v>0</v>
      </c>
      <c r="H89" s="59">
        <v>0</v>
      </c>
      <c r="I89" s="59">
        <v>0</v>
      </c>
    </row>
    <row r="90" spans="1:9">
      <c r="A90" s="561" t="s">
        <v>371</v>
      </c>
      <c r="B90" s="562"/>
      <c r="C90" s="562"/>
      <c r="D90" s="562"/>
      <c r="E90" s="562"/>
      <c r="F90" s="562"/>
      <c r="G90" s="562"/>
      <c r="H90" s="562"/>
      <c r="I90" s="563"/>
    </row>
    <row r="91" spans="1:9">
      <c r="A91" s="468" t="s">
        <v>10</v>
      </c>
      <c r="B91" s="59" t="s">
        <v>369</v>
      </c>
      <c r="C91" s="59">
        <v>0.14285714285714285</v>
      </c>
      <c r="D91" s="59">
        <v>0.14285714285714285</v>
      </c>
      <c r="E91" s="59">
        <v>0.14285714285714285</v>
      </c>
      <c r="F91" s="59">
        <v>0.14285714285714285</v>
      </c>
      <c r="G91" s="59">
        <v>0.14285714285714285</v>
      </c>
      <c r="H91" s="59">
        <v>0.14285714285714285</v>
      </c>
      <c r="I91" s="59">
        <v>0.14285714285714285</v>
      </c>
    </row>
    <row r="92" spans="1:9">
      <c r="A92" s="468" t="s">
        <v>11</v>
      </c>
      <c r="B92" s="59" t="s">
        <v>369</v>
      </c>
      <c r="C92" s="59">
        <v>0.04</v>
      </c>
      <c r="D92" s="59">
        <v>0.04</v>
      </c>
      <c r="E92" s="59">
        <v>0.04</v>
      </c>
      <c r="F92" s="59">
        <v>0.04</v>
      </c>
      <c r="G92" s="59">
        <v>0.04</v>
      </c>
      <c r="H92" s="59">
        <v>0.04</v>
      </c>
      <c r="I92" s="59">
        <v>0.04</v>
      </c>
    </row>
    <row r="93" spans="1:9">
      <c r="A93" s="468" t="s">
        <v>14</v>
      </c>
      <c r="B93" s="59" t="s">
        <v>369</v>
      </c>
      <c r="C93" s="59">
        <v>0.24581005586592178</v>
      </c>
      <c r="D93" s="59">
        <v>0.24581005586592178</v>
      </c>
      <c r="E93" s="59">
        <v>0.24581005586592178</v>
      </c>
      <c r="F93" s="59">
        <v>0.24581005586592178</v>
      </c>
      <c r="G93" s="59">
        <v>0.24581005586592178</v>
      </c>
      <c r="H93" s="59">
        <v>0.24581005586592178</v>
      </c>
      <c r="I93" s="59">
        <v>0.24581005586592178</v>
      </c>
    </row>
    <row r="94" spans="1:9">
      <c r="A94" s="468" t="s">
        <v>12</v>
      </c>
      <c r="B94" s="59" t="s">
        <v>369</v>
      </c>
      <c r="C94" s="59">
        <v>0.25190839694656486</v>
      </c>
      <c r="D94" s="59">
        <v>0.25190839694656486</v>
      </c>
      <c r="E94" s="59">
        <v>0.25190839694656486</v>
      </c>
      <c r="F94" s="59">
        <v>0.25190839694656486</v>
      </c>
      <c r="G94" s="59">
        <v>0.25190839694656486</v>
      </c>
      <c r="H94" s="59">
        <v>0.25190839694656486</v>
      </c>
      <c r="I94" s="59">
        <v>0.25190839694656486</v>
      </c>
    </row>
    <row r="95" spans="1:9">
      <c r="A95" s="468" t="s">
        <v>190</v>
      </c>
      <c r="B95" s="59" t="s">
        <v>369</v>
      </c>
      <c r="C95" s="59">
        <v>0.33333333333333331</v>
      </c>
      <c r="D95" s="59">
        <v>0.33333333333333331</v>
      </c>
      <c r="E95" s="59">
        <v>0.33333333333333331</v>
      </c>
      <c r="F95" s="59">
        <v>0.33333333333333331</v>
      </c>
      <c r="G95" s="59">
        <v>0.33333333333333331</v>
      </c>
      <c r="H95" s="59">
        <v>0.33333333333333331</v>
      </c>
      <c r="I95" s="59">
        <v>0.33333333333333331</v>
      </c>
    </row>
    <row r="96" spans="1:9">
      <c r="A96" s="468" t="s">
        <v>13</v>
      </c>
      <c r="B96" s="59" t="s">
        <v>369</v>
      </c>
      <c r="C96" s="59">
        <v>0.17910447761194029</v>
      </c>
      <c r="D96" s="59">
        <v>0.17910447761194029</v>
      </c>
      <c r="E96" s="59">
        <v>0.17910447761194029</v>
      </c>
      <c r="F96" s="59">
        <v>0.17910447761194029</v>
      </c>
      <c r="G96" s="59">
        <v>0.17910447761194029</v>
      </c>
      <c r="H96" s="59">
        <v>0.17910447761194029</v>
      </c>
      <c r="I96" s="59">
        <v>0.17910447761194029</v>
      </c>
    </row>
    <row r="97" spans="1:9">
      <c r="A97" s="468" t="s">
        <v>57</v>
      </c>
      <c r="B97" s="59" t="s">
        <v>369</v>
      </c>
      <c r="C97" s="59">
        <v>7.6923076923076927E-2</v>
      </c>
      <c r="D97" s="59">
        <v>7.6923076923076927E-2</v>
      </c>
      <c r="E97" s="59">
        <v>7.6923076923076927E-2</v>
      </c>
      <c r="F97" s="59">
        <v>7.6923076923076927E-2</v>
      </c>
      <c r="G97" s="59">
        <v>7.6923076923076927E-2</v>
      </c>
      <c r="H97" s="59">
        <v>7.6923076923076927E-2</v>
      </c>
      <c r="I97" s="59">
        <v>7.6923076923076927E-2</v>
      </c>
    </row>
    <row r="98" spans="1:9">
      <c r="A98" s="468" t="s">
        <v>15</v>
      </c>
      <c r="B98" s="59" t="s">
        <v>369</v>
      </c>
      <c r="C98" s="59">
        <v>0</v>
      </c>
      <c r="D98" s="59">
        <v>0</v>
      </c>
      <c r="E98" s="59">
        <v>0</v>
      </c>
      <c r="F98" s="59">
        <v>0</v>
      </c>
      <c r="G98" s="59">
        <v>0</v>
      </c>
      <c r="H98" s="59">
        <v>0</v>
      </c>
      <c r="I98" s="59">
        <v>0</v>
      </c>
    </row>
    <row r="99" spans="1:9">
      <c r="A99" s="468" t="s">
        <v>273</v>
      </c>
      <c r="B99" s="59" t="s">
        <v>369</v>
      </c>
      <c r="C99" s="59">
        <v>0.3</v>
      </c>
      <c r="D99" s="59">
        <v>0.3</v>
      </c>
      <c r="E99" s="59">
        <v>0.3</v>
      </c>
      <c r="F99" s="59">
        <v>0.3</v>
      </c>
      <c r="G99" s="59">
        <v>0.3</v>
      </c>
      <c r="H99" s="59">
        <v>0.3</v>
      </c>
      <c r="I99" s="59">
        <v>0.3</v>
      </c>
    </row>
    <row r="100" spans="1:9">
      <c r="A100" s="561" t="s">
        <v>372</v>
      </c>
      <c r="B100" s="562"/>
      <c r="C100" s="562"/>
      <c r="D100" s="562"/>
      <c r="E100" s="562"/>
      <c r="F100" s="562"/>
      <c r="G100" s="562"/>
      <c r="H100" s="562"/>
      <c r="I100" s="563"/>
    </row>
    <row r="101" spans="1:9">
      <c r="A101" s="468" t="s">
        <v>10</v>
      </c>
      <c r="B101" s="59" t="s">
        <v>369</v>
      </c>
      <c r="C101" s="59">
        <v>0.42857142857142899</v>
      </c>
      <c r="D101" s="59">
        <v>0.42857142857142899</v>
      </c>
      <c r="E101" s="59">
        <v>0.42857142857142899</v>
      </c>
      <c r="F101" s="59">
        <v>0.42857142857142899</v>
      </c>
      <c r="G101" s="59">
        <v>0.42857142857142899</v>
      </c>
      <c r="H101" s="59">
        <v>0.42857142857142899</v>
      </c>
      <c r="I101" s="59">
        <v>0.42857142857142899</v>
      </c>
    </row>
    <row r="102" spans="1:9">
      <c r="A102" s="468" t="s">
        <v>11</v>
      </c>
      <c r="B102" s="59" t="s">
        <v>369</v>
      </c>
      <c r="C102" s="59">
        <v>0.08</v>
      </c>
      <c r="D102" s="59">
        <v>0.08</v>
      </c>
      <c r="E102" s="59">
        <v>0.08</v>
      </c>
      <c r="F102" s="59">
        <v>0.08</v>
      </c>
      <c r="G102" s="59">
        <v>0.08</v>
      </c>
      <c r="H102" s="59">
        <v>0.08</v>
      </c>
      <c r="I102" s="59">
        <v>0.08</v>
      </c>
    </row>
    <row r="103" spans="1:9">
      <c r="A103" s="468" t="s">
        <v>14</v>
      </c>
      <c r="B103" s="59" t="s">
        <v>369</v>
      </c>
      <c r="C103" s="59">
        <v>6.7039106145251395E-2</v>
      </c>
      <c r="D103" s="59">
        <v>6.7039106145251395E-2</v>
      </c>
      <c r="E103" s="59">
        <v>6.7039106145251395E-2</v>
      </c>
      <c r="F103" s="59">
        <v>6.7039106145251395E-2</v>
      </c>
      <c r="G103" s="59">
        <v>6.7039106145251395E-2</v>
      </c>
      <c r="H103" s="59">
        <v>6.7039106145251395E-2</v>
      </c>
      <c r="I103" s="59">
        <v>6.7039106145251395E-2</v>
      </c>
    </row>
    <row r="104" spans="1:9">
      <c r="A104" s="468" t="s">
        <v>12</v>
      </c>
      <c r="B104" s="59" t="s">
        <v>369</v>
      </c>
      <c r="C104" s="59">
        <v>0.3282442748091603</v>
      </c>
      <c r="D104" s="59">
        <v>0.3282442748091603</v>
      </c>
      <c r="E104" s="59">
        <v>0.3282442748091603</v>
      </c>
      <c r="F104" s="59">
        <v>0.3282442748091603</v>
      </c>
      <c r="G104" s="59">
        <v>0.3282442748091603</v>
      </c>
      <c r="H104" s="59">
        <v>0.3282442748091603</v>
      </c>
      <c r="I104" s="59">
        <v>0.3282442748091603</v>
      </c>
    </row>
    <row r="105" spans="1:9">
      <c r="A105" s="468" t="s">
        <v>190</v>
      </c>
      <c r="B105" s="59" t="s">
        <v>369</v>
      </c>
      <c r="C105" s="59">
        <v>0.66666666666666663</v>
      </c>
      <c r="D105" s="59">
        <v>0.66666666666666663</v>
      </c>
      <c r="E105" s="59">
        <v>0.66666666666666663</v>
      </c>
      <c r="F105" s="59">
        <v>0.66666666666666663</v>
      </c>
      <c r="G105" s="59">
        <v>0.66666666666666663</v>
      </c>
      <c r="H105" s="59">
        <v>0.66666666666666663</v>
      </c>
      <c r="I105" s="59">
        <v>0.66666666666666663</v>
      </c>
    </row>
    <row r="106" spans="1:9">
      <c r="A106" s="468" t="s">
        <v>13</v>
      </c>
      <c r="B106" s="59" t="s">
        <v>369</v>
      </c>
      <c r="C106" s="59">
        <v>0.82089552238805974</v>
      </c>
      <c r="D106" s="59">
        <v>0.82089552238805974</v>
      </c>
      <c r="E106" s="59">
        <v>0.82089552238805974</v>
      </c>
      <c r="F106" s="59">
        <v>0.82089552238805974</v>
      </c>
      <c r="G106" s="59">
        <v>0.82089552238805974</v>
      </c>
      <c r="H106" s="59">
        <v>0.82089552238805974</v>
      </c>
      <c r="I106" s="59">
        <v>0.82089552238805974</v>
      </c>
    </row>
    <row r="107" spans="1:9">
      <c r="A107" s="468" t="s">
        <v>57</v>
      </c>
      <c r="B107" s="59" t="s">
        <v>369</v>
      </c>
      <c r="C107" s="59">
        <v>0.92307692307692313</v>
      </c>
      <c r="D107" s="59">
        <v>0.92307692307692313</v>
      </c>
      <c r="E107" s="59">
        <v>0.92307692307692313</v>
      </c>
      <c r="F107" s="59">
        <v>0.92307692307692313</v>
      </c>
      <c r="G107" s="59">
        <v>0.92307692307692313</v>
      </c>
      <c r="H107" s="59">
        <v>0.92307692307692313</v>
      </c>
      <c r="I107" s="59">
        <v>0.92307692307692313</v>
      </c>
    </row>
    <row r="108" spans="1:9">
      <c r="A108" s="468" t="s">
        <v>15</v>
      </c>
      <c r="B108" s="59" t="s">
        <v>369</v>
      </c>
      <c r="C108" s="59">
        <v>0</v>
      </c>
      <c r="D108" s="59">
        <v>0</v>
      </c>
      <c r="E108" s="59">
        <v>0</v>
      </c>
      <c r="F108" s="59">
        <v>0</v>
      </c>
      <c r="G108" s="59">
        <v>0</v>
      </c>
      <c r="H108" s="59">
        <v>0</v>
      </c>
      <c r="I108" s="59">
        <v>0</v>
      </c>
    </row>
    <row r="109" spans="1:9">
      <c r="A109" s="468" t="s">
        <v>273</v>
      </c>
      <c r="B109" s="59" t="s">
        <v>369</v>
      </c>
      <c r="C109" s="59">
        <v>0.7</v>
      </c>
      <c r="D109" s="59">
        <v>0.7</v>
      </c>
      <c r="E109" s="59">
        <v>0.7</v>
      </c>
      <c r="F109" s="59">
        <v>0.7</v>
      </c>
      <c r="G109" s="59">
        <v>0.7</v>
      </c>
      <c r="H109" s="59">
        <v>0.7</v>
      </c>
      <c r="I109" s="59">
        <v>0.7</v>
      </c>
    </row>
    <row r="110" spans="1:9" ht="18.75">
      <c r="A110" s="527" t="s">
        <v>281</v>
      </c>
      <c r="B110" s="528"/>
      <c r="C110" s="528"/>
      <c r="D110" s="528"/>
      <c r="E110" s="528"/>
      <c r="F110" s="528"/>
      <c r="G110" s="528"/>
      <c r="H110" s="528"/>
      <c r="I110" s="529"/>
    </row>
    <row r="111" spans="1:9">
      <c r="A111" s="555" t="s">
        <v>81</v>
      </c>
      <c r="B111" s="556"/>
      <c r="C111" s="556"/>
      <c r="D111" s="556"/>
      <c r="E111" s="556"/>
      <c r="F111" s="556"/>
      <c r="G111" s="556"/>
      <c r="H111" s="556"/>
      <c r="I111" s="557"/>
    </row>
    <row r="112" spans="1:9">
      <c r="A112" s="470" t="s">
        <v>276</v>
      </c>
      <c r="B112" s="471"/>
      <c r="C112" s="471"/>
      <c r="D112" s="471"/>
      <c r="E112" s="471"/>
      <c r="F112" s="471"/>
      <c r="G112" s="471"/>
      <c r="H112" s="471"/>
      <c r="I112" s="472"/>
    </row>
    <row r="113" spans="1:9">
      <c r="A113" s="469" t="s">
        <v>10</v>
      </c>
      <c r="B113" s="90" t="s">
        <v>28</v>
      </c>
      <c r="C113" s="90">
        <v>0.4</v>
      </c>
      <c r="D113" s="90">
        <v>0.4</v>
      </c>
      <c r="E113" s="90">
        <v>0.4</v>
      </c>
      <c r="F113" s="90">
        <v>0.4</v>
      </c>
      <c r="G113" s="90">
        <v>0.4</v>
      </c>
      <c r="H113" s="90">
        <v>0.4</v>
      </c>
      <c r="I113" s="90">
        <v>0.4</v>
      </c>
    </row>
    <row r="114" spans="1:9">
      <c r="A114" s="469" t="s">
        <v>11</v>
      </c>
      <c r="B114" s="90" t="s">
        <v>28</v>
      </c>
      <c r="C114" s="90">
        <v>0.65</v>
      </c>
      <c r="D114" s="90">
        <v>0.65</v>
      </c>
      <c r="E114" s="90">
        <v>0.65</v>
      </c>
      <c r="F114" s="90">
        <v>0.65</v>
      </c>
      <c r="G114" s="90">
        <v>0.65</v>
      </c>
      <c r="H114" s="90">
        <v>0.65</v>
      </c>
      <c r="I114" s="90">
        <v>0.65</v>
      </c>
    </row>
    <row r="115" spans="1:9">
      <c r="A115" s="469" t="s">
        <v>14</v>
      </c>
      <c r="B115" s="90" t="s">
        <v>28</v>
      </c>
      <c r="C115" s="90">
        <v>0.9</v>
      </c>
      <c r="D115" s="90">
        <v>0.9</v>
      </c>
      <c r="E115" s="90">
        <v>0.9</v>
      </c>
      <c r="F115" s="90">
        <v>0.9</v>
      </c>
      <c r="G115" s="90">
        <v>0.9</v>
      </c>
      <c r="H115" s="90">
        <v>0.9</v>
      </c>
      <c r="I115" s="90">
        <v>0.9</v>
      </c>
    </row>
    <row r="116" spans="1:9">
      <c r="A116" s="469" t="s">
        <v>12</v>
      </c>
      <c r="B116" s="90" t="s">
        <v>28</v>
      </c>
      <c r="C116" s="90">
        <v>1</v>
      </c>
      <c r="D116" s="90">
        <v>1</v>
      </c>
      <c r="E116" s="90">
        <v>1</v>
      </c>
      <c r="F116" s="90">
        <v>1</v>
      </c>
      <c r="G116" s="90">
        <v>1</v>
      </c>
      <c r="H116" s="90">
        <v>1</v>
      </c>
      <c r="I116" s="90">
        <v>1</v>
      </c>
    </row>
    <row r="117" spans="1:9">
      <c r="A117" s="469" t="s">
        <v>190</v>
      </c>
      <c r="B117" s="90" t="s">
        <v>28</v>
      </c>
      <c r="C117" s="90">
        <v>0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0</v>
      </c>
    </row>
    <row r="118" spans="1:9">
      <c r="A118" s="469" t="s">
        <v>13</v>
      </c>
      <c r="B118" s="90" t="s">
        <v>28</v>
      </c>
      <c r="C118" s="90">
        <v>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</row>
    <row r="119" spans="1:9">
      <c r="A119" s="469" t="s">
        <v>57</v>
      </c>
      <c r="B119" s="90" t="s">
        <v>28</v>
      </c>
      <c r="C119" s="90">
        <v>0</v>
      </c>
      <c r="D119" s="90">
        <v>0</v>
      </c>
      <c r="E119" s="90">
        <v>0</v>
      </c>
      <c r="F119" s="90">
        <v>0</v>
      </c>
      <c r="G119" s="90">
        <v>0</v>
      </c>
      <c r="H119" s="90">
        <v>0</v>
      </c>
      <c r="I119" s="90">
        <v>0</v>
      </c>
    </row>
    <row r="120" spans="1:9">
      <c r="A120" s="469" t="s">
        <v>15</v>
      </c>
      <c r="B120" s="90" t="s">
        <v>28</v>
      </c>
      <c r="C120" s="90">
        <v>0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  <c r="I120" s="90">
        <v>0</v>
      </c>
    </row>
    <row r="121" spans="1:9">
      <c r="A121" s="470" t="s">
        <v>275</v>
      </c>
      <c r="B121" s="471"/>
      <c r="C121" s="471"/>
      <c r="D121" s="471"/>
      <c r="E121" s="471"/>
      <c r="F121" s="471"/>
      <c r="G121" s="471"/>
      <c r="H121" s="471"/>
      <c r="I121" s="472"/>
    </row>
    <row r="122" spans="1:9">
      <c r="A122" s="469" t="s">
        <v>10</v>
      </c>
      <c r="B122" s="90" t="s">
        <v>28</v>
      </c>
      <c r="C122" s="265">
        <v>0.6</v>
      </c>
      <c r="D122" s="265">
        <v>0.6</v>
      </c>
      <c r="E122" s="265">
        <v>0.6</v>
      </c>
      <c r="F122" s="265">
        <v>0.6</v>
      </c>
      <c r="G122" s="265">
        <v>0.6</v>
      </c>
      <c r="H122" s="265">
        <v>0.6</v>
      </c>
      <c r="I122" s="265">
        <v>0.6</v>
      </c>
    </row>
    <row r="123" spans="1:9">
      <c r="A123" s="469" t="s">
        <v>11</v>
      </c>
      <c r="B123" s="90" t="s">
        <v>28</v>
      </c>
      <c r="C123" s="265">
        <v>0.7</v>
      </c>
      <c r="D123" s="265">
        <v>0.7</v>
      </c>
      <c r="E123" s="265">
        <v>0.7</v>
      </c>
      <c r="F123" s="265">
        <v>0.7</v>
      </c>
      <c r="G123" s="265">
        <v>0.7</v>
      </c>
      <c r="H123" s="265">
        <v>0.7</v>
      </c>
      <c r="I123" s="265">
        <v>0.7</v>
      </c>
    </row>
    <row r="124" spans="1:9">
      <c r="A124" s="469" t="s">
        <v>14</v>
      </c>
      <c r="B124" s="90" t="s">
        <v>28</v>
      </c>
      <c r="C124" s="265">
        <v>0.9</v>
      </c>
      <c r="D124" s="265">
        <v>0.9</v>
      </c>
      <c r="E124" s="265">
        <v>0.9</v>
      </c>
      <c r="F124" s="265">
        <v>0.9</v>
      </c>
      <c r="G124" s="265">
        <v>0.9</v>
      </c>
      <c r="H124" s="265">
        <v>0.9</v>
      </c>
      <c r="I124" s="265">
        <v>0.9</v>
      </c>
    </row>
    <row r="125" spans="1:9">
      <c r="A125" s="469" t="s">
        <v>12</v>
      </c>
      <c r="B125" s="90" t="s">
        <v>28</v>
      </c>
      <c r="C125" s="90">
        <v>1</v>
      </c>
      <c r="D125" s="90">
        <v>1</v>
      </c>
      <c r="E125" s="90">
        <v>1</v>
      </c>
      <c r="F125" s="90">
        <v>1</v>
      </c>
      <c r="G125" s="90">
        <v>1</v>
      </c>
      <c r="H125" s="90">
        <v>1</v>
      </c>
      <c r="I125" s="90">
        <v>1</v>
      </c>
    </row>
    <row r="126" spans="1:9">
      <c r="A126" s="469" t="s">
        <v>190</v>
      </c>
      <c r="B126" s="90" t="s">
        <v>28</v>
      </c>
      <c r="C126" s="90">
        <v>3.5</v>
      </c>
      <c r="D126" s="90">
        <v>3.5</v>
      </c>
      <c r="E126" s="90">
        <v>3.5</v>
      </c>
      <c r="F126" s="90">
        <v>3.5</v>
      </c>
      <c r="G126" s="90">
        <v>3.5</v>
      </c>
      <c r="H126" s="90">
        <v>3.5</v>
      </c>
      <c r="I126" s="90">
        <v>3.5</v>
      </c>
    </row>
    <row r="127" spans="1:9">
      <c r="A127" s="469" t="s">
        <v>13</v>
      </c>
      <c r="B127" s="90" t="s">
        <v>28</v>
      </c>
      <c r="C127" s="90">
        <v>1</v>
      </c>
      <c r="D127" s="90">
        <v>1</v>
      </c>
      <c r="E127" s="90">
        <v>1</v>
      </c>
      <c r="F127" s="90">
        <v>1</v>
      </c>
      <c r="G127" s="90">
        <v>1</v>
      </c>
      <c r="H127" s="90">
        <v>1</v>
      </c>
      <c r="I127" s="90">
        <v>1</v>
      </c>
    </row>
    <row r="128" spans="1:9">
      <c r="A128" s="469" t="s">
        <v>57</v>
      </c>
      <c r="B128" s="90" t="s">
        <v>28</v>
      </c>
      <c r="C128" s="90">
        <v>1</v>
      </c>
      <c r="D128" s="90">
        <v>1</v>
      </c>
      <c r="E128" s="90">
        <v>1</v>
      </c>
      <c r="F128" s="90">
        <v>1</v>
      </c>
      <c r="G128" s="90">
        <v>1</v>
      </c>
      <c r="H128" s="90">
        <v>1</v>
      </c>
      <c r="I128" s="90">
        <v>1</v>
      </c>
    </row>
    <row r="129" spans="1:9">
      <c r="A129" s="469" t="s">
        <v>15</v>
      </c>
      <c r="B129" s="90" t="s">
        <v>28</v>
      </c>
      <c r="C129" s="90">
        <v>0</v>
      </c>
      <c r="D129" s="90">
        <v>0</v>
      </c>
      <c r="E129" s="90">
        <v>0</v>
      </c>
      <c r="F129" s="90">
        <v>0</v>
      </c>
      <c r="G129" s="90">
        <v>0</v>
      </c>
      <c r="H129" s="90">
        <v>0</v>
      </c>
      <c r="I129" s="90">
        <v>0</v>
      </c>
    </row>
    <row r="130" spans="1:9">
      <c r="A130" s="470" t="s">
        <v>274</v>
      </c>
      <c r="B130" s="471"/>
      <c r="C130" s="471"/>
      <c r="D130" s="471"/>
      <c r="E130" s="471"/>
      <c r="F130" s="471"/>
      <c r="G130" s="471"/>
      <c r="H130" s="471"/>
      <c r="I130" s="472"/>
    </row>
    <row r="131" spans="1:9">
      <c r="A131" s="469" t="s">
        <v>10</v>
      </c>
      <c r="B131" s="90" t="s">
        <v>28</v>
      </c>
      <c r="C131" s="90">
        <v>0.7</v>
      </c>
      <c r="D131" s="90">
        <v>0.7</v>
      </c>
      <c r="E131" s="90">
        <v>0.7</v>
      </c>
      <c r="F131" s="90">
        <v>0.7</v>
      </c>
      <c r="G131" s="90">
        <v>0.7</v>
      </c>
      <c r="H131" s="90">
        <v>0.7</v>
      </c>
      <c r="I131" s="90">
        <v>0.7</v>
      </c>
    </row>
    <row r="132" spans="1:9">
      <c r="A132" s="469" t="s">
        <v>11</v>
      </c>
      <c r="B132" s="90" t="s">
        <v>28</v>
      </c>
      <c r="C132" s="90">
        <v>0.8</v>
      </c>
      <c r="D132" s="90">
        <v>0.8</v>
      </c>
      <c r="E132" s="90">
        <v>0.8</v>
      </c>
      <c r="F132" s="90">
        <v>0.8</v>
      </c>
      <c r="G132" s="90">
        <v>0.8</v>
      </c>
      <c r="H132" s="90">
        <v>0.8</v>
      </c>
      <c r="I132" s="90">
        <v>0.8</v>
      </c>
    </row>
    <row r="133" spans="1:9">
      <c r="A133" s="469" t="s">
        <v>14</v>
      </c>
      <c r="B133" s="90" t="s">
        <v>28</v>
      </c>
      <c r="C133" s="90">
        <v>0.9</v>
      </c>
      <c r="D133" s="90">
        <v>0.9</v>
      </c>
      <c r="E133" s="90">
        <v>0.9</v>
      </c>
      <c r="F133" s="90">
        <v>0.9</v>
      </c>
      <c r="G133" s="90">
        <v>0.9</v>
      </c>
      <c r="H133" s="90">
        <v>0.9</v>
      </c>
      <c r="I133" s="90">
        <v>0.9</v>
      </c>
    </row>
    <row r="134" spans="1:9">
      <c r="A134" s="469" t="s">
        <v>12</v>
      </c>
      <c r="B134" s="90" t="s">
        <v>28</v>
      </c>
      <c r="C134" s="90">
        <v>1</v>
      </c>
      <c r="D134" s="90">
        <v>1</v>
      </c>
      <c r="E134" s="90">
        <v>1</v>
      </c>
      <c r="F134" s="90">
        <v>1</v>
      </c>
      <c r="G134" s="90">
        <v>1</v>
      </c>
      <c r="H134" s="90">
        <v>1</v>
      </c>
      <c r="I134" s="90">
        <v>1</v>
      </c>
    </row>
    <row r="135" spans="1:9">
      <c r="A135" s="469" t="s">
        <v>190</v>
      </c>
      <c r="B135" s="90" t="s">
        <v>28</v>
      </c>
      <c r="C135" s="90">
        <v>3.5</v>
      </c>
      <c r="D135" s="90">
        <v>3.5</v>
      </c>
      <c r="E135" s="90">
        <v>3.5</v>
      </c>
      <c r="F135" s="90">
        <v>3.5</v>
      </c>
      <c r="G135" s="90">
        <v>3.5</v>
      </c>
      <c r="H135" s="90">
        <v>3.5</v>
      </c>
      <c r="I135" s="90">
        <v>3.5</v>
      </c>
    </row>
    <row r="136" spans="1:9">
      <c r="A136" s="469" t="s">
        <v>13</v>
      </c>
      <c r="B136" s="90" t="s">
        <v>28</v>
      </c>
      <c r="C136" s="90">
        <v>1</v>
      </c>
      <c r="D136" s="90">
        <v>1</v>
      </c>
      <c r="E136" s="90">
        <v>1</v>
      </c>
      <c r="F136" s="90">
        <v>1</v>
      </c>
      <c r="G136" s="90">
        <v>1</v>
      </c>
      <c r="H136" s="90">
        <v>1</v>
      </c>
      <c r="I136" s="90">
        <v>1</v>
      </c>
    </row>
    <row r="137" spans="1:9">
      <c r="A137" s="469" t="s">
        <v>57</v>
      </c>
      <c r="B137" s="90" t="s">
        <v>28</v>
      </c>
      <c r="C137" s="90">
        <v>1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  <c r="I137" s="90">
        <v>1</v>
      </c>
    </row>
    <row r="138" spans="1:9">
      <c r="A138" s="469" t="s">
        <v>15</v>
      </c>
      <c r="B138" s="90" t="s">
        <v>28</v>
      </c>
      <c r="C138" s="90">
        <v>0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  <c r="I138" s="90">
        <v>0</v>
      </c>
    </row>
  </sheetData>
  <mergeCells count="20">
    <mergeCell ref="A35:I35"/>
    <mergeCell ref="A34:I34"/>
    <mergeCell ref="A10:I10"/>
    <mergeCell ref="A4:I4"/>
    <mergeCell ref="A23:I23"/>
    <mergeCell ref="A22:I22"/>
    <mergeCell ref="A21:I21"/>
    <mergeCell ref="A111:I111"/>
    <mergeCell ref="A70:I70"/>
    <mergeCell ref="A69:I69"/>
    <mergeCell ref="A68:I68"/>
    <mergeCell ref="A90:I90"/>
    <mergeCell ref="A100:I100"/>
    <mergeCell ref="A80:I80"/>
    <mergeCell ref="A57:I57"/>
    <mergeCell ref="A58:I58"/>
    <mergeCell ref="A45:I45"/>
    <mergeCell ref="A46:I46"/>
    <mergeCell ref="A110:I110"/>
    <mergeCell ref="A47:I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7C7-C102-47EB-BD20-443C0D6A38C2}">
  <sheetPr>
    <tabColor theme="9" tint="-0.249977111117893"/>
  </sheetPr>
  <dimension ref="A1:XDT822"/>
  <sheetViews>
    <sheetView zoomScale="70" zoomScaleNormal="70" workbookViewId="0">
      <selection activeCell="A3" sqref="A3:I3"/>
    </sheetView>
  </sheetViews>
  <sheetFormatPr defaultColWidth="14.42578125" defaultRowHeight="15" customHeight="1"/>
  <cols>
    <col min="1" max="1" width="34.28515625" style="5" customWidth="1"/>
    <col min="2" max="2" width="17.85546875" style="5" customWidth="1"/>
    <col min="3" max="3" width="11.28515625" style="5" customWidth="1"/>
    <col min="4" max="9" width="9.28515625" style="5" customWidth="1"/>
    <col min="10" max="16384" width="14.42578125" style="5"/>
  </cols>
  <sheetData>
    <row r="1" spans="1:1020 1028:2044 2052:3068 3076:4092 4100:5116 5124:6140 6148:7164 7172:8188 8196:9212 9220:10236 10244:11260 11268:12284 12292:13308 13316:14332 14340:15356 15364:16348" ht="25.15" customHeight="1">
      <c r="A1" s="446" t="s">
        <v>357</v>
      </c>
      <c r="B1" s="447" t="s">
        <v>31</v>
      </c>
      <c r="C1" s="448">
        <v>2022</v>
      </c>
      <c r="D1" s="448">
        <v>2025</v>
      </c>
      <c r="E1" s="448">
        <v>2030</v>
      </c>
      <c r="F1" s="448">
        <v>2035</v>
      </c>
      <c r="G1" s="448">
        <v>2040</v>
      </c>
      <c r="H1" s="448">
        <v>2045</v>
      </c>
      <c r="I1" s="449">
        <v>2050</v>
      </c>
    </row>
    <row r="2" spans="1:1020 1028:2044 2052:3068 3076:4092 4100:5116 5124:6140 6148:7164 7172:8188 8196:9212 9220:10236 10244:11260 11268:12284 12292:13308 13316:14332 14340:15356 15364:16348" ht="21" customHeight="1" thickBot="1">
      <c r="A2" s="440" t="s">
        <v>281</v>
      </c>
      <c r="B2" s="441" t="s">
        <v>358</v>
      </c>
      <c r="C2" s="200">
        <v>123</v>
      </c>
      <c r="D2" s="200">
        <v>123</v>
      </c>
      <c r="E2" s="200">
        <v>123</v>
      </c>
      <c r="F2" s="200">
        <v>123</v>
      </c>
      <c r="G2" s="200">
        <v>123</v>
      </c>
      <c r="H2" s="200">
        <v>123</v>
      </c>
      <c r="I2" s="271">
        <v>123</v>
      </c>
    </row>
    <row r="3" spans="1:1020 1028:2044 2052:3068 3076:4092 4100:5116 5124:6140 6148:7164 7172:8188 8196:9212 9220:10236 10244:11260 11268:12284 12292:13308 13316:14332 14340:15356 15364:16348" ht="42" customHeight="1">
      <c r="A3" s="548" t="s">
        <v>373</v>
      </c>
      <c r="B3" s="549"/>
      <c r="C3" s="549"/>
      <c r="D3" s="549"/>
      <c r="E3" s="549"/>
      <c r="F3" s="549"/>
      <c r="G3" s="549"/>
      <c r="H3" s="549"/>
      <c r="I3" s="550"/>
    </row>
    <row r="4" spans="1:1020 1028:2044 2052:3068 3076:4092 4100:5116 5124:6140 6148:7164 7172:8188 8196:9212 9220:10236 10244:11260 11268:12284 12292:13308 13316:14332 14340:15356 15364:16348" ht="17.45" customHeight="1">
      <c r="A4" s="527" t="s">
        <v>281</v>
      </c>
      <c r="B4" s="528"/>
      <c r="C4" s="528"/>
      <c r="D4" s="528"/>
      <c r="E4" s="528"/>
      <c r="F4" s="528"/>
      <c r="G4" s="528"/>
      <c r="H4" s="528"/>
      <c r="I4" s="529"/>
    </row>
    <row r="5" spans="1:1020 1028:2044 2052:3068 3076:4092 4100:5116 5124:6140 6148:7164 7172:8188 8196:9212 9220:10236 10244:11260 11268:12284 12292:13308 13316:14332 14340:15356 15364:16348">
      <c r="A5" s="533" t="s">
        <v>62</v>
      </c>
      <c r="B5" s="534"/>
      <c r="C5" s="534"/>
      <c r="D5" s="534"/>
      <c r="E5" s="534"/>
      <c r="F5" s="534"/>
      <c r="G5" s="534"/>
      <c r="H5" s="534"/>
      <c r="I5" s="535"/>
    </row>
    <row r="6" spans="1:1020 1028:2044 2052:3068 3076:4092 4100:5116 5124:6140 6148:7164 7172:8188 8196:9212 9220:10236 10244:11260 11268:12284 12292:13308 13316:14332 14340:15356 15364:16348" s="444" customFormat="1" ht="12.75">
      <c r="A6" s="452" t="s">
        <v>76</v>
      </c>
      <c r="B6" s="453" t="s">
        <v>31</v>
      </c>
      <c r="C6" s="453">
        <v>2022</v>
      </c>
      <c r="D6" s="453">
        <v>2025</v>
      </c>
      <c r="E6" s="453">
        <v>2030</v>
      </c>
      <c r="F6" s="453">
        <v>2035</v>
      </c>
      <c r="G6" s="453">
        <v>2040</v>
      </c>
      <c r="H6" s="453">
        <v>2045</v>
      </c>
      <c r="I6" s="454">
        <v>2050</v>
      </c>
      <c r="L6" s="445"/>
      <c r="T6" s="445"/>
      <c r="AB6" s="445"/>
      <c r="AJ6" s="445"/>
      <c r="AR6" s="445"/>
      <c r="AZ6" s="445"/>
      <c r="BH6" s="445"/>
      <c r="BP6" s="445"/>
      <c r="BX6" s="445"/>
      <c r="CF6" s="445"/>
      <c r="CN6" s="445"/>
      <c r="CV6" s="445"/>
      <c r="DD6" s="445"/>
      <c r="DL6" s="445"/>
      <c r="DT6" s="445"/>
      <c r="EB6" s="445"/>
      <c r="EJ6" s="445"/>
      <c r="ER6" s="445"/>
      <c r="EZ6" s="445"/>
      <c r="FH6" s="445"/>
      <c r="FP6" s="445"/>
      <c r="FX6" s="445"/>
      <c r="GF6" s="445"/>
      <c r="GN6" s="445"/>
      <c r="GV6" s="445"/>
      <c r="HD6" s="445"/>
      <c r="HL6" s="445"/>
      <c r="HT6" s="445"/>
      <c r="IB6" s="445"/>
      <c r="IJ6" s="445"/>
      <c r="IR6" s="445"/>
      <c r="IZ6" s="445"/>
      <c r="JH6" s="445"/>
      <c r="JP6" s="445"/>
      <c r="JX6" s="445"/>
      <c r="KF6" s="445"/>
      <c r="KN6" s="445"/>
      <c r="KV6" s="445"/>
      <c r="LD6" s="445"/>
      <c r="LL6" s="445"/>
      <c r="LT6" s="445"/>
      <c r="MB6" s="445"/>
      <c r="MJ6" s="445"/>
      <c r="MR6" s="445"/>
      <c r="MZ6" s="445"/>
      <c r="NH6" s="445"/>
      <c r="NP6" s="445"/>
      <c r="NX6" s="445"/>
      <c r="OF6" s="445"/>
      <c r="ON6" s="445"/>
      <c r="OV6" s="445"/>
      <c r="PD6" s="445"/>
      <c r="PL6" s="445"/>
      <c r="PT6" s="445"/>
      <c r="QB6" s="445"/>
      <c r="QJ6" s="445"/>
      <c r="QR6" s="445"/>
      <c r="QZ6" s="445"/>
      <c r="RH6" s="445"/>
      <c r="RP6" s="445"/>
      <c r="RX6" s="445"/>
      <c r="SF6" s="445"/>
      <c r="SN6" s="445"/>
      <c r="SV6" s="445"/>
      <c r="TD6" s="445"/>
      <c r="TL6" s="445"/>
      <c r="TT6" s="445"/>
      <c r="UB6" s="445"/>
      <c r="UJ6" s="445"/>
      <c r="UR6" s="445"/>
      <c r="UZ6" s="445"/>
      <c r="VH6" s="445"/>
      <c r="VP6" s="445"/>
      <c r="VX6" s="445"/>
      <c r="WF6" s="445"/>
      <c r="WN6" s="445"/>
      <c r="WV6" s="445"/>
      <c r="XD6" s="445"/>
      <c r="XL6" s="445"/>
      <c r="XT6" s="445"/>
      <c r="YB6" s="445"/>
      <c r="YJ6" s="445"/>
      <c r="YR6" s="445"/>
      <c r="YZ6" s="445"/>
      <c r="ZH6" s="445"/>
      <c r="ZP6" s="445"/>
      <c r="ZX6" s="445"/>
      <c r="AAF6" s="445"/>
      <c r="AAN6" s="445"/>
      <c r="AAV6" s="445"/>
      <c r="ABD6" s="445"/>
      <c r="ABL6" s="445"/>
      <c r="ABT6" s="445"/>
      <c r="ACB6" s="445"/>
      <c r="ACJ6" s="445"/>
      <c r="ACR6" s="445"/>
      <c r="ACZ6" s="445"/>
      <c r="ADH6" s="445"/>
      <c r="ADP6" s="445"/>
      <c r="ADX6" s="445"/>
      <c r="AEF6" s="445"/>
      <c r="AEN6" s="445"/>
      <c r="AEV6" s="445"/>
      <c r="AFD6" s="445"/>
      <c r="AFL6" s="445"/>
      <c r="AFT6" s="445"/>
      <c r="AGB6" s="445"/>
      <c r="AGJ6" s="445"/>
      <c r="AGR6" s="445"/>
      <c r="AGZ6" s="445"/>
      <c r="AHH6" s="445"/>
      <c r="AHP6" s="445"/>
      <c r="AHX6" s="445"/>
      <c r="AIF6" s="445"/>
      <c r="AIN6" s="445"/>
      <c r="AIV6" s="445"/>
      <c r="AJD6" s="445"/>
      <c r="AJL6" s="445"/>
      <c r="AJT6" s="445"/>
      <c r="AKB6" s="445"/>
      <c r="AKJ6" s="445"/>
      <c r="AKR6" s="445"/>
      <c r="AKZ6" s="445"/>
      <c r="ALH6" s="445"/>
      <c r="ALP6" s="445"/>
      <c r="ALX6" s="445"/>
      <c r="AMF6" s="445"/>
      <c r="AMN6" s="445"/>
      <c r="AMV6" s="445"/>
      <c r="AND6" s="445"/>
      <c r="ANL6" s="445"/>
      <c r="ANT6" s="445"/>
      <c r="AOB6" s="445"/>
      <c r="AOJ6" s="445"/>
      <c r="AOR6" s="445"/>
      <c r="AOZ6" s="445"/>
      <c r="APH6" s="445"/>
      <c r="APP6" s="445"/>
      <c r="APX6" s="445"/>
      <c r="AQF6" s="445"/>
      <c r="AQN6" s="445"/>
      <c r="AQV6" s="445"/>
      <c r="ARD6" s="445"/>
      <c r="ARL6" s="445"/>
      <c r="ART6" s="445"/>
      <c r="ASB6" s="445"/>
      <c r="ASJ6" s="445"/>
      <c r="ASR6" s="445"/>
      <c r="ASZ6" s="445"/>
      <c r="ATH6" s="445"/>
      <c r="ATP6" s="445"/>
      <c r="ATX6" s="445"/>
      <c r="AUF6" s="445"/>
      <c r="AUN6" s="445"/>
      <c r="AUV6" s="445"/>
      <c r="AVD6" s="445"/>
      <c r="AVL6" s="445"/>
      <c r="AVT6" s="445"/>
      <c r="AWB6" s="445"/>
      <c r="AWJ6" s="445"/>
      <c r="AWR6" s="445"/>
      <c r="AWZ6" s="445"/>
      <c r="AXH6" s="445"/>
      <c r="AXP6" s="445"/>
      <c r="AXX6" s="445"/>
      <c r="AYF6" s="445"/>
      <c r="AYN6" s="445"/>
      <c r="AYV6" s="445"/>
      <c r="AZD6" s="445"/>
      <c r="AZL6" s="445"/>
      <c r="AZT6" s="445"/>
      <c r="BAB6" s="445"/>
      <c r="BAJ6" s="445"/>
      <c r="BAR6" s="445"/>
      <c r="BAZ6" s="445"/>
      <c r="BBH6" s="445"/>
      <c r="BBP6" s="445"/>
      <c r="BBX6" s="445"/>
      <c r="BCF6" s="445"/>
      <c r="BCN6" s="445"/>
      <c r="BCV6" s="445"/>
      <c r="BDD6" s="445"/>
      <c r="BDL6" s="445"/>
      <c r="BDT6" s="445"/>
      <c r="BEB6" s="445"/>
      <c r="BEJ6" s="445"/>
      <c r="BER6" s="445"/>
      <c r="BEZ6" s="445"/>
      <c r="BFH6" s="445"/>
      <c r="BFP6" s="445"/>
      <c r="BFX6" s="445"/>
      <c r="BGF6" s="445"/>
      <c r="BGN6" s="445"/>
      <c r="BGV6" s="445"/>
      <c r="BHD6" s="445"/>
      <c r="BHL6" s="445"/>
      <c r="BHT6" s="445"/>
      <c r="BIB6" s="445"/>
      <c r="BIJ6" s="445"/>
      <c r="BIR6" s="445"/>
      <c r="BIZ6" s="445"/>
      <c r="BJH6" s="445"/>
      <c r="BJP6" s="445"/>
      <c r="BJX6" s="445"/>
      <c r="BKF6" s="445"/>
      <c r="BKN6" s="445"/>
      <c r="BKV6" s="445"/>
      <c r="BLD6" s="445"/>
      <c r="BLL6" s="445"/>
      <c r="BLT6" s="445"/>
      <c r="BMB6" s="445"/>
      <c r="BMJ6" s="445"/>
      <c r="BMR6" s="445"/>
      <c r="BMZ6" s="445"/>
      <c r="BNH6" s="445"/>
      <c r="BNP6" s="445"/>
      <c r="BNX6" s="445"/>
      <c r="BOF6" s="445"/>
      <c r="BON6" s="445"/>
      <c r="BOV6" s="445"/>
      <c r="BPD6" s="445"/>
      <c r="BPL6" s="445"/>
      <c r="BPT6" s="445"/>
      <c r="BQB6" s="445"/>
      <c r="BQJ6" s="445"/>
      <c r="BQR6" s="445"/>
      <c r="BQZ6" s="445"/>
      <c r="BRH6" s="445"/>
      <c r="BRP6" s="445"/>
      <c r="BRX6" s="445"/>
      <c r="BSF6" s="445"/>
      <c r="BSN6" s="445"/>
      <c r="BSV6" s="445"/>
      <c r="BTD6" s="445"/>
      <c r="BTL6" s="445"/>
      <c r="BTT6" s="445"/>
      <c r="BUB6" s="445"/>
      <c r="BUJ6" s="445"/>
      <c r="BUR6" s="445"/>
      <c r="BUZ6" s="445"/>
      <c r="BVH6" s="445"/>
      <c r="BVP6" s="445"/>
      <c r="BVX6" s="445"/>
      <c r="BWF6" s="445"/>
      <c r="BWN6" s="445"/>
      <c r="BWV6" s="445"/>
      <c r="BXD6" s="445"/>
      <c r="BXL6" s="445"/>
      <c r="BXT6" s="445"/>
      <c r="BYB6" s="445"/>
      <c r="BYJ6" s="445"/>
      <c r="BYR6" s="445"/>
      <c r="BYZ6" s="445"/>
      <c r="BZH6" s="445"/>
      <c r="BZP6" s="445"/>
      <c r="BZX6" s="445"/>
      <c r="CAF6" s="445"/>
      <c r="CAN6" s="445"/>
      <c r="CAV6" s="445"/>
      <c r="CBD6" s="445"/>
      <c r="CBL6" s="445"/>
      <c r="CBT6" s="445"/>
      <c r="CCB6" s="445"/>
      <c r="CCJ6" s="445"/>
      <c r="CCR6" s="445"/>
      <c r="CCZ6" s="445"/>
      <c r="CDH6" s="445"/>
      <c r="CDP6" s="445"/>
      <c r="CDX6" s="445"/>
      <c r="CEF6" s="445"/>
      <c r="CEN6" s="445"/>
      <c r="CEV6" s="445"/>
      <c r="CFD6" s="445"/>
      <c r="CFL6" s="445"/>
      <c r="CFT6" s="445"/>
      <c r="CGB6" s="445"/>
      <c r="CGJ6" s="445"/>
      <c r="CGR6" s="445"/>
      <c r="CGZ6" s="445"/>
      <c r="CHH6" s="445"/>
      <c r="CHP6" s="445"/>
      <c r="CHX6" s="445"/>
      <c r="CIF6" s="445"/>
      <c r="CIN6" s="445"/>
      <c r="CIV6" s="445"/>
      <c r="CJD6" s="445"/>
      <c r="CJL6" s="445"/>
      <c r="CJT6" s="445"/>
      <c r="CKB6" s="445"/>
      <c r="CKJ6" s="445"/>
      <c r="CKR6" s="445"/>
      <c r="CKZ6" s="445"/>
      <c r="CLH6" s="445"/>
      <c r="CLP6" s="445"/>
      <c r="CLX6" s="445"/>
      <c r="CMF6" s="445"/>
      <c r="CMN6" s="445"/>
      <c r="CMV6" s="445"/>
      <c r="CND6" s="445"/>
      <c r="CNL6" s="445"/>
      <c r="CNT6" s="445"/>
      <c r="COB6" s="445"/>
      <c r="COJ6" s="445"/>
      <c r="COR6" s="445"/>
      <c r="COZ6" s="445"/>
      <c r="CPH6" s="445"/>
      <c r="CPP6" s="445"/>
      <c r="CPX6" s="445"/>
      <c r="CQF6" s="445"/>
      <c r="CQN6" s="445"/>
      <c r="CQV6" s="445"/>
      <c r="CRD6" s="445"/>
      <c r="CRL6" s="445"/>
      <c r="CRT6" s="445"/>
      <c r="CSB6" s="445"/>
      <c r="CSJ6" s="445"/>
      <c r="CSR6" s="445"/>
      <c r="CSZ6" s="445"/>
      <c r="CTH6" s="445"/>
      <c r="CTP6" s="445"/>
      <c r="CTX6" s="445"/>
      <c r="CUF6" s="445"/>
      <c r="CUN6" s="445"/>
      <c r="CUV6" s="445"/>
      <c r="CVD6" s="445"/>
      <c r="CVL6" s="445"/>
      <c r="CVT6" s="445"/>
      <c r="CWB6" s="445"/>
      <c r="CWJ6" s="445"/>
      <c r="CWR6" s="445"/>
      <c r="CWZ6" s="445"/>
      <c r="CXH6" s="445"/>
      <c r="CXP6" s="445"/>
      <c r="CXX6" s="445"/>
      <c r="CYF6" s="445"/>
      <c r="CYN6" s="445"/>
      <c r="CYV6" s="445"/>
      <c r="CZD6" s="445"/>
      <c r="CZL6" s="445"/>
      <c r="CZT6" s="445"/>
      <c r="DAB6" s="445"/>
      <c r="DAJ6" s="445"/>
      <c r="DAR6" s="445"/>
      <c r="DAZ6" s="445"/>
      <c r="DBH6" s="445"/>
      <c r="DBP6" s="445"/>
      <c r="DBX6" s="445"/>
      <c r="DCF6" s="445"/>
      <c r="DCN6" s="445"/>
      <c r="DCV6" s="445"/>
      <c r="DDD6" s="445"/>
      <c r="DDL6" s="445"/>
      <c r="DDT6" s="445"/>
      <c r="DEB6" s="445"/>
      <c r="DEJ6" s="445"/>
      <c r="DER6" s="445"/>
      <c r="DEZ6" s="445"/>
      <c r="DFH6" s="445"/>
      <c r="DFP6" s="445"/>
      <c r="DFX6" s="445"/>
      <c r="DGF6" s="445"/>
      <c r="DGN6" s="445"/>
      <c r="DGV6" s="445"/>
      <c r="DHD6" s="445"/>
      <c r="DHL6" s="445"/>
      <c r="DHT6" s="445"/>
      <c r="DIB6" s="445"/>
      <c r="DIJ6" s="445"/>
      <c r="DIR6" s="445"/>
      <c r="DIZ6" s="445"/>
      <c r="DJH6" s="445"/>
      <c r="DJP6" s="445"/>
      <c r="DJX6" s="445"/>
      <c r="DKF6" s="445"/>
      <c r="DKN6" s="445"/>
      <c r="DKV6" s="445"/>
      <c r="DLD6" s="445"/>
      <c r="DLL6" s="445"/>
      <c r="DLT6" s="445"/>
      <c r="DMB6" s="445"/>
      <c r="DMJ6" s="445"/>
      <c r="DMR6" s="445"/>
      <c r="DMZ6" s="445"/>
      <c r="DNH6" s="445"/>
      <c r="DNP6" s="445"/>
      <c r="DNX6" s="445"/>
      <c r="DOF6" s="445"/>
      <c r="DON6" s="445"/>
      <c r="DOV6" s="445"/>
      <c r="DPD6" s="445"/>
      <c r="DPL6" s="445"/>
      <c r="DPT6" s="445"/>
      <c r="DQB6" s="445"/>
      <c r="DQJ6" s="445"/>
      <c r="DQR6" s="445"/>
      <c r="DQZ6" s="445"/>
      <c r="DRH6" s="445"/>
      <c r="DRP6" s="445"/>
      <c r="DRX6" s="445"/>
      <c r="DSF6" s="445"/>
      <c r="DSN6" s="445"/>
      <c r="DSV6" s="445"/>
      <c r="DTD6" s="445"/>
      <c r="DTL6" s="445"/>
      <c r="DTT6" s="445"/>
      <c r="DUB6" s="445"/>
      <c r="DUJ6" s="445"/>
      <c r="DUR6" s="445"/>
      <c r="DUZ6" s="445"/>
      <c r="DVH6" s="445"/>
      <c r="DVP6" s="445"/>
      <c r="DVX6" s="445"/>
      <c r="DWF6" s="445"/>
      <c r="DWN6" s="445"/>
      <c r="DWV6" s="445"/>
      <c r="DXD6" s="445"/>
      <c r="DXL6" s="445"/>
      <c r="DXT6" s="445"/>
      <c r="DYB6" s="445"/>
      <c r="DYJ6" s="445"/>
      <c r="DYR6" s="445"/>
      <c r="DYZ6" s="445"/>
      <c r="DZH6" s="445"/>
      <c r="DZP6" s="445"/>
      <c r="DZX6" s="445"/>
      <c r="EAF6" s="445"/>
      <c r="EAN6" s="445"/>
      <c r="EAV6" s="445"/>
      <c r="EBD6" s="445"/>
      <c r="EBL6" s="445"/>
      <c r="EBT6" s="445"/>
      <c r="ECB6" s="445"/>
      <c r="ECJ6" s="445"/>
      <c r="ECR6" s="445"/>
      <c r="ECZ6" s="445"/>
      <c r="EDH6" s="445"/>
      <c r="EDP6" s="445"/>
      <c r="EDX6" s="445"/>
      <c r="EEF6" s="445"/>
      <c r="EEN6" s="445"/>
      <c r="EEV6" s="445"/>
      <c r="EFD6" s="445"/>
      <c r="EFL6" s="445"/>
      <c r="EFT6" s="445"/>
      <c r="EGB6" s="445"/>
      <c r="EGJ6" s="445"/>
      <c r="EGR6" s="445"/>
      <c r="EGZ6" s="445"/>
      <c r="EHH6" s="445"/>
      <c r="EHP6" s="445"/>
      <c r="EHX6" s="445"/>
      <c r="EIF6" s="445"/>
      <c r="EIN6" s="445"/>
      <c r="EIV6" s="445"/>
      <c r="EJD6" s="445"/>
      <c r="EJL6" s="445"/>
      <c r="EJT6" s="445"/>
      <c r="EKB6" s="445"/>
      <c r="EKJ6" s="445"/>
      <c r="EKR6" s="445"/>
      <c r="EKZ6" s="445"/>
      <c r="ELH6" s="445"/>
      <c r="ELP6" s="445"/>
      <c r="ELX6" s="445"/>
      <c r="EMF6" s="445"/>
      <c r="EMN6" s="445"/>
      <c r="EMV6" s="445"/>
      <c r="END6" s="445"/>
      <c r="ENL6" s="445"/>
      <c r="ENT6" s="445"/>
      <c r="EOB6" s="445"/>
      <c r="EOJ6" s="445"/>
      <c r="EOR6" s="445"/>
      <c r="EOZ6" s="445"/>
      <c r="EPH6" s="445"/>
      <c r="EPP6" s="445"/>
      <c r="EPX6" s="445"/>
      <c r="EQF6" s="445"/>
      <c r="EQN6" s="445"/>
      <c r="EQV6" s="445"/>
      <c r="ERD6" s="445"/>
      <c r="ERL6" s="445"/>
      <c r="ERT6" s="445"/>
      <c r="ESB6" s="445"/>
      <c r="ESJ6" s="445"/>
      <c r="ESR6" s="445"/>
      <c r="ESZ6" s="445"/>
      <c r="ETH6" s="445"/>
      <c r="ETP6" s="445"/>
      <c r="ETX6" s="445"/>
      <c r="EUF6" s="445"/>
      <c r="EUN6" s="445"/>
      <c r="EUV6" s="445"/>
      <c r="EVD6" s="445"/>
      <c r="EVL6" s="445"/>
      <c r="EVT6" s="445"/>
      <c r="EWB6" s="445"/>
      <c r="EWJ6" s="445"/>
      <c r="EWR6" s="445"/>
      <c r="EWZ6" s="445"/>
      <c r="EXH6" s="445"/>
      <c r="EXP6" s="445"/>
      <c r="EXX6" s="445"/>
      <c r="EYF6" s="445"/>
      <c r="EYN6" s="445"/>
      <c r="EYV6" s="445"/>
      <c r="EZD6" s="445"/>
      <c r="EZL6" s="445"/>
      <c r="EZT6" s="445"/>
      <c r="FAB6" s="445"/>
      <c r="FAJ6" s="445"/>
      <c r="FAR6" s="445"/>
      <c r="FAZ6" s="445"/>
      <c r="FBH6" s="445"/>
      <c r="FBP6" s="445"/>
      <c r="FBX6" s="445"/>
      <c r="FCF6" s="445"/>
      <c r="FCN6" s="445"/>
      <c r="FCV6" s="445"/>
      <c r="FDD6" s="445"/>
      <c r="FDL6" s="445"/>
      <c r="FDT6" s="445"/>
      <c r="FEB6" s="445"/>
      <c r="FEJ6" s="445"/>
      <c r="FER6" s="445"/>
      <c r="FEZ6" s="445"/>
      <c r="FFH6" s="445"/>
      <c r="FFP6" s="445"/>
      <c r="FFX6" s="445"/>
      <c r="FGF6" s="445"/>
      <c r="FGN6" s="445"/>
      <c r="FGV6" s="445"/>
      <c r="FHD6" s="445"/>
      <c r="FHL6" s="445"/>
      <c r="FHT6" s="445"/>
      <c r="FIB6" s="445"/>
      <c r="FIJ6" s="445"/>
      <c r="FIR6" s="445"/>
      <c r="FIZ6" s="445"/>
      <c r="FJH6" s="445"/>
      <c r="FJP6" s="445"/>
      <c r="FJX6" s="445"/>
      <c r="FKF6" s="445"/>
      <c r="FKN6" s="445"/>
      <c r="FKV6" s="445"/>
      <c r="FLD6" s="445"/>
      <c r="FLL6" s="445"/>
      <c r="FLT6" s="445"/>
      <c r="FMB6" s="445"/>
      <c r="FMJ6" s="445"/>
      <c r="FMR6" s="445"/>
      <c r="FMZ6" s="445"/>
      <c r="FNH6" s="445"/>
      <c r="FNP6" s="445"/>
      <c r="FNX6" s="445"/>
      <c r="FOF6" s="445"/>
      <c r="FON6" s="445"/>
      <c r="FOV6" s="445"/>
      <c r="FPD6" s="445"/>
      <c r="FPL6" s="445"/>
      <c r="FPT6" s="445"/>
      <c r="FQB6" s="445"/>
      <c r="FQJ6" s="445"/>
      <c r="FQR6" s="445"/>
      <c r="FQZ6" s="445"/>
      <c r="FRH6" s="445"/>
      <c r="FRP6" s="445"/>
      <c r="FRX6" s="445"/>
      <c r="FSF6" s="445"/>
      <c r="FSN6" s="445"/>
      <c r="FSV6" s="445"/>
      <c r="FTD6" s="445"/>
      <c r="FTL6" s="445"/>
      <c r="FTT6" s="445"/>
      <c r="FUB6" s="445"/>
      <c r="FUJ6" s="445"/>
      <c r="FUR6" s="445"/>
      <c r="FUZ6" s="445"/>
      <c r="FVH6" s="445"/>
      <c r="FVP6" s="445"/>
      <c r="FVX6" s="445"/>
      <c r="FWF6" s="445"/>
      <c r="FWN6" s="445"/>
      <c r="FWV6" s="445"/>
      <c r="FXD6" s="445"/>
      <c r="FXL6" s="445"/>
      <c r="FXT6" s="445"/>
      <c r="FYB6" s="445"/>
      <c r="FYJ6" s="445"/>
      <c r="FYR6" s="445"/>
      <c r="FYZ6" s="445"/>
      <c r="FZH6" s="445"/>
      <c r="FZP6" s="445"/>
      <c r="FZX6" s="445"/>
      <c r="GAF6" s="445"/>
      <c r="GAN6" s="445"/>
      <c r="GAV6" s="445"/>
      <c r="GBD6" s="445"/>
      <c r="GBL6" s="445"/>
      <c r="GBT6" s="445"/>
      <c r="GCB6" s="445"/>
      <c r="GCJ6" s="445"/>
      <c r="GCR6" s="445"/>
      <c r="GCZ6" s="445"/>
      <c r="GDH6" s="445"/>
      <c r="GDP6" s="445"/>
      <c r="GDX6" s="445"/>
      <c r="GEF6" s="445"/>
      <c r="GEN6" s="445"/>
      <c r="GEV6" s="445"/>
      <c r="GFD6" s="445"/>
      <c r="GFL6" s="445"/>
      <c r="GFT6" s="445"/>
      <c r="GGB6" s="445"/>
      <c r="GGJ6" s="445"/>
      <c r="GGR6" s="445"/>
      <c r="GGZ6" s="445"/>
      <c r="GHH6" s="445"/>
      <c r="GHP6" s="445"/>
      <c r="GHX6" s="445"/>
      <c r="GIF6" s="445"/>
      <c r="GIN6" s="445"/>
      <c r="GIV6" s="445"/>
      <c r="GJD6" s="445"/>
      <c r="GJL6" s="445"/>
      <c r="GJT6" s="445"/>
      <c r="GKB6" s="445"/>
      <c r="GKJ6" s="445"/>
      <c r="GKR6" s="445"/>
      <c r="GKZ6" s="445"/>
      <c r="GLH6" s="445"/>
      <c r="GLP6" s="445"/>
      <c r="GLX6" s="445"/>
      <c r="GMF6" s="445"/>
      <c r="GMN6" s="445"/>
      <c r="GMV6" s="445"/>
      <c r="GND6" s="445"/>
      <c r="GNL6" s="445"/>
      <c r="GNT6" s="445"/>
      <c r="GOB6" s="445"/>
      <c r="GOJ6" s="445"/>
      <c r="GOR6" s="445"/>
      <c r="GOZ6" s="445"/>
      <c r="GPH6" s="445"/>
      <c r="GPP6" s="445"/>
      <c r="GPX6" s="445"/>
      <c r="GQF6" s="445"/>
      <c r="GQN6" s="445"/>
      <c r="GQV6" s="445"/>
      <c r="GRD6" s="445"/>
      <c r="GRL6" s="445"/>
      <c r="GRT6" s="445"/>
      <c r="GSB6" s="445"/>
      <c r="GSJ6" s="445"/>
      <c r="GSR6" s="445"/>
      <c r="GSZ6" s="445"/>
      <c r="GTH6" s="445"/>
      <c r="GTP6" s="445"/>
      <c r="GTX6" s="445"/>
      <c r="GUF6" s="445"/>
      <c r="GUN6" s="445"/>
      <c r="GUV6" s="445"/>
      <c r="GVD6" s="445"/>
      <c r="GVL6" s="445"/>
      <c r="GVT6" s="445"/>
      <c r="GWB6" s="445"/>
      <c r="GWJ6" s="445"/>
      <c r="GWR6" s="445"/>
      <c r="GWZ6" s="445"/>
      <c r="GXH6" s="445"/>
      <c r="GXP6" s="445"/>
      <c r="GXX6" s="445"/>
      <c r="GYF6" s="445"/>
      <c r="GYN6" s="445"/>
      <c r="GYV6" s="445"/>
      <c r="GZD6" s="445"/>
      <c r="GZL6" s="445"/>
      <c r="GZT6" s="445"/>
      <c r="HAB6" s="445"/>
      <c r="HAJ6" s="445"/>
      <c r="HAR6" s="445"/>
      <c r="HAZ6" s="445"/>
      <c r="HBH6" s="445"/>
      <c r="HBP6" s="445"/>
      <c r="HBX6" s="445"/>
      <c r="HCF6" s="445"/>
      <c r="HCN6" s="445"/>
      <c r="HCV6" s="445"/>
      <c r="HDD6" s="445"/>
      <c r="HDL6" s="445"/>
      <c r="HDT6" s="445"/>
      <c r="HEB6" s="445"/>
      <c r="HEJ6" s="445"/>
      <c r="HER6" s="445"/>
      <c r="HEZ6" s="445"/>
      <c r="HFH6" s="445"/>
      <c r="HFP6" s="445"/>
      <c r="HFX6" s="445"/>
      <c r="HGF6" s="445"/>
      <c r="HGN6" s="445"/>
      <c r="HGV6" s="445"/>
      <c r="HHD6" s="445"/>
      <c r="HHL6" s="445"/>
      <c r="HHT6" s="445"/>
      <c r="HIB6" s="445"/>
      <c r="HIJ6" s="445"/>
      <c r="HIR6" s="445"/>
      <c r="HIZ6" s="445"/>
      <c r="HJH6" s="445"/>
      <c r="HJP6" s="445"/>
      <c r="HJX6" s="445"/>
      <c r="HKF6" s="445"/>
      <c r="HKN6" s="445"/>
      <c r="HKV6" s="445"/>
      <c r="HLD6" s="445"/>
      <c r="HLL6" s="445"/>
      <c r="HLT6" s="445"/>
      <c r="HMB6" s="445"/>
      <c r="HMJ6" s="445"/>
      <c r="HMR6" s="445"/>
      <c r="HMZ6" s="445"/>
      <c r="HNH6" s="445"/>
      <c r="HNP6" s="445"/>
      <c r="HNX6" s="445"/>
      <c r="HOF6" s="445"/>
      <c r="HON6" s="445"/>
      <c r="HOV6" s="445"/>
      <c r="HPD6" s="445"/>
      <c r="HPL6" s="445"/>
      <c r="HPT6" s="445"/>
      <c r="HQB6" s="445"/>
      <c r="HQJ6" s="445"/>
      <c r="HQR6" s="445"/>
      <c r="HQZ6" s="445"/>
      <c r="HRH6" s="445"/>
      <c r="HRP6" s="445"/>
      <c r="HRX6" s="445"/>
      <c r="HSF6" s="445"/>
      <c r="HSN6" s="445"/>
      <c r="HSV6" s="445"/>
      <c r="HTD6" s="445"/>
      <c r="HTL6" s="445"/>
      <c r="HTT6" s="445"/>
      <c r="HUB6" s="445"/>
      <c r="HUJ6" s="445"/>
      <c r="HUR6" s="445"/>
      <c r="HUZ6" s="445"/>
      <c r="HVH6" s="445"/>
      <c r="HVP6" s="445"/>
      <c r="HVX6" s="445"/>
      <c r="HWF6" s="445"/>
      <c r="HWN6" s="445"/>
      <c r="HWV6" s="445"/>
      <c r="HXD6" s="445"/>
      <c r="HXL6" s="445"/>
      <c r="HXT6" s="445"/>
      <c r="HYB6" s="445"/>
      <c r="HYJ6" s="445"/>
      <c r="HYR6" s="445"/>
      <c r="HYZ6" s="445"/>
      <c r="HZH6" s="445"/>
      <c r="HZP6" s="445"/>
      <c r="HZX6" s="445"/>
      <c r="IAF6" s="445"/>
      <c r="IAN6" s="445"/>
      <c r="IAV6" s="445"/>
      <c r="IBD6" s="445"/>
      <c r="IBL6" s="445"/>
      <c r="IBT6" s="445"/>
      <c r="ICB6" s="445"/>
      <c r="ICJ6" s="445"/>
      <c r="ICR6" s="445"/>
      <c r="ICZ6" s="445"/>
      <c r="IDH6" s="445"/>
      <c r="IDP6" s="445"/>
      <c r="IDX6" s="445"/>
      <c r="IEF6" s="445"/>
      <c r="IEN6" s="445"/>
      <c r="IEV6" s="445"/>
      <c r="IFD6" s="445"/>
      <c r="IFL6" s="445"/>
      <c r="IFT6" s="445"/>
      <c r="IGB6" s="445"/>
      <c r="IGJ6" s="445"/>
      <c r="IGR6" s="445"/>
      <c r="IGZ6" s="445"/>
      <c r="IHH6" s="445"/>
      <c r="IHP6" s="445"/>
      <c r="IHX6" s="445"/>
      <c r="IIF6" s="445"/>
      <c r="IIN6" s="445"/>
      <c r="IIV6" s="445"/>
      <c r="IJD6" s="445"/>
      <c r="IJL6" s="445"/>
      <c r="IJT6" s="445"/>
      <c r="IKB6" s="445"/>
      <c r="IKJ6" s="445"/>
      <c r="IKR6" s="445"/>
      <c r="IKZ6" s="445"/>
      <c r="ILH6" s="445"/>
      <c r="ILP6" s="445"/>
      <c r="ILX6" s="445"/>
      <c r="IMF6" s="445"/>
      <c r="IMN6" s="445"/>
      <c r="IMV6" s="445"/>
      <c r="IND6" s="445"/>
      <c r="INL6" s="445"/>
      <c r="INT6" s="445"/>
      <c r="IOB6" s="445"/>
      <c r="IOJ6" s="445"/>
      <c r="IOR6" s="445"/>
      <c r="IOZ6" s="445"/>
      <c r="IPH6" s="445"/>
      <c r="IPP6" s="445"/>
      <c r="IPX6" s="445"/>
      <c r="IQF6" s="445"/>
      <c r="IQN6" s="445"/>
      <c r="IQV6" s="445"/>
      <c r="IRD6" s="445"/>
      <c r="IRL6" s="445"/>
      <c r="IRT6" s="445"/>
      <c r="ISB6" s="445"/>
      <c r="ISJ6" s="445"/>
      <c r="ISR6" s="445"/>
      <c r="ISZ6" s="445"/>
      <c r="ITH6" s="445"/>
      <c r="ITP6" s="445"/>
      <c r="ITX6" s="445"/>
      <c r="IUF6" s="445"/>
      <c r="IUN6" s="445"/>
      <c r="IUV6" s="445"/>
      <c r="IVD6" s="445"/>
      <c r="IVL6" s="445"/>
      <c r="IVT6" s="445"/>
      <c r="IWB6" s="445"/>
      <c r="IWJ6" s="445"/>
      <c r="IWR6" s="445"/>
      <c r="IWZ6" s="445"/>
      <c r="IXH6" s="445"/>
      <c r="IXP6" s="445"/>
      <c r="IXX6" s="445"/>
      <c r="IYF6" s="445"/>
      <c r="IYN6" s="445"/>
      <c r="IYV6" s="445"/>
      <c r="IZD6" s="445"/>
      <c r="IZL6" s="445"/>
      <c r="IZT6" s="445"/>
      <c r="JAB6" s="445"/>
      <c r="JAJ6" s="445"/>
      <c r="JAR6" s="445"/>
      <c r="JAZ6" s="445"/>
      <c r="JBH6" s="445"/>
      <c r="JBP6" s="445"/>
      <c r="JBX6" s="445"/>
      <c r="JCF6" s="445"/>
      <c r="JCN6" s="445"/>
      <c r="JCV6" s="445"/>
      <c r="JDD6" s="445"/>
      <c r="JDL6" s="445"/>
      <c r="JDT6" s="445"/>
      <c r="JEB6" s="445"/>
      <c r="JEJ6" s="445"/>
      <c r="JER6" s="445"/>
      <c r="JEZ6" s="445"/>
      <c r="JFH6" s="445"/>
      <c r="JFP6" s="445"/>
      <c r="JFX6" s="445"/>
      <c r="JGF6" s="445"/>
      <c r="JGN6" s="445"/>
      <c r="JGV6" s="445"/>
      <c r="JHD6" s="445"/>
      <c r="JHL6" s="445"/>
      <c r="JHT6" s="445"/>
      <c r="JIB6" s="445"/>
      <c r="JIJ6" s="445"/>
      <c r="JIR6" s="445"/>
      <c r="JIZ6" s="445"/>
      <c r="JJH6" s="445"/>
      <c r="JJP6" s="445"/>
      <c r="JJX6" s="445"/>
      <c r="JKF6" s="445"/>
      <c r="JKN6" s="445"/>
      <c r="JKV6" s="445"/>
      <c r="JLD6" s="445"/>
      <c r="JLL6" s="445"/>
      <c r="JLT6" s="445"/>
      <c r="JMB6" s="445"/>
      <c r="JMJ6" s="445"/>
      <c r="JMR6" s="445"/>
      <c r="JMZ6" s="445"/>
      <c r="JNH6" s="445"/>
      <c r="JNP6" s="445"/>
      <c r="JNX6" s="445"/>
      <c r="JOF6" s="445"/>
      <c r="JON6" s="445"/>
      <c r="JOV6" s="445"/>
      <c r="JPD6" s="445"/>
      <c r="JPL6" s="445"/>
      <c r="JPT6" s="445"/>
      <c r="JQB6" s="445"/>
      <c r="JQJ6" s="445"/>
      <c r="JQR6" s="445"/>
      <c r="JQZ6" s="445"/>
      <c r="JRH6" s="445"/>
      <c r="JRP6" s="445"/>
      <c r="JRX6" s="445"/>
      <c r="JSF6" s="445"/>
      <c r="JSN6" s="445"/>
      <c r="JSV6" s="445"/>
      <c r="JTD6" s="445"/>
      <c r="JTL6" s="445"/>
      <c r="JTT6" s="445"/>
      <c r="JUB6" s="445"/>
      <c r="JUJ6" s="445"/>
      <c r="JUR6" s="445"/>
      <c r="JUZ6" s="445"/>
      <c r="JVH6" s="445"/>
      <c r="JVP6" s="445"/>
      <c r="JVX6" s="445"/>
      <c r="JWF6" s="445"/>
      <c r="JWN6" s="445"/>
      <c r="JWV6" s="445"/>
      <c r="JXD6" s="445"/>
      <c r="JXL6" s="445"/>
      <c r="JXT6" s="445"/>
      <c r="JYB6" s="445"/>
      <c r="JYJ6" s="445"/>
      <c r="JYR6" s="445"/>
      <c r="JYZ6" s="445"/>
      <c r="JZH6" s="445"/>
      <c r="JZP6" s="445"/>
      <c r="JZX6" s="445"/>
      <c r="KAF6" s="445"/>
      <c r="KAN6" s="445"/>
      <c r="KAV6" s="445"/>
      <c r="KBD6" s="445"/>
      <c r="KBL6" s="445"/>
      <c r="KBT6" s="445"/>
      <c r="KCB6" s="445"/>
      <c r="KCJ6" s="445"/>
      <c r="KCR6" s="445"/>
      <c r="KCZ6" s="445"/>
      <c r="KDH6" s="445"/>
      <c r="KDP6" s="445"/>
      <c r="KDX6" s="445"/>
      <c r="KEF6" s="445"/>
      <c r="KEN6" s="445"/>
      <c r="KEV6" s="445"/>
      <c r="KFD6" s="445"/>
      <c r="KFL6" s="445"/>
      <c r="KFT6" s="445"/>
      <c r="KGB6" s="445"/>
      <c r="KGJ6" s="445"/>
      <c r="KGR6" s="445"/>
      <c r="KGZ6" s="445"/>
      <c r="KHH6" s="445"/>
      <c r="KHP6" s="445"/>
      <c r="KHX6" s="445"/>
      <c r="KIF6" s="445"/>
      <c r="KIN6" s="445"/>
      <c r="KIV6" s="445"/>
      <c r="KJD6" s="445"/>
      <c r="KJL6" s="445"/>
      <c r="KJT6" s="445"/>
      <c r="KKB6" s="445"/>
      <c r="KKJ6" s="445"/>
      <c r="KKR6" s="445"/>
      <c r="KKZ6" s="445"/>
      <c r="KLH6" s="445"/>
      <c r="KLP6" s="445"/>
      <c r="KLX6" s="445"/>
      <c r="KMF6" s="445"/>
      <c r="KMN6" s="445"/>
      <c r="KMV6" s="445"/>
      <c r="KND6" s="445"/>
      <c r="KNL6" s="445"/>
      <c r="KNT6" s="445"/>
      <c r="KOB6" s="445"/>
      <c r="KOJ6" s="445"/>
      <c r="KOR6" s="445"/>
      <c r="KOZ6" s="445"/>
      <c r="KPH6" s="445"/>
      <c r="KPP6" s="445"/>
      <c r="KPX6" s="445"/>
      <c r="KQF6" s="445"/>
      <c r="KQN6" s="445"/>
      <c r="KQV6" s="445"/>
      <c r="KRD6" s="445"/>
      <c r="KRL6" s="445"/>
      <c r="KRT6" s="445"/>
      <c r="KSB6" s="445"/>
      <c r="KSJ6" s="445"/>
      <c r="KSR6" s="445"/>
      <c r="KSZ6" s="445"/>
      <c r="KTH6" s="445"/>
      <c r="KTP6" s="445"/>
      <c r="KTX6" s="445"/>
      <c r="KUF6" s="445"/>
      <c r="KUN6" s="445"/>
      <c r="KUV6" s="445"/>
      <c r="KVD6" s="445"/>
      <c r="KVL6" s="445"/>
      <c r="KVT6" s="445"/>
      <c r="KWB6" s="445"/>
      <c r="KWJ6" s="445"/>
      <c r="KWR6" s="445"/>
      <c r="KWZ6" s="445"/>
      <c r="KXH6" s="445"/>
      <c r="KXP6" s="445"/>
      <c r="KXX6" s="445"/>
      <c r="KYF6" s="445"/>
      <c r="KYN6" s="445"/>
      <c r="KYV6" s="445"/>
      <c r="KZD6" s="445"/>
      <c r="KZL6" s="445"/>
      <c r="KZT6" s="445"/>
      <c r="LAB6" s="445"/>
      <c r="LAJ6" s="445"/>
      <c r="LAR6" s="445"/>
      <c r="LAZ6" s="445"/>
      <c r="LBH6" s="445"/>
      <c r="LBP6" s="445"/>
      <c r="LBX6" s="445"/>
      <c r="LCF6" s="445"/>
      <c r="LCN6" s="445"/>
      <c r="LCV6" s="445"/>
      <c r="LDD6" s="445"/>
      <c r="LDL6" s="445"/>
      <c r="LDT6" s="445"/>
      <c r="LEB6" s="445"/>
      <c r="LEJ6" s="445"/>
      <c r="LER6" s="445"/>
      <c r="LEZ6" s="445"/>
      <c r="LFH6" s="445"/>
      <c r="LFP6" s="445"/>
      <c r="LFX6" s="445"/>
      <c r="LGF6" s="445"/>
      <c r="LGN6" s="445"/>
      <c r="LGV6" s="445"/>
      <c r="LHD6" s="445"/>
      <c r="LHL6" s="445"/>
      <c r="LHT6" s="445"/>
      <c r="LIB6" s="445"/>
      <c r="LIJ6" s="445"/>
      <c r="LIR6" s="445"/>
      <c r="LIZ6" s="445"/>
      <c r="LJH6" s="445"/>
      <c r="LJP6" s="445"/>
      <c r="LJX6" s="445"/>
      <c r="LKF6" s="445"/>
      <c r="LKN6" s="445"/>
      <c r="LKV6" s="445"/>
      <c r="LLD6" s="445"/>
      <c r="LLL6" s="445"/>
      <c r="LLT6" s="445"/>
      <c r="LMB6" s="445"/>
      <c r="LMJ6" s="445"/>
      <c r="LMR6" s="445"/>
      <c r="LMZ6" s="445"/>
      <c r="LNH6" s="445"/>
      <c r="LNP6" s="445"/>
      <c r="LNX6" s="445"/>
      <c r="LOF6" s="445"/>
      <c r="LON6" s="445"/>
      <c r="LOV6" s="445"/>
      <c r="LPD6" s="445"/>
      <c r="LPL6" s="445"/>
      <c r="LPT6" s="445"/>
      <c r="LQB6" s="445"/>
      <c r="LQJ6" s="445"/>
      <c r="LQR6" s="445"/>
      <c r="LQZ6" s="445"/>
      <c r="LRH6" s="445"/>
      <c r="LRP6" s="445"/>
      <c r="LRX6" s="445"/>
      <c r="LSF6" s="445"/>
      <c r="LSN6" s="445"/>
      <c r="LSV6" s="445"/>
      <c r="LTD6" s="445"/>
      <c r="LTL6" s="445"/>
      <c r="LTT6" s="445"/>
      <c r="LUB6" s="445"/>
      <c r="LUJ6" s="445"/>
      <c r="LUR6" s="445"/>
      <c r="LUZ6" s="445"/>
      <c r="LVH6" s="445"/>
      <c r="LVP6" s="445"/>
      <c r="LVX6" s="445"/>
      <c r="LWF6" s="445"/>
      <c r="LWN6" s="445"/>
      <c r="LWV6" s="445"/>
      <c r="LXD6" s="445"/>
      <c r="LXL6" s="445"/>
      <c r="LXT6" s="445"/>
      <c r="LYB6" s="445"/>
      <c r="LYJ6" s="445"/>
      <c r="LYR6" s="445"/>
      <c r="LYZ6" s="445"/>
      <c r="LZH6" s="445"/>
      <c r="LZP6" s="445"/>
      <c r="LZX6" s="445"/>
      <c r="MAF6" s="445"/>
      <c r="MAN6" s="445"/>
      <c r="MAV6" s="445"/>
      <c r="MBD6" s="445"/>
      <c r="MBL6" s="445"/>
      <c r="MBT6" s="445"/>
      <c r="MCB6" s="445"/>
      <c r="MCJ6" s="445"/>
      <c r="MCR6" s="445"/>
      <c r="MCZ6" s="445"/>
      <c r="MDH6" s="445"/>
      <c r="MDP6" s="445"/>
      <c r="MDX6" s="445"/>
      <c r="MEF6" s="445"/>
      <c r="MEN6" s="445"/>
      <c r="MEV6" s="445"/>
      <c r="MFD6" s="445"/>
      <c r="MFL6" s="445"/>
      <c r="MFT6" s="445"/>
      <c r="MGB6" s="445"/>
      <c r="MGJ6" s="445"/>
      <c r="MGR6" s="445"/>
      <c r="MGZ6" s="445"/>
      <c r="MHH6" s="445"/>
      <c r="MHP6" s="445"/>
      <c r="MHX6" s="445"/>
      <c r="MIF6" s="445"/>
      <c r="MIN6" s="445"/>
      <c r="MIV6" s="445"/>
      <c r="MJD6" s="445"/>
      <c r="MJL6" s="445"/>
      <c r="MJT6" s="445"/>
      <c r="MKB6" s="445"/>
      <c r="MKJ6" s="445"/>
      <c r="MKR6" s="445"/>
      <c r="MKZ6" s="445"/>
      <c r="MLH6" s="445"/>
      <c r="MLP6" s="445"/>
      <c r="MLX6" s="445"/>
      <c r="MMF6" s="445"/>
      <c r="MMN6" s="445"/>
      <c r="MMV6" s="445"/>
      <c r="MND6" s="445"/>
      <c r="MNL6" s="445"/>
      <c r="MNT6" s="445"/>
      <c r="MOB6" s="445"/>
      <c r="MOJ6" s="445"/>
      <c r="MOR6" s="445"/>
      <c r="MOZ6" s="445"/>
      <c r="MPH6" s="445"/>
      <c r="MPP6" s="445"/>
      <c r="MPX6" s="445"/>
      <c r="MQF6" s="445"/>
      <c r="MQN6" s="445"/>
      <c r="MQV6" s="445"/>
      <c r="MRD6" s="445"/>
      <c r="MRL6" s="445"/>
      <c r="MRT6" s="445"/>
      <c r="MSB6" s="445"/>
      <c r="MSJ6" s="445"/>
      <c r="MSR6" s="445"/>
      <c r="MSZ6" s="445"/>
      <c r="MTH6" s="445"/>
      <c r="MTP6" s="445"/>
      <c r="MTX6" s="445"/>
      <c r="MUF6" s="445"/>
      <c r="MUN6" s="445"/>
      <c r="MUV6" s="445"/>
      <c r="MVD6" s="445"/>
      <c r="MVL6" s="445"/>
      <c r="MVT6" s="445"/>
      <c r="MWB6" s="445"/>
      <c r="MWJ6" s="445"/>
      <c r="MWR6" s="445"/>
      <c r="MWZ6" s="445"/>
      <c r="MXH6" s="445"/>
      <c r="MXP6" s="445"/>
      <c r="MXX6" s="445"/>
      <c r="MYF6" s="445"/>
      <c r="MYN6" s="445"/>
      <c r="MYV6" s="445"/>
      <c r="MZD6" s="445"/>
      <c r="MZL6" s="445"/>
      <c r="MZT6" s="445"/>
      <c r="NAB6" s="445"/>
      <c r="NAJ6" s="445"/>
      <c r="NAR6" s="445"/>
      <c r="NAZ6" s="445"/>
      <c r="NBH6" s="445"/>
      <c r="NBP6" s="445"/>
      <c r="NBX6" s="445"/>
      <c r="NCF6" s="445"/>
      <c r="NCN6" s="445"/>
      <c r="NCV6" s="445"/>
      <c r="NDD6" s="445"/>
      <c r="NDL6" s="445"/>
      <c r="NDT6" s="445"/>
      <c r="NEB6" s="445"/>
      <c r="NEJ6" s="445"/>
      <c r="NER6" s="445"/>
      <c r="NEZ6" s="445"/>
      <c r="NFH6" s="445"/>
      <c r="NFP6" s="445"/>
      <c r="NFX6" s="445"/>
      <c r="NGF6" s="445"/>
      <c r="NGN6" s="445"/>
      <c r="NGV6" s="445"/>
      <c r="NHD6" s="445"/>
      <c r="NHL6" s="445"/>
      <c r="NHT6" s="445"/>
      <c r="NIB6" s="445"/>
      <c r="NIJ6" s="445"/>
      <c r="NIR6" s="445"/>
      <c r="NIZ6" s="445"/>
      <c r="NJH6" s="445"/>
      <c r="NJP6" s="445"/>
      <c r="NJX6" s="445"/>
      <c r="NKF6" s="445"/>
      <c r="NKN6" s="445"/>
      <c r="NKV6" s="445"/>
      <c r="NLD6" s="445"/>
      <c r="NLL6" s="445"/>
      <c r="NLT6" s="445"/>
      <c r="NMB6" s="445"/>
      <c r="NMJ6" s="445"/>
      <c r="NMR6" s="445"/>
      <c r="NMZ6" s="445"/>
      <c r="NNH6" s="445"/>
      <c r="NNP6" s="445"/>
      <c r="NNX6" s="445"/>
      <c r="NOF6" s="445"/>
      <c r="NON6" s="445"/>
      <c r="NOV6" s="445"/>
      <c r="NPD6" s="445"/>
      <c r="NPL6" s="445"/>
      <c r="NPT6" s="445"/>
      <c r="NQB6" s="445"/>
      <c r="NQJ6" s="445"/>
      <c r="NQR6" s="445"/>
      <c r="NQZ6" s="445"/>
      <c r="NRH6" s="445"/>
      <c r="NRP6" s="445"/>
      <c r="NRX6" s="445"/>
      <c r="NSF6" s="445"/>
      <c r="NSN6" s="445"/>
      <c r="NSV6" s="445"/>
      <c r="NTD6" s="445"/>
      <c r="NTL6" s="445"/>
      <c r="NTT6" s="445"/>
      <c r="NUB6" s="445"/>
      <c r="NUJ6" s="445"/>
      <c r="NUR6" s="445"/>
      <c r="NUZ6" s="445"/>
      <c r="NVH6" s="445"/>
      <c r="NVP6" s="445"/>
      <c r="NVX6" s="445"/>
      <c r="NWF6" s="445"/>
      <c r="NWN6" s="445"/>
      <c r="NWV6" s="445"/>
      <c r="NXD6" s="445"/>
      <c r="NXL6" s="445"/>
      <c r="NXT6" s="445"/>
      <c r="NYB6" s="445"/>
      <c r="NYJ6" s="445"/>
      <c r="NYR6" s="445"/>
      <c r="NYZ6" s="445"/>
      <c r="NZH6" s="445"/>
      <c r="NZP6" s="445"/>
      <c r="NZX6" s="445"/>
      <c r="OAF6" s="445"/>
      <c r="OAN6" s="445"/>
      <c r="OAV6" s="445"/>
      <c r="OBD6" s="445"/>
      <c r="OBL6" s="445"/>
      <c r="OBT6" s="445"/>
      <c r="OCB6" s="445"/>
      <c r="OCJ6" s="445"/>
      <c r="OCR6" s="445"/>
      <c r="OCZ6" s="445"/>
      <c r="ODH6" s="445"/>
      <c r="ODP6" s="445"/>
      <c r="ODX6" s="445"/>
      <c r="OEF6" s="445"/>
      <c r="OEN6" s="445"/>
      <c r="OEV6" s="445"/>
      <c r="OFD6" s="445"/>
      <c r="OFL6" s="445"/>
      <c r="OFT6" s="445"/>
      <c r="OGB6" s="445"/>
      <c r="OGJ6" s="445"/>
      <c r="OGR6" s="445"/>
      <c r="OGZ6" s="445"/>
      <c r="OHH6" s="445"/>
      <c r="OHP6" s="445"/>
      <c r="OHX6" s="445"/>
      <c r="OIF6" s="445"/>
      <c r="OIN6" s="445"/>
      <c r="OIV6" s="445"/>
      <c r="OJD6" s="445"/>
      <c r="OJL6" s="445"/>
      <c r="OJT6" s="445"/>
      <c r="OKB6" s="445"/>
      <c r="OKJ6" s="445"/>
      <c r="OKR6" s="445"/>
      <c r="OKZ6" s="445"/>
      <c r="OLH6" s="445"/>
      <c r="OLP6" s="445"/>
      <c r="OLX6" s="445"/>
      <c r="OMF6" s="445"/>
      <c r="OMN6" s="445"/>
      <c r="OMV6" s="445"/>
      <c r="OND6" s="445"/>
      <c r="ONL6" s="445"/>
      <c r="ONT6" s="445"/>
      <c r="OOB6" s="445"/>
      <c r="OOJ6" s="445"/>
      <c r="OOR6" s="445"/>
      <c r="OOZ6" s="445"/>
      <c r="OPH6" s="445"/>
      <c r="OPP6" s="445"/>
      <c r="OPX6" s="445"/>
      <c r="OQF6" s="445"/>
      <c r="OQN6" s="445"/>
      <c r="OQV6" s="445"/>
      <c r="ORD6" s="445"/>
      <c r="ORL6" s="445"/>
      <c r="ORT6" s="445"/>
      <c r="OSB6" s="445"/>
      <c r="OSJ6" s="445"/>
      <c r="OSR6" s="445"/>
      <c r="OSZ6" s="445"/>
      <c r="OTH6" s="445"/>
      <c r="OTP6" s="445"/>
      <c r="OTX6" s="445"/>
      <c r="OUF6" s="445"/>
      <c r="OUN6" s="445"/>
      <c r="OUV6" s="445"/>
      <c r="OVD6" s="445"/>
      <c r="OVL6" s="445"/>
      <c r="OVT6" s="445"/>
      <c r="OWB6" s="445"/>
      <c r="OWJ6" s="445"/>
      <c r="OWR6" s="445"/>
      <c r="OWZ6" s="445"/>
      <c r="OXH6" s="445"/>
      <c r="OXP6" s="445"/>
      <c r="OXX6" s="445"/>
      <c r="OYF6" s="445"/>
      <c r="OYN6" s="445"/>
      <c r="OYV6" s="445"/>
      <c r="OZD6" s="445"/>
      <c r="OZL6" s="445"/>
      <c r="OZT6" s="445"/>
      <c r="PAB6" s="445"/>
      <c r="PAJ6" s="445"/>
      <c r="PAR6" s="445"/>
      <c r="PAZ6" s="445"/>
      <c r="PBH6" s="445"/>
      <c r="PBP6" s="445"/>
      <c r="PBX6" s="445"/>
      <c r="PCF6" s="445"/>
      <c r="PCN6" s="445"/>
      <c r="PCV6" s="445"/>
      <c r="PDD6" s="445"/>
      <c r="PDL6" s="445"/>
      <c r="PDT6" s="445"/>
      <c r="PEB6" s="445"/>
      <c r="PEJ6" s="445"/>
      <c r="PER6" s="445"/>
      <c r="PEZ6" s="445"/>
      <c r="PFH6" s="445"/>
      <c r="PFP6" s="445"/>
      <c r="PFX6" s="445"/>
      <c r="PGF6" s="445"/>
      <c r="PGN6" s="445"/>
      <c r="PGV6" s="445"/>
      <c r="PHD6" s="445"/>
      <c r="PHL6" s="445"/>
      <c r="PHT6" s="445"/>
      <c r="PIB6" s="445"/>
      <c r="PIJ6" s="445"/>
      <c r="PIR6" s="445"/>
      <c r="PIZ6" s="445"/>
      <c r="PJH6" s="445"/>
      <c r="PJP6" s="445"/>
      <c r="PJX6" s="445"/>
      <c r="PKF6" s="445"/>
      <c r="PKN6" s="445"/>
      <c r="PKV6" s="445"/>
      <c r="PLD6" s="445"/>
      <c r="PLL6" s="445"/>
      <c r="PLT6" s="445"/>
      <c r="PMB6" s="445"/>
      <c r="PMJ6" s="445"/>
      <c r="PMR6" s="445"/>
      <c r="PMZ6" s="445"/>
      <c r="PNH6" s="445"/>
      <c r="PNP6" s="445"/>
      <c r="PNX6" s="445"/>
      <c r="POF6" s="445"/>
      <c r="PON6" s="445"/>
      <c r="POV6" s="445"/>
      <c r="PPD6" s="445"/>
      <c r="PPL6" s="445"/>
      <c r="PPT6" s="445"/>
      <c r="PQB6" s="445"/>
      <c r="PQJ6" s="445"/>
      <c r="PQR6" s="445"/>
      <c r="PQZ6" s="445"/>
      <c r="PRH6" s="445"/>
      <c r="PRP6" s="445"/>
      <c r="PRX6" s="445"/>
      <c r="PSF6" s="445"/>
      <c r="PSN6" s="445"/>
      <c r="PSV6" s="445"/>
      <c r="PTD6" s="445"/>
      <c r="PTL6" s="445"/>
      <c r="PTT6" s="445"/>
      <c r="PUB6" s="445"/>
      <c r="PUJ6" s="445"/>
      <c r="PUR6" s="445"/>
      <c r="PUZ6" s="445"/>
      <c r="PVH6" s="445"/>
      <c r="PVP6" s="445"/>
      <c r="PVX6" s="445"/>
      <c r="PWF6" s="445"/>
      <c r="PWN6" s="445"/>
      <c r="PWV6" s="445"/>
      <c r="PXD6" s="445"/>
      <c r="PXL6" s="445"/>
      <c r="PXT6" s="445"/>
      <c r="PYB6" s="445"/>
      <c r="PYJ6" s="445"/>
      <c r="PYR6" s="445"/>
      <c r="PYZ6" s="445"/>
      <c r="PZH6" s="445"/>
      <c r="PZP6" s="445"/>
      <c r="PZX6" s="445"/>
      <c r="QAF6" s="445"/>
      <c r="QAN6" s="445"/>
      <c r="QAV6" s="445"/>
      <c r="QBD6" s="445"/>
      <c r="QBL6" s="445"/>
      <c r="QBT6" s="445"/>
      <c r="QCB6" s="445"/>
      <c r="QCJ6" s="445"/>
      <c r="QCR6" s="445"/>
      <c r="QCZ6" s="445"/>
      <c r="QDH6" s="445"/>
      <c r="QDP6" s="445"/>
      <c r="QDX6" s="445"/>
      <c r="QEF6" s="445"/>
      <c r="QEN6" s="445"/>
      <c r="QEV6" s="445"/>
      <c r="QFD6" s="445"/>
      <c r="QFL6" s="445"/>
      <c r="QFT6" s="445"/>
      <c r="QGB6" s="445"/>
      <c r="QGJ6" s="445"/>
      <c r="QGR6" s="445"/>
      <c r="QGZ6" s="445"/>
      <c r="QHH6" s="445"/>
      <c r="QHP6" s="445"/>
      <c r="QHX6" s="445"/>
      <c r="QIF6" s="445"/>
      <c r="QIN6" s="445"/>
      <c r="QIV6" s="445"/>
      <c r="QJD6" s="445"/>
      <c r="QJL6" s="445"/>
      <c r="QJT6" s="445"/>
      <c r="QKB6" s="445"/>
      <c r="QKJ6" s="445"/>
      <c r="QKR6" s="445"/>
      <c r="QKZ6" s="445"/>
      <c r="QLH6" s="445"/>
      <c r="QLP6" s="445"/>
      <c r="QLX6" s="445"/>
      <c r="QMF6" s="445"/>
      <c r="QMN6" s="445"/>
      <c r="QMV6" s="445"/>
      <c r="QND6" s="445"/>
      <c r="QNL6" s="445"/>
      <c r="QNT6" s="445"/>
      <c r="QOB6" s="445"/>
      <c r="QOJ6" s="445"/>
      <c r="QOR6" s="445"/>
      <c r="QOZ6" s="445"/>
      <c r="QPH6" s="445"/>
      <c r="QPP6" s="445"/>
      <c r="QPX6" s="445"/>
      <c r="QQF6" s="445"/>
      <c r="QQN6" s="445"/>
      <c r="QQV6" s="445"/>
      <c r="QRD6" s="445"/>
      <c r="QRL6" s="445"/>
      <c r="QRT6" s="445"/>
      <c r="QSB6" s="445"/>
      <c r="QSJ6" s="445"/>
      <c r="QSR6" s="445"/>
      <c r="QSZ6" s="445"/>
      <c r="QTH6" s="445"/>
      <c r="QTP6" s="445"/>
      <c r="QTX6" s="445"/>
      <c r="QUF6" s="445"/>
      <c r="QUN6" s="445"/>
      <c r="QUV6" s="445"/>
      <c r="QVD6" s="445"/>
      <c r="QVL6" s="445"/>
      <c r="QVT6" s="445"/>
      <c r="QWB6" s="445"/>
      <c r="QWJ6" s="445"/>
      <c r="QWR6" s="445"/>
      <c r="QWZ6" s="445"/>
      <c r="QXH6" s="445"/>
      <c r="QXP6" s="445"/>
      <c r="QXX6" s="445"/>
      <c r="QYF6" s="445"/>
      <c r="QYN6" s="445"/>
      <c r="QYV6" s="445"/>
      <c r="QZD6" s="445"/>
      <c r="QZL6" s="445"/>
      <c r="QZT6" s="445"/>
      <c r="RAB6" s="445"/>
      <c r="RAJ6" s="445"/>
      <c r="RAR6" s="445"/>
      <c r="RAZ6" s="445"/>
      <c r="RBH6" s="445"/>
      <c r="RBP6" s="445"/>
      <c r="RBX6" s="445"/>
      <c r="RCF6" s="445"/>
      <c r="RCN6" s="445"/>
      <c r="RCV6" s="445"/>
      <c r="RDD6" s="445"/>
      <c r="RDL6" s="445"/>
      <c r="RDT6" s="445"/>
      <c r="REB6" s="445"/>
      <c r="REJ6" s="445"/>
      <c r="RER6" s="445"/>
      <c r="REZ6" s="445"/>
      <c r="RFH6" s="445"/>
      <c r="RFP6" s="445"/>
      <c r="RFX6" s="445"/>
      <c r="RGF6" s="445"/>
      <c r="RGN6" s="445"/>
      <c r="RGV6" s="445"/>
      <c r="RHD6" s="445"/>
      <c r="RHL6" s="445"/>
      <c r="RHT6" s="445"/>
      <c r="RIB6" s="445"/>
      <c r="RIJ6" s="445"/>
      <c r="RIR6" s="445"/>
      <c r="RIZ6" s="445"/>
      <c r="RJH6" s="445"/>
      <c r="RJP6" s="445"/>
      <c r="RJX6" s="445"/>
      <c r="RKF6" s="445"/>
      <c r="RKN6" s="445"/>
      <c r="RKV6" s="445"/>
      <c r="RLD6" s="445"/>
      <c r="RLL6" s="445"/>
      <c r="RLT6" s="445"/>
      <c r="RMB6" s="445"/>
      <c r="RMJ6" s="445"/>
      <c r="RMR6" s="445"/>
      <c r="RMZ6" s="445"/>
      <c r="RNH6" s="445"/>
      <c r="RNP6" s="445"/>
      <c r="RNX6" s="445"/>
      <c r="ROF6" s="445"/>
      <c r="RON6" s="445"/>
      <c r="ROV6" s="445"/>
      <c r="RPD6" s="445"/>
      <c r="RPL6" s="445"/>
      <c r="RPT6" s="445"/>
      <c r="RQB6" s="445"/>
      <c r="RQJ6" s="445"/>
      <c r="RQR6" s="445"/>
      <c r="RQZ6" s="445"/>
      <c r="RRH6" s="445"/>
      <c r="RRP6" s="445"/>
      <c r="RRX6" s="445"/>
      <c r="RSF6" s="445"/>
      <c r="RSN6" s="445"/>
      <c r="RSV6" s="445"/>
      <c r="RTD6" s="445"/>
      <c r="RTL6" s="445"/>
      <c r="RTT6" s="445"/>
      <c r="RUB6" s="445"/>
      <c r="RUJ6" s="445"/>
      <c r="RUR6" s="445"/>
      <c r="RUZ6" s="445"/>
      <c r="RVH6" s="445"/>
      <c r="RVP6" s="445"/>
      <c r="RVX6" s="445"/>
      <c r="RWF6" s="445"/>
      <c r="RWN6" s="445"/>
      <c r="RWV6" s="445"/>
      <c r="RXD6" s="445"/>
      <c r="RXL6" s="445"/>
      <c r="RXT6" s="445"/>
      <c r="RYB6" s="445"/>
      <c r="RYJ6" s="445"/>
      <c r="RYR6" s="445"/>
      <c r="RYZ6" s="445"/>
      <c r="RZH6" s="445"/>
      <c r="RZP6" s="445"/>
      <c r="RZX6" s="445"/>
      <c r="SAF6" s="445"/>
      <c r="SAN6" s="445"/>
      <c r="SAV6" s="445"/>
      <c r="SBD6" s="445"/>
      <c r="SBL6" s="445"/>
      <c r="SBT6" s="445"/>
      <c r="SCB6" s="445"/>
      <c r="SCJ6" s="445"/>
      <c r="SCR6" s="445"/>
      <c r="SCZ6" s="445"/>
      <c r="SDH6" s="445"/>
      <c r="SDP6" s="445"/>
      <c r="SDX6" s="445"/>
      <c r="SEF6" s="445"/>
      <c r="SEN6" s="445"/>
      <c r="SEV6" s="445"/>
      <c r="SFD6" s="445"/>
      <c r="SFL6" s="445"/>
      <c r="SFT6" s="445"/>
      <c r="SGB6" s="445"/>
      <c r="SGJ6" s="445"/>
      <c r="SGR6" s="445"/>
      <c r="SGZ6" s="445"/>
      <c r="SHH6" s="445"/>
      <c r="SHP6" s="445"/>
      <c r="SHX6" s="445"/>
      <c r="SIF6" s="445"/>
      <c r="SIN6" s="445"/>
      <c r="SIV6" s="445"/>
      <c r="SJD6" s="445"/>
      <c r="SJL6" s="445"/>
      <c r="SJT6" s="445"/>
      <c r="SKB6" s="445"/>
      <c r="SKJ6" s="445"/>
      <c r="SKR6" s="445"/>
      <c r="SKZ6" s="445"/>
      <c r="SLH6" s="445"/>
      <c r="SLP6" s="445"/>
      <c r="SLX6" s="445"/>
      <c r="SMF6" s="445"/>
      <c r="SMN6" s="445"/>
      <c r="SMV6" s="445"/>
      <c r="SND6" s="445"/>
      <c r="SNL6" s="445"/>
      <c r="SNT6" s="445"/>
      <c r="SOB6" s="445"/>
      <c r="SOJ6" s="445"/>
      <c r="SOR6" s="445"/>
      <c r="SOZ6" s="445"/>
      <c r="SPH6" s="445"/>
      <c r="SPP6" s="445"/>
      <c r="SPX6" s="445"/>
      <c r="SQF6" s="445"/>
      <c r="SQN6" s="445"/>
      <c r="SQV6" s="445"/>
      <c r="SRD6" s="445"/>
      <c r="SRL6" s="445"/>
      <c r="SRT6" s="445"/>
      <c r="SSB6" s="445"/>
      <c r="SSJ6" s="445"/>
      <c r="SSR6" s="445"/>
      <c r="SSZ6" s="445"/>
      <c r="STH6" s="445"/>
      <c r="STP6" s="445"/>
      <c r="STX6" s="445"/>
      <c r="SUF6" s="445"/>
      <c r="SUN6" s="445"/>
      <c r="SUV6" s="445"/>
      <c r="SVD6" s="445"/>
      <c r="SVL6" s="445"/>
      <c r="SVT6" s="445"/>
      <c r="SWB6" s="445"/>
      <c r="SWJ6" s="445"/>
      <c r="SWR6" s="445"/>
      <c r="SWZ6" s="445"/>
      <c r="SXH6" s="445"/>
      <c r="SXP6" s="445"/>
      <c r="SXX6" s="445"/>
      <c r="SYF6" s="445"/>
      <c r="SYN6" s="445"/>
      <c r="SYV6" s="445"/>
      <c r="SZD6" s="445"/>
      <c r="SZL6" s="445"/>
      <c r="SZT6" s="445"/>
      <c r="TAB6" s="445"/>
      <c r="TAJ6" s="445"/>
      <c r="TAR6" s="445"/>
      <c r="TAZ6" s="445"/>
      <c r="TBH6" s="445"/>
      <c r="TBP6" s="445"/>
      <c r="TBX6" s="445"/>
      <c r="TCF6" s="445"/>
      <c r="TCN6" s="445"/>
      <c r="TCV6" s="445"/>
      <c r="TDD6" s="445"/>
      <c r="TDL6" s="445"/>
      <c r="TDT6" s="445"/>
      <c r="TEB6" s="445"/>
      <c r="TEJ6" s="445"/>
      <c r="TER6" s="445"/>
      <c r="TEZ6" s="445"/>
      <c r="TFH6" s="445"/>
      <c r="TFP6" s="445"/>
      <c r="TFX6" s="445"/>
      <c r="TGF6" s="445"/>
      <c r="TGN6" s="445"/>
      <c r="TGV6" s="445"/>
      <c r="THD6" s="445"/>
      <c r="THL6" s="445"/>
      <c r="THT6" s="445"/>
      <c r="TIB6" s="445"/>
      <c r="TIJ6" s="445"/>
      <c r="TIR6" s="445"/>
      <c r="TIZ6" s="445"/>
      <c r="TJH6" s="445"/>
      <c r="TJP6" s="445"/>
      <c r="TJX6" s="445"/>
      <c r="TKF6" s="445"/>
      <c r="TKN6" s="445"/>
      <c r="TKV6" s="445"/>
      <c r="TLD6" s="445"/>
      <c r="TLL6" s="445"/>
      <c r="TLT6" s="445"/>
      <c r="TMB6" s="445"/>
      <c r="TMJ6" s="445"/>
      <c r="TMR6" s="445"/>
      <c r="TMZ6" s="445"/>
      <c r="TNH6" s="445"/>
      <c r="TNP6" s="445"/>
      <c r="TNX6" s="445"/>
      <c r="TOF6" s="445"/>
      <c r="TON6" s="445"/>
      <c r="TOV6" s="445"/>
      <c r="TPD6" s="445"/>
      <c r="TPL6" s="445"/>
      <c r="TPT6" s="445"/>
      <c r="TQB6" s="445"/>
      <c r="TQJ6" s="445"/>
      <c r="TQR6" s="445"/>
      <c r="TQZ6" s="445"/>
      <c r="TRH6" s="445"/>
      <c r="TRP6" s="445"/>
      <c r="TRX6" s="445"/>
      <c r="TSF6" s="445"/>
      <c r="TSN6" s="445"/>
      <c r="TSV6" s="445"/>
      <c r="TTD6" s="445"/>
      <c r="TTL6" s="445"/>
      <c r="TTT6" s="445"/>
      <c r="TUB6" s="445"/>
      <c r="TUJ6" s="445"/>
      <c r="TUR6" s="445"/>
      <c r="TUZ6" s="445"/>
      <c r="TVH6" s="445"/>
      <c r="TVP6" s="445"/>
      <c r="TVX6" s="445"/>
      <c r="TWF6" s="445"/>
      <c r="TWN6" s="445"/>
      <c r="TWV6" s="445"/>
      <c r="TXD6" s="445"/>
      <c r="TXL6" s="445"/>
      <c r="TXT6" s="445"/>
      <c r="TYB6" s="445"/>
      <c r="TYJ6" s="445"/>
      <c r="TYR6" s="445"/>
      <c r="TYZ6" s="445"/>
      <c r="TZH6" s="445"/>
      <c r="TZP6" s="445"/>
      <c r="TZX6" s="445"/>
      <c r="UAF6" s="445"/>
      <c r="UAN6" s="445"/>
      <c r="UAV6" s="445"/>
      <c r="UBD6" s="445"/>
      <c r="UBL6" s="445"/>
      <c r="UBT6" s="445"/>
      <c r="UCB6" s="445"/>
      <c r="UCJ6" s="445"/>
      <c r="UCR6" s="445"/>
      <c r="UCZ6" s="445"/>
      <c r="UDH6" s="445"/>
      <c r="UDP6" s="445"/>
      <c r="UDX6" s="445"/>
      <c r="UEF6" s="445"/>
      <c r="UEN6" s="445"/>
      <c r="UEV6" s="445"/>
      <c r="UFD6" s="445"/>
      <c r="UFL6" s="445"/>
      <c r="UFT6" s="445"/>
      <c r="UGB6" s="445"/>
      <c r="UGJ6" s="445"/>
      <c r="UGR6" s="445"/>
      <c r="UGZ6" s="445"/>
      <c r="UHH6" s="445"/>
      <c r="UHP6" s="445"/>
      <c r="UHX6" s="445"/>
      <c r="UIF6" s="445"/>
      <c r="UIN6" s="445"/>
      <c r="UIV6" s="445"/>
      <c r="UJD6" s="445"/>
      <c r="UJL6" s="445"/>
      <c r="UJT6" s="445"/>
      <c r="UKB6" s="445"/>
      <c r="UKJ6" s="445"/>
      <c r="UKR6" s="445"/>
      <c r="UKZ6" s="445"/>
      <c r="ULH6" s="445"/>
      <c r="ULP6" s="445"/>
      <c r="ULX6" s="445"/>
      <c r="UMF6" s="445"/>
      <c r="UMN6" s="445"/>
      <c r="UMV6" s="445"/>
      <c r="UND6" s="445"/>
      <c r="UNL6" s="445"/>
      <c r="UNT6" s="445"/>
      <c r="UOB6" s="445"/>
      <c r="UOJ6" s="445"/>
      <c r="UOR6" s="445"/>
      <c r="UOZ6" s="445"/>
      <c r="UPH6" s="445"/>
      <c r="UPP6" s="445"/>
      <c r="UPX6" s="445"/>
      <c r="UQF6" s="445"/>
      <c r="UQN6" s="445"/>
      <c r="UQV6" s="445"/>
      <c r="URD6" s="445"/>
      <c r="URL6" s="445"/>
      <c r="URT6" s="445"/>
      <c r="USB6" s="445"/>
      <c r="USJ6" s="445"/>
      <c r="USR6" s="445"/>
      <c r="USZ6" s="445"/>
      <c r="UTH6" s="445"/>
      <c r="UTP6" s="445"/>
      <c r="UTX6" s="445"/>
      <c r="UUF6" s="445"/>
      <c r="UUN6" s="445"/>
      <c r="UUV6" s="445"/>
      <c r="UVD6" s="445"/>
      <c r="UVL6" s="445"/>
      <c r="UVT6" s="445"/>
      <c r="UWB6" s="445"/>
      <c r="UWJ6" s="445"/>
      <c r="UWR6" s="445"/>
      <c r="UWZ6" s="445"/>
      <c r="UXH6" s="445"/>
      <c r="UXP6" s="445"/>
      <c r="UXX6" s="445"/>
      <c r="UYF6" s="445"/>
      <c r="UYN6" s="445"/>
      <c r="UYV6" s="445"/>
      <c r="UZD6" s="445"/>
      <c r="UZL6" s="445"/>
      <c r="UZT6" s="445"/>
      <c r="VAB6" s="445"/>
      <c r="VAJ6" s="445"/>
      <c r="VAR6" s="445"/>
      <c r="VAZ6" s="445"/>
      <c r="VBH6" s="445"/>
      <c r="VBP6" s="445"/>
      <c r="VBX6" s="445"/>
      <c r="VCF6" s="445"/>
      <c r="VCN6" s="445"/>
      <c r="VCV6" s="445"/>
      <c r="VDD6" s="445"/>
      <c r="VDL6" s="445"/>
      <c r="VDT6" s="445"/>
      <c r="VEB6" s="445"/>
      <c r="VEJ6" s="445"/>
      <c r="VER6" s="445"/>
      <c r="VEZ6" s="445"/>
      <c r="VFH6" s="445"/>
      <c r="VFP6" s="445"/>
      <c r="VFX6" s="445"/>
      <c r="VGF6" s="445"/>
      <c r="VGN6" s="445"/>
      <c r="VGV6" s="445"/>
      <c r="VHD6" s="445"/>
      <c r="VHL6" s="445"/>
      <c r="VHT6" s="445"/>
      <c r="VIB6" s="445"/>
      <c r="VIJ6" s="445"/>
      <c r="VIR6" s="445"/>
      <c r="VIZ6" s="445"/>
      <c r="VJH6" s="445"/>
      <c r="VJP6" s="445"/>
      <c r="VJX6" s="445"/>
      <c r="VKF6" s="445"/>
      <c r="VKN6" s="445"/>
      <c r="VKV6" s="445"/>
      <c r="VLD6" s="445"/>
      <c r="VLL6" s="445"/>
      <c r="VLT6" s="445"/>
      <c r="VMB6" s="445"/>
      <c r="VMJ6" s="445"/>
      <c r="VMR6" s="445"/>
      <c r="VMZ6" s="445"/>
      <c r="VNH6" s="445"/>
      <c r="VNP6" s="445"/>
      <c r="VNX6" s="445"/>
      <c r="VOF6" s="445"/>
      <c r="VON6" s="445"/>
      <c r="VOV6" s="445"/>
      <c r="VPD6" s="445"/>
      <c r="VPL6" s="445"/>
      <c r="VPT6" s="445"/>
      <c r="VQB6" s="445"/>
      <c r="VQJ6" s="445"/>
      <c r="VQR6" s="445"/>
      <c r="VQZ6" s="445"/>
      <c r="VRH6" s="445"/>
      <c r="VRP6" s="445"/>
      <c r="VRX6" s="445"/>
      <c r="VSF6" s="445"/>
      <c r="VSN6" s="445"/>
      <c r="VSV6" s="445"/>
      <c r="VTD6" s="445"/>
      <c r="VTL6" s="445"/>
      <c r="VTT6" s="445"/>
      <c r="VUB6" s="445"/>
      <c r="VUJ6" s="445"/>
      <c r="VUR6" s="445"/>
      <c r="VUZ6" s="445"/>
      <c r="VVH6" s="445"/>
      <c r="VVP6" s="445"/>
      <c r="VVX6" s="445"/>
      <c r="VWF6" s="445"/>
      <c r="VWN6" s="445"/>
      <c r="VWV6" s="445"/>
      <c r="VXD6" s="445"/>
      <c r="VXL6" s="445"/>
      <c r="VXT6" s="445"/>
      <c r="VYB6" s="445"/>
      <c r="VYJ6" s="445"/>
      <c r="VYR6" s="445"/>
      <c r="VYZ6" s="445"/>
      <c r="VZH6" s="445"/>
      <c r="VZP6" s="445"/>
      <c r="VZX6" s="445"/>
      <c r="WAF6" s="445"/>
      <c r="WAN6" s="445"/>
      <c r="WAV6" s="445"/>
      <c r="WBD6" s="445"/>
      <c r="WBL6" s="445"/>
      <c r="WBT6" s="445"/>
      <c r="WCB6" s="445"/>
      <c r="WCJ6" s="445"/>
      <c r="WCR6" s="445"/>
      <c r="WCZ6" s="445"/>
      <c r="WDH6" s="445"/>
      <c r="WDP6" s="445"/>
      <c r="WDX6" s="445"/>
      <c r="WEF6" s="445"/>
      <c r="WEN6" s="445"/>
      <c r="WEV6" s="445"/>
      <c r="WFD6" s="445"/>
      <c r="WFL6" s="445"/>
      <c r="WFT6" s="445"/>
      <c r="WGB6" s="445"/>
      <c r="WGJ6" s="445"/>
      <c r="WGR6" s="445"/>
      <c r="WGZ6" s="445"/>
      <c r="WHH6" s="445"/>
      <c r="WHP6" s="445"/>
      <c r="WHX6" s="445"/>
      <c r="WIF6" s="445"/>
      <c r="WIN6" s="445"/>
      <c r="WIV6" s="445"/>
      <c r="WJD6" s="445"/>
      <c r="WJL6" s="445"/>
      <c r="WJT6" s="445"/>
      <c r="WKB6" s="445"/>
      <c r="WKJ6" s="445"/>
      <c r="WKR6" s="445"/>
      <c r="WKZ6" s="445"/>
      <c r="WLH6" s="445"/>
      <c r="WLP6" s="445"/>
      <c r="WLX6" s="445"/>
      <c r="WMF6" s="445"/>
      <c r="WMN6" s="445"/>
      <c r="WMV6" s="445"/>
      <c r="WND6" s="445"/>
      <c r="WNL6" s="445"/>
      <c r="WNT6" s="445"/>
      <c r="WOB6" s="445"/>
      <c r="WOJ6" s="445"/>
      <c r="WOR6" s="445"/>
      <c r="WOZ6" s="445"/>
      <c r="WPH6" s="445"/>
      <c r="WPP6" s="445"/>
      <c r="WPX6" s="445"/>
      <c r="WQF6" s="445"/>
      <c r="WQN6" s="445"/>
      <c r="WQV6" s="445"/>
      <c r="WRD6" s="445"/>
      <c r="WRL6" s="445"/>
      <c r="WRT6" s="445"/>
      <c r="WSB6" s="445"/>
      <c r="WSJ6" s="445"/>
      <c r="WSR6" s="445"/>
      <c r="WSZ6" s="445"/>
      <c r="WTH6" s="445"/>
      <c r="WTP6" s="445"/>
      <c r="WTX6" s="445"/>
      <c r="WUF6" s="445"/>
      <c r="WUN6" s="445"/>
      <c r="WUV6" s="445"/>
      <c r="WVD6" s="445"/>
      <c r="WVL6" s="445"/>
      <c r="WVT6" s="445"/>
      <c r="WWB6" s="445"/>
      <c r="WWJ6" s="445"/>
      <c r="WWR6" s="445"/>
      <c r="WWZ6" s="445"/>
      <c r="WXH6" s="445"/>
      <c r="WXP6" s="445"/>
      <c r="WXX6" s="445"/>
      <c r="WYF6" s="445"/>
      <c r="WYN6" s="445"/>
      <c r="WYV6" s="445"/>
      <c r="WZD6" s="445"/>
      <c r="WZL6" s="445"/>
      <c r="WZT6" s="445"/>
      <c r="XAB6" s="445"/>
      <c r="XAJ6" s="445"/>
      <c r="XAR6" s="445"/>
      <c r="XAZ6" s="445"/>
      <c r="XBH6" s="445"/>
      <c r="XBP6" s="445"/>
      <c r="XBX6" s="445"/>
      <c r="XCF6" s="445"/>
      <c r="XCN6" s="445"/>
      <c r="XCV6" s="445"/>
      <c r="XDD6" s="445"/>
      <c r="XDL6" s="445"/>
      <c r="XDT6" s="445"/>
    </row>
    <row r="7" spans="1:1020 1028:2044 2052:3068 3076:4092 4100:5116 5124:6140 6148:7164 7172:8188 8196:9212 9220:10236 10244:11260 11268:12284 12292:13308 13316:14332 14340:15356 15364:16348">
      <c r="A7" s="377" t="s">
        <v>10</v>
      </c>
      <c r="B7" s="273" t="s">
        <v>55</v>
      </c>
      <c r="C7" s="273">
        <v>0</v>
      </c>
      <c r="D7" s="273">
        <v>0</v>
      </c>
      <c r="E7" s="273">
        <v>0</v>
      </c>
      <c r="F7" s="273">
        <v>0</v>
      </c>
      <c r="G7" s="273">
        <v>0</v>
      </c>
      <c r="H7" s="273">
        <v>0</v>
      </c>
      <c r="I7" s="455">
        <v>0</v>
      </c>
    </row>
    <row r="8" spans="1:1020 1028:2044 2052:3068 3076:4092 4100:5116 5124:6140 6148:7164 7172:8188 8196:9212 9220:10236 10244:11260 11268:12284 12292:13308 13316:14332 14340:15356 15364:16348">
      <c r="A8" s="377" t="s">
        <v>11</v>
      </c>
      <c r="B8" s="273" t="s">
        <v>55</v>
      </c>
      <c r="C8" s="273">
        <v>0</v>
      </c>
      <c r="D8" s="273">
        <v>0</v>
      </c>
      <c r="E8" s="273">
        <v>0</v>
      </c>
      <c r="F8" s="273">
        <v>0</v>
      </c>
      <c r="G8" s="273">
        <v>0</v>
      </c>
      <c r="H8" s="273">
        <v>0</v>
      </c>
      <c r="I8" s="455">
        <v>0</v>
      </c>
    </row>
    <row r="9" spans="1:1020 1028:2044 2052:3068 3076:4092 4100:5116 5124:6140 6148:7164 7172:8188 8196:9212 9220:10236 10244:11260 11268:12284 12292:13308 13316:14332 14340:15356 15364:16348">
      <c r="A9" s="377" t="s">
        <v>14</v>
      </c>
      <c r="B9" s="273" t="s">
        <v>55</v>
      </c>
      <c r="C9" s="273">
        <v>0</v>
      </c>
      <c r="D9" s="273">
        <v>0</v>
      </c>
      <c r="E9" s="273">
        <v>0</v>
      </c>
      <c r="F9" s="273">
        <v>0</v>
      </c>
      <c r="G9" s="273">
        <v>0</v>
      </c>
      <c r="H9" s="273">
        <v>0</v>
      </c>
      <c r="I9" s="455">
        <v>0</v>
      </c>
    </row>
    <row r="10" spans="1:1020 1028:2044 2052:3068 3076:4092 4100:5116 5124:6140 6148:7164 7172:8188 8196:9212 9220:10236 10244:11260 11268:12284 12292:13308 13316:14332 14340:15356 15364:16348">
      <c r="A10" s="377" t="s">
        <v>12</v>
      </c>
      <c r="B10" s="273" t="s">
        <v>55</v>
      </c>
      <c r="C10" s="273">
        <v>0</v>
      </c>
      <c r="D10" s="273">
        <v>0</v>
      </c>
      <c r="E10" s="273">
        <v>0</v>
      </c>
      <c r="F10" s="273">
        <v>0</v>
      </c>
      <c r="G10" s="273">
        <v>0</v>
      </c>
      <c r="H10" s="273">
        <v>0</v>
      </c>
      <c r="I10" s="455">
        <v>0</v>
      </c>
    </row>
    <row r="11" spans="1:1020 1028:2044 2052:3068 3076:4092 4100:5116 5124:6140 6148:7164 7172:8188 8196:9212 9220:10236 10244:11260 11268:12284 12292:13308 13316:14332 14340:15356 15364:16348">
      <c r="A11" s="377" t="s">
        <v>13</v>
      </c>
      <c r="B11" s="273" t="s">
        <v>55</v>
      </c>
      <c r="C11" s="273">
        <v>0</v>
      </c>
      <c r="D11" s="273">
        <v>0</v>
      </c>
      <c r="E11" s="273">
        <v>0</v>
      </c>
      <c r="F11" s="273">
        <v>0</v>
      </c>
      <c r="G11" s="273">
        <v>0</v>
      </c>
      <c r="H11" s="273">
        <v>0</v>
      </c>
      <c r="I11" s="455">
        <v>0</v>
      </c>
    </row>
    <row r="12" spans="1:1020 1028:2044 2052:3068 3076:4092 4100:5116 5124:6140 6148:7164 7172:8188 8196:9212 9220:10236 10244:11260 11268:12284 12292:13308 13316:14332 14340:15356 15364:16348">
      <c r="A12" s="377" t="s">
        <v>15</v>
      </c>
      <c r="B12" s="273" t="s">
        <v>55</v>
      </c>
      <c r="C12" s="273">
        <v>32</v>
      </c>
      <c r="D12" s="273">
        <v>32</v>
      </c>
      <c r="E12" s="273">
        <v>32</v>
      </c>
      <c r="F12" s="273">
        <v>32</v>
      </c>
      <c r="G12" s="273">
        <v>32</v>
      </c>
      <c r="H12" s="273">
        <v>32</v>
      </c>
      <c r="I12" s="455">
        <v>32</v>
      </c>
    </row>
    <row r="13" spans="1:1020 1028:2044 2052:3068 3076:4092 4100:5116 5124:6140 6148:7164 7172:8188 8196:9212 9220:10236 10244:11260 11268:12284 12292:13308 13316:14332 14340:15356 15364:16348" ht="18.75">
      <c r="A13" s="527" t="s">
        <v>281</v>
      </c>
      <c r="B13" s="528"/>
      <c r="C13" s="528"/>
      <c r="D13" s="528"/>
      <c r="E13" s="528"/>
      <c r="F13" s="528"/>
      <c r="G13" s="528"/>
      <c r="H13" s="528"/>
      <c r="I13" s="529"/>
    </row>
    <row r="14" spans="1:1020 1028:2044 2052:3068 3076:4092 4100:5116 5124:6140 6148:7164 7172:8188 8196:9212 9220:10236 10244:11260 11268:12284 12292:13308 13316:14332 14340:15356 15364:16348">
      <c r="A14" s="530" t="s">
        <v>81</v>
      </c>
      <c r="B14" s="531"/>
      <c r="C14" s="531"/>
      <c r="D14" s="531"/>
      <c r="E14" s="531"/>
      <c r="F14" s="531"/>
      <c r="G14" s="531"/>
      <c r="H14" s="531"/>
      <c r="I14" s="532"/>
    </row>
    <row r="15" spans="1:1020 1028:2044 2052:3068 3076:4092 4100:5116 5124:6140 6148:7164 7172:8188 8196:9212 9220:10236 10244:11260 11268:12284 12292:13308 13316:14332 14340:15356 15364:16348">
      <c r="A15" s="380" t="s">
        <v>10</v>
      </c>
      <c r="B15" s="265" t="s">
        <v>28</v>
      </c>
      <c r="C15" s="265">
        <v>0</v>
      </c>
      <c r="D15" s="265">
        <v>0</v>
      </c>
      <c r="E15" s="265">
        <v>0</v>
      </c>
      <c r="F15" s="265">
        <v>0</v>
      </c>
      <c r="G15" s="265">
        <v>0</v>
      </c>
      <c r="H15" s="265">
        <v>0</v>
      </c>
      <c r="I15" s="456">
        <v>0</v>
      </c>
    </row>
    <row r="16" spans="1:1020 1028:2044 2052:3068 3076:4092 4100:5116 5124:6140 6148:7164 7172:8188 8196:9212 9220:10236 10244:11260 11268:12284 12292:13308 13316:14332 14340:15356 15364:16348">
      <c r="A16" s="380" t="s">
        <v>11</v>
      </c>
      <c r="B16" s="265" t="s">
        <v>28</v>
      </c>
      <c r="C16" s="265">
        <v>0</v>
      </c>
      <c r="D16" s="265">
        <v>0</v>
      </c>
      <c r="E16" s="265">
        <v>0</v>
      </c>
      <c r="F16" s="265">
        <v>0</v>
      </c>
      <c r="G16" s="265">
        <v>0</v>
      </c>
      <c r="H16" s="265">
        <v>0</v>
      </c>
      <c r="I16" s="456">
        <v>0</v>
      </c>
    </row>
    <row r="17" spans="1:9">
      <c r="A17" s="380" t="s">
        <v>14</v>
      </c>
      <c r="B17" s="265" t="s">
        <v>28</v>
      </c>
      <c r="C17" s="265">
        <v>0</v>
      </c>
      <c r="D17" s="265">
        <v>0</v>
      </c>
      <c r="E17" s="265">
        <v>0</v>
      </c>
      <c r="F17" s="265">
        <v>0</v>
      </c>
      <c r="G17" s="265">
        <v>0</v>
      </c>
      <c r="H17" s="265">
        <v>0</v>
      </c>
      <c r="I17" s="456">
        <v>0</v>
      </c>
    </row>
    <row r="18" spans="1:9">
      <c r="A18" s="380" t="s">
        <v>12</v>
      </c>
      <c r="B18" s="265" t="s">
        <v>28</v>
      </c>
      <c r="C18" s="265">
        <v>0</v>
      </c>
      <c r="D18" s="265">
        <v>0</v>
      </c>
      <c r="E18" s="265">
        <v>0</v>
      </c>
      <c r="F18" s="265">
        <v>0</v>
      </c>
      <c r="G18" s="265">
        <v>0</v>
      </c>
      <c r="H18" s="265">
        <v>0</v>
      </c>
      <c r="I18" s="456">
        <v>0</v>
      </c>
    </row>
    <row r="19" spans="1:9">
      <c r="A19" s="380" t="s">
        <v>13</v>
      </c>
      <c r="B19" s="265" t="s">
        <v>28</v>
      </c>
      <c r="C19" s="265">
        <v>0</v>
      </c>
      <c r="D19" s="265">
        <v>0</v>
      </c>
      <c r="E19" s="265">
        <v>0</v>
      </c>
      <c r="F19" s="265">
        <v>0</v>
      </c>
      <c r="G19" s="265">
        <v>0</v>
      </c>
      <c r="H19" s="265">
        <v>0</v>
      </c>
      <c r="I19" s="456">
        <v>0</v>
      </c>
    </row>
    <row r="20" spans="1:9">
      <c r="A20" s="380" t="s">
        <v>15</v>
      </c>
      <c r="B20" s="265" t="s">
        <v>28</v>
      </c>
      <c r="C20" s="265">
        <v>100</v>
      </c>
      <c r="D20" s="265">
        <v>100</v>
      </c>
      <c r="E20" s="265">
        <v>100</v>
      </c>
      <c r="F20" s="265">
        <v>100</v>
      </c>
      <c r="G20" s="265">
        <v>100</v>
      </c>
      <c r="H20" s="265">
        <v>100</v>
      </c>
      <c r="I20" s="456">
        <v>100</v>
      </c>
    </row>
    <row r="21" spans="1:9" ht="18.75">
      <c r="A21" s="527" t="s">
        <v>281</v>
      </c>
      <c r="B21" s="528"/>
      <c r="C21" s="528"/>
      <c r="D21" s="528"/>
      <c r="E21" s="528"/>
      <c r="F21" s="528"/>
      <c r="G21" s="528"/>
      <c r="H21" s="528"/>
      <c r="I21" s="529"/>
    </row>
    <row r="22" spans="1:9">
      <c r="A22" s="546" t="s">
        <v>256</v>
      </c>
      <c r="B22" s="547"/>
      <c r="C22" s="547"/>
      <c r="D22" s="547"/>
      <c r="E22" s="547"/>
      <c r="F22" s="547"/>
      <c r="G22" s="547"/>
      <c r="H22" s="547"/>
      <c r="I22" s="547"/>
    </row>
    <row r="23" spans="1:9">
      <c r="A23" s="291" t="s">
        <v>10</v>
      </c>
      <c r="B23" s="462" t="s">
        <v>55</v>
      </c>
      <c r="C23" s="291">
        <f t="shared" ref="C23:I28" si="0">(C7*C15)/100</f>
        <v>0</v>
      </c>
      <c r="D23" s="291">
        <f t="shared" si="0"/>
        <v>0</v>
      </c>
      <c r="E23" s="291">
        <f t="shared" si="0"/>
        <v>0</v>
      </c>
      <c r="F23" s="291">
        <f t="shared" si="0"/>
        <v>0</v>
      </c>
      <c r="G23" s="291">
        <f t="shared" si="0"/>
        <v>0</v>
      </c>
      <c r="H23" s="291">
        <f t="shared" si="0"/>
        <v>0</v>
      </c>
      <c r="I23" s="291">
        <f t="shared" si="0"/>
        <v>0</v>
      </c>
    </row>
    <row r="24" spans="1:9">
      <c r="A24" s="291" t="s">
        <v>11</v>
      </c>
      <c r="B24" s="462" t="s">
        <v>55</v>
      </c>
      <c r="C24" s="291">
        <f t="shared" si="0"/>
        <v>0</v>
      </c>
      <c r="D24" s="291">
        <f t="shared" si="0"/>
        <v>0</v>
      </c>
      <c r="E24" s="291">
        <f t="shared" si="0"/>
        <v>0</v>
      </c>
      <c r="F24" s="291">
        <f t="shared" si="0"/>
        <v>0</v>
      </c>
      <c r="G24" s="291">
        <f t="shared" si="0"/>
        <v>0</v>
      </c>
      <c r="H24" s="291">
        <f t="shared" si="0"/>
        <v>0</v>
      </c>
      <c r="I24" s="291">
        <f t="shared" si="0"/>
        <v>0</v>
      </c>
    </row>
    <row r="25" spans="1:9">
      <c r="A25" s="291" t="s">
        <v>14</v>
      </c>
      <c r="B25" s="462" t="s">
        <v>55</v>
      </c>
      <c r="C25" s="291">
        <f t="shared" si="0"/>
        <v>0</v>
      </c>
      <c r="D25" s="291">
        <f t="shared" si="0"/>
        <v>0</v>
      </c>
      <c r="E25" s="291">
        <f t="shared" si="0"/>
        <v>0</v>
      </c>
      <c r="F25" s="291">
        <f t="shared" si="0"/>
        <v>0</v>
      </c>
      <c r="G25" s="291">
        <f t="shared" si="0"/>
        <v>0</v>
      </c>
      <c r="H25" s="291">
        <f t="shared" si="0"/>
        <v>0</v>
      </c>
      <c r="I25" s="291">
        <f t="shared" si="0"/>
        <v>0</v>
      </c>
    </row>
    <row r="26" spans="1:9">
      <c r="A26" s="291" t="s">
        <v>12</v>
      </c>
      <c r="B26" s="462" t="s">
        <v>55</v>
      </c>
      <c r="C26" s="291">
        <f t="shared" si="0"/>
        <v>0</v>
      </c>
      <c r="D26" s="291">
        <f t="shared" si="0"/>
        <v>0</v>
      </c>
      <c r="E26" s="291">
        <f t="shared" si="0"/>
        <v>0</v>
      </c>
      <c r="F26" s="291">
        <f t="shared" si="0"/>
        <v>0</v>
      </c>
      <c r="G26" s="291">
        <f t="shared" si="0"/>
        <v>0</v>
      </c>
      <c r="H26" s="291">
        <f t="shared" si="0"/>
        <v>0</v>
      </c>
      <c r="I26" s="291">
        <f t="shared" si="0"/>
        <v>0</v>
      </c>
    </row>
    <row r="27" spans="1:9">
      <c r="A27" s="291" t="s">
        <v>13</v>
      </c>
      <c r="B27" s="462" t="s">
        <v>55</v>
      </c>
      <c r="C27" s="291">
        <f t="shared" si="0"/>
        <v>0</v>
      </c>
      <c r="D27" s="291">
        <f t="shared" si="0"/>
        <v>0</v>
      </c>
      <c r="E27" s="291">
        <f t="shared" si="0"/>
        <v>0</v>
      </c>
      <c r="F27" s="291">
        <f t="shared" si="0"/>
        <v>0</v>
      </c>
      <c r="G27" s="291">
        <f t="shared" si="0"/>
        <v>0</v>
      </c>
      <c r="H27" s="291">
        <f t="shared" si="0"/>
        <v>0</v>
      </c>
      <c r="I27" s="291">
        <f t="shared" si="0"/>
        <v>0</v>
      </c>
    </row>
    <row r="28" spans="1:9">
      <c r="A28" s="291" t="s">
        <v>15</v>
      </c>
      <c r="B28" s="462" t="s">
        <v>55</v>
      </c>
      <c r="C28" s="291">
        <f t="shared" si="0"/>
        <v>32</v>
      </c>
      <c r="D28" s="291">
        <f t="shared" si="0"/>
        <v>32</v>
      </c>
      <c r="E28" s="291">
        <f t="shared" si="0"/>
        <v>32</v>
      </c>
      <c r="F28" s="291">
        <f t="shared" si="0"/>
        <v>32</v>
      </c>
      <c r="G28" s="291">
        <f t="shared" si="0"/>
        <v>32</v>
      </c>
      <c r="H28" s="291">
        <f t="shared" si="0"/>
        <v>32</v>
      </c>
      <c r="I28" s="291">
        <f t="shared" si="0"/>
        <v>32</v>
      </c>
    </row>
    <row r="29" spans="1:9">
      <c r="A29" s="462" t="s">
        <v>34</v>
      </c>
      <c r="B29" s="462" t="s">
        <v>55</v>
      </c>
      <c r="C29" s="291">
        <f>SUM(C23:C28)</f>
        <v>32</v>
      </c>
      <c r="D29" s="291">
        <f t="shared" ref="D29:I29" si="1">SUM(D23:D28)</f>
        <v>32</v>
      </c>
      <c r="E29" s="291">
        <f t="shared" si="1"/>
        <v>32</v>
      </c>
      <c r="F29" s="291">
        <f t="shared" si="1"/>
        <v>32</v>
      </c>
      <c r="G29" s="291">
        <f t="shared" si="1"/>
        <v>32</v>
      </c>
      <c r="H29" s="291">
        <f t="shared" si="1"/>
        <v>32</v>
      </c>
      <c r="I29" s="291">
        <f t="shared" si="1"/>
        <v>32</v>
      </c>
    </row>
    <row r="30" spans="1:9" ht="18.75">
      <c r="A30" s="527" t="s">
        <v>281</v>
      </c>
      <c r="B30" s="528"/>
      <c r="C30" s="528"/>
      <c r="D30" s="528"/>
      <c r="E30" s="528"/>
      <c r="F30" s="528"/>
      <c r="G30" s="528"/>
      <c r="H30" s="528"/>
      <c r="I30" s="529"/>
    </row>
    <row r="31" spans="1:9">
      <c r="A31" s="541" t="s">
        <v>257</v>
      </c>
      <c r="B31" s="542"/>
      <c r="C31" s="542"/>
      <c r="D31" s="542"/>
      <c r="E31" s="542"/>
      <c r="F31" s="542"/>
      <c r="G31" s="542"/>
      <c r="H31" s="542"/>
      <c r="I31" s="542"/>
    </row>
    <row r="32" spans="1:9">
      <c r="A32" s="349" t="s">
        <v>10</v>
      </c>
      <c r="B32" s="463" t="s">
        <v>138</v>
      </c>
      <c r="C32" s="349">
        <f t="shared" ref="C32:I37" si="2">C23/C$29</f>
        <v>0</v>
      </c>
      <c r="D32" s="349">
        <f t="shared" si="2"/>
        <v>0</v>
      </c>
      <c r="E32" s="349">
        <f t="shared" si="2"/>
        <v>0</v>
      </c>
      <c r="F32" s="349">
        <f t="shared" si="2"/>
        <v>0</v>
      </c>
      <c r="G32" s="349">
        <f t="shared" si="2"/>
        <v>0</v>
      </c>
      <c r="H32" s="349">
        <f t="shared" si="2"/>
        <v>0</v>
      </c>
      <c r="I32" s="349">
        <f t="shared" si="2"/>
        <v>0</v>
      </c>
    </row>
    <row r="33" spans="1:9">
      <c r="A33" s="349" t="s">
        <v>11</v>
      </c>
      <c r="B33" s="463" t="s">
        <v>138</v>
      </c>
      <c r="C33" s="349">
        <f t="shared" si="2"/>
        <v>0</v>
      </c>
      <c r="D33" s="349">
        <f t="shared" si="2"/>
        <v>0</v>
      </c>
      <c r="E33" s="349">
        <f t="shared" si="2"/>
        <v>0</v>
      </c>
      <c r="F33" s="349">
        <f t="shared" si="2"/>
        <v>0</v>
      </c>
      <c r="G33" s="349">
        <f t="shared" si="2"/>
        <v>0</v>
      </c>
      <c r="H33" s="349">
        <f t="shared" si="2"/>
        <v>0</v>
      </c>
      <c r="I33" s="349">
        <f t="shared" si="2"/>
        <v>0</v>
      </c>
    </row>
    <row r="34" spans="1:9">
      <c r="A34" s="349" t="s">
        <v>14</v>
      </c>
      <c r="B34" s="463" t="s">
        <v>138</v>
      </c>
      <c r="C34" s="349">
        <f t="shared" si="2"/>
        <v>0</v>
      </c>
      <c r="D34" s="349">
        <f t="shared" si="2"/>
        <v>0</v>
      </c>
      <c r="E34" s="349">
        <f t="shared" si="2"/>
        <v>0</v>
      </c>
      <c r="F34" s="349">
        <f t="shared" si="2"/>
        <v>0</v>
      </c>
      <c r="G34" s="349">
        <f t="shared" si="2"/>
        <v>0</v>
      </c>
      <c r="H34" s="349">
        <f t="shared" si="2"/>
        <v>0</v>
      </c>
      <c r="I34" s="349">
        <f t="shared" si="2"/>
        <v>0</v>
      </c>
    </row>
    <row r="35" spans="1:9">
      <c r="A35" s="349" t="s">
        <v>12</v>
      </c>
      <c r="B35" s="463" t="s">
        <v>138</v>
      </c>
      <c r="C35" s="349">
        <f t="shared" si="2"/>
        <v>0</v>
      </c>
      <c r="D35" s="349">
        <f t="shared" si="2"/>
        <v>0</v>
      </c>
      <c r="E35" s="349">
        <f t="shared" si="2"/>
        <v>0</v>
      </c>
      <c r="F35" s="349">
        <f t="shared" si="2"/>
        <v>0</v>
      </c>
      <c r="G35" s="349">
        <f t="shared" si="2"/>
        <v>0</v>
      </c>
      <c r="H35" s="349">
        <f t="shared" si="2"/>
        <v>0</v>
      </c>
      <c r="I35" s="349">
        <f t="shared" si="2"/>
        <v>0</v>
      </c>
    </row>
    <row r="36" spans="1:9">
      <c r="A36" s="349" t="s">
        <v>13</v>
      </c>
      <c r="B36" s="463" t="s">
        <v>138</v>
      </c>
      <c r="C36" s="349">
        <f t="shared" si="2"/>
        <v>0</v>
      </c>
      <c r="D36" s="349">
        <f t="shared" si="2"/>
        <v>0</v>
      </c>
      <c r="E36" s="349">
        <f t="shared" si="2"/>
        <v>0</v>
      </c>
      <c r="F36" s="349">
        <f t="shared" si="2"/>
        <v>0</v>
      </c>
      <c r="G36" s="349">
        <f t="shared" si="2"/>
        <v>0</v>
      </c>
      <c r="H36" s="349">
        <f t="shared" si="2"/>
        <v>0</v>
      </c>
      <c r="I36" s="349">
        <f t="shared" si="2"/>
        <v>0</v>
      </c>
    </row>
    <row r="37" spans="1:9">
      <c r="A37" s="349" t="s">
        <v>15</v>
      </c>
      <c r="B37" s="463" t="s">
        <v>138</v>
      </c>
      <c r="C37" s="349">
        <f t="shared" si="2"/>
        <v>1</v>
      </c>
      <c r="D37" s="349">
        <f t="shared" si="2"/>
        <v>1</v>
      </c>
      <c r="E37" s="349">
        <f t="shared" si="2"/>
        <v>1</v>
      </c>
      <c r="F37" s="349">
        <f t="shared" si="2"/>
        <v>1</v>
      </c>
      <c r="G37" s="349">
        <f t="shared" si="2"/>
        <v>1</v>
      </c>
      <c r="H37" s="349">
        <f t="shared" si="2"/>
        <v>1</v>
      </c>
      <c r="I37" s="349">
        <f t="shared" si="2"/>
        <v>1</v>
      </c>
    </row>
    <row r="38" spans="1:9" ht="18.75">
      <c r="A38" s="527" t="s">
        <v>281</v>
      </c>
      <c r="B38" s="528"/>
      <c r="C38" s="528"/>
      <c r="D38" s="528"/>
      <c r="E38" s="528"/>
      <c r="F38" s="528"/>
      <c r="G38" s="528"/>
      <c r="H38" s="528"/>
      <c r="I38" s="529"/>
    </row>
    <row r="39" spans="1:9">
      <c r="A39" s="539" t="s">
        <v>259</v>
      </c>
      <c r="B39" s="540"/>
      <c r="C39" s="540"/>
      <c r="D39" s="540"/>
      <c r="E39" s="540"/>
      <c r="F39" s="540"/>
      <c r="G39" s="540"/>
      <c r="H39" s="540"/>
      <c r="I39" s="540"/>
    </row>
    <row r="40" spans="1:9" ht="15.75" thickBot="1">
      <c r="A40" s="261" t="s">
        <v>281</v>
      </c>
      <c r="B40" s="261" t="s">
        <v>92</v>
      </c>
      <c r="C40" s="261">
        <f>C$29/C$2</f>
        <v>0.26016260162601629</v>
      </c>
      <c r="D40" s="261">
        <f t="shared" ref="D40:I40" si="3">D$29/D$2</f>
        <v>0.26016260162601629</v>
      </c>
      <c r="E40" s="261">
        <f t="shared" si="3"/>
        <v>0.26016260162601629</v>
      </c>
      <c r="F40" s="261">
        <f t="shared" si="3"/>
        <v>0.26016260162601629</v>
      </c>
      <c r="G40" s="261">
        <f t="shared" si="3"/>
        <v>0.26016260162601629</v>
      </c>
      <c r="H40" s="261">
        <f t="shared" si="3"/>
        <v>0.26016260162601629</v>
      </c>
      <c r="I40" s="261">
        <f t="shared" si="3"/>
        <v>0.26016260162601629</v>
      </c>
    </row>
    <row r="41" spans="1:9" ht="42" customHeight="1">
      <c r="A41" s="552" t="s">
        <v>374</v>
      </c>
      <c r="B41" s="553"/>
      <c r="C41" s="553"/>
      <c r="D41" s="553"/>
      <c r="E41" s="553"/>
      <c r="F41" s="553"/>
      <c r="G41" s="553"/>
      <c r="H41" s="553"/>
      <c r="I41" s="554"/>
    </row>
    <row r="42" spans="1:9" ht="15.75" customHeight="1">
      <c r="A42" s="527" t="s">
        <v>281</v>
      </c>
      <c r="B42" s="528"/>
      <c r="C42" s="528"/>
      <c r="D42" s="528"/>
      <c r="E42" s="528"/>
      <c r="F42" s="528"/>
      <c r="G42" s="528"/>
      <c r="H42" s="528"/>
      <c r="I42" s="529"/>
    </row>
    <row r="43" spans="1:9" ht="15.75" customHeight="1">
      <c r="A43" s="533" t="s">
        <v>62</v>
      </c>
      <c r="B43" s="534"/>
      <c r="C43" s="534"/>
      <c r="D43" s="534"/>
      <c r="E43" s="534"/>
      <c r="F43" s="534"/>
      <c r="G43" s="534"/>
      <c r="H43" s="534"/>
      <c r="I43" s="535"/>
    </row>
    <row r="44" spans="1:9" ht="15.75" customHeight="1">
      <c r="A44" s="377" t="s">
        <v>10</v>
      </c>
      <c r="B44" s="273" t="s">
        <v>55</v>
      </c>
      <c r="C44" s="273">
        <v>0</v>
      </c>
      <c r="D44" s="273">
        <v>0</v>
      </c>
      <c r="E44" s="273">
        <v>0</v>
      </c>
      <c r="F44" s="273">
        <v>0</v>
      </c>
      <c r="G44" s="273">
        <v>0</v>
      </c>
      <c r="H44" s="273">
        <v>0</v>
      </c>
      <c r="I44" s="455">
        <v>0</v>
      </c>
    </row>
    <row r="45" spans="1:9" ht="15.75" customHeight="1">
      <c r="A45" s="377" t="s">
        <v>11</v>
      </c>
      <c r="B45" s="273" t="s">
        <v>55</v>
      </c>
      <c r="C45" s="273">
        <v>0</v>
      </c>
      <c r="D45" s="273">
        <v>0</v>
      </c>
      <c r="E45" s="273">
        <v>0</v>
      </c>
      <c r="F45" s="273">
        <v>0</v>
      </c>
      <c r="G45" s="273">
        <v>0</v>
      </c>
      <c r="H45" s="273">
        <v>0</v>
      </c>
      <c r="I45" s="455">
        <v>0</v>
      </c>
    </row>
    <row r="46" spans="1:9" ht="15.75" customHeight="1">
      <c r="A46" s="377" t="s">
        <v>14</v>
      </c>
      <c r="B46" s="273" t="s">
        <v>55</v>
      </c>
      <c r="C46" s="273">
        <v>0</v>
      </c>
      <c r="D46" s="273">
        <v>0</v>
      </c>
      <c r="E46" s="273">
        <v>0</v>
      </c>
      <c r="F46" s="273">
        <v>0</v>
      </c>
      <c r="G46" s="273">
        <v>0</v>
      </c>
      <c r="H46" s="273">
        <v>0</v>
      </c>
      <c r="I46" s="455">
        <v>0</v>
      </c>
    </row>
    <row r="47" spans="1:9" ht="15.75" customHeight="1">
      <c r="A47" s="377" t="s">
        <v>12</v>
      </c>
      <c r="B47" s="273" t="s">
        <v>55</v>
      </c>
      <c r="C47" s="273">
        <v>13</v>
      </c>
      <c r="D47" s="273">
        <v>13</v>
      </c>
      <c r="E47" s="273">
        <v>13</v>
      </c>
      <c r="F47" s="273">
        <v>13</v>
      </c>
      <c r="G47" s="273">
        <v>13</v>
      </c>
      <c r="H47" s="273">
        <v>13</v>
      </c>
      <c r="I47" s="455">
        <v>13</v>
      </c>
    </row>
    <row r="48" spans="1:9" ht="15.75" customHeight="1">
      <c r="A48" s="377" t="s">
        <v>13</v>
      </c>
      <c r="B48" s="273" t="s">
        <v>55</v>
      </c>
      <c r="C48" s="273">
        <v>0</v>
      </c>
      <c r="D48" s="273">
        <v>0</v>
      </c>
      <c r="E48" s="273">
        <v>0</v>
      </c>
      <c r="F48" s="273">
        <v>0</v>
      </c>
      <c r="G48" s="273">
        <v>0</v>
      </c>
      <c r="H48" s="273">
        <v>0</v>
      </c>
      <c r="I48" s="455">
        <v>0</v>
      </c>
    </row>
    <row r="49" spans="1:9" ht="15.75" customHeight="1">
      <c r="A49" s="377" t="s">
        <v>15</v>
      </c>
      <c r="B49" s="273" t="s">
        <v>55</v>
      </c>
      <c r="C49" s="273">
        <v>0</v>
      </c>
      <c r="D49" s="273">
        <v>0</v>
      </c>
      <c r="E49" s="273">
        <v>0</v>
      </c>
      <c r="F49" s="273">
        <v>0</v>
      </c>
      <c r="G49" s="273">
        <v>0</v>
      </c>
      <c r="H49" s="273">
        <v>0</v>
      </c>
      <c r="I49" s="455">
        <v>0</v>
      </c>
    </row>
    <row r="50" spans="1:9" ht="15.75" customHeight="1">
      <c r="A50" s="527" t="s">
        <v>281</v>
      </c>
      <c r="B50" s="528"/>
      <c r="C50" s="528"/>
      <c r="D50" s="528"/>
      <c r="E50" s="528"/>
      <c r="F50" s="528"/>
      <c r="G50" s="528"/>
      <c r="H50" s="528"/>
      <c r="I50" s="529"/>
    </row>
    <row r="51" spans="1:9" ht="15.75" customHeight="1">
      <c r="A51" s="530" t="s">
        <v>81</v>
      </c>
      <c r="B51" s="531"/>
      <c r="C51" s="531"/>
      <c r="D51" s="531"/>
      <c r="E51" s="531"/>
      <c r="F51" s="531"/>
      <c r="G51" s="531"/>
      <c r="H51" s="531"/>
      <c r="I51" s="532"/>
    </row>
    <row r="52" spans="1:9" ht="15.75" customHeight="1">
      <c r="A52" s="380" t="s">
        <v>10</v>
      </c>
      <c r="B52" s="265" t="s">
        <v>28</v>
      </c>
      <c r="C52" s="265">
        <v>0</v>
      </c>
      <c r="D52" s="265">
        <v>0</v>
      </c>
      <c r="E52" s="265">
        <v>0</v>
      </c>
      <c r="F52" s="265">
        <v>0</v>
      </c>
      <c r="G52" s="265">
        <v>0</v>
      </c>
      <c r="H52" s="265">
        <v>0</v>
      </c>
      <c r="I52" s="456">
        <v>0</v>
      </c>
    </row>
    <row r="53" spans="1:9" ht="15.75" customHeight="1">
      <c r="A53" s="380" t="s">
        <v>11</v>
      </c>
      <c r="B53" s="265" t="s">
        <v>28</v>
      </c>
      <c r="C53" s="265">
        <v>0</v>
      </c>
      <c r="D53" s="265">
        <v>0</v>
      </c>
      <c r="E53" s="265">
        <v>0</v>
      </c>
      <c r="F53" s="265">
        <v>0</v>
      </c>
      <c r="G53" s="265">
        <v>0</v>
      </c>
      <c r="H53" s="265">
        <v>0</v>
      </c>
      <c r="I53" s="456">
        <v>0</v>
      </c>
    </row>
    <row r="54" spans="1:9" ht="15.75" customHeight="1">
      <c r="A54" s="380" t="s">
        <v>14</v>
      </c>
      <c r="B54" s="265" t="s">
        <v>28</v>
      </c>
      <c r="C54" s="265">
        <v>0</v>
      </c>
      <c r="D54" s="265">
        <v>0</v>
      </c>
      <c r="E54" s="265">
        <v>0</v>
      </c>
      <c r="F54" s="265">
        <v>0</v>
      </c>
      <c r="G54" s="265">
        <v>0</v>
      </c>
      <c r="H54" s="265">
        <v>0</v>
      </c>
      <c r="I54" s="456">
        <v>0</v>
      </c>
    </row>
    <row r="55" spans="1:9" ht="15.75" customHeight="1">
      <c r="A55" s="380" t="s">
        <v>12</v>
      </c>
      <c r="B55" s="265" t="s">
        <v>28</v>
      </c>
      <c r="C55" s="265">
        <v>100</v>
      </c>
      <c r="D55" s="265">
        <v>100</v>
      </c>
      <c r="E55" s="265">
        <v>100</v>
      </c>
      <c r="F55" s="265">
        <v>100</v>
      </c>
      <c r="G55" s="265">
        <v>100</v>
      </c>
      <c r="H55" s="265">
        <v>100</v>
      </c>
      <c r="I55" s="456">
        <v>100</v>
      </c>
    </row>
    <row r="56" spans="1:9" ht="15.75" customHeight="1">
      <c r="A56" s="380" t="s">
        <v>13</v>
      </c>
      <c r="B56" s="265" t="s">
        <v>28</v>
      </c>
      <c r="C56" s="265">
        <v>0</v>
      </c>
      <c r="D56" s="265">
        <v>0</v>
      </c>
      <c r="E56" s="265">
        <v>0</v>
      </c>
      <c r="F56" s="265">
        <v>0</v>
      </c>
      <c r="G56" s="265">
        <v>0</v>
      </c>
      <c r="H56" s="265">
        <v>0</v>
      </c>
      <c r="I56" s="456">
        <v>0</v>
      </c>
    </row>
    <row r="57" spans="1:9" ht="15.75" customHeight="1">
      <c r="A57" s="380" t="s">
        <v>15</v>
      </c>
      <c r="B57" s="265" t="s">
        <v>28</v>
      </c>
      <c r="C57" s="265">
        <v>0</v>
      </c>
      <c r="D57" s="265">
        <v>0</v>
      </c>
      <c r="E57" s="265">
        <v>0</v>
      </c>
      <c r="F57" s="265">
        <v>0</v>
      </c>
      <c r="G57" s="265">
        <v>0</v>
      </c>
      <c r="H57" s="265">
        <v>0</v>
      </c>
      <c r="I57" s="456">
        <v>0</v>
      </c>
    </row>
    <row r="58" spans="1:9" ht="18.75">
      <c r="A58" s="527" t="s">
        <v>281</v>
      </c>
      <c r="B58" s="528"/>
      <c r="C58" s="528"/>
      <c r="D58" s="528"/>
      <c r="E58" s="528"/>
      <c r="F58" s="528"/>
      <c r="G58" s="528"/>
      <c r="H58" s="528"/>
      <c r="I58" s="529"/>
    </row>
    <row r="59" spans="1:9">
      <c r="A59" s="546" t="s">
        <v>256</v>
      </c>
      <c r="B59" s="547"/>
      <c r="C59" s="547"/>
      <c r="D59" s="547"/>
      <c r="E59" s="547"/>
      <c r="F59" s="547"/>
      <c r="G59" s="547"/>
      <c r="H59" s="547"/>
      <c r="I59" s="547"/>
    </row>
    <row r="60" spans="1:9">
      <c r="A60" s="291" t="s">
        <v>10</v>
      </c>
      <c r="B60" s="462" t="s">
        <v>55</v>
      </c>
      <c r="C60" s="291">
        <f t="shared" ref="C60:I65" si="4">(C44*C52)/100</f>
        <v>0</v>
      </c>
      <c r="D60" s="291">
        <f t="shared" si="4"/>
        <v>0</v>
      </c>
      <c r="E60" s="291">
        <f t="shared" si="4"/>
        <v>0</v>
      </c>
      <c r="F60" s="291">
        <f t="shared" si="4"/>
        <v>0</v>
      </c>
      <c r="G60" s="291">
        <f t="shared" si="4"/>
        <v>0</v>
      </c>
      <c r="H60" s="291">
        <f t="shared" si="4"/>
        <v>0</v>
      </c>
      <c r="I60" s="291">
        <f t="shared" si="4"/>
        <v>0</v>
      </c>
    </row>
    <row r="61" spans="1:9">
      <c r="A61" s="291" t="s">
        <v>11</v>
      </c>
      <c r="B61" s="462" t="s">
        <v>55</v>
      </c>
      <c r="C61" s="291">
        <f t="shared" si="4"/>
        <v>0</v>
      </c>
      <c r="D61" s="291">
        <f t="shared" si="4"/>
        <v>0</v>
      </c>
      <c r="E61" s="291">
        <f t="shared" si="4"/>
        <v>0</v>
      </c>
      <c r="F61" s="291">
        <f t="shared" si="4"/>
        <v>0</v>
      </c>
      <c r="G61" s="291">
        <f t="shared" si="4"/>
        <v>0</v>
      </c>
      <c r="H61" s="291">
        <f t="shared" si="4"/>
        <v>0</v>
      </c>
      <c r="I61" s="291">
        <f t="shared" si="4"/>
        <v>0</v>
      </c>
    </row>
    <row r="62" spans="1:9">
      <c r="A62" s="291" t="s">
        <v>14</v>
      </c>
      <c r="B62" s="462" t="s">
        <v>55</v>
      </c>
      <c r="C62" s="291">
        <f t="shared" si="4"/>
        <v>0</v>
      </c>
      <c r="D62" s="291">
        <f t="shared" si="4"/>
        <v>0</v>
      </c>
      <c r="E62" s="291">
        <f t="shared" si="4"/>
        <v>0</v>
      </c>
      <c r="F62" s="291">
        <f t="shared" si="4"/>
        <v>0</v>
      </c>
      <c r="G62" s="291">
        <f t="shared" si="4"/>
        <v>0</v>
      </c>
      <c r="H62" s="291">
        <f t="shared" si="4"/>
        <v>0</v>
      </c>
      <c r="I62" s="291">
        <f t="shared" si="4"/>
        <v>0</v>
      </c>
    </row>
    <row r="63" spans="1:9">
      <c r="A63" s="291" t="s">
        <v>12</v>
      </c>
      <c r="B63" s="462" t="s">
        <v>55</v>
      </c>
      <c r="C63" s="291">
        <f t="shared" si="4"/>
        <v>13</v>
      </c>
      <c r="D63" s="291">
        <f t="shared" si="4"/>
        <v>13</v>
      </c>
      <c r="E63" s="291">
        <f t="shared" si="4"/>
        <v>13</v>
      </c>
      <c r="F63" s="291">
        <f t="shared" si="4"/>
        <v>13</v>
      </c>
      <c r="G63" s="291">
        <f t="shared" si="4"/>
        <v>13</v>
      </c>
      <c r="H63" s="291">
        <f t="shared" si="4"/>
        <v>13</v>
      </c>
      <c r="I63" s="291">
        <f t="shared" si="4"/>
        <v>13</v>
      </c>
    </row>
    <row r="64" spans="1:9">
      <c r="A64" s="291" t="s">
        <v>13</v>
      </c>
      <c r="B64" s="462" t="s">
        <v>55</v>
      </c>
      <c r="C64" s="291">
        <f t="shared" si="4"/>
        <v>0</v>
      </c>
      <c r="D64" s="291">
        <f t="shared" si="4"/>
        <v>0</v>
      </c>
      <c r="E64" s="291">
        <f t="shared" si="4"/>
        <v>0</v>
      </c>
      <c r="F64" s="291">
        <f t="shared" si="4"/>
        <v>0</v>
      </c>
      <c r="G64" s="291">
        <f t="shared" si="4"/>
        <v>0</v>
      </c>
      <c r="H64" s="291">
        <f t="shared" si="4"/>
        <v>0</v>
      </c>
      <c r="I64" s="291">
        <f t="shared" si="4"/>
        <v>0</v>
      </c>
    </row>
    <row r="65" spans="1:9">
      <c r="A65" s="291" t="s">
        <v>15</v>
      </c>
      <c r="B65" s="462" t="s">
        <v>55</v>
      </c>
      <c r="C65" s="291">
        <f t="shared" si="4"/>
        <v>0</v>
      </c>
      <c r="D65" s="291">
        <f t="shared" si="4"/>
        <v>0</v>
      </c>
      <c r="E65" s="291">
        <f t="shared" si="4"/>
        <v>0</v>
      </c>
      <c r="F65" s="291">
        <f t="shared" si="4"/>
        <v>0</v>
      </c>
      <c r="G65" s="291">
        <f t="shared" si="4"/>
        <v>0</v>
      </c>
      <c r="H65" s="291">
        <f t="shared" si="4"/>
        <v>0</v>
      </c>
      <c r="I65" s="291">
        <f t="shared" si="4"/>
        <v>0</v>
      </c>
    </row>
    <row r="66" spans="1:9">
      <c r="A66" s="462" t="s">
        <v>34</v>
      </c>
      <c r="B66" s="462" t="s">
        <v>55</v>
      </c>
      <c r="C66" s="291">
        <f>SUM(C60:C65)</f>
        <v>13</v>
      </c>
      <c r="D66" s="291">
        <f t="shared" ref="D66:I66" si="5">SUM(D60:D65)</f>
        <v>13</v>
      </c>
      <c r="E66" s="291">
        <f t="shared" si="5"/>
        <v>13</v>
      </c>
      <c r="F66" s="291">
        <f t="shared" si="5"/>
        <v>13</v>
      </c>
      <c r="G66" s="291">
        <f t="shared" si="5"/>
        <v>13</v>
      </c>
      <c r="H66" s="291">
        <f t="shared" si="5"/>
        <v>13</v>
      </c>
      <c r="I66" s="291">
        <f t="shared" si="5"/>
        <v>13</v>
      </c>
    </row>
    <row r="67" spans="1:9" ht="18.75">
      <c r="A67" s="527" t="s">
        <v>281</v>
      </c>
      <c r="B67" s="528"/>
      <c r="C67" s="528"/>
      <c r="D67" s="528"/>
      <c r="E67" s="528"/>
      <c r="F67" s="528"/>
      <c r="G67" s="528"/>
      <c r="H67" s="528"/>
      <c r="I67" s="529"/>
    </row>
    <row r="68" spans="1:9">
      <c r="A68" s="541" t="s">
        <v>257</v>
      </c>
      <c r="B68" s="542"/>
      <c r="C68" s="542"/>
      <c r="D68" s="542"/>
      <c r="E68" s="542"/>
      <c r="F68" s="542"/>
      <c r="G68" s="542"/>
      <c r="H68" s="542"/>
      <c r="I68" s="542"/>
    </row>
    <row r="69" spans="1:9">
      <c r="A69" s="349" t="s">
        <v>10</v>
      </c>
      <c r="B69" s="463" t="s">
        <v>138</v>
      </c>
      <c r="C69" s="349">
        <f t="shared" ref="C69:I74" si="6">C60/C$66</f>
        <v>0</v>
      </c>
      <c r="D69" s="349">
        <f t="shared" si="6"/>
        <v>0</v>
      </c>
      <c r="E69" s="349">
        <f t="shared" si="6"/>
        <v>0</v>
      </c>
      <c r="F69" s="349">
        <f t="shared" si="6"/>
        <v>0</v>
      </c>
      <c r="G69" s="349">
        <f t="shared" si="6"/>
        <v>0</v>
      </c>
      <c r="H69" s="349">
        <f t="shared" si="6"/>
        <v>0</v>
      </c>
      <c r="I69" s="349">
        <f t="shared" si="6"/>
        <v>0</v>
      </c>
    </row>
    <row r="70" spans="1:9">
      <c r="A70" s="349" t="s">
        <v>11</v>
      </c>
      <c r="B70" s="463" t="s">
        <v>138</v>
      </c>
      <c r="C70" s="349">
        <f t="shared" si="6"/>
        <v>0</v>
      </c>
      <c r="D70" s="349">
        <f t="shared" si="6"/>
        <v>0</v>
      </c>
      <c r="E70" s="349">
        <f t="shared" si="6"/>
        <v>0</v>
      </c>
      <c r="F70" s="349">
        <f t="shared" si="6"/>
        <v>0</v>
      </c>
      <c r="G70" s="349">
        <f t="shared" si="6"/>
        <v>0</v>
      </c>
      <c r="H70" s="349">
        <f t="shared" si="6"/>
        <v>0</v>
      </c>
      <c r="I70" s="349">
        <f t="shared" si="6"/>
        <v>0</v>
      </c>
    </row>
    <row r="71" spans="1:9">
      <c r="A71" s="349" t="s">
        <v>14</v>
      </c>
      <c r="B71" s="463" t="s">
        <v>138</v>
      </c>
      <c r="C71" s="349">
        <f t="shared" si="6"/>
        <v>0</v>
      </c>
      <c r="D71" s="349">
        <f t="shared" si="6"/>
        <v>0</v>
      </c>
      <c r="E71" s="349">
        <f t="shared" si="6"/>
        <v>0</v>
      </c>
      <c r="F71" s="349">
        <f t="shared" si="6"/>
        <v>0</v>
      </c>
      <c r="G71" s="349">
        <f t="shared" si="6"/>
        <v>0</v>
      </c>
      <c r="H71" s="349">
        <f t="shared" si="6"/>
        <v>0</v>
      </c>
      <c r="I71" s="349">
        <f t="shared" si="6"/>
        <v>0</v>
      </c>
    </row>
    <row r="72" spans="1:9">
      <c r="A72" s="349" t="s">
        <v>12</v>
      </c>
      <c r="B72" s="463" t="s">
        <v>138</v>
      </c>
      <c r="C72" s="349">
        <f t="shared" si="6"/>
        <v>1</v>
      </c>
      <c r="D72" s="349">
        <f t="shared" si="6"/>
        <v>1</v>
      </c>
      <c r="E72" s="349">
        <f t="shared" si="6"/>
        <v>1</v>
      </c>
      <c r="F72" s="349">
        <f t="shared" si="6"/>
        <v>1</v>
      </c>
      <c r="G72" s="349">
        <f t="shared" si="6"/>
        <v>1</v>
      </c>
      <c r="H72" s="349">
        <f t="shared" si="6"/>
        <v>1</v>
      </c>
      <c r="I72" s="349">
        <f t="shared" si="6"/>
        <v>1</v>
      </c>
    </row>
    <row r="73" spans="1:9">
      <c r="A73" s="349" t="s">
        <v>13</v>
      </c>
      <c r="B73" s="463" t="s">
        <v>138</v>
      </c>
      <c r="C73" s="349">
        <f t="shared" si="6"/>
        <v>0</v>
      </c>
      <c r="D73" s="349">
        <f t="shared" si="6"/>
        <v>0</v>
      </c>
      <c r="E73" s="349">
        <f t="shared" si="6"/>
        <v>0</v>
      </c>
      <c r="F73" s="349">
        <f t="shared" si="6"/>
        <v>0</v>
      </c>
      <c r="G73" s="349">
        <f t="shared" si="6"/>
        <v>0</v>
      </c>
      <c r="H73" s="349">
        <f t="shared" si="6"/>
        <v>0</v>
      </c>
      <c r="I73" s="349">
        <f t="shared" si="6"/>
        <v>0</v>
      </c>
    </row>
    <row r="74" spans="1:9">
      <c r="A74" s="349" t="s">
        <v>15</v>
      </c>
      <c r="B74" s="463" t="s">
        <v>138</v>
      </c>
      <c r="C74" s="349">
        <f t="shared" si="6"/>
        <v>0</v>
      </c>
      <c r="D74" s="349">
        <f t="shared" si="6"/>
        <v>0</v>
      </c>
      <c r="E74" s="349">
        <f t="shared" si="6"/>
        <v>0</v>
      </c>
      <c r="F74" s="349">
        <f t="shared" si="6"/>
        <v>0</v>
      </c>
      <c r="G74" s="349">
        <f t="shared" si="6"/>
        <v>0</v>
      </c>
      <c r="H74" s="349">
        <f t="shared" si="6"/>
        <v>0</v>
      </c>
      <c r="I74" s="349">
        <f t="shared" si="6"/>
        <v>0</v>
      </c>
    </row>
    <row r="75" spans="1:9" ht="18.75">
      <c r="A75" s="527" t="s">
        <v>281</v>
      </c>
      <c r="B75" s="528"/>
      <c r="C75" s="528"/>
      <c r="D75" s="528"/>
      <c r="E75" s="528"/>
      <c r="F75" s="528"/>
      <c r="G75" s="528"/>
      <c r="H75" s="528"/>
      <c r="I75" s="529"/>
    </row>
    <row r="76" spans="1:9">
      <c r="A76" s="539" t="s">
        <v>259</v>
      </c>
      <c r="B76" s="540"/>
      <c r="C76" s="540"/>
      <c r="D76" s="540"/>
      <c r="E76" s="540"/>
      <c r="F76" s="540"/>
      <c r="G76" s="540"/>
      <c r="H76" s="540"/>
      <c r="I76" s="540"/>
    </row>
    <row r="77" spans="1:9" ht="15.75" thickBot="1">
      <c r="A77" s="261" t="s">
        <v>281</v>
      </c>
      <c r="B77" s="261" t="s">
        <v>92</v>
      </c>
      <c r="C77" s="261">
        <f>C$66/C$2</f>
        <v>0.10569105691056911</v>
      </c>
      <c r="D77" s="261">
        <f t="shared" ref="D77:I77" si="7">D$66/D$2</f>
        <v>0.10569105691056911</v>
      </c>
      <c r="E77" s="261">
        <f t="shared" si="7"/>
        <v>0.10569105691056911</v>
      </c>
      <c r="F77" s="261">
        <f t="shared" si="7"/>
        <v>0.10569105691056911</v>
      </c>
      <c r="G77" s="261">
        <f t="shared" si="7"/>
        <v>0.10569105691056911</v>
      </c>
      <c r="H77" s="261">
        <f t="shared" si="7"/>
        <v>0.10569105691056911</v>
      </c>
      <c r="I77" s="261">
        <f t="shared" si="7"/>
        <v>0.10569105691056911</v>
      </c>
    </row>
    <row r="78" spans="1:9" ht="42" customHeight="1">
      <c r="A78" s="548" t="s">
        <v>375</v>
      </c>
      <c r="B78" s="549"/>
      <c r="C78" s="549"/>
      <c r="D78" s="549"/>
      <c r="E78" s="549"/>
      <c r="F78" s="549"/>
      <c r="G78" s="549"/>
      <c r="H78" s="549"/>
      <c r="I78" s="550"/>
    </row>
    <row r="79" spans="1:9" ht="15.75" customHeight="1">
      <c r="A79" s="527" t="s">
        <v>281</v>
      </c>
      <c r="B79" s="528"/>
      <c r="C79" s="528"/>
      <c r="D79" s="528"/>
      <c r="E79" s="528"/>
      <c r="F79" s="528"/>
      <c r="G79" s="528"/>
      <c r="H79" s="528"/>
      <c r="I79" s="529"/>
    </row>
    <row r="80" spans="1:9" customFormat="1">
      <c r="A80" s="561" t="s">
        <v>368</v>
      </c>
      <c r="B80" s="562"/>
      <c r="C80" s="562"/>
      <c r="D80" s="562"/>
      <c r="E80" s="562"/>
      <c r="F80" s="562"/>
      <c r="G80" s="562"/>
      <c r="H80" s="562"/>
      <c r="I80" s="563"/>
    </row>
    <row r="81" spans="1:9" customFormat="1">
      <c r="A81" s="468" t="s">
        <v>10</v>
      </c>
      <c r="B81" s="59" t="s">
        <v>55</v>
      </c>
      <c r="C81" s="59">
        <v>0</v>
      </c>
      <c r="D81" s="59">
        <v>0</v>
      </c>
      <c r="E81" s="59">
        <v>0</v>
      </c>
      <c r="F81" s="59">
        <v>0</v>
      </c>
      <c r="G81" s="59">
        <v>0</v>
      </c>
      <c r="H81" s="59">
        <v>0</v>
      </c>
      <c r="I81" s="59">
        <v>0</v>
      </c>
    </row>
    <row r="82" spans="1:9" customFormat="1">
      <c r="A82" s="468" t="s">
        <v>11</v>
      </c>
      <c r="B82" s="59" t="s">
        <v>55</v>
      </c>
      <c r="C82" s="59">
        <v>0</v>
      </c>
      <c r="D82" s="59">
        <v>0</v>
      </c>
      <c r="E82" s="59">
        <v>0</v>
      </c>
      <c r="F82" s="59">
        <v>0</v>
      </c>
      <c r="G82" s="59">
        <v>0</v>
      </c>
      <c r="H82" s="59">
        <v>0</v>
      </c>
      <c r="I82" s="59">
        <v>0</v>
      </c>
    </row>
    <row r="83" spans="1:9" customFormat="1">
      <c r="A83" s="468" t="s">
        <v>14</v>
      </c>
      <c r="B83" s="59" t="s">
        <v>55</v>
      </c>
      <c r="C83" s="59">
        <v>0</v>
      </c>
      <c r="D83" s="59">
        <v>0</v>
      </c>
      <c r="E83" s="59">
        <v>0</v>
      </c>
      <c r="F83" s="59">
        <v>0</v>
      </c>
      <c r="G83" s="59">
        <v>0</v>
      </c>
      <c r="H83" s="59">
        <v>0</v>
      </c>
      <c r="I83" s="59">
        <v>0</v>
      </c>
    </row>
    <row r="84" spans="1:9" customFormat="1">
      <c r="A84" s="468" t="s">
        <v>12</v>
      </c>
      <c r="B84" s="59" t="s">
        <v>55</v>
      </c>
      <c r="C84" s="59">
        <v>100</v>
      </c>
      <c r="D84" s="59">
        <v>100</v>
      </c>
      <c r="E84" s="59">
        <v>100</v>
      </c>
      <c r="F84" s="59">
        <v>100</v>
      </c>
      <c r="G84" s="59">
        <v>100</v>
      </c>
      <c r="H84" s="59">
        <v>100</v>
      </c>
      <c r="I84" s="59">
        <v>100</v>
      </c>
    </row>
    <row r="85" spans="1:9" customFormat="1">
      <c r="A85" s="468" t="s">
        <v>190</v>
      </c>
      <c r="B85" s="59" t="s">
        <v>55</v>
      </c>
      <c r="C85" s="59">
        <v>0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0</v>
      </c>
    </row>
    <row r="86" spans="1:9" customFormat="1">
      <c r="A86" s="468" t="s">
        <v>13</v>
      </c>
      <c r="B86" s="59" t="s">
        <v>55</v>
      </c>
      <c r="C86" s="59">
        <v>0</v>
      </c>
      <c r="D86" s="59">
        <v>0</v>
      </c>
      <c r="E86" s="59">
        <v>0</v>
      </c>
      <c r="F86" s="59">
        <v>0</v>
      </c>
      <c r="G86" s="59">
        <v>0</v>
      </c>
      <c r="H86" s="59">
        <v>0</v>
      </c>
      <c r="I86" s="59">
        <v>0</v>
      </c>
    </row>
    <row r="87" spans="1:9" customFormat="1">
      <c r="A87" s="468" t="s">
        <v>57</v>
      </c>
      <c r="B87" s="59" t="s">
        <v>55</v>
      </c>
      <c r="C87" s="59">
        <v>0</v>
      </c>
      <c r="D87" s="59">
        <v>0</v>
      </c>
      <c r="E87" s="59">
        <v>0</v>
      </c>
      <c r="F87" s="59">
        <v>0</v>
      </c>
      <c r="G87" s="59">
        <v>0</v>
      </c>
      <c r="H87" s="59">
        <v>0</v>
      </c>
      <c r="I87" s="59">
        <v>0</v>
      </c>
    </row>
    <row r="88" spans="1:9" customFormat="1">
      <c r="A88" s="468" t="s">
        <v>15</v>
      </c>
      <c r="B88" s="59" t="s">
        <v>55</v>
      </c>
      <c r="C88" s="59">
        <v>0</v>
      </c>
      <c r="D88" s="59">
        <v>0</v>
      </c>
      <c r="E88" s="59">
        <v>0</v>
      </c>
      <c r="F88" s="59">
        <v>0</v>
      </c>
      <c r="G88" s="59">
        <v>0</v>
      </c>
      <c r="H88" s="59">
        <v>0</v>
      </c>
      <c r="I88" s="59">
        <v>0</v>
      </c>
    </row>
    <row r="89" spans="1:9" customFormat="1">
      <c r="A89" s="468" t="s">
        <v>273</v>
      </c>
      <c r="B89" s="59" t="s">
        <v>55</v>
      </c>
      <c r="C89" s="59">
        <v>0</v>
      </c>
      <c r="D89" s="59">
        <v>0</v>
      </c>
      <c r="E89" s="59">
        <v>0</v>
      </c>
      <c r="F89" s="59">
        <v>0</v>
      </c>
      <c r="G89" s="59">
        <v>0</v>
      </c>
      <c r="H89" s="59">
        <v>0</v>
      </c>
      <c r="I89" s="59">
        <v>0</v>
      </c>
    </row>
    <row r="90" spans="1:9" customFormat="1">
      <c r="A90" s="561" t="s">
        <v>370</v>
      </c>
      <c r="B90" s="562"/>
      <c r="C90" s="562"/>
      <c r="D90" s="562"/>
      <c r="E90" s="562"/>
      <c r="F90" s="562"/>
      <c r="G90" s="562"/>
      <c r="H90" s="562"/>
      <c r="I90" s="563"/>
    </row>
    <row r="91" spans="1:9" customFormat="1">
      <c r="A91" s="468" t="s">
        <v>10</v>
      </c>
      <c r="B91" s="59" t="s">
        <v>55</v>
      </c>
      <c r="C91" s="59">
        <f>C81*IND_MANFAC_RawData!C81</f>
        <v>0</v>
      </c>
      <c r="D91" s="59">
        <f>D81*IND_MANFAC_RawData!D81</f>
        <v>0</v>
      </c>
      <c r="E91" s="59">
        <f>E81*IND_MANFAC_RawData!E81</f>
        <v>0</v>
      </c>
      <c r="F91" s="59">
        <f>F81*IND_MANFAC_RawData!F81</f>
        <v>0</v>
      </c>
      <c r="G91" s="59">
        <f>G81*IND_MANFAC_RawData!G81</f>
        <v>0</v>
      </c>
      <c r="H91" s="59">
        <f>H81*IND_MANFAC_RawData!H81</f>
        <v>0</v>
      </c>
      <c r="I91" s="59">
        <f>I81*IND_MANFAC_RawData!I81</f>
        <v>0</v>
      </c>
    </row>
    <row r="92" spans="1:9" customFormat="1">
      <c r="A92" s="468" t="s">
        <v>11</v>
      </c>
      <c r="B92" s="59" t="s">
        <v>55</v>
      </c>
      <c r="C92" s="59">
        <f>C82*IND_MANFAC_RawData!C82</f>
        <v>0</v>
      </c>
      <c r="D92" s="59">
        <f>D82*IND_MANFAC_RawData!D82</f>
        <v>0</v>
      </c>
      <c r="E92" s="59">
        <f>E82*IND_MANFAC_RawData!E82</f>
        <v>0</v>
      </c>
      <c r="F92" s="59">
        <f>F82*IND_MANFAC_RawData!F82</f>
        <v>0</v>
      </c>
      <c r="G92" s="59">
        <f>G82*IND_MANFAC_RawData!G82</f>
        <v>0</v>
      </c>
      <c r="H92" s="59">
        <f>H82*IND_MANFAC_RawData!H82</f>
        <v>0</v>
      </c>
      <c r="I92" s="59">
        <f>I82*IND_MANFAC_RawData!I82</f>
        <v>0</v>
      </c>
    </row>
    <row r="93" spans="1:9" customFormat="1">
      <c r="A93" s="468" t="s">
        <v>14</v>
      </c>
      <c r="B93" s="59" t="s">
        <v>55</v>
      </c>
      <c r="C93" s="59">
        <f>C83*IND_MANFAC_RawData!C83</f>
        <v>0</v>
      </c>
      <c r="D93" s="59">
        <f>D83*IND_MANFAC_RawData!D83</f>
        <v>0</v>
      </c>
      <c r="E93" s="59">
        <f>E83*IND_MANFAC_RawData!E83</f>
        <v>0</v>
      </c>
      <c r="F93" s="59">
        <f>F83*IND_MANFAC_RawData!F83</f>
        <v>0</v>
      </c>
      <c r="G93" s="59">
        <f>G83*IND_MANFAC_RawData!G83</f>
        <v>0</v>
      </c>
      <c r="H93" s="59">
        <f>H83*IND_MANFAC_RawData!H83</f>
        <v>0</v>
      </c>
      <c r="I93" s="59">
        <f>I83*IND_MANFAC_RawData!I83</f>
        <v>0</v>
      </c>
    </row>
    <row r="94" spans="1:9" customFormat="1">
      <c r="A94" s="468" t="s">
        <v>12</v>
      </c>
      <c r="B94" s="59" t="s">
        <v>55</v>
      </c>
      <c r="C94" s="59">
        <f>C84*IND_MANFAC_RawData!C84</f>
        <v>41.984732824427482</v>
      </c>
      <c r="D94" s="59">
        <f>D84*IND_MANFAC_RawData!D84</f>
        <v>41.984732824427482</v>
      </c>
      <c r="E94" s="59">
        <f>E84*IND_MANFAC_RawData!E84</f>
        <v>41.984732824427482</v>
      </c>
      <c r="F94" s="59">
        <f>F84*IND_MANFAC_RawData!F84</f>
        <v>41.984732824427482</v>
      </c>
      <c r="G94" s="59">
        <f>G84*IND_MANFAC_RawData!G84</f>
        <v>41.984732824427482</v>
      </c>
      <c r="H94" s="59">
        <f>H84*IND_MANFAC_RawData!H84</f>
        <v>41.984732824427482</v>
      </c>
      <c r="I94" s="59">
        <f>I84*IND_MANFAC_RawData!I84</f>
        <v>41.984732824427482</v>
      </c>
    </row>
    <row r="95" spans="1:9" customFormat="1">
      <c r="A95" s="468" t="s">
        <v>190</v>
      </c>
      <c r="B95" s="59" t="s">
        <v>55</v>
      </c>
      <c r="C95" s="59">
        <f>C85*IND_MANFAC_RawData!C85</f>
        <v>0</v>
      </c>
      <c r="D95" s="59">
        <f>D85*IND_MANFAC_RawData!D85</f>
        <v>0</v>
      </c>
      <c r="E95" s="59">
        <f>E85*IND_MANFAC_RawData!E85</f>
        <v>0</v>
      </c>
      <c r="F95" s="59">
        <f>F85*IND_MANFAC_RawData!F85</f>
        <v>0</v>
      </c>
      <c r="G95" s="59">
        <f>G85*IND_MANFAC_RawData!G85</f>
        <v>0</v>
      </c>
      <c r="H95" s="59">
        <f>H85*IND_MANFAC_RawData!H85</f>
        <v>0</v>
      </c>
      <c r="I95" s="59">
        <f>I85*IND_MANFAC_RawData!I85</f>
        <v>0</v>
      </c>
    </row>
    <row r="96" spans="1:9" customFormat="1">
      <c r="A96" s="468" t="s">
        <v>13</v>
      </c>
      <c r="B96" s="59" t="s">
        <v>55</v>
      </c>
      <c r="C96" s="59">
        <f>C86*IND_MANFAC_RawData!C86</f>
        <v>0</v>
      </c>
      <c r="D96" s="59">
        <f>D86*IND_MANFAC_RawData!D86</f>
        <v>0</v>
      </c>
      <c r="E96" s="59">
        <f>E86*IND_MANFAC_RawData!E86</f>
        <v>0</v>
      </c>
      <c r="F96" s="59">
        <f>F86*IND_MANFAC_RawData!F86</f>
        <v>0</v>
      </c>
      <c r="G96" s="59">
        <f>G86*IND_MANFAC_RawData!G86</f>
        <v>0</v>
      </c>
      <c r="H96" s="59">
        <f>H86*IND_MANFAC_RawData!H86</f>
        <v>0</v>
      </c>
      <c r="I96" s="59">
        <f>I86*IND_MANFAC_RawData!I86</f>
        <v>0</v>
      </c>
    </row>
    <row r="97" spans="1:9" customFormat="1">
      <c r="A97" s="468" t="s">
        <v>57</v>
      </c>
      <c r="B97" s="59" t="s">
        <v>55</v>
      </c>
      <c r="C97" s="59">
        <f>C87*IND_MANFAC_RawData!C87</f>
        <v>0</v>
      </c>
      <c r="D97" s="59">
        <f>D87*IND_MANFAC_RawData!D87</f>
        <v>0</v>
      </c>
      <c r="E97" s="59">
        <f>E87*IND_MANFAC_RawData!E87</f>
        <v>0</v>
      </c>
      <c r="F97" s="59">
        <f>F87*IND_MANFAC_RawData!F87</f>
        <v>0</v>
      </c>
      <c r="G97" s="59">
        <f>G87*IND_MANFAC_RawData!G87</f>
        <v>0</v>
      </c>
      <c r="H97" s="59">
        <f>H87*IND_MANFAC_RawData!H87</f>
        <v>0</v>
      </c>
      <c r="I97" s="59">
        <f>I87*IND_MANFAC_RawData!I87</f>
        <v>0</v>
      </c>
    </row>
    <row r="98" spans="1:9" customFormat="1">
      <c r="A98" s="468" t="s">
        <v>15</v>
      </c>
      <c r="B98" s="59" t="s">
        <v>55</v>
      </c>
      <c r="C98" s="59">
        <f>C88*IND_MANFAC_RawData!C88</f>
        <v>0</v>
      </c>
      <c r="D98" s="59">
        <f>D88*IND_MANFAC_RawData!D88</f>
        <v>0</v>
      </c>
      <c r="E98" s="59">
        <f>E88*IND_MANFAC_RawData!E88</f>
        <v>0</v>
      </c>
      <c r="F98" s="59">
        <f>F88*IND_MANFAC_RawData!F88</f>
        <v>0</v>
      </c>
      <c r="G98" s="59">
        <f>G88*IND_MANFAC_RawData!G88</f>
        <v>0</v>
      </c>
      <c r="H98" s="59">
        <f>H88*IND_MANFAC_RawData!H88</f>
        <v>0</v>
      </c>
      <c r="I98" s="59">
        <f>I88*IND_MANFAC_RawData!I88</f>
        <v>0</v>
      </c>
    </row>
    <row r="99" spans="1:9" customFormat="1">
      <c r="A99" s="468" t="s">
        <v>273</v>
      </c>
      <c r="B99" s="59" t="s">
        <v>55</v>
      </c>
      <c r="C99" s="59">
        <f>C89*IND_MANFAC_RawData!C89</f>
        <v>0</v>
      </c>
      <c r="D99" s="59">
        <f>D89*IND_MANFAC_RawData!D89</f>
        <v>0</v>
      </c>
      <c r="E99" s="59">
        <f>E89*IND_MANFAC_RawData!E89</f>
        <v>0</v>
      </c>
      <c r="F99" s="59">
        <f>F89*IND_MANFAC_RawData!F89</f>
        <v>0</v>
      </c>
      <c r="G99" s="59">
        <f>G89*IND_MANFAC_RawData!G89</f>
        <v>0</v>
      </c>
      <c r="H99" s="59">
        <f>H89*IND_MANFAC_RawData!H89</f>
        <v>0</v>
      </c>
      <c r="I99" s="59">
        <f>I89*IND_MANFAC_RawData!I89</f>
        <v>0</v>
      </c>
    </row>
    <row r="100" spans="1:9" customFormat="1">
      <c r="A100" s="561" t="s">
        <v>371</v>
      </c>
      <c r="B100" s="562"/>
      <c r="C100" s="562"/>
      <c r="D100" s="562"/>
      <c r="E100" s="562"/>
      <c r="F100" s="562"/>
      <c r="G100" s="562"/>
      <c r="H100" s="562"/>
      <c r="I100" s="563"/>
    </row>
    <row r="101" spans="1:9" customFormat="1">
      <c r="A101" s="468" t="s">
        <v>10</v>
      </c>
      <c r="B101" s="59" t="s">
        <v>55</v>
      </c>
      <c r="C101" s="59">
        <f>IND_MANFAC_RawData!C71*IND_MANFAC_RawData!C91</f>
        <v>0</v>
      </c>
      <c r="D101" s="59">
        <f>IND_MANFAC_RawData!D71*IND_MANFAC_RawData!D91</f>
        <v>0</v>
      </c>
      <c r="E101" s="59">
        <f>IND_MANFAC_RawData!E71*IND_MANFAC_RawData!E91</f>
        <v>0</v>
      </c>
      <c r="F101" s="59">
        <f>IND_MANFAC_RawData!F71*IND_MANFAC_RawData!F91</f>
        <v>0</v>
      </c>
      <c r="G101" s="59">
        <f>IND_MANFAC_RawData!G71*IND_MANFAC_RawData!G91</f>
        <v>0</v>
      </c>
      <c r="H101" s="59">
        <f>IND_MANFAC_RawData!H71*IND_MANFAC_RawData!H91</f>
        <v>0</v>
      </c>
      <c r="I101" s="59">
        <f>IND_MANFAC_RawData!I71*IND_MANFAC_RawData!I91</f>
        <v>0</v>
      </c>
    </row>
    <row r="102" spans="1:9" customFormat="1">
      <c r="A102" s="468" t="s">
        <v>11</v>
      </c>
      <c r="B102" s="59" t="s">
        <v>55</v>
      </c>
      <c r="C102" s="59">
        <f>IND_MANFAC_RawData!C72*IND_MANFAC_RawData!C92</f>
        <v>0</v>
      </c>
      <c r="D102" s="59">
        <f>IND_MANFAC_RawData!D72*IND_MANFAC_RawData!D92</f>
        <v>0</v>
      </c>
      <c r="E102" s="59">
        <f>IND_MANFAC_RawData!E72*IND_MANFAC_RawData!E92</f>
        <v>0</v>
      </c>
      <c r="F102" s="59">
        <f>IND_MANFAC_RawData!F72*IND_MANFAC_RawData!F92</f>
        <v>0</v>
      </c>
      <c r="G102" s="59">
        <f>IND_MANFAC_RawData!G72*IND_MANFAC_RawData!G92</f>
        <v>0</v>
      </c>
      <c r="H102" s="59">
        <f>IND_MANFAC_RawData!H72*IND_MANFAC_RawData!H92</f>
        <v>0</v>
      </c>
      <c r="I102" s="59">
        <f>IND_MANFAC_RawData!I72*IND_MANFAC_RawData!I92</f>
        <v>0</v>
      </c>
    </row>
    <row r="103" spans="1:9" customFormat="1">
      <c r="A103" s="468" t="s">
        <v>14</v>
      </c>
      <c r="B103" s="59" t="s">
        <v>55</v>
      </c>
      <c r="C103" s="59">
        <f>IND_MANFAC_RawData!C73*IND_MANFAC_RawData!C93</f>
        <v>0</v>
      </c>
      <c r="D103" s="59">
        <f>IND_MANFAC_RawData!D73*IND_MANFAC_RawData!D93</f>
        <v>0</v>
      </c>
      <c r="E103" s="59">
        <f>IND_MANFAC_RawData!E73*IND_MANFAC_RawData!E93</f>
        <v>0</v>
      </c>
      <c r="F103" s="59">
        <f>IND_MANFAC_RawData!F73*IND_MANFAC_RawData!F93</f>
        <v>0</v>
      </c>
      <c r="G103" s="59">
        <f>IND_MANFAC_RawData!G73*IND_MANFAC_RawData!G93</f>
        <v>0</v>
      </c>
      <c r="H103" s="59">
        <f>IND_MANFAC_RawData!H73*IND_MANFAC_RawData!H93</f>
        <v>0</v>
      </c>
      <c r="I103" s="59">
        <f>IND_MANFAC_RawData!I73*IND_MANFAC_RawData!I93</f>
        <v>0</v>
      </c>
    </row>
    <row r="104" spans="1:9" customFormat="1">
      <c r="A104" s="468" t="s">
        <v>12</v>
      </c>
      <c r="B104" s="59" t="s">
        <v>55</v>
      </c>
      <c r="C104" s="59">
        <f>IND_MANFAC_RawData!C74*IND_MANFAC_RawData!C94</f>
        <v>25.190839694656486</v>
      </c>
      <c r="D104" s="59">
        <f>IND_MANFAC_RawData!D74*IND_MANFAC_RawData!D94</f>
        <v>25.190839694656486</v>
      </c>
      <c r="E104" s="59">
        <f>IND_MANFAC_RawData!E74*IND_MANFAC_RawData!E94</f>
        <v>25.190839694656486</v>
      </c>
      <c r="F104" s="59">
        <f>IND_MANFAC_RawData!F74*IND_MANFAC_RawData!F94</f>
        <v>25.190839694656486</v>
      </c>
      <c r="G104" s="59">
        <f>IND_MANFAC_RawData!G74*IND_MANFAC_RawData!G94</f>
        <v>25.190839694656486</v>
      </c>
      <c r="H104" s="59">
        <f>IND_MANFAC_RawData!H74*IND_MANFAC_RawData!H94</f>
        <v>25.190839694656486</v>
      </c>
      <c r="I104" s="59">
        <f>IND_MANFAC_RawData!I74*IND_MANFAC_RawData!I94</f>
        <v>25.190839694656486</v>
      </c>
    </row>
    <row r="105" spans="1:9" customFormat="1">
      <c r="A105" s="468" t="s">
        <v>190</v>
      </c>
      <c r="B105" s="59" t="s">
        <v>55</v>
      </c>
      <c r="C105" s="59">
        <f>IND_MANFAC_RawData!C75*IND_MANFAC_RawData!C95</f>
        <v>0</v>
      </c>
      <c r="D105" s="59">
        <f>IND_MANFAC_RawData!D75*IND_MANFAC_RawData!D95</f>
        <v>0</v>
      </c>
      <c r="E105" s="59">
        <f>IND_MANFAC_RawData!E75*IND_MANFAC_RawData!E95</f>
        <v>0</v>
      </c>
      <c r="F105" s="59">
        <f>IND_MANFAC_RawData!F75*IND_MANFAC_RawData!F95</f>
        <v>0</v>
      </c>
      <c r="G105" s="59">
        <f>IND_MANFAC_RawData!G75*IND_MANFAC_RawData!G95</f>
        <v>0</v>
      </c>
      <c r="H105" s="59">
        <f>IND_MANFAC_RawData!H75*IND_MANFAC_RawData!H95</f>
        <v>0</v>
      </c>
      <c r="I105" s="59">
        <f>IND_MANFAC_RawData!I75*IND_MANFAC_RawData!I95</f>
        <v>0</v>
      </c>
    </row>
    <row r="106" spans="1:9" customFormat="1">
      <c r="A106" s="468" t="s">
        <v>13</v>
      </c>
      <c r="B106" s="59" t="s">
        <v>55</v>
      </c>
      <c r="C106" s="59">
        <f>IND_MANFAC_RawData!C76*IND_MANFAC_RawData!C96</f>
        <v>0</v>
      </c>
      <c r="D106" s="59">
        <f>IND_MANFAC_RawData!D76*IND_MANFAC_RawData!D96</f>
        <v>0</v>
      </c>
      <c r="E106" s="59">
        <f>IND_MANFAC_RawData!E76*IND_MANFAC_RawData!E96</f>
        <v>0</v>
      </c>
      <c r="F106" s="59">
        <f>IND_MANFAC_RawData!F76*IND_MANFAC_RawData!F96</f>
        <v>0</v>
      </c>
      <c r="G106" s="59">
        <f>IND_MANFAC_RawData!G76*IND_MANFAC_RawData!G96</f>
        <v>0</v>
      </c>
      <c r="H106" s="59">
        <f>IND_MANFAC_RawData!H76*IND_MANFAC_RawData!H96</f>
        <v>0</v>
      </c>
      <c r="I106" s="59">
        <f>IND_MANFAC_RawData!I76*IND_MANFAC_RawData!I96</f>
        <v>0</v>
      </c>
    </row>
    <row r="107" spans="1:9" customFormat="1">
      <c r="A107" s="468" t="s">
        <v>57</v>
      </c>
      <c r="B107" s="59" t="s">
        <v>55</v>
      </c>
      <c r="C107" s="59">
        <f>IND_MANFAC_RawData!C77*IND_MANFAC_RawData!C97</f>
        <v>0</v>
      </c>
      <c r="D107" s="59">
        <f>IND_MANFAC_RawData!D77*IND_MANFAC_RawData!D97</f>
        <v>0</v>
      </c>
      <c r="E107" s="59">
        <f>IND_MANFAC_RawData!E77*IND_MANFAC_RawData!E97</f>
        <v>0</v>
      </c>
      <c r="F107" s="59">
        <f>IND_MANFAC_RawData!F77*IND_MANFAC_RawData!F97</f>
        <v>0</v>
      </c>
      <c r="G107" s="59">
        <f>IND_MANFAC_RawData!G77*IND_MANFAC_RawData!G97</f>
        <v>0</v>
      </c>
      <c r="H107" s="59">
        <f>IND_MANFAC_RawData!H77*IND_MANFAC_RawData!H97</f>
        <v>0</v>
      </c>
      <c r="I107" s="59">
        <f>IND_MANFAC_RawData!I77*IND_MANFAC_RawData!I97</f>
        <v>0</v>
      </c>
    </row>
    <row r="108" spans="1:9" customFormat="1">
      <c r="A108" s="468" t="s">
        <v>15</v>
      </c>
      <c r="B108" s="59" t="s">
        <v>55</v>
      </c>
      <c r="C108" s="59">
        <f>IND_MANFAC_RawData!C78*IND_MANFAC_RawData!C98</f>
        <v>0</v>
      </c>
      <c r="D108" s="59">
        <f>IND_MANFAC_RawData!D78*IND_MANFAC_RawData!D98</f>
        <v>0</v>
      </c>
      <c r="E108" s="59">
        <f>IND_MANFAC_RawData!E78*IND_MANFAC_RawData!E98</f>
        <v>0</v>
      </c>
      <c r="F108" s="59">
        <f>IND_MANFAC_RawData!F78*IND_MANFAC_RawData!F98</f>
        <v>0</v>
      </c>
      <c r="G108" s="59">
        <f>IND_MANFAC_RawData!G78*IND_MANFAC_RawData!G98</f>
        <v>0</v>
      </c>
      <c r="H108" s="59">
        <f>IND_MANFAC_RawData!H78*IND_MANFAC_RawData!H98</f>
        <v>0</v>
      </c>
      <c r="I108" s="59">
        <f>IND_MANFAC_RawData!I78*IND_MANFAC_RawData!I98</f>
        <v>0</v>
      </c>
    </row>
    <row r="109" spans="1:9" customFormat="1">
      <c r="A109" s="468" t="s">
        <v>273</v>
      </c>
      <c r="B109" s="59" t="s">
        <v>55</v>
      </c>
      <c r="C109" s="59">
        <f>IND_MANFAC_RawData!C79*IND_MANFAC_RawData!C99</f>
        <v>0</v>
      </c>
      <c r="D109" s="59">
        <f>IND_MANFAC_RawData!D79*IND_MANFAC_RawData!D99</f>
        <v>0</v>
      </c>
      <c r="E109" s="59">
        <f>IND_MANFAC_RawData!E79*IND_MANFAC_RawData!E99</f>
        <v>0</v>
      </c>
      <c r="F109" s="59">
        <f>IND_MANFAC_RawData!F79*IND_MANFAC_RawData!F99</f>
        <v>0</v>
      </c>
      <c r="G109" s="59">
        <f>IND_MANFAC_RawData!G79*IND_MANFAC_RawData!G99</f>
        <v>0</v>
      </c>
      <c r="H109" s="59">
        <f>IND_MANFAC_RawData!H79*IND_MANFAC_RawData!H99</f>
        <v>0</v>
      </c>
      <c r="I109" s="59">
        <f>IND_MANFAC_RawData!I79*IND_MANFAC_RawData!I99</f>
        <v>0</v>
      </c>
    </row>
    <row r="110" spans="1:9" customFormat="1">
      <c r="A110" s="561" t="s">
        <v>372</v>
      </c>
      <c r="B110" s="562"/>
      <c r="C110" s="562"/>
      <c r="D110" s="562"/>
      <c r="E110" s="562"/>
      <c r="F110" s="562"/>
      <c r="G110" s="562"/>
      <c r="H110" s="562"/>
      <c r="I110" s="563"/>
    </row>
    <row r="111" spans="1:9" customFormat="1">
      <c r="A111" s="468" t="s">
        <v>10</v>
      </c>
      <c r="B111" s="59" t="s">
        <v>55</v>
      </c>
      <c r="C111" s="59">
        <f>IND_MANFAC_RawData!C71*IND_MANFAC_RawData!C101</f>
        <v>0</v>
      </c>
      <c r="D111" s="59">
        <f>IND_MANFAC_RawData!D71*IND_MANFAC_RawData!D101</f>
        <v>0</v>
      </c>
      <c r="E111" s="59">
        <f>IND_MANFAC_RawData!E71*IND_MANFAC_RawData!E101</f>
        <v>0</v>
      </c>
      <c r="F111" s="59">
        <f>IND_MANFAC_RawData!F71*IND_MANFAC_RawData!F101</f>
        <v>0</v>
      </c>
      <c r="G111" s="59">
        <f>IND_MANFAC_RawData!G71*IND_MANFAC_RawData!G101</f>
        <v>0</v>
      </c>
      <c r="H111" s="59">
        <f>IND_MANFAC_RawData!H71*IND_MANFAC_RawData!H101</f>
        <v>0</v>
      </c>
      <c r="I111" s="59">
        <f>IND_MANFAC_RawData!I71*IND_MANFAC_RawData!I101</f>
        <v>0</v>
      </c>
    </row>
    <row r="112" spans="1:9" customFormat="1">
      <c r="A112" s="468" t="s">
        <v>11</v>
      </c>
      <c r="B112" s="59" t="s">
        <v>55</v>
      </c>
      <c r="C112" s="59">
        <f>IND_MANFAC_RawData!C72*IND_MANFAC_RawData!C102</f>
        <v>0</v>
      </c>
      <c r="D112" s="59">
        <f>IND_MANFAC_RawData!D72*IND_MANFAC_RawData!D102</f>
        <v>0</v>
      </c>
      <c r="E112" s="59">
        <f>IND_MANFAC_RawData!E72*IND_MANFAC_RawData!E102</f>
        <v>0</v>
      </c>
      <c r="F112" s="59">
        <f>IND_MANFAC_RawData!F72*IND_MANFAC_RawData!F102</f>
        <v>0</v>
      </c>
      <c r="G112" s="59">
        <f>IND_MANFAC_RawData!G72*IND_MANFAC_RawData!G102</f>
        <v>0</v>
      </c>
      <c r="H112" s="59">
        <f>IND_MANFAC_RawData!H72*IND_MANFAC_RawData!H102</f>
        <v>0</v>
      </c>
      <c r="I112" s="59">
        <f>IND_MANFAC_RawData!I72*IND_MANFAC_RawData!I102</f>
        <v>0</v>
      </c>
    </row>
    <row r="113" spans="1:9" customFormat="1">
      <c r="A113" s="468" t="s">
        <v>14</v>
      </c>
      <c r="B113" s="59" t="s">
        <v>55</v>
      </c>
      <c r="C113" s="59">
        <f>IND_MANFAC_RawData!C73*IND_MANFAC_RawData!C103</f>
        <v>0</v>
      </c>
      <c r="D113" s="59">
        <f>IND_MANFAC_RawData!D73*IND_MANFAC_RawData!D103</f>
        <v>0</v>
      </c>
      <c r="E113" s="59">
        <f>IND_MANFAC_RawData!E73*IND_MANFAC_RawData!E103</f>
        <v>0</v>
      </c>
      <c r="F113" s="59">
        <f>IND_MANFAC_RawData!F73*IND_MANFAC_RawData!F103</f>
        <v>0</v>
      </c>
      <c r="G113" s="59">
        <f>IND_MANFAC_RawData!G73*IND_MANFAC_RawData!G103</f>
        <v>0</v>
      </c>
      <c r="H113" s="59">
        <f>IND_MANFAC_RawData!H73*IND_MANFAC_RawData!H103</f>
        <v>0</v>
      </c>
      <c r="I113" s="59">
        <f>IND_MANFAC_RawData!I73*IND_MANFAC_RawData!I103</f>
        <v>0</v>
      </c>
    </row>
    <row r="114" spans="1:9" customFormat="1">
      <c r="A114" s="468" t="s">
        <v>12</v>
      </c>
      <c r="B114" s="59" t="s">
        <v>55</v>
      </c>
      <c r="C114" s="59">
        <f>IND_MANFAC_RawData!C74*IND_MANFAC_RawData!C104</f>
        <v>32.824427480916029</v>
      </c>
      <c r="D114" s="59">
        <f>IND_MANFAC_RawData!D74*IND_MANFAC_RawData!D104</f>
        <v>32.824427480916029</v>
      </c>
      <c r="E114" s="59">
        <f>IND_MANFAC_RawData!E74*IND_MANFAC_RawData!E104</f>
        <v>32.824427480916029</v>
      </c>
      <c r="F114" s="59">
        <f>IND_MANFAC_RawData!F74*IND_MANFAC_RawData!F104</f>
        <v>32.824427480916029</v>
      </c>
      <c r="G114" s="59">
        <f>IND_MANFAC_RawData!G74*IND_MANFAC_RawData!G104</f>
        <v>32.824427480916029</v>
      </c>
      <c r="H114" s="59">
        <f>IND_MANFAC_RawData!H74*IND_MANFAC_RawData!H104</f>
        <v>32.824427480916029</v>
      </c>
      <c r="I114" s="59">
        <f>IND_MANFAC_RawData!I74*IND_MANFAC_RawData!I104</f>
        <v>32.824427480916029</v>
      </c>
    </row>
    <row r="115" spans="1:9" customFormat="1">
      <c r="A115" s="468" t="s">
        <v>190</v>
      </c>
      <c r="B115" s="59" t="s">
        <v>55</v>
      </c>
      <c r="C115" s="59">
        <f>IND_MANFAC_RawData!C75*IND_MANFAC_RawData!C105</f>
        <v>0</v>
      </c>
      <c r="D115" s="59">
        <f>IND_MANFAC_RawData!D75*IND_MANFAC_RawData!D105</f>
        <v>0</v>
      </c>
      <c r="E115" s="59">
        <f>IND_MANFAC_RawData!E75*IND_MANFAC_RawData!E105</f>
        <v>0</v>
      </c>
      <c r="F115" s="59">
        <f>IND_MANFAC_RawData!F75*IND_MANFAC_RawData!F105</f>
        <v>0</v>
      </c>
      <c r="G115" s="59">
        <f>IND_MANFAC_RawData!G75*IND_MANFAC_RawData!G105</f>
        <v>0</v>
      </c>
      <c r="H115" s="59">
        <f>IND_MANFAC_RawData!H75*IND_MANFAC_RawData!H105</f>
        <v>0</v>
      </c>
      <c r="I115" s="59">
        <f>IND_MANFAC_RawData!I75*IND_MANFAC_RawData!I105</f>
        <v>0</v>
      </c>
    </row>
    <row r="116" spans="1:9" customFormat="1">
      <c r="A116" s="468" t="s">
        <v>13</v>
      </c>
      <c r="B116" s="59" t="s">
        <v>55</v>
      </c>
      <c r="C116" s="59">
        <f>IND_MANFAC_RawData!C76*IND_MANFAC_RawData!C106</f>
        <v>0</v>
      </c>
      <c r="D116" s="59">
        <f>IND_MANFAC_RawData!D76*IND_MANFAC_RawData!D106</f>
        <v>0</v>
      </c>
      <c r="E116" s="59">
        <f>IND_MANFAC_RawData!E76*IND_MANFAC_RawData!E106</f>
        <v>0</v>
      </c>
      <c r="F116" s="59">
        <f>IND_MANFAC_RawData!F76*IND_MANFAC_RawData!F106</f>
        <v>0</v>
      </c>
      <c r="G116" s="59">
        <f>IND_MANFAC_RawData!G76*IND_MANFAC_RawData!G106</f>
        <v>0</v>
      </c>
      <c r="H116" s="59">
        <f>IND_MANFAC_RawData!H76*IND_MANFAC_RawData!H106</f>
        <v>0</v>
      </c>
      <c r="I116" s="59">
        <f>IND_MANFAC_RawData!I76*IND_MANFAC_RawData!I106</f>
        <v>0</v>
      </c>
    </row>
    <row r="117" spans="1:9" customFormat="1">
      <c r="A117" s="468" t="s">
        <v>57</v>
      </c>
      <c r="B117" s="59" t="s">
        <v>55</v>
      </c>
      <c r="C117" s="59">
        <f>IND_MANFAC_RawData!C77*IND_MANFAC_RawData!C107</f>
        <v>0</v>
      </c>
      <c r="D117" s="59">
        <f>IND_MANFAC_RawData!D77*IND_MANFAC_RawData!D107</f>
        <v>0</v>
      </c>
      <c r="E117" s="59">
        <f>IND_MANFAC_RawData!E77*IND_MANFAC_RawData!E107</f>
        <v>0</v>
      </c>
      <c r="F117" s="59">
        <f>IND_MANFAC_RawData!F77*IND_MANFAC_RawData!F107</f>
        <v>0</v>
      </c>
      <c r="G117" s="59">
        <f>IND_MANFAC_RawData!G77*IND_MANFAC_RawData!G107</f>
        <v>0</v>
      </c>
      <c r="H117" s="59">
        <f>IND_MANFAC_RawData!H77*IND_MANFAC_RawData!H107</f>
        <v>0</v>
      </c>
      <c r="I117" s="59">
        <f>IND_MANFAC_RawData!I77*IND_MANFAC_RawData!I107</f>
        <v>0</v>
      </c>
    </row>
    <row r="118" spans="1:9" customFormat="1">
      <c r="A118" s="468" t="s">
        <v>15</v>
      </c>
      <c r="B118" s="59" t="s">
        <v>55</v>
      </c>
      <c r="C118" s="59">
        <f>IND_MANFAC_RawData!C78*IND_MANFAC_RawData!C108</f>
        <v>0</v>
      </c>
      <c r="D118" s="59">
        <f>IND_MANFAC_RawData!D78*IND_MANFAC_RawData!D108</f>
        <v>0</v>
      </c>
      <c r="E118" s="59">
        <f>IND_MANFAC_RawData!E78*IND_MANFAC_RawData!E108</f>
        <v>0</v>
      </c>
      <c r="F118" s="59">
        <f>IND_MANFAC_RawData!F78*IND_MANFAC_RawData!F108</f>
        <v>0</v>
      </c>
      <c r="G118" s="59">
        <f>IND_MANFAC_RawData!G78*IND_MANFAC_RawData!G108</f>
        <v>0</v>
      </c>
      <c r="H118" s="59">
        <f>IND_MANFAC_RawData!H78*IND_MANFAC_RawData!H108</f>
        <v>0</v>
      </c>
      <c r="I118" s="59">
        <f>IND_MANFAC_RawData!I78*IND_MANFAC_RawData!I108</f>
        <v>0</v>
      </c>
    </row>
    <row r="119" spans="1:9" customFormat="1">
      <c r="A119" s="468" t="s">
        <v>273</v>
      </c>
      <c r="B119" s="59" t="s">
        <v>55</v>
      </c>
      <c r="C119" s="59">
        <f>IND_MANFAC_RawData!C79*IND_MANFAC_RawData!C109</f>
        <v>0</v>
      </c>
      <c r="D119" s="59">
        <f>IND_MANFAC_RawData!D79*IND_MANFAC_RawData!D109</f>
        <v>0</v>
      </c>
      <c r="E119" s="59">
        <f>IND_MANFAC_RawData!E79*IND_MANFAC_RawData!E109</f>
        <v>0</v>
      </c>
      <c r="F119" s="59">
        <f>IND_MANFAC_RawData!F79*IND_MANFAC_RawData!F109</f>
        <v>0</v>
      </c>
      <c r="G119" s="59">
        <f>IND_MANFAC_RawData!G79*IND_MANFAC_RawData!G109</f>
        <v>0</v>
      </c>
      <c r="H119" s="59">
        <f>IND_MANFAC_RawData!H79*IND_MANFAC_RawData!H109</f>
        <v>0</v>
      </c>
      <c r="I119" s="59">
        <f>IND_MANFAC_RawData!I79*IND_MANFAC_RawData!I109</f>
        <v>0</v>
      </c>
    </row>
    <row r="120" spans="1:9" customFormat="1" ht="18.75">
      <c r="A120" s="527" t="s">
        <v>281</v>
      </c>
      <c r="B120" s="528"/>
      <c r="C120" s="528"/>
      <c r="D120" s="528"/>
      <c r="E120" s="528"/>
      <c r="F120" s="528"/>
      <c r="G120" s="528"/>
      <c r="H120" s="528"/>
      <c r="I120" s="529"/>
    </row>
    <row r="121" spans="1:9" customFormat="1">
      <c r="A121" s="555" t="s">
        <v>81</v>
      </c>
      <c r="B121" s="556"/>
      <c r="C121" s="556"/>
      <c r="D121" s="556"/>
      <c r="E121" s="556"/>
      <c r="F121" s="556"/>
      <c r="G121" s="556"/>
      <c r="H121" s="556"/>
      <c r="I121" s="557"/>
    </row>
    <row r="122" spans="1:9" customFormat="1">
      <c r="A122" s="470" t="s">
        <v>276</v>
      </c>
      <c r="B122" s="471"/>
      <c r="C122" s="471"/>
      <c r="D122" s="471"/>
      <c r="E122" s="471"/>
      <c r="F122" s="471"/>
      <c r="G122" s="471"/>
      <c r="H122" s="471"/>
      <c r="I122" s="472"/>
    </row>
    <row r="123" spans="1:9" customFormat="1">
      <c r="A123" s="469" t="s">
        <v>10</v>
      </c>
      <c r="B123" s="90" t="s">
        <v>28</v>
      </c>
      <c r="C123" s="90">
        <v>0.4</v>
      </c>
      <c r="D123" s="90">
        <v>0.4</v>
      </c>
      <c r="E123" s="90">
        <v>0.4</v>
      </c>
      <c r="F123" s="90">
        <v>0.4</v>
      </c>
      <c r="G123" s="90">
        <v>0.4</v>
      </c>
      <c r="H123" s="90">
        <v>0.4</v>
      </c>
      <c r="I123" s="90">
        <v>0.4</v>
      </c>
    </row>
    <row r="124" spans="1:9" customFormat="1">
      <c r="A124" s="469" t="s">
        <v>11</v>
      </c>
      <c r="B124" s="90" t="s">
        <v>28</v>
      </c>
      <c r="C124" s="90">
        <v>0.65</v>
      </c>
      <c r="D124" s="90">
        <v>0.65</v>
      </c>
      <c r="E124" s="90">
        <v>0.65</v>
      </c>
      <c r="F124" s="90">
        <v>0.65</v>
      </c>
      <c r="G124" s="90">
        <v>0.65</v>
      </c>
      <c r="H124" s="90">
        <v>0.65</v>
      </c>
      <c r="I124" s="90">
        <v>0.65</v>
      </c>
    </row>
    <row r="125" spans="1:9" customFormat="1">
      <c r="A125" s="469" t="s">
        <v>14</v>
      </c>
      <c r="B125" s="90" t="s">
        <v>28</v>
      </c>
      <c r="C125" s="90">
        <v>0.9</v>
      </c>
      <c r="D125" s="90">
        <v>0.9</v>
      </c>
      <c r="E125" s="90">
        <v>0.9</v>
      </c>
      <c r="F125" s="90">
        <v>0.9</v>
      </c>
      <c r="G125" s="90">
        <v>0.9</v>
      </c>
      <c r="H125" s="90">
        <v>0.9</v>
      </c>
      <c r="I125" s="90">
        <v>0.9</v>
      </c>
    </row>
    <row r="126" spans="1:9" customFormat="1">
      <c r="A126" s="469" t="s">
        <v>12</v>
      </c>
      <c r="B126" s="90" t="s">
        <v>28</v>
      </c>
      <c r="C126" s="90">
        <v>1</v>
      </c>
      <c r="D126" s="90">
        <v>1</v>
      </c>
      <c r="E126" s="90">
        <v>1</v>
      </c>
      <c r="F126" s="90">
        <v>1</v>
      </c>
      <c r="G126" s="90">
        <v>1</v>
      </c>
      <c r="H126" s="90">
        <v>1</v>
      </c>
      <c r="I126" s="90">
        <v>1</v>
      </c>
    </row>
    <row r="127" spans="1:9" customFormat="1">
      <c r="A127" s="469" t="s">
        <v>190</v>
      </c>
      <c r="B127" s="90" t="s">
        <v>28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</row>
    <row r="128" spans="1:9" customFormat="1">
      <c r="A128" s="469" t="s">
        <v>13</v>
      </c>
      <c r="B128" s="90" t="s">
        <v>28</v>
      </c>
      <c r="C128" s="90">
        <v>0</v>
      </c>
      <c r="D128" s="90">
        <v>0</v>
      </c>
      <c r="E128" s="90">
        <v>0</v>
      </c>
      <c r="F128" s="90">
        <v>0</v>
      </c>
      <c r="G128" s="90">
        <v>0</v>
      </c>
      <c r="H128" s="90">
        <v>0</v>
      </c>
      <c r="I128" s="90">
        <v>0</v>
      </c>
    </row>
    <row r="129" spans="1:9" customFormat="1">
      <c r="A129" s="469" t="s">
        <v>57</v>
      </c>
      <c r="B129" s="90" t="s">
        <v>28</v>
      </c>
      <c r="C129" s="90">
        <v>0</v>
      </c>
      <c r="D129" s="90">
        <v>0</v>
      </c>
      <c r="E129" s="90">
        <v>0</v>
      </c>
      <c r="F129" s="90">
        <v>0</v>
      </c>
      <c r="G129" s="90">
        <v>0</v>
      </c>
      <c r="H129" s="90">
        <v>0</v>
      </c>
      <c r="I129" s="90">
        <v>0</v>
      </c>
    </row>
    <row r="130" spans="1:9" customFormat="1">
      <c r="A130" s="469" t="s">
        <v>15</v>
      </c>
      <c r="B130" s="90" t="s">
        <v>28</v>
      </c>
      <c r="C130" s="90">
        <v>0</v>
      </c>
      <c r="D130" s="90">
        <v>0</v>
      </c>
      <c r="E130" s="90">
        <v>0</v>
      </c>
      <c r="F130" s="90">
        <v>0</v>
      </c>
      <c r="G130" s="90">
        <v>0</v>
      </c>
      <c r="H130" s="90">
        <v>0</v>
      </c>
      <c r="I130" s="90">
        <v>0</v>
      </c>
    </row>
    <row r="131" spans="1:9" customFormat="1">
      <c r="A131" s="469" t="s">
        <v>273</v>
      </c>
      <c r="B131" s="90" t="s">
        <v>28</v>
      </c>
      <c r="C131" s="90">
        <v>0</v>
      </c>
      <c r="D131" s="90">
        <v>0</v>
      </c>
      <c r="E131" s="90">
        <v>0</v>
      </c>
      <c r="F131" s="90">
        <v>0</v>
      </c>
      <c r="G131" s="90">
        <v>0</v>
      </c>
      <c r="H131" s="90">
        <v>0</v>
      </c>
      <c r="I131" s="90">
        <v>0</v>
      </c>
    </row>
    <row r="132" spans="1:9" customFormat="1">
      <c r="A132" s="470" t="s">
        <v>275</v>
      </c>
      <c r="B132" s="471"/>
      <c r="C132" s="471"/>
      <c r="D132" s="471"/>
      <c r="E132" s="471"/>
      <c r="F132" s="471"/>
      <c r="G132" s="471"/>
      <c r="H132" s="471"/>
      <c r="I132" s="472"/>
    </row>
    <row r="133" spans="1:9" customFormat="1">
      <c r="A133" s="469" t="s">
        <v>10</v>
      </c>
      <c r="B133" s="90" t="s">
        <v>28</v>
      </c>
      <c r="C133" s="265">
        <v>0.6</v>
      </c>
      <c r="D133" s="265">
        <v>0.6</v>
      </c>
      <c r="E133" s="265">
        <v>0.6</v>
      </c>
      <c r="F133" s="265">
        <v>0.6</v>
      </c>
      <c r="G133" s="265">
        <v>0.6</v>
      </c>
      <c r="H133" s="265">
        <v>0.6</v>
      </c>
      <c r="I133" s="265">
        <v>0.6</v>
      </c>
    </row>
    <row r="134" spans="1:9" customFormat="1">
      <c r="A134" s="469" t="s">
        <v>11</v>
      </c>
      <c r="B134" s="90" t="s">
        <v>28</v>
      </c>
      <c r="C134" s="265">
        <v>0.7</v>
      </c>
      <c r="D134" s="265">
        <v>0.7</v>
      </c>
      <c r="E134" s="265">
        <v>0.7</v>
      </c>
      <c r="F134" s="265">
        <v>0.7</v>
      </c>
      <c r="G134" s="265">
        <v>0.7</v>
      </c>
      <c r="H134" s="265">
        <v>0.7</v>
      </c>
      <c r="I134" s="265">
        <v>0.7</v>
      </c>
    </row>
    <row r="135" spans="1:9" customFormat="1">
      <c r="A135" s="469" t="s">
        <v>14</v>
      </c>
      <c r="B135" s="90" t="s">
        <v>28</v>
      </c>
      <c r="C135" s="265">
        <v>0.9</v>
      </c>
      <c r="D135" s="265">
        <v>0.9</v>
      </c>
      <c r="E135" s="265">
        <v>0.9</v>
      </c>
      <c r="F135" s="265">
        <v>0.9</v>
      </c>
      <c r="G135" s="265">
        <v>0.9</v>
      </c>
      <c r="H135" s="265">
        <v>0.9</v>
      </c>
      <c r="I135" s="265">
        <v>0.9</v>
      </c>
    </row>
    <row r="136" spans="1:9" customFormat="1">
      <c r="A136" s="469" t="s">
        <v>12</v>
      </c>
      <c r="B136" s="90" t="s">
        <v>28</v>
      </c>
      <c r="C136" s="90">
        <v>1</v>
      </c>
      <c r="D136" s="90">
        <v>1</v>
      </c>
      <c r="E136" s="90">
        <v>1</v>
      </c>
      <c r="F136" s="90">
        <v>1</v>
      </c>
      <c r="G136" s="90">
        <v>1</v>
      </c>
      <c r="H136" s="90">
        <v>1</v>
      </c>
      <c r="I136" s="90">
        <v>1</v>
      </c>
    </row>
    <row r="137" spans="1:9" customFormat="1">
      <c r="A137" s="469" t="s">
        <v>190</v>
      </c>
      <c r="B137" s="90" t="s">
        <v>28</v>
      </c>
      <c r="C137" s="90">
        <v>3.5</v>
      </c>
      <c r="D137" s="90">
        <v>3.5</v>
      </c>
      <c r="E137" s="90">
        <v>3.5</v>
      </c>
      <c r="F137" s="90">
        <v>3.5</v>
      </c>
      <c r="G137" s="90">
        <v>3.5</v>
      </c>
      <c r="H137" s="90">
        <v>3.5</v>
      </c>
      <c r="I137" s="90">
        <v>3.5</v>
      </c>
    </row>
    <row r="138" spans="1:9" customFormat="1">
      <c r="A138" s="469" t="s">
        <v>13</v>
      </c>
      <c r="B138" s="90" t="s">
        <v>28</v>
      </c>
      <c r="C138" s="90">
        <v>1</v>
      </c>
      <c r="D138" s="90">
        <v>1</v>
      </c>
      <c r="E138" s="90">
        <v>1</v>
      </c>
      <c r="F138" s="90">
        <v>1</v>
      </c>
      <c r="G138" s="90">
        <v>1</v>
      </c>
      <c r="H138" s="90">
        <v>1</v>
      </c>
      <c r="I138" s="90">
        <v>1</v>
      </c>
    </row>
    <row r="139" spans="1:9" customFormat="1">
      <c r="A139" s="469" t="s">
        <v>57</v>
      </c>
      <c r="B139" s="90" t="s">
        <v>28</v>
      </c>
      <c r="C139" s="90">
        <v>1</v>
      </c>
      <c r="D139" s="90">
        <v>1</v>
      </c>
      <c r="E139" s="90">
        <v>1</v>
      </c>
      <c r="F139" s="90">
        <v>1</v>
      </c>
      <c r="G139" s="90">
        <v>1</v>
      </c>
      <c r="H139" s="90">
        <v>1</v>
      </c>
      <c r="I139" s="90">
        <v>1</v>
      </c>
    </row>
    <row r="140" spans="1:9" customFormat="1">
      <c r="A140" s="469" t="s">
        <v>15</v>
      </c>
      <c r="B140" s="90" t="s">
        <v>28</v>
      </c>
      <c r="C140" s="90">
        <v>0</v>
      </c>
      <c r="D140" s="90">
        <v>0</v>
      </c>
      <c r="E140" s="90">
        <v>0</v>
      </c>
      <c r="F140" s="90">
        <v>0</v>
      </c>
      <c r="G140" s="90">
        <v>0</v>
      </c>
      <c r="H140" s="90">
        <v>0</v>
      </c>
      <c r="I140" s="90">
        <v>0</v>
      </c>
    </row>
    <row r="141" spans="1:9" customFormat="1">
      <c r="A141" s="469" t="s">
        <v>273</v>
      </c>
      <c r="B141" s="90" t="s">
        <v>28</v>
      </c>
      <c r="C141" s="90">
        <v>0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  <c r="I141" s="90">
        <v>0</v>
      </c>
    </row>
    <row r="142" spans="1:9" customFormat="1">
      <c r="A142" s="470" t="s">
        <v>274</v>
      </c>
      <c r="B142" s="471"/>
      <c r="C142" s="471"/>
      <c r="D142" s="471"/>
      <c r="E142" s="471"/>
      <c r="F142" s="471"/>
      <c r="G142" s="471"/>
      <c r="H142" s="471"/>
      <c r="I142" s="472"/>
    </row>
    <row r="143" spans="1:9" customFormat="1">
      <c r="A143" s="469" t="s">
        <v>10</v>
      </c>
      <c r="B143" s="90" t="s">
        <v>28</v>
      </c>
      <c r="C143" s="90">
        <v>0.7</v>
      </c>
      <c r="D143" s="90">
        <v>0.7</v>
      </c>
      <c r="E143" s="90">
        <v>0.7</v>
      </c>
      <c r="F143" s="90">
        <v>0.7</v>
      </c>
      <c r="G143" s="90">
        <v>0.7</v>
      </c>
      <c r="H143" s="90">
        <v>0.7</v>
      </c>
      <c r="I143" s="90">
        <v>0.7</v>
      </c>
    </row>
    <row r="144" spans="1:9" customFormat="1">
      <c r="A144" s="469" t="s">
        <v>11</v>
      </c>
      <c r="B144" s="90" t="s">
        <v>28</v>
      </c>
      <c r="C144" s="90">
        <v>0.8</v>
      </c>
      <c r="D144" s="90">
        <v>0.8</v>
      </c>
      <c r="E144" s="90">
        <v>0.8</v>
      </c>
      <c r="F144" s="90">
        <v>0.8</v>
      </c>
      <c r="G144" s="90">
        <v>0.8</v>
      </c>
      <c r="H144" s="90">
        <v>0.8</v>
      </c>
      <c r="I144" s="90">
        <v>0.8</v>
      </c>
    </row>
    <row r="145" spans="1:9" customFormat="1">
      <c r="A145" s="469" t="s">
        <v>14</v>
      </c>
      <c r="B145" s="90" t="s">
        <v>28</v>
      </c>
      <c r="C145" s="90">
        <v>0.9</v>
      </c>
      <c r="D145" s="90">
        <v>0.9</v>
      </c>
      <c r="E145" s="90">
        <v>0.9</v>
      </c>
      <c r="F145" s="90">
        <v>0.9</v>
      </c>
      <c r="G145" s="90">
        <v>0.9</v>
      </c>
      <c r="H145" s="90">
        <v>0.9</v>
      </c>
      <c r="I145" s="90">
        <v>0.9</v>
      </c>
    </row>
    <row r="146" spans="1:9" customFormat="1">
      <c r="A146" s="469" t="s">
        <v>12</v>
      </c>
      <c r="B146" s="90" t="s">
        <v>28</v>
      </c>
      <c r="C146" s="90">
        <v>1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  <c r="I146" s="90">
        <v>1</v>
      </c>
    </row>
    <row r="147" spans="1:9" customFormat="1">
      <c r="A147" s="469" t="s">
        <v>190</v>
      </c>
      <c r="B147" s="90" t="s">
        <v>28</v>
      </c>
      <c r="C147" s="90">
        <v>3.5</v>
      </c>
      <c r="D147" s="90">
        <v>3.5</v>
      </c>
      <c r="E147" s="90">
        <v>3.5</v>
      </c>
      <c r="F147" s="90">
        <v>3.5</v>
      </c>
      <c r="G147" s="90">
        <v>3.5</v>
      </c>
      <c r="H147" s="90">
        <v>3.5</v>
      </c>
      <c r="I147" s="90">
        <v>3.5</v>
      </c>
    </row>
    <row r="148" spans="1:9" customFormat="1">
      <c r="A148" s="469" t="s">
        <v>13</v>
      </c>
      <c r="B148" s="90" t="s">
        <v>28</v>
      </c>
      <c r="C148" s="90">
        <v>1</v>
      </c>
      <c r="D148" s="90">
        <v>1</v>
      </c>
      <c r="E148" s="90">
        <v>1</v>
      </c>
      <c r="F148" s="90">
        <v>1</v>
      </c>
      <c r="G148" s="90">
        <v>1</v>
      </c>
      <c r="H148" s="90">
        <v>1</v>
      </c>
      <c r="I148" s="90">
        <v>1</v>
      </c>
    </row>
    <row r="149" spans="1:9" customFormat="1">
      <c r="A149" s="469" t="s">
        <v>57</v>
      </c>
      <c r="B149" s="90" t="s">
        <v>28</v>
      </c>
      <c r="C149" s="90">
        <v>1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  <c r="I149" s="90">
        <v>1</v>
      </c>
    </row>
    <row r="150" spans="1:9" customFormat="1">
      <c r="A150" s="469" t="s">
        <v>15</v>
      </c>
      <c r="B150" s="90" t="s">
        <v>28</v>
      </c>
      <c r="C150" s="90">
        <v>0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  <c r="I150" s="90">
        <v>0</v>
      </c>
    </row>
    <row r="151" spans="1:9" customFormat="1">
      <c r="A151" s="469" t="s">
        <v>273</v>
      </c>
      <c r="B151" s="90" t="s">
        <v>28</v>
      </c>
      <c r="C151" s="90">
        <v>0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  <c r="I151" s="90">
        <v>0</v>
      </c>
    </row>
    <row r="152" spans="1:9" ht="18.75">
      <c r="A152" s="527" t="s">
        <v>281</v>
      </c>
      <c r="B152" s="528"/>
      <c r="C152" s="528"/>
      <c r="D152" s="528"/>
      <c r="E152" s="528"/>
      <c r="F152" s="528"/>
      <c r="G152" s="528"/>
      <c r="H152" s="528"/>
      <c r="I152" s="529"/>
    </row>
    <row r="153" spans="1:9">
      <c r="A153" s="546" t="s">
        <v>256</v>
      </c>
      <c r="B153" s="547"/>
      <c r="C153" s="547"/>
      <c r="D153" s="547"/>
      <c r="E153" s="547"/>
      <c r="F153" s="547"/>
      <c r="G153" s="547"/>
      <c r="H153" s="547"/>
      <c r="I153" s="547"/>
    </row>
    <row r="154" spans="1:9">
      <c r="A154" s="291" t="s">
        <v>10</v>
      </c>
      <c r="B154" s="462" t="s">
        <v>55</v>
      </c>
      <c r="C154" s="291">
        <f>C91*C123</f>
        <v>0</v>
      </c>
      <c r="D154" s="291">
        <f t="shared" ref="D154:I154" si="8">D91*D123</f>
        <v>0</v>
      </c>
      <c r="E154" s="291">
        <f t="shared" si="8"/>
        <v>0</v>
      </c>
      <c r="F154" s="291">
        <f t="shared" si="8"/>
        <v>0</v>
      </c>
      <c r="G154" s="291">
        <f t="shared" si="8"/>
        <v>0</v>
      </c>
      <c r="H154" s="291">
        <f t="shared" si="8"/>
        <v>0</v>
      </c>
      <c r="I154" s="291">
        <f t="shared" si="8"/>
        <v>0</v>
      </c>
    </row>
    <row r="155" spans="1:9">
      <c r="A155" s="291" t="s">
        <v>11</v>
      </c>
      <c r="B155" s="462" t="s">
        <v>55</v>
      </c>
      <c r="C155" s="291">
        <f t="shared" ref="C155:I162" si="9">C92*C124</f>
        <v>0</v>
      </c>
      <c r="D155" s="291">
        <f t="shared" si="9"/>
        <v>0</v>
      </c>
      <c r="E155" s="291">
        <f t="shared" si="9"/>
        <v>0</v>
      </c>
      <c r="F155" s="291">
        <f t="shared" si="9"/>
        <v>0</v>
      </c>
      <c r="G155" s="291">
        <f t="shared" si="9"/>
        <v>0</v>
      </c>
      <c r="H155" s="291">
        <f t="shared" si="9"/>
        <v>0</v>
      </c>
      <c r="I155" s="291">
        <f t="shared" si="9"/>
        <v>0</v>
      </c>
    </row>
    <row r="156" spans="1:9">
      <c r="A156" s="291" t="s">
        <v>14</v>
      </c>
      <c r="B156" s="462" t="s">
        <v>55</v>
      </c>
      <c r="C156" s="291">
        <f t="shared" si="9"/>
        <v>0</v>
      </c>
      <c r="D156" s="291">
        <f t="shared" si="9"/>
        <v>0</v>
      </c>
      <c r="E156" s="291">
        <f t="shared" si="9"/>
        <v>0</v>
      </c>
      <c r="F156" s="291">
        <f t="shared" si="9"/>
        <v>0</v>
      </c>
      <c r="G156" s="291">
        <f t="shared" si="9"/>
        <v>0</v>
      </c>
      <c r="H156" s="291">
        <f t="shared" si="9"/>
        <v>0</v>
      </c>
      <c r="I156" s="291">
        <f t="shared" si="9"/>
        <v>0</v>
      </c>
    </row>
    <row r="157" spans="1:9">
      <c r="A157" s="291" t="s">
        <v>12</v>
      </c>
      <c r="B157" s="462" t="s">
        <v>55</v>
      </c>
      <c r="C157" s="291">
        <f t="shared" si="9"/>
        <v>41.984732824427482</v>
      </c>
      <c r="D157" s="291">
        <f t="shared" si="9"/>
        <v>41.984732824427482</v>
      </c>
      <c r="E157" s="291">
        <f t="shared" si="9"/>
        <v>41.984732824427482</v>
      </c>
      <c r="F157" s="291">
        <f t="shared" si="9"/>
        <v>41.984732824427482</v>
      </c>
      <c r="G157" s="291">
        <f t="shared" si="9"/>
        <v>41.984732824427482</v>
      </c>
      <c r="H157" s="291">
        <f t="shared" si="9"/>
        <v>41.984732824427482</v>
      </c>
      <c r="I157" s="291">
        <f t="shared" si="9"/>
        <v>41.984732824427482</v>
      </c>
    </row>
    <row r="158" spans="1:9">
      <c r="A158" s="291" t="s">
        <v>190</v>
      </c>
      <c r="B158" s="462" t="s">
        <v>55</v>
      </c>
      <c r="C158" s="291">
        <f t="shared" si="9"/>
        <v>0</v>
      </c>
      <c r="D158" s="291">
        <f t="shared" si="9"/>
        <v>0</v>
      </c>
      <c r="E158" s="291">
        <f t="shared" si="9"/>
        <v>0</v>
      </c>
      <c r="F158" s="291">
        <f t="shared" si="9"/>
        <v>0</v>
      </c>
      <c r="G158" s="291">
        <f t="shared" si="9"/>
        <v>0</v>
      </c>
      <c r="H158" s="291">
        <f t="shared" si="9"/>
        <v>0</v>
      </c>
      <c r="I158" s="291">
        <f t="shared" si="9"/>
        <v>0</v>
      </c>
    </row>
    <row r="159" spans="1:9">
      <c r="A159" s="291" t="s">
        <v>13</v>
      </c>
      <c r="B159" s="462" t="s">
        <v>55</v>
      </c>
      <c r="C159" s="291">
        <f t="shared" si="9"/>
        <v>0</v>
      </c>
      <c r="D159" s="291">
        <f t="shared" si="9"/>
        <v>0</v>
      </c>
      <c r="E159" s="291">
        <f t="shared" si="9"/>
        <v>0</v>
      </c>
      <c r="F159" s="291">
        <f t="shared" si="9"/>
        <v>0</v>
      </c>
      <c r="G159" s="291">
        <f t="shared" si="9"/>
        <v>0</v>
      </c>
      <c r="H159" s="291">
        <f t="shared" si="9"/>
        <v>0</v>
      </c>
      <c r="I159" s="291">
        <f t="shared" si="9"/>
        <v>0</v>
      </c>
    </row>
    <row r="160" spans="1:9">
      <c r="A160" s="291" t="s">
        <v>57</v>
      </c>
      <c r="B160" s="462" t="s">
        <v>55</v>
      </c>
      <c r="C160" s="291">
        <f t="shared" si="9"/>
        <v>0</v>
      </c>
      <c r="D160" s="291">
        <f t="shared" si="9"/>
        <v>0</v>
      </c>
      <c r="E160" s="291">
        <f t="shared" si="9"/>
        <v>0</v>
      </c>
      <c r="F160" s="291">
        <f t="shared" si="9"/>
        <v>0</v>
      </c>
      <c r="G160" s="291">
        <f t="shared" si="9"/>
        <v>0</v>
      </c>
      <c r="H160" s="291">
        <f t="shared" si="9"/>
        <v>0</v>
      </c>
      <c r="I160" s="291">
        <f t="shared" si="9"/>
        <v>0</v>
      </c>
    </row>
    <row r="161" spans="1:9">
      <c r="A161" s="291" t="s">
        <v>15</v>
      </c>
      <c r="B161" s="462" t="s">
        <v>55</v>
      </c>
      <c r="C161" s="291">
        <f t="shared" si="9"/>
        <v>0</v>
      </c>
      <c r="D161" s="291">
        <f t="shared" si="9"/>
        <v>0</v>
      </c>
      <c r="E161" s="291">
        <f t="shared" si="9"/>
        <v>0</v>
      </c>
      <c r="F161" s="291">
        <f t="shared" si="9"/>
        <v>0</v>
      </c>
      <c r="G161" s="291">
        <f t="shared" si="9"/>
        <v>0</v>
      </c>
      <c r="H161" s="291">
        <f t="shared" si="9"/>
        <v>0</v>
      </c>
      <c r="I161" s="291">
        <f t="shared" si="9"/>
        <v>0</v>
      </c>
    </row>
    <row r="162" spans="1:9">
      <c r="A162" s="473" t="s">
        <v>273</v>
      </c>
      <c r="B162" s="462" t="s">
        <v>55</v>
      </c>
      <c r="C162" s="291">
        <f t="shared" si="9"/>
        <v>0</v>
      </c>
      <c r="D162" s="291">
        <f t="shared" si="9"/>
        <v>0</v>
      </c>
      <c r="E162" s="291">
        <f t="shared" si="9"/>
        <v>0</v>
      </c>
      <c r="F162" s="291">
        <f t="shared" si="9"/>
        <v>0</v>
      </c>
      <c r="G162" s="291">
        <f t="shared" si="9"/>
        <v>0</v>
      </c>
      <c r="H162" s="291">
        <f t="shared" si="9"/>
        <v>0</v>
      </c>
      <c r="I162" s="291">
        <f t="shared" si="9"/>
        <v>0</v>
      </c>
    </row>
    <row r="163" spans="1:9">
      <c r="A163" s="473" t="s">
        <v>34</v>
      </c>
      <c r="B163" s="473" t="s">
        <v>55</v>
      </c>
      <c r="C163" s="291">
        <f>SUM(C154:C162)</f>
        <v>41.984732824427482</v>
      </c>
      <c r="D163" s="291">
        <f t="shared" ref="D163:I163" si="10">SUM(D154:D162)</f>
        <v>41.984732824427482</v>
      </c>
      <c r="E163" s="291">
        <f t="shared" si="10"/>
        <v>41.984732824427482</v>
      </c>
      <c r="F163" s="291">
        <f t="shared" si="10"/>
        <v>41.984732824427482</v>
      </c>
      <c r="G163" s="291">
        <f t="shared" si="10"/>
        <v>41.984732824427482</v>
      </c>
      <c r="H163" s="291">
        <f t="shared" si="10"/>
        <v>41.984732824427482</v>
      </c>
      <c r="I163" s="291">
        <f t="shared" si="10"/>
        <v>41.984732824427482</v>
      </c>
    </row>
    <row r="164" spans="1:9">
      <c r="A164" s="291"/>
      <c r="B164" s="462"/>
      <c r="C164" s="291"/>
      <c r="D164" s="291"/>
      <c r="E164" s="291"/>
      <c r="F164" s="291"/>
      <c r="G164" s="291"/>
      <c r="H164" s="291"/>
      <c r="I164" s="291"/>
    </row>
    <row r="165" spans="1:9">
      <c r="A165" s="291" t="s">
        <v>10</v>
      </c>
      <c r="B165" s="462" t="s">
        <v>55</v>
      </c>
      <c r="C165" s="291">
        <f>C101*C133</f>
        <v>0</v>
      </c>
      <c r="D165" s="291">
        <f t="shared" ref="D165:I165" si="11">D101*D133</f>
        <v>0</v>
      </c>
      <c r="E165" s="291">
        <f t="shared" si="11"/>
        <v>0</v>
      </c>
      <c r="F165" s="291">
        <f t="shared" si="11"/>
        <v>0</v>
      </c>
      <c r="G165" s="291">
        <f t="shared" si="11"/>
        <v>0</v>
      </c>
      <c r="H165" s="291">
        <f t="shared" si="11"/>
        <v>0</v>
      </c>
      <c r="I165" s="291">
        <f t="shared" si="11"/>
        <v>0</v>
      </c>
    </row>
    <row r="166" spans="1:9">
      <c r="A166" s="291" t="s">
        <v>11</v>
      </c>
      <c r="B166" s="462" t="s">
        <v>55</v>
      </c>
      <c r="C166" s="291">
        <f t="shared" ref="C166:I166" si="12">C102*C134</f>
        <v>0</v>
      </c>
      <c r="D166" s="291">
        <f t="shared" si="12"/>
        <v>0</v>
      </c>
      <c r="E166" s="291">
        <f t="shared" si="12"/>
        <v>0</v>
      </c>
      <c r="F166" s="291">
        <f t="shared" si="12"/>
        <v>0</v>
      </c>
      <c r="G166" s="291">
        <f t="shared" si="12"/>
        <v>0</v>
      </c>
      <c r="H166" s="291">
        <f t="shared" si="12"/>
        <v>0</v>
      </c>
      <c r="I166" s="291">
        <f t="shared" si="12"/>
        <v>0</v>
      </c>
    </row>
    <row r="167" spans="1:9">
      <c r="A167" s="291" t="s">
        <v>14</v>
      </c>
      <c r="B167" s="462" t="s">
        <v>55</v>
      </c>
      <c r="C167" s="291">
        <f t="shared" ref="C167:I167" si="13">C103*C135</f>
        <v>0</v>
      </c>
      <c r="D167" s="291">
        <f t="shared" si="13"/>
        <v>0</v>
      </c>
      <c r="E167" s="291">
        <f t="shared" si="13"/>
        <v>0</v>
      </c>
      <c r="F167" s="291">
        <f t="shared" si="13"/>
        <v>0</v>
      </c>
      <c r="G167" s="291">
        <f t="shared" si="13"/>
        <v>0</v>
      </c>
      <c r="H167" s="291">
        <f t="shared" si="13"/>
        <v>0</v>
      </c>
      <c r="I167" s="291">
        <f t="shared" si="13"/>
        <v>0</v>
      </c>
    </row>
    <row r="168" spans="1:9">
      <c r="A168" s="291" t="s">
        <v>12</v>
      </c>
      <c r="B168" s="462" t="s">
        <v>55</v>
      </c>
      <c r="C168" s="291">
        <f t="shared" ref="C168:I168" si="14">C104*C136</f>
        <v>25.190839694656486</v>
      </c>
      <c r="D168" s="291">
        <f t="shared" si="14"/>
        <v>25.190839694656486</v>
      </c>
      <c r="E168" s="291">
        <f t="shared" si="14"/>
        <v>25.190839694656486</v>
      </c>
      <c r="F168" s="291">
        <f t="shared" si="14"/>
        <v>25.190839694656486</v>
      </c>
      <c r="G168" s="291">
        <f t="shared" si="14"/>
        <v>25.190839694656486</v>
      </c>
      <c r="H168" s="291">
        <f t="shared" si="14"/>
        <v>25.190839694656486</v>
      </c>
      <c r="I168" s="291">
        <f t="shared" si="14"/>
        <v>25.190839694656486</v>
      </c>
    </row>
    <row r="169" spans="1:9">
      <c r="A169" s="291" t="s">
        <v>190</v>
      </c>
      <c r="B169" s="462" t="s">
        <v>55</v>
      </c>
      <c r="C169" s="291">
        <f t="shared" ref="C169:I169" si="15">C105*C137</f>
        <v>0</v>
      </c>
      <c r="D169" s="291">
        <f t="shared" si="15"/>
        <v>0</v>
      </c>
      <c r="E169" s="291">
        <f t="shared" si="15"/>
        <v>0</v>
      </c>
      <c r="F169" s="291">
        <f t="shared" si="15"/>
        <v>0</v>
      </c>
      <c r="G169" s="291">
        <f t="shared" si="15"/>
        <v>0</v>
      </c>
      <c r="H169" s="291">
        <f t="shared" si="15"/>
        <v>0</v>
      </c>
      <c r="I169" s="291">
        <f t="shared" si="15"/>
        <v>0</v>
      </c>
    </row>
    <row r="170" spans="1:9">
      <c r="A170" s="291" t="s">
        <v>13</v>
      </c>
      <c r="B170" s="462" t="s">
        <v>55</v>
      </c>
      <c r="C170" s="291">
        <f t="shared" ref="C170:I170" si="16">C106*C138</f>
        <v>0</v>
      </c>
      <c r="D170" s="291">
        <f t="shared" si="16"/>
        <v>0</v>
      </c>
      <c r="E170" s="291">
        <f t="shared" si="16"/>
        <v>0</v>
      </c>
      <c r="F170" s="291">
        <f t="shared" si="16"/>
        <v>0</v>
      </c>
      <c r="G170" s="291">
        <f t="shared" si="16"/>
        <v>0</v>
      </c>
      <c r="H170" s="291">
        <f t="shared" si="16"/>
        <v>0</v>
      </c>
      <c r="I170" s="291">
        <f t="shared" si="16"/>
        <v>0</v>
      </c>
    </row>
    <row r="171" spans="1:9">
      <c r="A171" s="291" t="s">
        <v>57</v>
      </c>
      <c r="B171" s="462" t="s">
        <v>55</v>
      </c>
      <c r="C171" s="291">
        <f t="shared" ref="C171:I171" si="17">C107*C139</f>
        <v>0</v>
      </c>
      <c r="D171" s="291">
        <f t="shared" si="17"/>
        <v>0</v>
      </c>
      <c r="E171" s="291">
        <f t="shared" si="17"/>
        <v>0</v>
      </c>
      <c r="F171" s="291">
        <f t="shared" si="17"/>
        <v>0</v>
      </c>
      <c r="G171" s="291">
        <f t="shared" si="17"/>
        <v>0</v>
      </c>
      <c r="H171" s="291">
        <f t="shared" si="17"/>
        <v>0</v>
      </c>
      <c r="I171" s="291">
        <f t="shared" si="17"/>
        <v>0</v>
      </c>
    </row>
    <row r="172" spans="1:9">
      <c r="A172" s="291" t="s">
        <v>15</v>
      </c>
      <c r="B172" s="462" t="s">
        <v>55</v>
      </c>
      <c r="C172" s="291">
        <f t="shared" ref="C172:I172" si="18">C108*C140</f>
        <v>0</v>
      </c>
      <c r="D172" s="291">
        <f t="shared" si="18"/>
        <v>0</v>
      </c>
      <c r="E172" s="291">
        <f t="shared" si="18"/>
        <v>0</v>
      </c>
      <c r="F172" s="291">
        <f t="shared" si="18"/>
        <v>0</v>
      </c>
      <c r="G172" s="291">
        <f t="shared" si="18"/>
        <v>0</v>
      </c>
      <c r="H172" s="291">
        <f t="shared" si="18"/>
        <v>0</v>
      </c>
      <c r="I172" s="291">
        <f t="shared" si="18"/>
        <v>0</v>
      </c>
    </row>
    <row r="173" spans="1:9">
      <c r="A173" s="473" t="s">
        <v>273</v>
      </c>
      <c r="B173" s="462" t="s">
        <v>55</v>
      </c>
      <c r="C173" s="291">
        <f t="shared" ref="C173:I173" si="19">C109*C141</f>
        <v>0</v>
      </c>
      <c r="D173" s="291">
        <f t="shared" si="19"/>
        <v>0</v>
      </c>
      <c r="E173" s="291">
        <f t="shared" si="19"/>
        <v>0</v>
      </c>
      <c r="F173" s="291">
        <f t="shared" si="19"/>
        <v>0</v>
      </c>
      <c r="G173" s="291">
        <f t="shared" si="19"/>
        <v>0</v>
      </c>
      <c r="H173" s="291">
        <f t="shared" si="19"/>
        <v>0</v>
      </c>
      <c r="I173" s="291">
        <f t="shared" si="19"/>
        <v>0</v>
      </c>
    </row>
    <row r="174" spans="1:9">
      <c r="A174" s="473" t="s">
        <v>34</v>
      </c>
      <c r="B174" s="473" t="s">
        <v>55</v>
      </c>
      <c r="C174" s="291">
        <f>SUM(C165:C173)</f>
        <v>25.190839694656486</v>
      </c>
      <c r="D174" s="291">
        <f t="shared" ref="D174" si="20">SUM(D165:D173)</f>
        <v>25.190839694656486</v>
      </c>
      <c r="E174" s="291">
        <f t="shared" ref="E174" si="21">SUM(E165:E173)</f>
        <v>25.190839694656486</v>
      </c>
      <c r="F174" s="291">
        <f t="shared" ref="F174" si="22">SUM(F165:F173)</f>
        <v>25.190839694656486</v>
      </c>
      <c r="G174" s="291">
        <f t="shared" ref="G174" si="23">SUM(G165:G173)</f>
        <v>25.190839694656486</v>
      </c>
      <c r="H174" s="291">
        <f t="shared" ref="H174" si="24">SUM(H165:H173)</f>
        <v>25.190839694656486</v>
      </c>
      <c r="I174" s="291">
        <f t="shared" ref="I174" si="25">SUM(I165:I173)</f>
        <v>25.190839694656486</v>
      </c>
    </row>
    <row r="175" spans="1:9">
      <c r="A175" s="291"/>
      <c r="B175" s="462"/>
      <c r="C175" s="291"/>
      <c r="D175" s="291"/>
      <c r="E175" s="291"/>
      <c r="F175" s="291"/>
      <c r="G175" s="291"/>
      <c r="H175" s="291"/>
      <c r="I175" s="291"/>
    </row>
    <row r="176" spans="1:9">
      <c r="A176" s="291" t="s">
        <v>10</v>
      </c>
      <c r="B176" s="462" t="s">
        <v>55</v>
      </c>
      <c r="C176" s="291">
        <f>C111*C143</f>
        <v>0</v>
      </c>
      <c r="D176" s="291">
        <f t="shared" ref="D176:I176" si="26">D111*D143</f>
        <v>0</v>
      </c>
      <c r="E176" s="291">
        <f t="shared" si="26"/>
        <v>0</v>
      </c>
      <c r="F176" s="291">
        <f t="shared" si="26"/>
        <v>0</v>
      </c>
      <c r="G176" s="291">
        <f t="shared" si="26"/>
        <v>0</v>
      </c>
      <c r="H176" s="291">
        <f t="shared" si="26"/>
        <v>0</v>
      </c>
      <c r="I176" s="291">
        <f t="shared" si="26"/>
        <v>0</v>
      </c>
    </row>
    <row r="177" spans="1:9">
      <c r="A177" s="291" t="s">
        <v>11</v>
      </c>
      <c r="B177" s="462" t="s">
        <v>55</v>
      </c>
      <c r="C177" s="291">
        <f t="shared" ref="C177:I177" si="27">C112*C144</f>
        <v>0</v>
      </c>
      <c r="D177" s="291">
        <f t="shared" si="27"/>
        <v>0</v>
      </c>
      <c r="E177" s="291">
        <f t="shared" si="27"/>
        <v>0</v>
      </c>
      <c r="F177" s="291">
        <f t="shared" si="27"/>
        <v>0</v>
      </c>
      <c r="G177" s="291">
        <f t="shared" si="27"/>
        <v>0</v>
      </c>
      <c r="H177" s="291">
        <f t="shared" si="27"/>
        <v>0</v>
      </c>
      <c r="I177" s="291">
        <f t="shared" si="27"/>
        <v>0</v>
      </c>
    </row>
    <row r="178" spans="1:9">
      <c r="A178" s="291" t="s">
        <v>14</v>
      </c>
      <c r="B178" s="462" t="s">
        <v>55</v>
      </c>
      <c r="C178" s="291">
        <f t="shared" ref="C178:I178" si="28">C113*C145</f>
        <v>0</v>
      </c>
      <c r="D178" s="291">
        <f t="shared" si="28"/>
        <v>0</v>
      </c>
      <c r="E178" s="291">
        <f t="shared" si="28"/>
        <v>0</v>
      </c>
      <c r="F178" s="291">
        <f t="shared" si="28"/>
        <v>0</v>
      </c>
      <c r="G178" s="291">
        <f t="shared" si="28"/>
        <v>0</v>
      </c>
      <c r="H178" s="291">
        <f t="shared" si="28"/>
        <v>0</v>
      </c>
      <c r="I178" s="291">
        <f t="shared" si="28"/>
        <v>0</v>
      </c>
    </row>
    <row r="179" spans="1:9">
      <c r="A179" s="291" t="s">
        <v>12</v>
      </c>
      <c r="B179" s="462" t="s">
        <v>55</v>
      </c>
      <c r="C179" s="291">
        <f t="shared" ref="C179:I179" si="29">C114*C146</f>
        <v>32.824427480916029</v>
      </c>
      <c r="D179" s="291">
        <f t="shared" si="29"/>
        <v>32.824427480916029</v>
      </c>
      <c r="E179" s="291">
        <f t="shared" si="29"/>
        <v>32.824427480916029</v>
      </c>
      <c r="F179" s="291">
        <f t="shared" si="29"/>
        <v>32.824427480916029</v>
      </c>
      <c r="G179" s="291">
        <f t="shared" si="29"/>
        <v>32.824427480916029</v>
      </c>
      <c r="H179" s="291">
        <f t="shared" si="29"/>
        <v>32.824427480916029</v>
      </c>
      <c r="I179" s="291">
        <f t="shared" si="29"/>
        <v>32.824427480916029</v>
      </c>
    </row>
    <row r="180" spans="1:9">
      <c r="A180" s="291" t="s">
        <v>190</v>
      </c>
      <c r="B180" s="462" t="s">
        <v>55</v>
      </c>
      <c r="C180" s="291">
        <f t="shared" ref="C180:I180" si="30">C115*C147</f>
        <v>0</v>
      </c>
      <c r="D180" s="291">
        <f t="shared" si="30"/>
        <v>0</v>
      </c>
      <c r="E180" s="291">
        <f t="shared" si="30"/>
        <v>0</v>
      </c>
      <c r="F180" s="291">
        <f t="shared" si="30"/>
        <v>0</v>
      </c>
      <c r="G180" s="291">
        <f t="shared" si="30"/>
        <v>0</v>
      </c>
      <c r="H180" s="291">
        <f t="shared" si="30"/>
        <v>0</v>
      </c>
      <c r="I180" s="291">
        <f t="shared" si="30"/>
        <v>0</v>
      </c>
    </row>
    <row r="181" spans="1:9">
      <c r="A181" s="291" t="s">
        <v>13</v>
      </c>
      <c r="B181" s="462" t="s">
        <v>55</v>
      </c>
      <c r="C181" s="291">
        <f t="shared" ref="C181:I181" si="31">C116*C148</f>
        <v>0</v>
      </c>
      <c r="D181" s="291">
        <f t="shared" si="31"/>
        <v>0</v>
      </c>
      <c r="E181" s="291">
        <f t="shared" si="31"/>
        <v>0</v>
      </c>
      <c r="F181" s="291">
        <f t="shared" si="31"/>
        <v>0</v>
      </c>
      <c r="G181" s="291">
        <f t="shared" si="31"/>
        <v>0</v>
      </c>
      <c r="H181" s="291">
        <f t="shared" si="31"/>
        <v>0</v>
      </c>
      <c r="I181" s="291">
        <f t="shared" si="31"/>
        <v>0</v>
      </c>
    </row>
    <row r="182" spans="1:9">
      <c r="A182" s="291" t="s">
        <v>57</v>
      </c>
      <c r="B182" s="462" t="s">
        <v>55</v>
      </c>
      <c r="C182" s="291">
        <f t="shared" ref="C182:I182" si="32">C117*C149</f>
        <v>0</v>
      </c>
      <c r="D182" s="291">
        <f t="shared" si="32"/>
        <v>0</v>
      </c>
      <c r="E182" s="291">
        <f t="shared" si="32"/>
        <v>0</v>
      </c>
      <c r="F182" s="291">
        <f t="shared" si="32"/>
        <v>0</v>
      </c>
      <c r="G182" s="291">
        <f t="shared" si="32"/>
        <v>0</v>
      </c>
      <c r="H182" s="291">
        <f t="shared" si="32"/>
        <v>0</v>
      </c>
      <c r="I182" s="291">
        <f t="shared" si="32"/>
        <v>0</v>
      </c>
    </row>
    <row r="183" spans="1:9">
      <c r="A183" s="291" t="s">
        <v>15</v>
      </c>
      <c r="B183" s="462" t="s">
        <v>55</v>
      </c>
      <c r="C183" s="291">
        <f t="shared" ref="C183:I183" si="33">C118*C150</f>
        <v>0</v>
      </c>
      <c r="D183" s="291">
        <f t="shared" si="33"/>
        <v>0</v>
      </c>
      <c r="E183" s="291">
        <f t="shared" si="33"/>
        <v>0</v>
      </c>
      <c r="F183" s="291">
        <f t="shared" si="33"/>
        <v>0</v>
      </c>
      <c r="G183" s="291">
        <f t="shared" si="33"/>
        <v>0</v>
      </c>
      <c r="H183" s="291">
        <f t="shared" si="33"/>
        <v>0</v>
      </c>
      <c r="I183" s="291">
        <f t="shared" si="33"/>
        <v>0</v>
      </c>
    </row>
    <row r="184" spans="1:9">
      <c r="A184" s="473" t="s">
        <v>273</v>
      </c>
      <c r="B184" s="462" t="s">
        <v>55</v>
      </c>
      <c r="C184" s="291">
        <f t="shared" ref="C184:I184" si="34">C119*C151</f>
        <v>0</v>
      </c>
      <c r="D184" s="291">
        <f t="shared" si="34"/>
        <v>0</v>
      </c>
      <c r="E184" s="291">
        <f t="shared" si="34"/>
        <v>0</v>
      </c>
      <c r="F184" s="291">
        <f t="shared" si="34"/>
        <v>0</v>
      </c>
      <c r="G184" s="291">
        <f t="shared" si="34"/>
        <v>0</v>
      </c>
      <c r="H184" s="291">
        <f t="shared" si="34"/>
        <v>0</v>
      </c>
      <c r="I184" s="291">
        <f t="shared" si="34"/>
        <v>0</v>
      </c>
    </row>
    <row r="185" spans="1:9">
      <c r="A185" s="473" t="s">
        <v>34</v>
      </c>
      <c r="B185" s="473" t="s">
        <v>55</v>
      </c>
      <c r="C185" s="291">
        <f>SUM(C176:C184)</f>
        <v>32.824427480916029</v>
      </c>
      <c r="D185" s="291">
        <f t="shared" ref="D185" si="35">SUM(D176:D184)</f>
        <v>32.824427480916029</v>
      </c>
      <c r="E185" s="291">
        <f t="shared" ref="E185" si="36">SUM(E176:E184)</f>
        <v>32.824427480916029</v>
      </c>
      <c r="F185" s="291">
        <f t="shared" ref="F185" si="37">SUM(F176:F184)</f>
        <v>32.824427480916029</v>
      </c>
      <c r="G185" s="291">
        <f t="shared" ref="G185" si="38">SUM(G176:G184)</f>
        <v>32.824427480916029</v>
      </c>
      <c r="H185" s="291">
        <f t="shared" ref="H185" si="39">SUM(H176:H184)</f>
        <v>32.824427480916029</v>
      </c>
      <c r="I185" s="291">
        <f t="shared" ref="I185" si="40">SUM(I176:I184)</f>
        <v>32.824427480916029</v>
      </c>
    </row>
    <row r="186" spans="1:9">
      <c r="A186" s="473"/>
      <c r="B186" s="473"/>
      <c r="C186" s="291"/>
      <c r="D186" s="291"/>
      <c r="E186" s="291"/>
      <c r="F186" s="291"/>
      <c r="G186" s="291"/>
      <c r="H186" s="291"/>
      <c r="I186" s="291"/>
    </row>
    <row r="187" spans="1:9">
      <c r="A187" s="291" t="s">
        <v>10</v>
      </c>
      <c r="B187" s="462" t="s">
        <v>55</v>
      </c>
      <c r="C187" s="291">
        <f>SUM(C154+C165+C176)</f>
        <v>0</v>
      </c>
      <c r="D187" s="291">
        <f t="shared" ref="D187:I187" si="41">SUM(D154+D165+D176)</f>
        <v>0</v>
      </c>
      <c r="E187" s="291">
        <f t="shared" si="41"/>
        <v>0</v>
      </c>
      <c r="F187" s="291">
        <f t="shared" si="41"/>
        <v>0</v>
      </c>
      <c r="G187" s="291">
        <f t="shared" si="41"/>
        <v>0</v>
      </c>
      <c r="H187" s="291">
        <f t="shared" si="41"/>
        <v>0</v>
      </c>
      <c r="I187" s="291">
        <f t="shared" si="41"/>
        <v>0</v>
      </c>
    </row>
    <row r="188" spans="1:9">
      <c r="A188" s="291" t="s">
        <v>11</v>
      </c>
      <c r="B188" s="462" t="s">
        <v>55</v>
      </c>
      <c r="C188" s="291">
        <f t="shared" ref="C188:I195" si="42">SUM(C155+C166+C177)</f>
        <v>0</v>
      </c>
      <c r="D188" s="291">
        <f t="shared" si="42"/>
        <v>0</v>
      </c>
      <c r="E188" s="291">
        <f t="shared" si="42"/>
        <v>0</v>
      </c>
      <c r="F188" s="291">
        <f t="shared" si="42"/>
        <v>0</v>
      </c>
      <c r="G188" s="291">
        <f t="shared" si="42"/>
        <v>0</v>
      </c>
      <c r="H188" s="291">
        <f t="shared" si="42"/>
        <v>0</v>
      </c>
      <c r="I188" s="291">
        <f t="shared" si="42"/>
        <v>0</v>
      </c>
    </row>
    <row r="189" spans="1:9">
      <c r="A189" s="291" t="s">
        <v>14</v>
      </c>
      <c r="B189" s="462" t="s">
        <v>55</v>
      </c>
      <c r="C189" s="291">
        <f t="shared" si="42"/>
        <v>0</v>
      </c>
      <c r="D189" s="291">
        <f t="shared" si="42"/>
        <v>0</v>
      </c>
      <c r="E189" s="291">
        <f t="shared" si="42"/>
        <v>0</v>
      </c>
      <c r="F189" s="291">
        <f t="shared" si="42"/>
        <v>0</v>
      </c>
      <c r="G189" s="291">
        <f t="shared" si="42"/>
        <v>0</v>
      </c>
      <c r="H189" s="291">
        <f t="shared" si="42"/>
        <v>0</v>
      </c>
      <c r="I189" s="291">
        <f t="shared" si="42"/>
        <v>0</v>
      </c>
    </row>
    <row r="190" spans="1:9">
      <c r="A190" s="291" t="s">
        <v>12</v>
      </c>
      <c r="B190" s="462" t="s">
        <v>55</v>
      </c>
      <c r="C190" s="291">
        <f t="shared" si="42"/>
        <v>100</v>
      </c>
      <c r="D190" s="291">
        <f t="shared" si="42"/>
        <v>100</v>
      </c>
      <c r="E190" s="291">
        <f t="shared" si="42"/>
        <v>100</v>
      </c>
      <c r="F190" s="291">
        <f t="shared" si="42"/>
        <v>100</v>
      </c>
      <c r="G190" s="291">
        <f t="shared" si="42"/>
        <v>100</v>
      </c>
      <c r="H190" s="291">
        <f t="shared" si="42"/>
        <v>100</v>
      </c>
      <c r="I190" s="291">
        <f t="shared" si="42"/>
        <v>100</v>
      </c>
    </row>
    <row r="191" spans="1:9">
      <c r="A191" s="291" t="s">
        <v>190</v>
      </c>
      <c r="B191" s="462" t="s">
        <v>55</v>
      </c>
      <c r="C191" s="291">
        <f t="shared" si="42"/>
        <v>0</v>
      </c>
      <c r="D191" s="291">
        <f t="shared" si="42"/>
        <v>0</v>
      </c>
      <c r="E191" s="291">
        <f t="shared" si="42"/>
        <v>0</v>
      </c>
      <c r="F191" s="291">
        <f t="shared" si="42"/>
        <v>0</v>
      </c>
      <c r="G191" s="291">
        <f t="shared" si="42"/>
        <v>0</v>
      </c>
      <c r="H191" s="291">
        <f t="shared" si="42"/>
        <v>0</v>
      </c>
      <c r="I191" s="291">
        <f t="shared" si="42"/>
        <v>0</v>
      </c>
    </row>
    <row r="192" spans="1:9">
      <c r="A192" s="291" t="s">
        <v>13</v>
      </c>
      <c r="B192" s="462" t="s">
        <v>55</v>
      </c>
      <c r="C192" s="291">
        <f t="shared" si="42"/>
        <v>0</v>
      </c>
      <c r="D192" s="291">
        <f t="shared" si="42"/>
        <v>0</v>
      </c>
      <c r="E192" s="291">
        <f t="shared" si="42"/>
        <v>0</v>
      </c>
      <c r="F192" s="291">
        <f t="shared" si="42"/>
        <v>0</v>
      </c>
      <c r="G192" s="291">
        <f t="shared" si="42"/>
        <v>0</v>
      </c>
      <c r="H192" s="291">
        <f t="shared" si="42"/>
        <v>0</v>
      </c>
      <c r="I192" s="291">
        <f t="shared" si="42"/>
        <v>0</v>
      </c>
    </row>
    <row r="193" spans="1:9">
      <c r="A193" s="291" t="s">
        <v>57</v>
      </c>
      <c r="B193" s="462" t="s">
        <v>55</v>
      </c>
      <c r="C193" s="291">
        <f t="shared" si="42"/>
        <v>0</v>
      </c>
      <c r="D193" s="291">
        <f t="shared" si="42"/>
        <v>0</v>
      </c>
      <c r="E193" s="291">
        <f t="shared" si="42"/>
        <v>0</v>
      </c>
      <c r="F193" s="291">
        <f t="shared" si="42"/>
        <v>0</v>
      </c>
      <c r="G193" s="291">
        <f t="shared" si="42"/>
        <v>0</v>
      </c>
      <c r="H193" s="291">
        <f t="shared" si="42"/>
        <v>0</v>
      </c>
      <c r="I193" s="291">
        <f t="shared" si="42"/>
        <v>0</v>
      </c>
    </row>
    <row r="194" spans="1:9">
      <c r="A194" s="291" t="s">
        <v>15</v>
      </c>
      <c r="B194" s="462" t="s">
        <v>55</v>
      </c>
      <c r="C194" s="291">
        <f t="shared" si="42"/>
        <v>0</v>
      </c>
      <c r="D194" s="291">
        <f t="shared" si="42"/>
        <v>0</v>
      </c>
      <c r="E194" s="291">
        <f t="shared" si="42"/>
        <v>0</v>
      </c>
      <c r="F194" s="291">
        <f t="shared" si="42"/>
        <v>0</v>
      </c>
      <c r="G194" s="291">
        <f t="shared" si="42"/>
        <v>0</v>
      </c>
      <c r="H194" s="291">
        <f t="shared" si="42"/>
        <v>0</v>
      </c>
      <c r="I194" s="291">
        <f t="shared" si="42"/>
        <v>0</v>
      </c>
    </row>
    <row r="195" spans="1:9">
      <c r="A195" s="473" t="s">
        <v>273</v>
      </c>
      <c r="B195" s="462" t="s">
        <v>55</v>
      </c>
      <c r="C195" s="291">
        <f t="shared" si="42"/>
        <v>0</v>
      </c>
      <c r="D195" s="291">
        <f t="shared" si="42"/>
        <v>0</v>
      </c>
      <c r="E195" s="291">
        <f t="shared" si="42"/>
        <v>0</v>
      </c>
      <c r="F195" s="291">
        <f t="shared" si="42"/>
        <v>0</v>
      </c>
      <c r="G195" s="291">
        <f t="shared" si="42"/>
        <v>0</v>
      </c>
      <c r="H195" s="291">
        <f t="shared" si="42"/>
        <v>0</v>
      </c>
      <c r="I195" s="291">
        <f t="shared" si="42"/>
        <v>0</v>
      </c>
    </row>
    <row r="196" spans="1:9">
      <c r="A196" s="473" t="s">
        <v>34</v>
      </c>
      <c r="B196" s="473" t="s">
        <v>55</v>
      </c>
      <c r="C196" s="291">
        <f>SUM(C187:C195)</f>
        <v>100</v>
      </c>
      <c r="D196" s="291">
        <f t="shared" ref="D196" si="43">SUM(D187:D195)</f>
        <v>100</v>
      </c>
      <c r="E196" s="291">
        <f t="shared" ref="E196" si="44">SUM(E187:E195)</f>
        <v>100</v>
      </c>
      <c r="F196" s="291">
        <f t="shared" ref="F196" si="45">SUM(F187:F195)</f>
        <v>100</v>
      </c>
      <c r="G196" s="291">
        <f t="shared" ref="G196" si="46">SUM(G187:G195)</f>
        <v>100</v>
      </c>
      <c r="H196" s="291">
        <f t="shared" ref="H196" si="47">SUM(H187:H195)</f>
        <v>100</v>
      </c>
      <c r="I196" s="291">
        <f t="shared" ref="I196" si="48">SUM(I187:I195)</f>
        <v>100</v>
      </c>
    </row>
    <row r="197" spans="1:9" ht="18.75">
      <c r="A197" s="527" t="s">
        <v>281</v>
      </c>
      <c r="B197" s="528"/>
      <c r="C197" s="528"/>
      <c r="D197" s="528"/>
      <c r="E197" s="528"/>
      <c r="F197" s="528"/>
      <c r="G197" s="528"/>
      <c r="H197" s="528"/>
      <c r="I197" s="529"/>
    </row>
    <row r="198" spans="1:9">
      <c r="A198" s="541" t="s">
        <v>257</v>
      </c>
      <c r="B198" s="542"/>
      <c r="C198" s="542"/>
      <c r="D198" s="542"/>
      <c r="E198" s="542"/>
      <c r="F198" s="542"/>
      <c r="G198" s="542"/>
      <c r="H198" s="542"/>
      <c r="I198" s="542"/>
    </row>
    <row r="199" spans="1:9">
      <c r="A199" s="349" t="s">
        <v>10</v>
      </c>
      <c r="B199" s="463" t="s">
        <v>138</v>
      </c>
      <c r="C199" s="349">
        <f>C154/C$163</f>
        <v>0</v>
      </c>
      <c r="D199" s="349">
        <f t="shared" ref="D199:I199" si="49">D154/D$163</f>
        <v>0</v>
      </c>
      <c r="E199" s="349">
        <f t="shared" si="49"/>
        <v>0</v>
      </c>
      <c r="F199" s="349">
        <f t="shared" si="49"/>
        <v>0</v>
      </c>
      <c r="G199" s="349">
        <f t="shared" si="49"/>
        <v>0</v>
      </c>
      <c r="H199" s="349">
        <f t="shared" si="49"/>
        <v>0</v>
      </c>
      <c r="I199" s="349">
        <f t="shared" si="49"/>
        <v>0</v>
      </c>
    </row>
    <row r="200" spans="1:9">
      <c r="A200" s="349" t="s">
        <v>11</v>
      </c>
      <c r="B200" s="463" t="s">
        <v>138</v>
      </c>
      <c r="C200" s="349">
        <f t="shared" ref="C200:I207" si="50">C155/C$163</f>
        <v>0</v>
      </c>
      <c r="D200" s="349">
        <f t="shared" si="50"/>
        <v>0</v>
      </c>
      <c r="E200" s="349">
        <f t="shared" si="50"/>
        <v>0</v>
      </c>
      <c r="F200" s="349">
        <f t="shared" si="50"/>
        <v>0</v>
      </c>
      <c r="G200" s="349">
        <f t="shared" si="50"/>
        <v>0</v>
      </c>
      <c r="H200" s="349">
        <f t="shared" si="50"/>
        <v>0</v>
      </c>
      <c r="I200" s="349">
        <f t="shared" si="50"/>
        <v>0</v>
      </c>
    </row>
    <row r="201" spans="1:9">
      <c r="A201" s="349" t="s">
        <v>14</v>
      </c>
      <c r="B201" s="463" t="s">
        <v>138</v>
      </c>
      <c r="C201" s="349">
        <f t="shared" si="50"/>
        <v>0</v>
      </c>
      <c r="D201" s="349">
        <f t="shared" si="50"/>
        <v>0</v>
      </c>
      <c r="E201" s="349">
        <f t="shared" si="50"/>
        <v>0</v>
      </c>
      <c r="F201" s="349">
        <f t="shared" si="50"/>
        <v>0</v>
      </c>
      <c r="G201" s="349">
        <f t="shared" si="50"/>
        <v>0</v>
      </c>
      <c r="H201" s="349">
        <f t="shared" si="50"/>
        <v>0</v>
      </c>
      <c r="I201" s="349">
        <f t="shared" si="50"/>
        <v>0</v>
      </c>
    </row>
    <row r="202" spans="1:9">
      <c r="A202" s="349" t="s">
        <v>12</v>
      </c>
      <c r="B202" s="463" t="s">
        <v>138</v>
      </c>
      <c r="C202" s="349">
        <f t="shared" si="50"/>
        <v>1</v>
      </c>
      <c r="D202" s="349">
        <f t="shared" si="50"/>
        <v>1</v>
      </c>
      <c r="E202" s="349">
        <f t="shared" si="50"/>
        <v>1</v>
      </c>
      <c r="F202" s="349">
        <f t="shared" si="50"/>
        <v>1</v>
      </c>
      <c r="G202" s="349">
        <f t="shared" si="50"/>
        <v>1</v>
      </c>
      <c r="H202" s="349">
        <f t="shared" si="50"/>
        <v>1</v>
      </c>
      <c r="I202" s="349">
        <f t="shared" si="50"/>
        <v>1</v>
      </c>
    </row>
    <row r="203" spans="1:9">
      <c r="A203" s="349" t="s">
        <v>190</v>
      </c>
      <c r="B203" s="463" t="s">
        <v>138</v>
      </c>
      <c r="C203" s="349">
        <f t="shared" si="50"/>
        <v>0</v>
      </c>
      <c r="D203" s="349">
        <f t="shared" si="50"/>
        <v>0</v>
      </c>
      <c r="E203" s="349">
        <f t="shared" si="50"/>
        <v>0</v>
      </c>
      <c r="F203" s="349">
        <f t="shared" si="50"/>
        <v>0</v>
      </c>
      <c r="G203" s="349">
        <f t="shared" si="50"/>
        <v>0</v>
      </c>
      <c r="H203" s="349">
        <f t="shared" si="50"/>
        <v>0</v>
      </c>
      <c r="I203" s="349">
        <f t="shared" si="50"/>
        <v>0</v>
      </c>
    </row>
    <row r="204" spans="1:9">
      <c r="A204" s="349" t="s">
        <v>13</v>
      </c>
      <c r="B204" s="463" t="s">
        <v>138</v>
      </c>
      <c r="C204" s="349">
        <f t="shared" si="50"/>
        <v>0</v>
      </c>
      <c r="D204" s="349">
        <f t="shared" si="50"/>
        <v>0</v>
      </c>
      <c r="E204" s="349">
        <f t="shared" si="50"/>
        <v>0</v>
      </c>
      <c r="F204" s="349">
        <f t="shared" si="50"/>
        <v>0</v>
      </c>
      <c r="G204" s="349">
        <f t="shared" si="50"/>
        <v>0</v>
      </c>
      <c r="H204" s="349">
        <f t="shared" si="50"/>
        <v>0</v>
      </c>
      <c r="I204" s="349">
        <f t="shared" si="50"/>
        <v>0</v>
      </c>
    </row>
    <row r="205" spans="1:9">
      <c r="A205" s="349" t="s">
        <v>57</v>
      </c>
      <c r="B205" s="463" t="s">
        <v>138</v>
      </c>
      <c r="C205" s="349">
        <f t="shared" si="50"/>
        <v>0</v>
      </c>
      <c r="D205" s="349">
        <f t="shared" si="50"/>
        <v>0</v>
      </c>
      <c r="E205" s="349">
        <f t="shared" si="50"/>
        <v>0</v>
      </c>
      <c r="F205" s="349">
        <f t="shared" si="50"/>
        <v>0</v>
      </c>
      <c r="G205" s="349">
        <f t="shared" si="50"/>
        <v>0</v>
      </c>
      <c r="H205" s="349">
        <f t="shared" si="50"/>
        <v>0</v>
      </c>
      <c r="I205" s="349">
        <f t="shared" si="50"/>
        <v>0</v>
      </c>
    </row>
    <row r="206" spans="1:9">
      <c r="A206" s="349" t="s">
        <v>15</v>
      </c>
      <c r="B206" s="463"/>
      <c r="C206" s="349">
        <f t="shared" si="50"/>
        <v>0</v>
      </c>
      <c r="D206" s="349">
        <f t="shared" si="50"/>
        <v>0</v>
      </c>
      <c r="E206" s="349">
        <f t="shared" si="50"/>
        <v>0</v>
      </c>
      <c r="F206" s="349">
        <f t="shared" si="50"/>
        <v>0</v>
      </c>
      <c r="G206" s="349">
        <f t="shared" si="50"/>
        <v>0</v>
      </c>
      <c r="H206" s="349">
        <f t="shared" si="50"/>
        <v>0</v>
      </c>
      <c r="I206" s="349">
        <f t="shared" si="50"/>
        <v>0</v>
      </c>
    </row>
    <row r="207" spans="1:9">
      <c r="A207" s="349" t="s">
        <v>273</v>
      </c>
      <c r="B207" s="463" t="s">
        <v>138</v>
      </c>
      <c r="C207" s="349">
        <f t="shared" si="50"/>
        <v>0</v>
      </c>
      <c r="D207" s="349">
        <f t="shared" si="50"/>
        <v>0</v>
      </c>
      <c r="E207" s="349">
        <f t="shared" si="50"/>
        <v>0</v>
      </c>
      <c r="F207" s="349">
        <f t="shared" si="50"/>
        <v>0</v>
      </c>
      <c r="G207" s="349">
        <f t="shared" si="50"/>
        <v>0</v>
      </c>
      <c r="H207" s="349">
        <f t="shared" si="50"/>
        <v>0</v>
      </c>
      <c r="I207" s="349">
        <f t="shared" si="50"/>
        <v>0</v>
      </c>
    </row>
    <row r="208" spans="1:9">
      <c r="A208" s="541" t="s">
        <v>257</v>
      </c>
      <c r="B208" s="542"/>
      <c r="C208" s="542"/>
      <c r="D208" s="542"/>
      <c r="E208" s="542"/>
      <c r="F208" s="542"/>
      <c r="G208" s="542"/>
      <c r="H208" s="542"/>
      <c r="I208" s="542"/>
    </row>
    <row r="209" spans="1:9">
      <c r="A209" s="349" t="s">
        <v>10</v>
      </c>
      <c r="B209" s="463" t="s">
        <v>138</v>
      </c>
      <c r="C209" s="349">
        <f>C165/C$174</f>
        <v>0</v>
      </c>
      <c r="D209" s="349">
        <f t="shared" ref="D209:I209" si="51">D165/D$174</f>
        <v>0</v>
      </c>
      <c r="E209" s="349">
        <f t="shared" si="51"/>
        <v>0</v>
      </c>
      <c r="F209" s="349">
        <f t="shared" si="51"/>
        <v>0</v>
      </c>
      <c r="G209" s="349">
        <f t="shared" si="51"/>
        <v>0</v>
      </c>
      <c r="H209" s="349">
        <f t="shared" si="51"/>
        <v>0</v>
      </c>
      <c r="I209" s="349">
        <f t="shared" si="51"/>
        <v>0</v>
      </c>
    </row>
    <row r="210" spans="1:9">
      <c r="A210" s="349" t="s">
        <v>11</v>
      </c>
      <c r="B210" s="463" t="s">
        <v>138</v>
      </c>
      <c r="C210" s="349">
        <f t="shared" ref="C210:I217" si="52">C166/C$174</f>
        <v>0</v>
      </c>
      <c r="D210" s="349">
        <f t="shared" si="52"/>
        <v>0</v>
      </c>
      <c r="E210" s="349">
        <f t="shared" si="52"/>
        <v>0</v>
      </c>
      <c r="F210" s="349">
        <f t="shared" si="52"/>
        <v>0</v>
      </c>
      <c r="G210" s="349">
        <f t="shared" si="52"/>
        <v>0</v>
      </c>
      <c r="H210" s="349">
        <f t="shared" si="52"/>
        <v>0</v>
      </c>
      <c r="I210" s="349">
        <f t="shared" si="52"/>
        <v>0</v>
      </c>
    </row>
    <row r="211" spans="1:9" ht="15.75" customHeight="1">
      <c r="A211" s="349" t="s">
        <v>14</v>
      </c>
      <c r="B211" s="463" t="s">
        <v>138</v>
      </c>
      <c r="C211" s="349">
        <f t="shared" si="52"/>
        <v>0</v>
      </c>
      <c r="D211" s="349">
        <f t="shared" si="52"/>
        <v>0</v>
      </c>
      <c r="E211" s="349">
        <f t="shared" si="52"/>
        <v>0</v>
      </c>
      <c r="F211" s="349">
        <f t="shared" si="52"/>
        <v>0</v>
      </c>
      <c r="G211" s="349">
        <f t="shared" si="52"/>
        <v>0</v>
      </c>
      <c r="H211" s="349">
        <f t="shared" si="52"/>
        <v>0</v>
      </c>
      <c r="I211" s="349">
        <f t="shared" si="52"/>
        <v>0</v>
      </c>
    </row>
    <row r="212" spans="1:9" ht="15.75" customHeight="1">
      <c r="A212" s="349" t="s">
        <v>12</v>
      </c>
      <c r="B212" s="463" t="s">
        <v>138</v>
      </c>
      <c r="C212" s="349">
        <f t="shared" si="52"/>
        <v>1</v>
      </c>
      <c r="D212" s="349">
        <f t="shared" si="52"/>
        <v>1</v>
      </c>
      <c r="E212" s="349">
        <f t="shared" si="52"/>
        <v>1</v>
      </c>
      <c r="F212" s="349">
        <f t="shared" si="52"/>
        <v>1</v>
      </c>
      <c r="G212" s="349">
        <f t="shared" si="52"/>
        <v>1</v>
      </c>
      <c r="H212" s="349">
        <f t="shared" si="52"/>
        <v>1</v>
      </c>
      <c r="I212" s="349">
        <f t="shared" si="52"/>
        <v>1</v>
      </c>
    </row>
    <row r="213" spans="1:9" ht="15.75" customHeight="1">
      <c r="A213" s="349" t="s">
        <v>190</v>
      </c>
      <c r="B213" s="463" t="s">
        <v>138</v>
      </c>
      <c r="C213" s="349">
        <f t="shared" si="52"/>
        <v>0</v>
      </c>
      <c r="D213" s="349">
        <f t="shared" si="52"/>
        <v>0</v>
      </c>
      <c r="E213" s="349">
        <f t="shared" si="52"/>
        <v>0</v>
      </c>
      <c r="F213" s="349">
        <f t="shared" si="52"/>
        <v>0</v>
      </c>
      <c r="G213" s="349">
        <f t="shared" si="52"/>
        <v>0</v>
      </c>
      <c r="H213" s="349">
        <f t="shared" si="52"/>
        <v>0</v>
      </c>
      <c r="I213" s="349">
        <f t="shared" si="52"/>
        <v>0</v>
      </c>
    </row>
    <row r="214" spans="1:9" ht="15.75" customHeight="1">
      <c r="A214" s="349" t="s">
        <v>13</v>
      </c>
      <c r="B214" s="463" t="s">
        <v>138</v>
      </c>
      <c r="C214" s="349">
        <f t="shared" si="52"/>
        <v>0</v>
      </c>
      <c r="D214" s="349">
        <f t="shared" si="52"/>
        <v>0</v>
      </c>
      <c r="E214" s="349">
        <f t="shared" si="52"/>
        <v>0</v>
      </c>
      <c r="F214" s="349">
        <f t="shared" si="52"/>
        <v>0</v>
      </c>
      <c r="G214" s="349">
        <f t="shared" si="52"/>
        <v>0</v>
      </c>
      <c r="H214" s="349">
        <f t="shared" si="52"/>
        <v>0</v>
      </c>
      <c r="I214" s="349">
        <f t="shared" si="52"/>
        <v>0</v>
      </c>
    </row>
    <row r="215" spans="1:9" ht="15.75" customHeight="1">
      <c r="A215" s="349" t="s">
        <v>57</v>
      </c>
      <c r="B215" s="463" t="s">
        <v>138</v>
      </c>
      <c r="C215" s="349">
        <f t="shared" si="52"/>
        <v>0</v>
      </c>
      <c r="D215" s="349">
        <f t="shared" si="52"/>
        <v>0</v>
      </c>
      <c r="E215" s="349">
        <f t="shared" si="52"/>
        <v>0</v>
      </c>
      <c r="F215" s="349">
        <f t="shared" si="52"/>
        <v>0</v>
      </c>
      <c r="G215" s="349">
        <f t="shared" si="52"/>
        <v>0</v>
      </c>
      <c r="H215" s="349">
        <f t="shared" si="52"/>
        <v>0</v>
      </c>
      <c r="I215" s="349">
        <f t="shared" si="52"/>
        <v>0</v>
      </c>
    </row>
    <row r="216" spans="1:9" ht="15.75" customHeight="1">
      <c r="A216" s="349" t="s">
        <v>15</v>
      </c>
      <c r="B216" s="463"/>
      <c r="C216" s="349">
        <f t="shared" si="52"/>
        <v>0</v>
      </c>
      <c r="D216" s="349">
        <f t="shared" si="52"/>
        <v>0</v>
      </c>
      <c r="E216" s="349">
        <f t="shared" si="52"/>
        <v>0</v>
      </c>
      <c r="F216" s="349">
        <f t="shared" si="52"/>
        <v>0</v>
      </c>
      <c r="G216" s="349">
        <f t="shared" si="52"/>
        <v>0</v>
      </c>
      <c r="H216" s="349">
        <f t="shared" si="52"/>
        <v>0</v>
      </c>
      <c r="I216" s="349">
        <f t="shared" si="52"/>
        <v>0</v>
      </c>
    </row>
    <row r="217" spans="1:9" ht="15.75" customHeight="1">
      <c r="A217" s="349" t="s">
        <v>273</v>
      </c>
      <c r="B217" s="463" t="s">
        <v>138</v>
      </c>
      <c r="C217" s="349">
        <f t="shared" si="52"/>
        <v>0</v>
      </c>
      <c r="D217" s="349">
        <f t="shared" si="52"/>
        <v>0</v>
      </c>
      <c r="E217" s="349">
        <f t="shared" si="52"/>
        <v>0</v>
      </c>
      <c r="F217" s="349">
        <f t="shared" si="52"/>
        <v>0</v>
      </c>
      <c r="G217" s="349">
        <f t="shared" si="52"/>
        <v>0</v>
      </c>
      <c r="H217" s="349">
        <f t="shared" si="52"/>
        <v>0</v>
      </c>
      <c r="I217" s="349">
        <f t="shared" si="52"/>
        <v>0</v>
      </c>
    </row>
    <row r="218" spans="1:9" ht="15.75" customHeight="1">
      <c r="A218" s="541" t="s">
        <v>257</v>
      </c>
      <c r="B218" s="542"/>
      <c r="C218" s="542"/>
      <c r="D218" s="542"/>
      <c r="E218" s="542"/>
      <c r="F218" s="542"/>
      <c r="G218" s="542"/>
      <c r="H218" s="542"/>
      <c r="I218" s="542"/>
    </row>
    <row r="219" spans="1:9" ht="15.75" customHeight="1">
      <c r="A219" s="349" t="s">
        <v>10</v>
      </c>
      <c r="B219" s="463" t="s">
        <v>138</v>
      </c>
      <c r="C219" s="349">
        <f>C176/C$185</f>
        <v>0</v>
      </c>
      <c r="D219" s="349">
        <f t="shared" ref="D219:I219" si="53">D176/D$185</f>
        <v>0</v>
      </c>
      <c r="E219" s="349">
        <f t="shared" si="53"/>
        <v>0</v>
      </c>
      <c r="F219" s="349">
        <f t="shared" si="53"/>
        <v>0</v>
      </c>
      <c r="G219" s="349">
        <f t="shared" si="53"/>
        <v>0</v>
      </c>
      <c r="H219" s="349">
        <f t="shared" si="53"/>
        <v>0</v>
      </c>
      <c r="I219" s="349">
        <f t="shared" si="53"/>
        <v>0</v>
      </c>
    </row>
    <row r="220" spans="1:9" ht="15.75" customHeight="1">
      <c r="A220" s="349" t="s">
        <v>11</v>
      </c>
      <c r="B220" s="463" t="s">
        <v>138</v>
      </c>
      <c r="C220" s="349">
        <f t="shared" ref="C220:I227" si="54">C177/C$185</f>
        <v>0</v>
      </c>
      <c r="D220" s="349">
        <f t="shared" si="54"/>
        <v>0</v>
      </c>
      <c r="E220" s="349">
        <f t="shared" si="54"/>
        <v>0</v>
      </c>
      <c r="F220" s="349">
        <f t="shared" si="54"/>
        <v>0</v>
      </c>
      <c r="G220" s="349">
        <f t="shared" si="54"/>
        <v>0</v>
      </c>
      <c r="H220" s="349">
        <f t="shared" si="54"/>
        <v>0</v>
      </c>
      <c r="I220" s="349">
        <f t="shared" si="54"/>
        <v>0</v>
      </c>
    </row>
    <row r="221" spans="1:9" ht="15.75" customHeight="1">
      <c r="A221" s="349" t="s">
        <v>14</v>
      </c>
      <c r="B221" s="463" t="s">
        <v>138</v>
      </c>
      <c r="C221" s="349">
        <f t="shared" si="54"/>
        <v>0</v>
      </c>
      <c r="D221" s="349">
        <f t="shared" si="54"/>
        <v>0</v>
      </c>
      <c r="E221" s="349">
        <f t="shared" si="54"/>
        <v>0</v>
      </c>
      <c r="F221" s="349">
        <f t="shared" si="54"/>
        <v>0</v>
      </c>
      <c r="G221" s="349">
        <f t="shared" si="54"/>
        <v>0</v>
      </c>
      <c r="H221" s="349">
        <f t="shared" si="54"/>
        <v>0</v>
      </c>
      <c r="I221" s="349">
        <f t="shared" si="54"/>
        <v>0</v>
      </c>
    </row>
    <row r="222" spans="1:9" ht="15.75" customHeight="1">
      <c r="A222" s="349" t="s">
        <v>12</v>
      </c>
      <c r="B222" s="463" t="s">
        <v>138</v>
      </c>
      <c r="C222" s="349">
        <f t="shared" si="54"/>
        <v>1</v>
      </c>
      <c r="D222" s="349">
        <f t="shared" si="54"/>
        <v>1</v>
      </c>
      <c r="E222" s="349">
        <f t="shared" si="54"/>
        <v>1</v>
      </c>
      <c r="F222" s="349">
        <f t="shared" si="54"/>
        <v>1</v>
      </c>
      <c r="G222" s="349">
        <f t="shared" si="54"/>
        <v>1</v>
      </c>
      <c r="H222" s="349">
        <f t="shared" si="54"/>
        <v>1</v>
      </c>
      <c r="I222" s="349">
        <f t="shared" si="54"/>
        <v>1</v>
      </c>
    </row>
    <row r="223" spans="1:9" ht="15.75" customHeight="1">
      <c r="A223" s="349" t="s">
        <v>190</v>
      </c>
      <c r="B223" s="463" t="s">
        <v>138</v>
      </c>
      <c r="C223" s="349">
        <f t="shared" si="54"/>
        <v>0</v>
      </c>
      <c r="D223" s="349">
        <f t="shared" si="54"/>
        <v>0</v>
      </c>
      <c r="E223" s="349">
        <f t="shared" si="54"/>
        <v>0</v>
      </c>
      <c r="F223" s="349">
        <f t="shared" si="54"/>
        <v>0</v>
      </c>
      <c r="G223" s="349">
        <f t="shared" si="54"/>
        <v>0</v>
      </c>
      <c r="H223" s="349">
        <f t="shared" si="54"/>
        <v>0</v>
      </c>
      <c r="I223" s="349">
        <f t="shared" si="54"/>
        <v>0</v>
      </c>
    </row>
    <row r="224" spans="1:9" ht="15.75" customHeight="1">
      <c r="A224" s="349" t="s">
        <v>13</v>
      </c>
      <c r="B224" s="463" t="s">
        <v>138</v>
      </c>
      <c r="C224" s="349">
        <f t="shared" si="54"/>
        <v>0</v>
      </c>
      <c r="D224" s="349">
        <f t="shared" si="54"/>
        <v>0</v>
      </c>
      <c r="E224" s="349">
        <f t="shared" si="54"/>
        <v>0</v>
      </c>
      <c r="F224" s="349">
        <f t="shared" si="54"/>
        <v>0</v>
      </c>
      <c r="G224" s="349">
        <f t="shared" si="54"/>
        <v>0</v>
      </c>
      <c r="H224" s="349">
        <f t="shared" si="54"/>
        <v>0</v>
      </c>
      <c r="I224" s="349">
        <f t="shared" si="54"/>
        <v>0</v>
      </c>
    </row>
    <row r="225" spans="1:9" ht="15.75" customHeight="1">
      <c r="A225" s="349" t="s">
        <v>57</v>
      </c>
      <c r="B225" s="463" t="s">
        <v>138</v>
      </c>
      <c r="C225" s="349">
        <f t="shared" si="54"/>
        <v>0</v>
      </c>
      <c r="D225" s="349">
        <f t="shared" si="54"/>
        <v>0</v>
      </c>
      <c r="E225" s="349">
        <f t="shared" si="54"/>
        <v>0</v>
      </c>
      <c r="F225" s="349">
        <f t="shared" si="54"/>
        <v>0</v>
      </c>
      <c r="G225" s="349">
        <f t="shared" si="54"/>
        <v>0</v>
      </c>
      <c r="H225" s="349">
        <f t="shared" si="54"/>
        <v>0</v>
      </c>
      <c r="I225" s="349">
        <f t="shared" si="54"/>
        <v>0</v>
      </c>
    </row>
    <row r="226" spans="1:9" ht="15.75" customHeight="1">
      <c r="A226" s="349" t="s">
        <v>15</v>
      </c>
      <c r="B226" s="463"/>
      <c r="C226" s="349">
        <f t="shared" si="54"/>
        <v>0</v>
      </c>
      <c r="D226" s="349">
        <f t="shared" si="54"/>
        <v>0</v>
      </c>
      <c r="E226" s="349">
        <f t="shared" si="54"/>
        <v>0</v>
      </c>
      <c r="F226" s="349">
        <f t="shared" si="54"/>
        <v>0</v>
      </c>
      <c r="G226" s="349">
        <f t="shared" si="54"/>
        <v>0</v>
      </c>
      <c r="H226" s="349">
        <f t="shared" si="54"/>
        <v>0</v>
      </c>
      <c r="I226" s="349">
        <f t="shared" si="54"/>
        <v>0</v>
      </c>
    </row>
    <row r="227" spans="1:9" ht="15.75" customHeight="1">
      <c r="A227" s="349" t="s">
        <v>273</v>
      </c>
      <c r="B227" s="463" t="s">
        <v>138</v>
      </c>
      <c r="C227" s="349">
        <f t="shared" si="54"/>
        <v>0</v>
      </c>
      <c r="D227" s="349">
        <f t="shared" si="54"/>
        <v>0</v>
      </c>
      <c r="E227" s="349">
        <f t="shared" si="54"/>
        <v>0</v>
      </c>
      <c r="F227" s="349">
        <f t="shared" si="54"/>
        <v>0</v>
      </c>
      <c r="G227" s="349">
        <f t="shared" si="54"/>
        <v>0</v>
      </c>
      <c r="H227" s="349">
        <f t="shared" si="54"/>
        <v>0</v>
      </c>
      <c r="I227" s="349">
        <f t="shared" si="54"/>
        <v>0</v>
      </c>
    </row>
    <row r="228" spans="1:9" ht="15.75" customHeight="1">
      <c r="A228" s="527" t="s">
        <v>281</v>
      </c>
      <c r="B228" s="528"/>
      <c r="C228" s="528"/>
      <c r="D228" s="528"/>
      <c r="E228" s="528"/>
      <c r="F228" s="528"/>
      <c r="G228" s="528"/>
      <c r="H228" s="528"/>
      <c r="I228" s="529"/>
    </row>
    <row r="229" spans="1:9" ht="15.75" customHeight="1">
      <c r="A229" s="539" t="s">
        <v>259</v>
      </c>
      <c r="B229" s="540"/>
      <c r="C229" s="540"/>
      <c r="D229" s="540"/>
      <c r="E229" s="540"/>
      <c r="F229" s="540"/>
      <c r="G229" s="540"/>
      <c r="H229" s="540"/>
      <c r="I229" s="540"/>
    </row>
    <row r="230" spans="1:9" ht="15.75" customHeight="1">
      <c r="A230" s="261" t="s">
        <v>281</v>
      </c>
      <c r="B230" s="261" t="s">
        <v>92</v>
      </c>
      <c r="C230" s="474">
        <f>C196/C$2</f>
        <v>0.81300813008130079</v>
      </c>
      <c r="D230" s="474">
        <f t="shared" ref="D230:I230" si="55">D196/D$2</f>
        <v>0.81300813008130079</v>
      </c>
      <c r="E230" s="474">
        <f t="shared" si="55"/>
        <v>0.81300813008130079</v>
      </c>
      <c r="F230" s="474">
        <f t="shared" si="55"/>
        <v>0.81300813008130079</v>
      </c>
      <c r="G230" s="474">
        <f t="shared" si="55"/>
        <v>0.81300813008130079</v>
      </c>
      <c r="H230" s="474">
        <f t="shared" si="55"/>
        <v>0.81300813008130079</v>
      </c>
      <c r="I230" s="474">
        <f t="shared" si="55"/>
        <v>0.81300813008130079</v>
      </c>
    </row>
    <row r="231" spans="1:9" ht="15.75" customHeight="1"/>
    <row r="232" spans="1:9" ht="15.75" customHeight="1"/>
    <row r="233" spans="1:9" ht="15.75" customHeight="1"/>
    <row r="234" spans="1:9" ht="15.75" customHeight="1"/>
    <row r="235" spans="1:9" ht="15.75" customHeight="1"/>
    <row r="236" spans="1:9" ht="15.75" customHeight="1"/>
    <row r="237" spans="1:9" ht="15.75" customHeight="1"/>
    <row r="238" spans="1:9" ht="15.75" customHeight="1"/>
    <row r="239" spans="1:9" ht="15.75" customHeight="1"/>
    <row r="240" spans="1: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</sheetData>
  <mergeCells count="38">
    <mergeCell ref="A228:I228"/>
    <mergeCell ref="A229:I229"/>
    <mergeCell ref="A100:I100"/>
    <mergeCell ref="A208:I208"/>
    <mergeCell ref="A218:I218"/>
    <mergeCell ref="A90:I90"/>
    <mergeCell ref="A197:I197"/>
    <mergeCell ref="A198:I198"/>
    <mergeCell ref="A152:I152"/>
    <mergeCell ref="A153:I153"/>
    <mergeCell ref="A110:I110"/>
    <mergeCell ref="A120:I120"/>
    <mergeCell ref="A121:I121"/>
    <mergeCell ref="A80:I80"/>
    <mergeCell ref="A78:I78"/>
    <mergeCell ref="A79:I79"/>
    <mergeCell ref="A75:I75"/>
    <mergeCell ref="A76:I76"/>
    <mergeCell ref="A67:I67"/>
    <mergeCell ref="A68:I68"/>
    <mergeCell ref="A58:I58"/>
    <mergeCell ref="A59:I59"/>
    <mergeCell ref="A50:I50"/>
    <mergeCell ref="A51:I51"/>
    <mergeCell ref="A41:I41"/>
    <mergeCell ref="A42:I42"/>
    <mergeCell ref="A43:I43"/>
    <mergeCell ref="A38:I38"/>
    <mergeCell ref="A39:I39"/>
    <mergeCell ref="A3:I3"/>
    <mergeCell ref="A4:I4"/>
    <mergeCell ref="A5:I5"/>
    <mergeCell ref="A30:I30"/>
    <mergeCell ref="A31:I31"/>
    <mergeCell ref="A21:I21"/>
    <mergeCell ref="A22:I22"/>
    <mergeCell ref="A13:I13"/>
    <mergeCell ref="A14:I1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499984740745262"/>
  </sheetPr>
  <dimension ref="A1:G982"/>
  <sheetViews>
    <sheetView workbookViewId="0">
      <selection activeCell="D26" sqref="D26"/>
    </sheetView>
  </sheetViews>
  <sheetFormatPr defaultColWidth="14.42578125" defaultRowHeight="15" customHeight="1"/>
  <cols>
    <col min="1" max="1" width="17.85546875" style="5" customWidth="1"/>
    <col min="2" max="7" width="12.42578125" style="5" customWidth="1"/>
    <col min="8" max="8" width="25.85546875" style="5" customWidth="1"/>
    <col min="9" max="9" width="29.85546875" style="5" customWidth="1"/>
    <col min="10" max="10" width="26.28515625" style="5" customWidth="1"/>
    <col min="11" max="11" width="24.28515625" style="5" customWidth="1"/>
    <col min="12" max="12" width="20.7109375" style="5" customWidth="1"/>
    <col min="13" max="13" width="16.7109375" style="5" customWidth="1"/>
    <col min="14" max="26" width="8.7109375" style="5" customWidth="1"/>
    <col min="27" max="16384" width="14.42578125" style="5"/>
  </cols>
  <sheetData>
    <row r="1" spans="1:7" ht="45.6" customHeight="1">
      <c r="A1" s="280" t="s">
        <v>250</v>
      </c>
      <c r="B1" s="281" t="s">
        <v>247</v>
      </c>
      <c r="C1" s="281" t="s">
        <v>96</v>
      </c>
      <c r="D1" s="281" t="s">
        <v>269</v>
      </c>
      <c r="E1" s="376" t="s">
        <v>270</v>
      </c>
      <c r="F1" s="281" t="s">
        <v>271</v>
      </c>
      <c r="G1" s="282" t="s">
        <v>272</v>
      </c>
    </row>
    <row r="2" spans="1:7">
      <c r="A2" s="272" t="s">
        <v>10</v>
      </c>
      <c r="B2" s="273">
        <v>0</v>
      </c>
      <c r="C2" s="273">
        <v>0</v>
      </c>
      <c r="D2" s="273">
        <v>0</v>
      </c>
      <c r="E2" s="377">
        <v>0.42857142857142899</v>
      </c>
      <c r="F2" s="273">
        <v>0.14285714285714285</v>
      </c>
      <c r="G2" s="274">
        <v>0.42857142857142855</v>
      </c>
    </row>
    <row r="3" spans="1:7">
      <c r="A3" s="272" t="s">
        <v>11</v>
      </c>
      <c r="B3" s="273">
        <v>0</v>
      </c>
      <c r="C3" s="273">
        <v>0</v>
      </c>
      <c r="D3" s="273">
        <v>0</v>
      </c>
      <c r="E3" s="377">
        <v>0.08</v>
      </c>
      <c r="F3" s="273">
        <v>0.04</v>
      </c>
      <c r="G3" s="274">
        <v>0.88</v>
      </c>
    </row>
    <row r="4" spans="1:7">
      <c r="A4" s="272" t="s">
        <v>14</v>
      </c>
      <c r="B4" s="273">
        <v>0</v>
      </c>
      <c r="C4" s="273">
        <v>0</v>
      </c>
      <c r="D4" s="273">
        <v>0</v>
      </c>
      <c r="E4" s="377">
        <v>6.7039106145251395E-2</v>
      </c>
      <c r="F4" s="273">
        <v>0.24581005586592178</v>
      </c>
      <c r="G4" s="274">
        <v>0.68715083798882681</v>
      </c>
    </row>
    <row r="5" spans="1:7">
      <c r="A5" s="272" t="s">
        <v>12</v>
      </c>
      <c r="B5" s="273">
        <v>0</v>
      </c>
      <c r="C5" s="273">
        <v>0</v>
      </c>
      <c r="D5" s="273">
        <v>100</v>
      </c>
      <c r="E5" s="377">
        <v>0.3282442748091603</v>
      </c>
      <c r="F5" s="273">
        <v>0.25190839694656486</v>
      </c>
      <c r="G5" s="274">
        <v>0.41984732824427479</v>
      </c>
    </row>
    <row r="6" spans="1:7">
      <c r="A6" s="272" t="s">
        <v>190</v>
      </c>
      <c r="B6" s="273">
        <v>0</v>
      </c>
      <c r="C6" s="273">
        <v>0</v>
      </c>
      <c r="D6" s="273">
        <v>0</v>
      </c>
      <c r="E6" s="377">
        <v>0.66666666666666663</v>
      </c>
      <c r="F6" s="273">
        <v>0.33333333333333331</v>
      </c>
      <c r="G6" s="274">
        <v>0</v>
      </c>
    </row>
    <row r="7" spans="1:7">
      <c r="A7" s="272" t="s">
        <v>13</v>
      </c>
      <c r="B7" s="273">
        <v>0</v>
      </c>
      <c r="C7" s="273">
        <v>0</v>
      </c>
      <c r="D7" s="273">
        <v>0</v>
      </c>
      <c r="E7" s="377">
        <v>0.82089552238805974</v>
      </c>
      <c r="F7" s="273">
        <v>0.17910447761194029</v>
      </c>
      <c r="G7" s="274">
        <v>0</v>
      </c>
    </row>
    <row r="8" spans="1:7">
      <c r="A8" s="272" t="s">
        <v>57</v>
      </c>
      <c r="B8" s="273">
        <v>0</v>
      </c>
      <c r="C8" s="273">
        <v>0</v>
      </c>
      <c r="D8" s="273">
        <v>0</v>
      </c>
      <c r="E8" s="377">
        <v>0.92307692307692313</v>
      </c>
      <c r="F8" s="273">
        <v>7.6923076923076927E-2</v>
      </c>
      <c r="G8" s="274">
        <v>0</v>
      </c>
    </row>
    <row r="9" spans="1:7">
      <c r="A9" s="277" t="s">
        <v>15</v>
      </c>
      <c r="B9" s="278">
        <v>0</v>
      </c>
      <c r="C9" s="278">
        <v>0</v>
      </c>
      <c r="D9" s="278">
        <v>0</v>
      </c>
      <c r="E9" s="378">
        <v>0</v>
      </c>
      <c r="F9" s="278">
        <v>0</v>
      </c>
      <c r="G9" s="279">
        <v>0</v>
      </c>
    </row>
    <row r="10" spans="1:7">
      <c r="A10" s="59" t="s">
        <v>273</v>
      </c>
      <c r="B10" s="59">
        <v>0</v>
      </c>
      <c r="C10" s="59">
        <v>0</v>
      </c>
      <c r="D10" s="59">
        <v>0</v>
      </c>
      <c r="E10" s="59">
        <v>0.7</v>
      </c>
      <c r="F10" s="59">
        <v>0.3</v>
      </c>
      <c r="G10" s="59">
        <v>0</v>
      </c>
    </row>
    <row r="12" spans="1:7" ht="45">
      <c r="A12" s="283" t="s">
        <v>252</v>
      </c>
      <c r="B12" s="339" t="s">
        <v>247</v>
      </c>
      <c r="C12" s="339" t="s">
        <v>96</v>
      </c>
      <c r="D12" s="379" t="s">
        <v>274</v>
      </c>
      <c r="E12" s="339" t="s">
        <v>275</v>
      </c>
      <c r="F12" s="284" t="s">
        <v>276</v>
      </c>
    </row>
    <row r="13" spans="1:7">
      <c r="A13" s="275" t="s">
        <v>10</v>
      </c>
      <c r="B13" s="265">
        <v>0</v>
      </c>
      <c r="C13" s="265">
        <v>0</v>
      </c>
      <c r="D13" s="380">
        <v>0.7</v>
      </c>
      <c r="E13" s="265">
        <v>0.6</v>
      </c>
      <c r="F13" s="276">
        <v>0.4</v>
      </c>
    </row>
    <row r="14" spans="1:7">
      <c r="A14" s="275" t="s">
        <v>11</v>
      </c>
      <c r="B14" s="265">
        <v>0</v>
      </c>
      <c r="C14" s="265">
        <v>0</v>
      </c>
      <c r="D14" s="380">
        <v>0.8</v>
      </c>
      <c r="E14" s="265">
        <v>0.7</v>
      </c>
      <c r="F14" s="276">
        <v>0.65</v>
      </c>
    </row>
    <row r="15" spans="1:7">
      <c r="A15" s="275" t="s">
        <v>14</v>
      </c>
      <c r="B15" s="265">
        <v>0</v>
      </c>
      <c r="C15" s="265">
        <v>0</v>
      </c>
      <c r="D15" s="380">
        <v>0.9</v>
      </c>
      <c r="E15" s="265">
        <v>0.9</v>
      </c>
      <c r="F15" s="276">
        <v>0.9</v>
      </c>
    </row>
    <row r="16" spans="1:7">
      <c r="A16" s="275" t="s">
        <v>12</v>
      </c>
      <c r="B16" s="265">
        <v>1</v>
      </c>
      <c r="C16" s="265">
        <v>0</v>
      </c>
      <c r="D16" s="380">
        <v>1</v>
      </c>
      <c r="E16" s="265">
        <v>1</v>
      </c>
      <c r="F16" s="276">
        <v>1</v>
      </c>
    </row>
    <row r="17" spans="1:6">
      <c r="A17" s="275" t="s">
        <v>277</v>
      </c>
      <c r="B17" s="265">
        <v>0</v>
      </c>
      <c r="C17" s="265">
        <v>0</v>
      </c>
      <c r="D17" s="380">
        <v>3.5</v>
      </c>
      <c r="E17" s="265">
        <v>3.5</v>
      </c>
      <c r="F17" s="276">
        <v>0</v>
      </c>
    </row>
    <row r="18" spans="1:6">
      <c r="A18" s="275" t="s">
        <v>13</v>
      </c>
      <c r="B18" s="265">
        <v>0</v>
      </c>
      <c r="C18" s="265">
        <v>0</v>
      </c>
      <c r="D18" s="380">
        <v>1</v>
      </c>
      <c r="E18" s="265">
        <v>1</v>
      </c>
      <c r="F18" s="276">
        <v>0</v>
      </c>
    </row>
    <row r="19" spans="1:6">
      <c r="A19" s="275" t="s">
        <v>57</v>
      </c>
      <c r="B19" s="265">
        <v>0</v>
      </c>
      <c r="C19" s="265">
        <v>0</v>
      </c>
      <c r="D19" s="380">
        <v>1</v>
      </c>
      <c r="E19" s="265">
        <v>1</v>
      </c>
      <c r="F19" s="276">
        <v>0</v>
      </c>
    </row>
    <row r="20" spans="1:6">
      <c r="A20" s="285" t="s">
        <v>15</v>
      </c>
      <c r="B20" s="347">
        <v>0</v>
      </c>
      <c r="C20" s="347">
        <v>1</v>
      </c>
      <c r="D20" s="381">
        <v>0</v>
      </c>
      <c r="E20" s="347">
        <v>0</v>
      </c>
      <c r="F20" s="286">
        <v>0</v>
      </c>
    </row>
    <row r="21" spans="1:6" ht="15.75" customHeight="1"/>
    <row r="22" spans="1:6">
      <c r="A22" s="382"/>
    </row>
    <row r="23" spans="1:6" ht="30">
      <c r="A23" s="382" t="s">
        <v>278</v>
      </c>
      <c r="B23" s="5" t="s">
        <v>28</v>
      </c>
      <c r="C23" s="5">
        <v>80</v>
      </c>
    </row>
    <row r="24" spans="1:6" ht="45">
      <c r="A24" s="383" t="s">
        <v>279</v>
      </c>
      <c r="B24" s="5" t="s">
        <v>51</v>
      </c>
      <c r="C24" s="5">
        <v>0.31746031746031744</v>
      </c>
    </row>
    <row r="25" spans="1:6" ht="30">
      <c r="A25" s="5" t="s">
        <v>280</v>
      </c>
      <c r="B25" s="5" t="s">
        <v>28</v>
      </c>
      <c r="C25" s="5">
        <v>10</v>
      </c>
    </row>
    <row r="26" spans="1:6" ht="15.75" customHeight="1"/>
    <row r="27" spans="1:6" ht="15.75" customHeight="1">
      <c r="A27" s="40" t="s">
        <v>30</v>
      </c>
      <c r="B27" s="41" t="s">
        <v>31</v>
      </c>
      <c r="C27" s="42">
        <v>2022</v>
      </c>
    </row>
    <row r="28" spans="1:6" ht="15.75" customHeight="1">
      <c r="A28" s="82" t="s">
        <v>281</v>
      </c>
      <c r="B28" s="200" t="s">
        <v>33</v>
      </c>
      <c r="C28" s="271">
        <v>472</v>
      </c>
    </row>
    <row r="29" spans="1:6" ht="15.75" customHeight="1">
      <c r="A29" s="346" t="s">
        <v>34</v>
      </c>
      <c r="B29" s="270" t="s">
        <v>33</v>
      </c>
      <c r="C29" s="303">
        <v>1230</v>
      </c>
    </row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-0.499984740745262"/>
  </sheetPr>
  <dimension ref="A1:M1021"/>
  <sheetViews>
    <sheetView topLeftCell="A36" zoomScale="70" zoomScaleNormal="70" workbookViewId="0">
      <selection activeCell="D26" sqref="D26"/>
    </sheetView>
  </sheetViews>
  <sheetFormatPr defaultColWidth="14.42578125" defaultRowHeight="15" customHeight="1"/>
  <cols>
    <col min="1" max="1" width="24.140625" style="5" customWidth="1"/>
    <col min="2" max="8" width="16.5703125" style="5" customWidth="1"/>
    <col min="9" max="13" width="12.42578125" style="5" customWidth="1"/>
    <col min="14" max="23" width="8.7109375" style="5" customWidth="1"/>
    <col min="24" max="16384" width="14.42578125" style="5"/>
  </cols>
  <sheetData>
    <row r="1" spans="1:9" ht="28.9" customHeight="1">
      <c r="A1" s="280" t="s">
        <v>250</v>
      </c>
      <c r="B1" s="281" t="s">
        <v>247</v>
      </c>
      <c r="C1" s="281" t="s">
        <v>96</v>
      </c>
      <c r="D1" s="281" t="s">
        <v>269</v>
      </c>
      <c r="E1" s="280" t="s">
        <v>274</v>
      </c>
      <c r="F1" s="281" t="s">
        <v>275</v>
      </c>
      <c r="G1" s="282" t="s">
        <v>276</v>
      </c>
      <c r="H1" s="280" t="s">
        <v>34</v>
      </c>
      <c r="I1" s="282" t="s">
        <v>282</v>
      </c>
    </row>
    <row r="2" spans="1:9">
      <c r="A2" s="272" t="s">
        <v>10</v>
      </c>
      <c r="B2" s="273">
        <f>IND_MAN_RawData!B2</f>
        <v>0</v>
      </c>
      <c r="C2" s="273">
        <f>IND_MAN_RawData!C2</f>
        <v>0</v>
      </c>
      <c r="D2" s="273">
        <f>IND_MAN_RawData!D2</f>
        <v>0</v>
      </c>
      <c r="E2" s="272">
        <f>$D2*IND_MAN_RawData!E2</f>
        <v>0</v>
      </c>
      <c r="F2" s="273">
        <f>$D2*IND_MAN_RawData!F2</f>
        <v>0</v>
      </c>
      <c r="G2" s="274">
        <f>$D2*IND_MAN_RawData!G2</f>
        <v>0</v>
      </c>
      <c r="H2" s="272">
        <f>SUM(B2:D2)</f>
        <v>0</v>
      </c>
      <c r="I2" s="274">
        <f t="shared" ref="I2:I9" si="0">H2/8760</f>
        <v>0</v>
      </c>
    </row>
    <row r="3" spans="1:9">
      <c r="A3" s="272" t="s">
        <v>11</v>
      </c>
      <c r="B3" s="273">
        <f>IND_MAN_RawData!B3</f>
        <v>0</v>
      </c>
      <c r="C3" s="273">
        <f>IND_MAN_RawData!C3</f>
        <v>0</v>
      </c>
      <c r="D3" s="273">
        <f>IND_MAN_RawData!D3</f>
        <v>0</v>
      </c>
      <c r="E3" s="272">
        <f>$D3*IND_MAN_RawData!E3</f>
        <v>0</v>
      </c>
      <c r="F3" s="273">
        <f>$D3*IND_MAN_RawData!F3</f>
        <v>0</v>
      </c>
      <c r="G3" s="274">
        <f>$D3*IND_MAN_RawData!G3</f>
        <v>0</v>
      </c>
      <c r="H3" s="272">
        <f t="shared" ref="H3:H9" si="1">SUM(B3:D3)</f>
        <v>0</v>
      </c>
      <c r="I3" s="274">
        <f t="shared" si="0"/>
        <v>0</v>
      </c>
    </row>
    <row r="4" spans="1:9">
      <c r="A4" s="272" t="s">
        <v>14</v>
      </c>
      <c r="B4" s="273">
        <f>IND_MAN_RawData!B4</f>
        <v>0</v>
      </c>
      <c r="C4" s="273">
        <f>IND_MAN_RawData!C4</f>
        <v>0</v>
      </c>
      <c r="D4" s="273">
        <f>IND_MAN_RawData!D4</f>
        <v>0</v>
      </c>
      <c r="E4" s="272">
        <f>$D4*IND_MAN_RawData!E4</f>
        <v>0</v>
      </c>
      <c r="F4" s="273">
        <f>$D4*IND_MAN_RawData!F4</f>
        <v>0</v>
      </c>
      <c r="G4" s="274">
        <f>$D4*IND_MAN_RawData!G4</f>
        <v>0</v>
      </c>
      <c r="H4" s="272">
        <f t="shared" si="1"/>
        <v>0</v>
      </c>
      <c r="I4" s="274">
        <f t="shared" si="0"/>
        <v>0</v>
      </c>
    </row>
    <row r="5" spans="1:9">
      <c r="A5" s="272" t="s">
        <v>12</v>
      </c>
      <c r="B5" s="273">
        <f>IND_MAN_RawData!B5</f>
        <v>0</v>
      </c>
      <c r="C5" s="273">
        <f>IND_MAN_RawData!C5</f>
        <v>0</v>
      </c>
      <c r="D5" s="273">
        <f>IND_MAN_RawData!D5</f>
        <v>100</v>
      </c>
      <c r="E5" s="272">
        <f>$D5*IND_MAN_RawData!E5</f>
        <v>32.824427480916029</v>
      </c>
      <c r="F5" s="273">
        <f>$D5*IND_MAN_RawData!F5</f>
        <v>25.190839694656486</v>
      </c>
      <c r="G5" s="274">
        <f>$D5*IND_MAN_RawData!G5</f>
        <v>41.984732824427482</v>
      </c>
      <c r="H5" s="272">
        <f t="shared" si="1"/>
        <v>100</v>
      </c>
      <c r="I5" s="274">
        <f t="shared" si="0"/>
        <v>1.1415525114155251E-2</v>
      </c>
    </row>
    <row r="6" spans="1:9">
      <c r="A6" s="272" t="s">
        <v>190</v>
      </c>
      <c r="B6" s="273">
        <f>IND_MAN_RawData!B6</f>
        <v>0</v>
      </c>
      <c r="C6" s="273">
        <f>IND_MAN_RawData!C6</f>
        <v>0</v>
      </c>
      <c r="D6" s="273">
        <f>IND_MAN_RawData!D6</f>
        <v>0</v>
      </c>
      <c r="E6" s="272">
        <f>$D6*IND_MAN_RawData!E6</f>
        <v>0</v>
      </c>
      <c r="F6" s="273">
        <f>$D6*IND_MAN_RawData!F6</f>
        <v>0</v>
      </c>
      <c r="G6" s="274">
        <f>$D6*IND_MAN_RawData!G6</f>
        <v>0</v>
      </c>
      <c r="H6" s="272">
        <f t="shared" si="1"/>
        <v>0</v>
      </c>
      <c r="I6" s="274">
        <f t="shared" si="0"/>
        <v>0</v>
      </c>
    </row>
    <row r="7" spans="1:9">
      <c r="A7" s="272" t="s">
        <v>13</v>
      </c>
      <c r="B7" s="273">
        <f>IND_MAN_RawData!B7</f>
        <v>0</v>
      </c>
      <c r="C7" s="273">
        <f>IND_MAN_RawData!C7</f>
        <v>0</v>
      </c>
      <c r="D7" s="273">
        <f>IND_MAN_RawData!D7</f>
        <v>0</v>
      </c>
      <c r="E7" s="272">
        <f>$D7*IND_MAN_RawData!E7</f>
        <v>0</v>
      </c>
      <c r="F7" s="273">
        <f>$D7*IND_MAN_RawData!F7</f>
        <v>0</v>
      </c>
      <c r="G7" s="274">
        <f>$D7*IND_MAN_RawData!G7</f>
        <v>0</v>
      </c>
      <c r="H7" s="272">
        <f t="shared" si="1"/>
        <v>0</v>
      </c>
      <c r="I7" s="274">
        <f t="shared" si="0"/>
        <v>0</v>
      </c>
    </row>
    <row r="8" spans="1:9">
      <c r="A8" s="272" t="s">
        <v>57</v>
      </c>
      <c r="B8" s="273">
        <f>IND_MAN_RawData!B8</f>
        <v>0</v>
      </c>
      <c r="C8" s="273">
        <f>IND_MAN_RawData!C8</f>
        <v>0</v>
      </c>
      <c r="D8" s="273">
        <f>IND_MAN_RawData!D8</f>
        <v>0</v>
      </c>
      <c r="E8" s="272">
        <f>$D8*IND_MAN_RawData!E8</f>
        <v>0</v>
      </c>
      <c r="F8" s="273">
        <f>$D8*IND_MAN_RawData!F8</f>
        <v>0</v>
      </c>
      <c r="G8" s="274">
        <f>$D8*IND_MAN_RawData!G8</f>
        <v>0</v>
      </c>
      <c r="H8" s="272">
        <f t="shared" si="1"/>
        <v>0</v>
      </c>
      <c r="I8" s="274">
        <f t="shared" si="0"/>
        <v>0</v>
      </c>
    </row>
    <row r="9" spans="1:9">
      <c r="A9" s="277" t="s">
        <v>15</v>
      </c>
      <c r="B9" s="278">
        <f>IND_MAN_RawData!B9</f>
        <v>0</v>
      </c>
      <c r="C9" s="278">
        <f>IND_MAN_RawData!C9</f>
        <v>0</v>
      </c>
      <c r="D9" s="278">
        <f>IND_MAN_RawData!D9</f>
        <v>0</v>
      </c>
      <c r="E9" s="277">
        <f>$D9*IND_MAN_RawData!E9</f>
        <v>0</v>
      </c>
      <c r="F9" s="62">
        <f>$D9*IND_MAN_RawData!F9</f>
        <v>0</v>
      </c>
      <c r="G9" s="64">
        <f>$D9*IND_MAN_RawData!G9</f>
        <v>0</v>
      </c>
      <c r="H9" s="277">
        <f t="shared" si="1"/>
        <v>0</v>
      </c>
      <c r="I9" s="279">
        <f t="shared" si="0"/>
        <v>0</v>
      </c>
    </row>
    <row r="10" spans="1:9">
      <c r="A10" s="273" t="s">
        <v>273</v>
      </c>
      <c r="B10" s="62">
        <f>IND_MAN_RawData!B10</f>
        <v>0</v>
      </c>
      <c r="C10" s="62">
        <f>IND_MAN_RawData!C10</f>
        <v>0</v>
      </c>
      <c r="D10" s="62">
        <f>IND_MAN_RawData!D10</f>
        <v>0</v>
      </c>
      <c r="E10" s="63">
        <f>$D10*IND_MAN_RawData!E10</f>
        <v>0</v>
      </c>
      <c r="F10" s="62">
        <f>$D10*IND_MAN_RawData!F10</f>
        <v>0</v>
      </c>
      <c r="G10" s="64">
        <f>$D10*IND_MAN_RawData!G10</f>
        <v>0</v>
      </c>
      <c r="H10" s="63">
        <f>SUM(B10:D10)</f>
        <v>0</v>
      </c>
      <c r="I10" s="64">
        <f>H10/8760</f>
        <v>0</v>
      </c>
    </row>
    <row r="12" spans="1:9" ht="31.5" customHeight="1">
      <c r="A12" s="76" t="s">
        <v>283</v>
      </c>
      <c r="B12" s="77" t="s">
        <v>247</v>
      </c>
      <c r="C12" s="77" t="s">
        <v>96</v>
      </c>
      <c r="D12" s="77" t="s">
        <v>269</v>
      </c>
      <c r="E12" s="76" t="s">
        <v>274</v>
      </c>
      <c r="F12" s="77" t="s">
        <v>275</v>
      </c>
      <c r="G12" s="78" t="s">
        <v>276</v>
      </c>
      <c r="H12" s="76" t="s">
        <v>34</v>
      </c>
      <c r="I12" s="78" t="s">
        <v>282</v>
      </c>
    </row>
    <row r="13" spans="1:9" ht="15" customHeight="1">
      <c r="A13" s="65" t="s">
        <v>10</v>
      </c>
      <c r="B13" s="59">
        <f t="shared" ref="B13:I14" si="2">B2</f>
        <v>0</v>
      </c>
      <c r="C13" s="59">
        <f t="shared" si="2"/>
        <v>0</v>
      </c>
      <c r="D13" s="59">
        <f t="shared" si="2"/>
        <v>0</v>
      </c>
      <c r="E13" s="59">
        <f t="shared" si="2"/>
        <v>0</v>
      </c>
      <c r="F13" s="59">
        <f t="shared" si="2"/>
        <v>0</v>
      </c>
      <c r="G13" s="59">
        <f t="shared" si="2"/>
        <v>0</v>
      </c>
      <c r="H13" s="59">
        <f t="shared" si="2"/>
        <v>0</v>
      </c>
      <c r="I13" s="59">
        <f t="shared" si="2"/>
        <v>0</v>
      </c>
    </row>
    <row r="14" spans="1:9" ht="15" customHeight="1">
      <c r="A14" s="65" t="s">
        <v>11</v>
      </c>
      <c r="B14" s="59">
        <f t="shared" si="2"/>
        <v>0</v>
      </c>
      <c r="C14" s="59">
        <f t="shared" si="2"/>
        <v>0</v>
      </c>
      <c r="D14" s="59">
        <f t="shared" si="2"/>
        <v>0</v>
      </c>
      <c r="E14" s="59">
        <f t="shared" si="2"/>
        <v>0</v>
      </c>
      <c r="F14" s="59">
        <f>F3</f>
        <v>0</v>
      </c>
      <c r="G14" s="59">
        <f t="shared" si="2"/>
        <v>0</v>
      </c>
      <c r="H14" s="59">
        <f t="shared" si="2"/>
        <v>0</v>
      </c>
      <c r="I14" s="59">
        <f t="shared" si="2"/>
        <v>0</v>
      </c>
    </row>
    <row r="15" spans="1:9" ht="15" customHeight="1">
      <c r="A15" s="65" t="s">
        <v>14</v>
      </c>
      <c r="B15" s="59">
        <f t="shared" ref="B15:C20" si="3">B4</f>
        <v>0</v>
      </c>
      <c r="C15" s="59">
        <f t="shared" si="3"/>
        <v>0</v>
      </c>
      <c r="D15" s="59">
        <f>D4+D10</f>
        <v>0</v>
      </c>
      <c r="E15" s="59">
        <f t="shared" ref="E15:I20" si="4">E4</f>
        <v>0</v>
      </c>
      <c r="F15" s="59">
        <f t="shared" si="4"/>
        <v>0</v>
      </c>
      <c r="G15" s="59">
        <f t="shared" si="4"/>
        <v>0</v>
      </c>
      <c r="H15" s="59">
        <f t="shared" si="4"/>
        <v>0</v>
      </c>
      <c r="I15" s="59">
        <f t="shared" si="4"/>
        <v>0</v>
      </c>
    </row>
    <row r="16" spans="1:9" ht="15" customHeight="1">
      <c r="A16" s="65" t="s">
        <v>12</v>
      </c>
      <c r="B16" s="59">
        <f t="shared" si="3"/>
        <v>0</v>
      </c>
      <c r="C16" s="59">
        <f t="shared" si="3"/>
        <v>0</v>
      </c>
      <c r="D16" s="59">
        <f>D5-D10*C38</f>
        <v>100</v>
      </c>
      <c r="E16" s="59">
        <f>E5</f>
        <v>32.824427480916029</v>
      </c>
      <c r="F16" s="59">
        <f t="shared" si="4"/>
        <v>25.190839694656486</v>
      </c>
      <c r="G16" s="59">
        <f t="shared" si="4"/>
        <v>41.984732824427482</v>
      </c>
      <c r="H16" s="59">
        <f t="shared" si="4"/>
        <v>100</v>
      </c>
      <c r="I16" s="59">
        <f t="shared" si="4"/>
        <v>1.1415525114155251E-2</v>
      </c>
    </row>
    <row r="17" spans="1:9" ht="15" customHeight="1">
      <c r="A17" s="65" t="s">
        <v>190</v>
      </c>
      <c r="B17" s="59">
        <f t="shared" si="3"/>
        <v>0</v>
      </c>
      <c r="C17" s="59">
        <f t="shared" si="3"/>
        <v>0</v>
      </c>
      <c r="D17" s="59">
        <f>D6</f>
        <v>0</v>
      </c>
      <c r="E17" s="59">
        <f t="shared" si="4"/>
        <v>0</v>
      </c>
      <c r="F17" s="59">
        <f t="shared" si="4"/>
        <v>0</v>
      </c>
      <c r="G17" s="59">
        <f t="shared" si="4"/>
        <v>0</v>
      </c>
      <c r="H17" s="59">
        <f t="shared" si="4"/>
        <v>0</v>
      </c>
      <c r="I17" s="59">
        <f t="shared" si="4"/>
        <v>0</v>
      </c>
    </row>
    <row r="18" spans="1:9" ht="15" customHeight="1">
      <c r="A18" s="65" t="s">
        <v>13</v>
      </c>
      <c r="B18" s="59">
        <f t="shared" si="3"/>
        <v>0</v>
      </c>
      <c r="C18" s="59">
        <f t="shared" si="3"/>
        <v>0</v>
      </c>
      <c r="D18" s="59">
        <f>D7</f>
        <v>0</v>
      </c>
      <c r="E18" s="59">
        <f t="shared" si="4"/>
        <v>0</v>
      </c>
      <c r="F18" s="59">
        <f t="shared" si="4"/>
        <v>0</v>
      </c>
      <c r="G18" s="59">
        <f t="shared" si="4"/>
        <v>0</v>
      </c>
      <c r="H18" s="59">
        <f t="shared" si="4"/>
        <v>0</v>
      </c>
      <c r="I18" s="59">
        <f t="shared" si="4"/>
        <v>0</v>
      </c>
    </row>
    <row r="19" spans="1:9" ht="15" customHeight="1">
      <c r="A19" s="65" t="s">
        <v>57</v>
      </c>
      <c r="B19" s="59">
        <f t="shared" si="3"/>
        <v>0</v>
      </c>
      <c r="C19" s="59">
        <f t="shared" si="3"/>
        <v>0</v>
      </c>
      <c r="D19" s="59">
        <f>D8</f>
        <v>0</v>
      </c>
      <c r="E19" s="59">
        <f t="shared" si="4"/>
        <v>0</v>
      </c>
      <c r="F19" s="59">
        <f t="shared" si="4"/>
        <v>0</v>
      </c>
      <c r="G19" s="59">
        <f t="shared" si="4"/>
        <v>0</v>
      </c>
      <c r="H19" s="59">
        <f t="shared" si="4"/>
        <v>0</v>
      </c>
      <c r="I19" s="59">
        <f t="shared" si="4"/>
        <v>0</v>
      </c>
    </row>
    <row r="20" spans="1:9" ht="15" customHeight="1">
      <c r="A20" s="63" t="s">
        <v>15</v>
      </c>
      <c r="B20" s="59">
        <f t="shared" si="3"/>
        <v>0</v>
      </c>
      <c r="C20" s="59">
        <f t="shared" si="3"/>
        <v>0</v>
      </c>
      <c r="D20" s="59">
        <f>D9</f>
        <v>0</v>
      </c>
      <c r="E20" s="59">
        <f t="shared" si="4"/>
        <v>0</v>
      </c>
      <c r="F20" s="59">
        <f t="shared" si="4"/>
        <v>0</v>
      </c>
      <c r="G20" s="59">
        <f t="shared" si="4"/>
        <v>0</v>
      </c>
      <c r="H20" s="59">
        <f t="shared" si="4"/>
        <v>0</v>
      </c>
      <c r="I20" s="59">
        <f t="shared" si="4"/>
        <v>0</v>
      </c>
    </row>
    <row r="21" spans="1:9" ht="15" customHeight="1">
      <c r="A21" s="59" t="s">
        <v>273</v>
      </c>
      <c r="B21" s="62">
        <f>IND_MAN_RawData!B21</f>
        <v>0</v>
      </c>
      <c r="C21" s="62">
        <f>IND_MAN_RawData!C21</f>
        <v>0</v>
      </c>
      <c r="D21" s="62">
        <f>IND_MAN_RawData!D21</f>
        <v>0</v>
      </c>
      <c r="E21" s="63">
        <f>$D21*IND_MAN_RawData!E21</f>
        <v>0</v>
      </c>
      <c r="F21" s="62">
        <f>$D21*IND_MAN_RawData!F21</f>
        <v>0</v>
      </c>
      <c r="G21" s="64">
        <f>$D21*IND_MAN_RawData!G21</f>
        <v>0</v>
      </c>
      <c r="H21" s="63">
        <f>SUM(B21:D21)</f>
        <v>0</v>
      </c>
      <c r="I21" s="64">
        <f>H21/8760</f>
        <v>0</v>
      </c>
    </row>
    <row r="23" spans="1:9" ht="32.450000000000003" customHeight="1">
      <c r="A23" s="283" t="s">
        <v>252</v>
      </c>
      <c r="B23" s="339" t="s">
        <v>247</v>
      </c>
      <c r="C23" s="339" t="s">
        <v>96</v>
      </c>
      <c r="D23" s="339" t="s">
        <v>253</v>
      </c>
      <c r="E23" s="339" t="s">
        <v>255</v>
      </c>
      <c r="F23" s="283" t="s">
        <v>284</v>
      </c>
      <c r="G23" s="339" t="s">
        <v>285</v>
      </c>
      <c r="H23" s="284" t="s">
        <v>286</v>
      </c>
    </row>
    <row r="24" spans="1:9">
      <c r="A24" s="275" t="s">
        <v>10</v>
      </c>
      <c r="B24" s="265">
        <f>IND_MAN_RawData!B13</f>
        <v>0</v>
      </c>
      <c r="C24" s="265">
        <f>IND_MAN_RawData!C13</f>
        <v>0</v>
      </c>
      <c r="D24" s="265">
        <f t="shared" ref="D24:E31" si="5">B24*100</f>
        <v>0</v>
      </c>
      <c r="E24" s="265">
        <f t="shared" si="5"/>
        <v>0</v>
      </c>
      <c r="F24" s="275">
        <f>IND_MAN_RawData!D13*100</f>
        <v>70</v>
      </c>
      <c r="G24" s="265">
        <f>IND_MAN_RawData!E13*100</f>
        <v>60</v>
      </c>
      <c r="H24" s="276">
        <f>IND_MAN_RawData!F13*100</f>
        <v>40</v>
      </c>
    </row>
    <row r="25" spans="1:9">
      <c r="A25" s="275" t="s">
        <v>11</v>
      </c>
      <c r="B25" s="265">
        <f>IND_MAN_RawData!B14</f>
        <v>0</v>
      </c>
      <c r="C25" s="265">
        <f>IND_MAN_RawData!C14</f>
        <v>0</v>
      </c>
      <c r="D25" s="265">
        <f t="shared" si="5"/>
        <v>0</v>
      </c>
      <c r="E25" s="265">
        <f t="shared" si="5"/>
        <v>0</v>
      </c>
      <c r="F25" s="275">
        <f>IND_MAN_RawData!D14*100</f>
        <v>80</v>
      </c>
      <c r="G25" s="265">
        <f>IND_MAN_RawData!E14*100</f>
        <v>70</v>
      </c>
      <c r="H25" s="276">
        <f>IND_MAN_RawData!F14*100</f>
        <v>65</v>
      </c>
    </row>
    <row r="26" spans="1:9">
      <c r="A26" s="275" t="s">
        <v>14</v>
      </c>
      <c r="B26" s="265">
        <f>IND_MAN_RawData!B15</f>
        <v>0</v>
      </c>
      <c r="C26" s="265">
        <f>IND_MAN_RawData!C15</f>
        <v>0</v>
      </c>
      <c r="D26" s="265">
        <f t="shared" si="5"/>
        <v>0</v>
      </c>
      <c r="E26" s="265">
        <f t="shared" si="5"/>
        <v>0</v>
      </c>
      <c r="F26" s="275">
        <f>IND_MAN_RawData!D15*100</f>
        <v>90</v>
      </c>
      <c r="G26" s="265">
        <f>IND_MAN_RawData!E15*100</f>
        <v>90</v>
      </c>
      <c r="H26" s="276">
        <f>IND_MAN_RawData!F15*100</f>
        <v>90</v>
      </c>
    </row>
    <row r="27" spans="1:9">
      <c r="A27" s="275" t="s">
        <v>12</v>
      </c>
      <c r="B27" s="265">
        <f>IND_MAN_RawData!B16</f>
        <v>1</v>
      </c>
      <c r="C27" s="265">
        <f>IND_MAN_RawData!C16</f>
        <v>0</v>
      </c>
      <c r="D27" s="265">
        <f t="shared" si="5"/>
        <v>100</v>
      </c>
      <c r="E27" s="265">
        <f t="shared" si="5"/>
        <v>0</v>
      </c>
      <c r="F27" s="275">
        <f>IND_MAN_RawData!D16*100</f>
        <v>100</v>
      </c>
      <c r="G27" s="265">
        <f>IND_MAN_RawData!E16*100</f>
        <v>100</v>
      </c>
      <c r="H27" s="276">
        <f>IND_MAN_RawData!F16*100</f>
        <v>100</v>
      </c>
    </row>
    <row r="28" spans="1:9">
      <c r="A28" s="275" t="s">
        <v>277</v>
      </c>
      <c r="B28" s="265">
        <f>IND_MAN_RawData!B17</f>
        <v>0</v>
      </c>
      <c r="C28" s="265">
        <f>IND_MAN_RawData!C17</f>
        <v>0</v>
      </c>
      <c r="D28" s="265">
        <f t="shared" si="5"/>
        <v>0</v>
      </c>
      <c r="E28" s="265">
        <f t="shared" si="5"/>
        <v>0</v>
      </c>
      <c r="F28" s="275">
        <f>IND_MAN_RawData!D17*100</f>
        <v>350</v>
      </c>
      <c r="G28" s="265">
        <f>IND_MAN_RawData!E17*100</f>
        <v>350</v>
      </c>
      <c r="H28" s="276">
        <f>IND_MAN_RawData!F17*100</f>
        <v>0</v>
      </c>
    </row>
    <row r="29" spans="1:9">
      <c r="A29" s="275" t="s">
        <v>13</v>
      </c>
      <c r="B29" s="265">
        <f>IND_MAN_RawData!B18</f>
        <v>0</v>
      </c>
      <c r="C29" s="265">
        <f>IND_MAN_RawData!C18</f>
        <v>0</v>
      </c>
      <c r="D29" s="265">
        <f t="shared" si="5"/>
        <v>0</v>
      </c>
      <c r="E29" s="265">
        <f t="shared" si="5"/>
        <v>0</v>
      </c>
      <c r="F29" s="275">
        <f>IND_MAN_RawData!D18*100</f>
        <v>100</v>
      </c>
      <c r="G29" s="265">
        <f>IND_MAN_RawData!E18*100</f>
        <v>100</v>
      </c>
      <c r="H29" s="276">
        <f>IND_MAN_RawData!F18*100</f>
        <v>0</v>
      </c>
    </row>
    <row r="30" spans="1:9">
      <c r="A30" s="275" t="s">
        <v>57</v>
      </c>
      <c r="B30" s="265">
        <f>IND_MAN_RawData!B19</f>
        <v>0</v>
      </c>
      <c r="C30" s="265">
        <f>IND_MAN_RawData!C19</f>
        <v>0</v>
      </c>
      <c r="D30" s="265">
        <f t="shared" si="5"/>
        <v>0</v>
      </c>
      <c r="E30" s="265">
        <f t="shared" si="5"/>
        <v>0</v>
      </c>
      <c r="F30" s="275">
        <f>IND_MAN_RawData!D19*100</f>
        <v>100</v>
      </c>
      <c r="G30" s="265">
        <f>IND_MAN_RawData!E19*100</f>
        <v>100</v>
      </c>
      <c r="H30" s="276">
        <f>IND_MAN_RawData!F19*100</f>
        <v>0</v>
      </c>
    </row>
    <row r="31" spans="1:9">
      <c r="A31" s="285" t="s">
        <v>15</v>
      </c>
      <c r="B31" s="347">
        <f>IND_MAN_RawData!B20</f>
        <v>0</v>
      </c>
      <c r="C31" s="347">
        <v>1</v>
      </c>
      <c r="D31" s="347">
        <f t="shared" si="5"/>
        <v>0</v>
      </c>
      <c r="E31" s="347">
        <f t="shared" si="5"/>
        <v>100</v>
      </c>
      <c r="F31" s="275">
        <f>IND_MAN_RawData!D20*100</f>
        <v>0</v>
      </c>
      <c r="G31" s="265">
        <f>IND_MAN_RawData!E20*100</f>
        <v>0</v>
      </c>
      <c r="H31" s="276">
        <f>IND_MAN_RawData!F20*100</f>
        <v>0</v>
      </c>
    </row>
    <row r="32" spans="1:9">
      <c r="A32" s="265" t="s">
        <v>273</v>
      </c>
      <c r="B32" s="265">
        <v>0</v>
      </c>
      <c r="C32" s="265">
        <v>0</v>
      </c>
      <c r="D32" s="265">
        <v>0</v>
      </c>
      <c r="E32" s="265">
        <v>0</v>
      </c>
      <c r="F32" s="265">
        <f>(C37+C38*F27/100)*100</f>
        <v>80</v>
      </c>
      <c r="G32" s="265">
        <f>(C37+C38*G27/100)*100</f>
        <v>80</v>
      </c>
      <c r="H32" s="265">
        <v>0</v>
      </c>
    </row>
    <row r="34" spans="1:13">
      <c r="A34" s="382" t="s">
        <v>278</v>
      </c>
      <c r="B34" s="5" t="s">
        <v>28</v>
      </c>
      <c r="C34" s="5">
        <v>80</v>
      </c>
    </row>
    <row r="35" spans="1:13" ht="30">
      <c r="A35" s="383" t="s">
        <v>279</v>
      </c>
      <c r="B35" s="5" t="s">
        <v>51</v>
      </c>
      <c r="C35" s="5">
        <v>0.31746031746031744</v>
      </c>
    </row>
    <row r="36" spans="1:13" ht="30">
      <c r="A36" s="5" t="s">
        <v>280</v>
      </c>
      <c r="B36" s="5" t="s">
        <v>28</v>
      </c>
      <c r="C36" s="5">
        <v>10</v>
      </c>
    </row>
    <row r="37" spans="1:13">
      <c r="A37" s="5" t="s">
        <v>287</v>
      </c>
      <c r="B37" s="5" t="s">
        <v>51</v>
      </c>
      <c r="C37" s="5">
        <f>C34/100 * (C35)/(C35+1)</f>
        <v>0.19277108433734938</v>
      </c>
    </row>
    <row r="38" spans="1:13" ht="30">
      <c r="A38" s="5" t="s">
        <v>288</v>
      </c>
      <c r="B38" s="5" t="s">
        <v>51</v>
      </c>
      <c r="C38" s="5">
        <f>C34/100 /(C35+1)</f>
        <v>0.60722891566265069</v>
      </c>
    </row>
    <row r="40" spans="1:13" ht="45.6" customHeight="1">
      <c r="A40" s="287" t="s">
        <v>256</v>
      </c>
      <c r="B40" s="288" t="s">
        <v>247</v>
      </c>
      <c r="C40" s="288" t="s">
        <v>96</v>
      </c>
      <c r="D40" s="287" t="s">
        <v>274</v>
      </c>
      <c r="E40" s="288" t="s">
        <v>275</v>
      </c>
      <c r="F40" s="289" t="s">
        <v>276</v>
      </c>
      <c r="G40" s="288" t="s">
        <v>269</v>
      </c>
      <c r="H40" s="287" t="s">
        <v>270</v>
      </c>
      <c r="I40" s="288" t="s">
        <v>271</v>
      </c>
      <c r="J40" s="289" t="s">
        <v>272</v>
      </c>
      <c r="K40" s="287" t="s">
        <v>284</v>
      </c>
      <c r="L40" s="288" t="s">
        <v>285</v>
      </c>
      <c r="M40" s="289" t="s">
        <v>286</v>
      </c>
    </row>
    <row r="41" spans="1:13" ht="15.75" customHeight="1">
      <c r="A41" s="290" t="s">
        <v>10</v>
      </c>
      <c r="B41" s="291">
        <f t="shared" ref="B41:C49" si="6">B2*B24</f>
        <v>0</v>
      </c>
      <c r="C41" s="291">
        <f t="shared" si="6"/>
        <v>0</v>
      </c>
      <c r="D41" s="290">
        <f t="shared" ref="D41:D49" si="7">E2*F24/100</f>
        <v>0</v>
      </c>
      <c r="E41" s="290">
        <f t="shared" ref="E41:E49" si="8">F2*G24/100</f>
        <v>0</v>
      </c>
      <c r="F41" s="290">
        <f t="shared" ref="F41:F49" si="9">G2*H24/100</f>
        <v>0</v>
      </c>
      <c r="G41" s="291">
        <f>SUM(D41:F41)</f>
        <v>0</v>
      </c>
      <c r="H41" s="290" t="e">
        <f>D41/$G41</f>
        <v>#DIV/0!</v>
      </c>
      <c r="I41" s="291" t="e">
        <f>E41/$G41</f>
        <v>#DIV/0!</v>
      </c>
      <c r="J41" s="292" t="e">
        <f t="shared" ref="J41" si="10">F41/$G41</f>
        <v>#DIV/0!</v>
      </c>
      <c r="K41" s="291" t="e">
        <f>H41*100</f>
        <v>#DIV/0!</v>
      </c>
      <c r="L41" s="291" t="e">
        <f t="shared" ref="L41:M41" si="11">I41*100</f>
        <v>#DIV/0!</v>
      </c>
      <c r="M41" s="292" t="e">
        <f t="shared" si="11"/>
        <v>#DIV/0!</v>
      </c>
    </row>
    <row r="42" spans="1:13" ht="15.75" customHeight="1">
      <c r="A42" s="290" t="s">
        <v>11</v>
      </c>
      <c r="B42" s="291">
        <f t="shared" si="6"/>
        <v>0</v>
      </c>
      <c r="C42" s="291">
        <f t="shared" si="6"/>
        <v>0</v>
      </c>
      <c r="D42" s="290">
        <f t="shared" si="7"/>
        <v>0</v>
      </c>
      <c r="E42" s="290">
        <f t="shared" si="8"/>
        <v>0</v>
      </c>
      <c r="F42" s="290">
        <f t="shared" si="9"/>
        <v>0</v>
      </c>
      <c r="G42" s="291">
        <f t="shared" ref="G42:G48" si="12">SUM(D42:F42)</f>
        <v>0</v>
      </c>
      <c r="H42" s="290" t="e">
        <f t="shared" ref="H42:J42" si="13">D42/$G42</f>
        <v>#DIV/0!</v>
      </c>
      <c r="I42" s="291" t="e">
        <f t="shared" si="13"/>
        <v>#DIV/0!</v>
      </c>
      <c r="J42" s="292" t="e">
        <f t="shared" si="13"/>
        <v>#DIV/0!</v>
      </c>
      <c r="K42" s="291" t="e">
        <f t="shared" ref="K42:M42" si="14">H42*100</f>
        <v>#DIV/0!</v>
      </c>
      <c r="L42" s="291" t="e">
        <f t="shared" si="14"/>
        <v>#DIV/0!</v>
      </c>
      <c r="M42" s="292" t="e">
        <f t="shared" si="14"/>
        <v>#DIV/0!</v>
      </c>
    </row>
    <row r="43" spans="1:13" ht="15.75" customHeight="1">
      <c r="A43" s="290" t="s">
        <v>14</v>
      </c>
      <c r="B43" s="291">
        <f t="shared" si="6"/>
        <v>0</v>
      </c>
      <c r="C43" s="291">
        <f t="shared" si="6"/>
        <v>0</v>
      </c>
      <c r="D43" s="290">
        <f>E4*F26/100</f>
        <v>0</v>
      </c>
      <c r="E43" s="290">
        <f t="shared" si="8"/>
        <v>0</v>
      </c>
      <c r="F43" s="290">
        <f t="shared" si="9"/>
        <v>0</v>
      </c>
      <c r="G43" s="291">
        <f t="shared" si="12"/>
        <v>0</v>
      </c>
      <c r="H43" s="290" t="e">
        <f t="shared" ref="H43:J43" si="15">D43/$G43</f>
        <v>#DIV/0!</v>
      </c>
      <c r="I43" s="291" t="e">
        <f t="shared" si="15"/>
        <v>#DIV/0!</v>
      </c>
      <c r="J43" s="292" t="e">
        <f t="shared" si="15"/>
        <v>#DIV/0!</v>
      </c>
      <c r="K43" s="291" t="e">
        <f t="shared" ref="K43:M43" si="16">H43*100</f>
        <v>#DIV/0!</v>
      </c>
      <c r="L43" s="291" t="e">
        <f t="shared" si="16"/>
        <v>#DIV/0!</v>
      </c>
      <c r="M43" s="292" t="e">
        <f t="shared" si="16"/>
        <v>#DIV/0!</v>
      </c>
    </row>
    <row r="44" spans="1:13" ht="15.75" customHeight="1">
      <c r="A44" s="290" t="s">
        <v>12</v>
      </c>
      <c r="B44" s="291">
        <f t="shared" si="6"/>
        <v>0</v>
      </c>
      <c r="C44" s="291">
        <f t="shared" si="6"/>
        <v>0</v>
      </c>
      <c r="D44" s="290">
        <f>E5*F27/100</f>
        <v>32.824427480916029</v>
      </c>
      <c r="E44" s="290">
        <f t="shared" si="8"/>
        <v>25.190839694656482</v>
      </c>
      <c r="F44" s="290">
        <f t="shared" si="9"/>
        <v>41.984732824427482</v>
      </c>
      <c r="G44" s="291">
        <f>SUM(D44:F44)</f>
        <v>100</v>
      </c>
      <c r="H44" s="290">
        <f t="shared" ref="H44:J44" si="17">D44/$G44</f>
        <v>0.3282442748091603</v>
      </c>
      <c r="I44" s="291">
        <f t="shared" si="17"/>
        <v>0.25190839694656481</v>
      </c>
      <c r="J44" s="292">
        <f t="shared" si="17"/>
        <v>0.41984732824427484</v>
      </c>
      <c r="K44" s="291">
        <f t="shared" ref="K44:M44" si="18">H44*100</f>
        <v>32.824427480916029</v>
      </c>
      <c r="L44" s="291">
        <f t="shared" si="18"/>
        <v>25.190839694656482</v>
      </c>
      <c r="M44" s="292">
        <f t="shared" si="18"/>
        <v>41.984732824427482</v>
      </c>
    </row>
    <row r="45" spans="1:13" ht="15.75" customHeight="1">
      <c r="A45" s="290" t="s">
        <v>190</v>
      </c>
      <c r="B45" s="291">
        <f t="shared" si="6"/>
        <v>0</v>
      </c>
      <c r="C45" s="291">
        <f t="shared" si="6"/>
        <v>0</v>
      </c>
      <c r="D45" s="290">
        <f t="shared" si="7"/>
        <v>0</v>
      </c>
      <c r="E45" s="290">
        <f t="shared" si="8"/>
        <v>0</v>
      </c>
      <c r="F45" s="290">
        <f t="shared" si="9"/>
        <v>0</v>
      </c>
      <c r="G45" s="291">
        <f t="shared" si="12"/>
        <v>0</v>
      </c>
      <c r="H45" s="290" t="e">
        <f t="shared" ref="H45:J45" si="19">D45/$G45</f>
        <v>#DIV/0!</v>
      </c>
      <c r="I45" s="291" t="e">
        <f t="shared" si="19"/>
        <v>#DIV/0!</v>
      </c>
      <c r="J45" s="292" t="e">
        <f t="shared" si="19"/>
        <v>#DIV/0!</v>
      </c>
      <c r="K45" s="291" t="e">
        <f t="shared" ref="K45:M45" si="20">H45*100</f>
        <v>#DIV/0!</v>
      </c>
      <c r="L45" s="291" t="e">
        <f t="shared" si="20"/>
        <v>#DIV/0!</v>
      </c>
      <c r="M45" s="292" t="e">
        <f t="shared" si="20"/>
        <v>#DIV/0!</v>
      </c>
    </row>
    <row r="46" spans="1:13" ht="15.75" customHeight="1">
      <c r="A46" s="290" t="s">
        <v>13</v>
      </c>
      <c r="B46" s="291">
        <f t="shared" si="6"/>
        <v>0</v>
      </c>
      <c r="C46" s="291">
        <f t="shared" si="6"/>
        <v>0</v>
      </c>
      <c r="D46" s="290">
        <f t="shared" si="7"/>
        <v>0</v>
      </c>
      <c r="E46" s="290">
        <f t="shared" si="8"/>
        <v>0</v>
      </c>
      <c r="F46" s="290">
        <f t="shared" si="9"/>
        <v>0</v>
      </c>
      <c r="G46" s="291">
        <f t="shared" si="12"/>
        <v>0</v>
      </c>
      <c r="H46" s="290" t="e">
        <f t="shared" ref="H46:J46" si="21">D46/$G46</f>
        <v>#DIV/0!</v>
      </c>
      <c r="I46" s="291" t="e">
        <f t="shared" si="21"/>
        <v>#DIV/0!</v>
      </c>
      <c r="J46" s="292" t="e">
        <f t="shared" si="21"/>
        <v>#DIV/0!</v>
      </c>
      <c r="K46" s="291" t="e">
        <f t="shared" ref="K46:M46" si="22">H46*100</f>
        <v>#DIV/0!</v>
      </c>
      <c r="L46" s="291" t="e">
        <f t="shared" si="22"/>
        <v>#DIV/0!</v>
      </c>
      <c r="M46" s="292" t="e">
        <f t="shared" si="22"/>
        <v>#DIV/0!</v>
      </c>
    </row>
    <row r="47" spans="1:13" ht="15.75" customHeight="1">
      <c r="A47" s="290" t="s">
        <v>57</v>
      </c>
      <c r="B47" s="291">
        <f t="shared" si="6"/>
        <v>0</v>
      </c>
      <c r="C47" s="291">
        <f t="shared" si="6"/>
        <v>0</v>
      </c>
      <c r="D47" s="290">
        <f t="shared" si="7"/>
        <v>0</v>
      </c>
      <c r="E47" s="290">
        <f t="shared" si="8"/>
        <v>0</v>
      </c>
      <c r="F47" s="290">
        <f t="shared" si="9"/>
        <v>0</v>
      </c>
      <c r="G47" s="291">
        <f t="shared" si="12"/>
        <v>0</v>
      </c>
      <c r="H47" s="290" t="e">
        <f t="shared" ref="H47:J47" si="23">D47/$G47</f>
        <v>#DIV/0!</v>
      </c>
      <c r="I47" s="291" t="e">
        <f t="shared" si="23"/>
        <v>#DIV/0!</v>
      </c>
      <c r="J47" s="292" t="e">
        <f t="shared" si="23"/>
        <v>#DIV/0!</v>
      </c>
      <c r="K47" s="291" t="e">
        <f t="shared" ref="K47:M47" si="24">H47*100</f>
        <v>#DIV/0!</v>
      </c>
      <c r="L47" s="291" t="e">
        <f t="shared" si="24"/>
        <v>#DIV/0!</v>
      </c>
      <c r="M47" s="292" t="e">
        <f t="shared" si="24"/>
        <v>#DIV/0!</v>
      </c>
    </row>
    <row r="48" spans="1:13" ht="15.75" customHeight="1">
      <c r="A48" s="290" t="s">
        <v>15</v>
      </c>
      <c r="B48" s="291">
        <f t="shared" si="6"/>
        <v>0</v>
      </c>
      <c r="C48" s="291">
        <f t="shared" si="6"/>
        <v>0</v>
      </c>
      <c r="D48" s="290">
        <f t="shared" si="7"/>
        <v>0</v>
      </c>
      <c r="E48" s="290">
        <f t="shared" si="8"/>
        <v>0</v>
      </c>
      <c r="F48" s="290">
        <f t="shared" si="9"/>
        <v>0</v>
      </c>
      <c r="G48" s="291">
        <f t="shared" si="12"/>
        <v>0</v>
      </c>
      <c r="H48" s="290">
        <v>0</v>
      </c>
      <c r="I48" s="291">
        <v>0</v>
      </c>
      <c r="J48" s="292">
        <v>0</v>
      </c>
      <c r="K48" s="291">
        <f t="shared" ref="K48:M48" si="25">H48*100</f>
        <v>0</v>
      </c>
      <c r="L48" s="291">
        <f t="shared" si="25"/>
        <v>0</v>
      </c>
      <c r="M48" s="292">
        <f t="shared" si="25"/>
        <v>0</v>
      </c>
    </row>
    <row r="49" spans="1:13" ht="15.75" customHeight="1">
      <c r="A49" s="290" t="s">
        <v>273</v>
      </c>
      <c r="B49" s="291">
        <f t="shared" si="6"/>
        <v>0</v>
      </c>
      <c r="C49" s="291">
        <f t="shared" si="6"/>
        <v>0</v>
      </c>
      <c r="D49" s="290">
        <f t="shared" si="7"/>
        <v>0</v>
      </c>
      <c r="E49" s="290">
        <f t="shared" si="8"/>
        <v>0</v>
      </c>
      <c r="F49" s="290">
        <f t="shared" si="9"/>
        <v>0</v>
      </c>
      <c r="G49" s="291">
        <f t="shared" ref="G49" si="26">SUM(D49:F49)</f>
        <v>0</v>
      </c>
      <c r="H49" s="290" t="e">
        <f>D49/$G49</f>
        <v>#DIV/0!</v>
      </c>
      <c r="I49" s="66" t="e">
        <f>E49/$G49</f>
        <v>#DIV/0!</v>
      </c>
      <c r="J49" s="66" t="e">
        <f>F49/$G49</f>
        <v>#DIV/0!</v>
      </c>
      <c r="K49" s="291" t="e">
        <f t="shared" ref="K49" si="27">H49*100</f>
        <v>#DIV/0!</v>
      </c>
      <c r="L49" s="291" t="e">
        <f t="shared" ref="L49" si="28">I49*100</f>
        <v>#DIV/0!</v>
      </c>
      <c r="M49" s="292" t="e">
        <f t="shared" ref="M49" si="29">J49*100</f>
        <v>#DIV/0!</v>
      </c>
    </row>
    <row r="50" spans="1:13" ht="15.75" customHeight="1">
      <c r="A50" s="293" t="s">
        <v>34</v>
      </c>
      <c r="B50" s="294">
        <f>SUM(B41:B49)</f>
        <v>0</v>
      </c>
      <c r="C50" s="294">
        <f>SUM(C41:C49)</f>
        <v>0</v>
      </c>
      <c r="D50" s="293">
        <f>SUM(D41:D49)</f>
        <v>32.824427480916029</v>
      </c>
      <c r="E50" s="293">
        <f t="shared" ref="E50:M50" si="30">SUM(E41:E49)</f>
        <v>25.190839694656482</v>
      </c>
      <c r="F50" s="293">
        <f t="shared" si="30"/>
        <v>41.984732824427482</v>
      </c>
      <c r="G50" s="293">
        <f>SUM(G41:G49)</f>
        <v>100</v>
      </c>
      <c r="H50" s="293" t="e">
        <f t="shared" si="30"/>
        <v>#DIV/0!</v>
      </c>
      <c r="I50" s="293" t="e">
        <f t="shared" si="30"/>
        <v>#DIV/0!</v>
      </c>
      <c r="J50" s="293" t="e">
        <f t="shared" si="30"/>
        <v>#DIV/0!</v>
      </c>
      <c r="K50" s="293" t="e">
        <f t="shared" si="30"/>
        <v>#DIV/0!</v>
      </c>
      <c r="L50" s="293" t="e">
        <f t="shared" si="30"/>
        <v>#DIV/0!</v>
      </c>
      <c r="M50" s="293" t="e">
        <f t="shared" si="30"/>
        <v>#DIV/0!</v>
      </c>
    </row>
    <row r="51" spans="1:13" ht="15.75" customHeight="1"/>
    <row r="52" spans="1:13" ht="70.900000000000006" customHeight="1">
      <c r="A52" s="296" t="s">
        <v>289</v>
      </c>
      <c r="B52" s="348" t="s">
        <v>290</v>
      </c>
      <c r="C52" s="348" t="s">
        <v>291</v>
      </c>
      <c r="D52" s="296" t="s">
        <v>270</v>
      </c>
      <c r="E52" s="348" t="s">
        <v>271</v>
      </c>
      <c r="F52" s="297" t="s">
        <v>272</v>
      </c>
      <c r="G52" s="348" t="s">
        <v>292</v>
      </c>
      <c r="H52" s="296" t="s">
        <v>284</v>
      </c>
      <c r="I52" s="348" t="s">
        <v>285</v>
      </c>
      <c r="J52" s="348" t="s">
        <v>286</v>
      </c>
      <c r="K52" s="296" t="s">
        <v>293</v>
      </c>
      <c r="L52" s="348" t="s">
        <v>253</v>
      </c>
      <c r="M52" s="297" t="s">
        <v>255</v>
      </c>
    </row>
    <row r="53" spans="1:13" ht="15.75" customHeight="1">
      <c r="A53" s="298" t="s">
        <v>10</v>
      </c>
      <c r="B53" s="349" t="e">
        <f>B41/B$50</f>
        <v>#DIV/0!</v>
      </c>
      <c r="C53" s="349" t="e">
        <f t="shared" ref="C53:F53" si="31">C41/C$50</f>
        <v>#DIV/0!</v>
      </c>
      <c r="D53" s="298">
        <f>D41/D$50</f>
        <v>0</v>
      </c>
      <c r="E53" s="349">
        <f t="shared" si="31"/>
        <v>0</v>
      </c>
      <c r="F53" s="299">
        <f t="shared" si="31"/>
        <v>0</v>
      </c>
      <c r="G53" s="349">
        <f>G41/G$50</f>
        <v>0</v>
      </c>
      <c r="H53" s="298">
        <f t="shared" ref="H53:H63" si="32">D53*100</f>
        <v>0</v>
      </c>
      <c r="I53" s="349">
        <f t="shared" ref="I53:I63" si="33">E53*100</f>
        <v>0</v>
      </c>
      <c r="J53" s="349">
        <f t="shared" ref="J53:J63" si="34">F53*100</f>
        <v>0</v>
      </c>
      <c r="K53" s="298">
        <f t="shared" ref="K53:K63" si="35">G53*100</f>
        <v>0</v>
      </c>
      <c r="L53" s="349" t="e">
        <f t="shared" ref="L53:L63" si="36">B53*100</f>
        <v>#DIV/0!</v>
      </c>
      <c r="M53" s="299" t="e">
        <f t="shared" ref="M53:M63" si="37">C53*100</f>
        <v>#DIV/0!</v>
      </c>
    </row>
    <row r="54" spans="1:13" ht="15.75" customHeight="1">
      <c r="A54" s="298" t="s">
        <v>11</v>
      </c>
      <c r="B54" s="349" t="e">
        <f t="shared" ref="B54:G54" si="38">B42/B$50</f>
        <v>#DIV/0!</v>
      </c>
      <c r="C54" s="349" t="e">
        <f t="shared" si="38"/>
        <v>#DIV/0!</v>
      </c>
      <c r="D54" s="298">
        <f t="shared" si="38"/>
        <v>0</v>
      </c>
      <c r="E54" s="349">
        <f t="shared" si="38"/>
        <v>0</v>
      </c>
      <c r="F54" s="299">
        <f t="shared" si="38"/>
        <v>0</v>
      </c>
      <c r="G54" s="349">
        <f t="shared" si="38"/>
        <v>0</v>
      </c>
      <c r="H54" s="298">
        <f t="shared" si="32"/>
        <v>0</v>
      </c>
      <c r="I54" s="349">
        <f t="shared" si="33"/>
        <v>0</v>
      </c>
      <c r="J54" s="349">
        <f t="shared" si="34"/>
        <v>0</v>
      </c>
      <c r="K54" s="298">
        <f t="shared" si="35"/>
        <v>0</v>
      </c>
      <c r="L54" s="349" t="e">
        <f t="shared" si="36"/>
        <v>#DIV/0!</v>
      </c>
      <c r="M54" s="299" t="e">
        <f t="shared" si="37"/>
        <v>#DIV/0!</v>
      </c>
    </row>
    <row r="55" spans="1:13" ht="15.75" customHeight="1">
      <c r="A55" s="298" t="s">
        <v>14</v>
      </c>
      <c r="B55" s="349" t="e">
        <f t="shared" ref="B55:G55" si="39">B43/B$50</f>
        <v>#DIV/0!</v>
      </c>
      <c r="C55" s="349" t="e">
        <f t="shared" si="39"/>
        <v>#DIV/0!</v>
      </c>
      <c r="D55" s="298">
        <f t="shared" si="39"/>
        <v>0</v>
      </c>
      <c r="E55" s="349">
        <f t="shared" si="39"/>
        <v>0</v>
      </c>
      <c r="F55" s="299">
        <f t="shared" si="39"/>
        <v>0</v>
      </c>
      <c r="G55" s="349">
        <f t="shared" si="39"/>
        <v>0</v>
      </c>
      <c r="H55" s="298">
        <f t="shared" si="32"/>
        <v>0</v>
      </c>
      <c r="I55" s="349">
        <f t="shared" si="33"/>
        <v>0</v>
      </c>
      <c r="J55" s="349">
        <f t="shared" si="34"/>
        <v>0</v>
      </c>
      <c r="K55" s="298">
        <f t="shared" si="35"/>
        <v>0</v>
      </c>
      <c r="L55" s="349" t="e">
        <f t="shared" si="36"/>
        <v>#DIV/0!</v>
      </c>
      <c r="M55" s="299" t="e">
        <f t="shared" si="37"/>
        <v>#DIV/0!</v>
      </c>
    </row>
    <row r="56" spans="1:13" ht="15.75" customHeight="1">
      <c r="A56" s="298" t="s">
        <v>12</v>
      </c>
      <c r="B56" s="349" t="e">
        <f t="shared" ref="B56:G56" si="40">B44/B$50</f>
        <v>#DIV/0!</v>
      </c>
      <c r="C56" s="349" t="e">
        <f t="shared" si="40"/>
        <v>#DIV/0!</v>
      </c>
      <c r="D56" s="298">
        <f t="shared" si="40"/>
        <v>1</v>
      </c>
      <c r="E56" s="349">
        <f t="shared" si="40"/>
        <v>1</v>
      </c>
      <c r="F56" s="299">
        <f t="shared" si="40"/>
        <v>1</v>
      </c>
      <c r="G56" s="349">
        <f t="shared" si="40"/>
        <v>1</v>
      </c>
      <c r="H56" s="298">
        <f t="shared" si="32"/>
        <v>100</v>
      </c>
      <c r="I56" s="349">
        <f t="shared" si="33"/>
        <v>100</v>
      </c>
      <c r="J56" s="349">
        <f t="shared" si="34"/>
        <v>100</v>
      </c>
      <c r="K56" s="298">
        <f t="shared" si="35"/>
        <v>100</v>
      </c>
      <c r="L56" s="349" t="e">
        <f t="shared" si="36"/>
        <v>#DIV/0!</v>
      </c>
      <c r="M56" s="299" t="e">
        <f t="shared" si="37"/>
        <v>#DIV/0!</v>
      </c>
    </row>
    <row r="57" spans="1:13" ht="15.75" customHeight="1">
      <c r="A57" s="298" t="s">
        <v>190</v>
      </c>
      <c r="B57" s="349" t="e">
        <f t="shared" ref="B57:G57" si="41">B45/B$50</f>
        <v>#DIV/0!</v>
      </c>
      <c r="C57" s="349" t="e">
        <f t="shared" si="41"/>
        <v>#DIV/0!</v>
      </c>
      <c r="D57" s="298">
        <f t="shared" si="41"/>
        <v>0</v>
      </c>
      <c r="E57" s="349">
        <f t="shared" si="41"/>
        <v>0</v>
      </c>
      <c r="F57" s="299">
        <f t="shared" si="41"/>
        <v>0</v>
      </c>
      <c r="G57" s="349">
        <f t="shared" si="41"/>
        <v>0</v>
      </c>
      <c r="H57" s="298">
        <f t="shared" si="32"/>
        <v>0</v>
      </c>
      <c r="I57" s="349">
        <f t="shared" si="33"/>
        <v>0</v>
      </c>
      <c r="J57" s="349">
        <f t="shared" si="34"/>
        <v>0</v>
      </c>
      <c r="K57" s="298">
        <f t="shared" si="35"/>
        <v>0</v>
      </c>
      <c r="L57" s="349" t="e">
        <f t="shared" si="36"/>
        <v>#DIV/0!</v>
      </c>
      <c r="M57" s="299" t="e">
        <f t="shared" si="37"/>
        <v>#DIV/0!</v>
      </c>
    </row>
    <row r="58" spans="1:13" ht="15.75" customHeight="1">
      <c r="A58" s="298" t="s">
        <v>13</v>
      </c>
      <c r="B58" s="349" t="e">
        <f t="shared" ref="B58:G58" si="42">B46/B$50</f>
        <v>#DIV/0!</v>
      </c>
      <c r="C58" s="349" t="e">
        <f t="shared" si="42"/>
        <v>#DIV/0!</v>
      </c>
      <c r="D58" s="298">
        <f t="shared" si="42"/>
        <v>0</v>
      </c>
      <c r="E58" s="349">
        <f t="shared" si="42"/>
        <v>0</v>
      </c>
      <c r="F58" s="299">
        <f t="shared" si="42"/>
        <v>0</v>
      </c>
      <c r="G58" s="349">
        <f t="shared" si="42"/>
        <v>0</v>
      </c>
      <c r="H58" s="298">
        <f t="shared" si="32"/>
        <v>0</v>
      </c>
      <c r="I58" s="349">
        <f t="shared" si="33"/>
        <v>0</v>
      </c>
      <c r="J58" s="349">
        <f t="shared" si="34"/>
        <v>0</v>
      </c>
      <c r="K58" s="298">
        <f t="shared" si="35"/>
        <v>0</v>
      </c>
      <c r="L58" s="349" t="e">
        <f t="shared" si="36"/>
        <v>#DIV/0!</v>
      </c>
      <c r="M58" s="299" t="e">
        <f t="shared" si="37"/>
        <v>#DIV/0!</v>
      </c>
    </row>
    <row r="59" spans="1:13" ht="15.75" customHeight="1">
      <c r="A59" s="298" t="s">
        <v>57</v>
      </c>
      <c r="B59" s="349" t="e">
        <f t="shared" ref="B59:G59" si="43">B47/B$50</f>
        <v>#DIV/0!</v>
      </c>
      <c r="C59" s="349" t="e">
        <f t="shared" si="43"/>
        <v>#DIV/0!</v>
      </c>
      <c r="D59" s="298">
        <f t="shared" si="43"/>
        <v>0</v>
      </c>
      <c r="E59" s="349">
        <f t="shared" si="43"/>
        <v>0</v>
      </c>
      <c r="F59" s="299">
        <f t="shared" si="43"/>
        <v>0</v>
      </c>
      <c r="G59" s="349">
        <f t="shared" si="43"/>
        <v>0</v>
      </c>
      <c r="H59" s="298">
        <f t="shared" si="32"/>
        <v>0</v>
      </c>
      <c r="I59" s="349">
        <f t="shared" si="33"/>
        <v>0</v>
      </c>
      <c r="J59" s="349">
        <f t="shared" si="34"/>
        <v>0</v>
      </c>
      <c r="K59" s="298">
        <f t="shared" si="35"/>
        <v>0</v>
      </c>
      <c r="L59" s="349" t="e">
        <f t="shared" si="36"/>
        <v>#DIV/0!</v>
      </c>
      <c r="M59" s="299" t="e">
        <f t="shared" si="37"/>
        <v>#DIV/0!</v>
      </c>
    </row>
    <row r="60" spans="1:13" ht="15.75" customHeight="1">
      <c r="A60" s="298" t="s">
        <v>15</v>
      </c>
      <c r="B60" s="349" t="e">
        <f t="shared" ref="B60:G61" si="44">B48/B$50</f>
        <v>#DIV/0!</v>
      </c>
      <c r="C60" s="349" t="e">
        <f t="shared" si="44"/>
        <v>#DIV/0!</v>
      </c>
      <c r="D60" s="298">
        <f t="shared" si="44"/>
        <v>0</v>
      </c>
      <c r="E60" s="349">
        <f t="shared" si="44"/>
        <v>0</v>
      </c>
      <c r="F60" s="299">
        <f t="shared" si="44"/>
        <v>0</v>
      </c>
      <c r="G60" s="349">
        <f t="shared" si="44"/>
        <v>0</v>
      </c>
      <c r="H60" s="298">
        <f t="shared" si="32"/>
        <v>0</v>
      </c>
      <c r="I60" s="349">
        <f t="shared" si="33"/>
        <v>0</v>
      </c>
      <c r="J60" s="349">
        <f t="shared" si="34"/>
        <v>0</v>
      </c>
      <c r="K60" s="298">
        <f t="shared" si="35"/>
        <v>0</v>
      </c>
      <c r="L60" s="349" t="e">
        <f t="shared" si="36"/>
        <v>#DIV/0!</v>
      </c>
      <c r="M60" s="299" t="e">
        <f t="shared" si="37"/>
        <v>#DIV/0!</v>
      </c>
    </row>
    <row r="61" spans="1:13" ht="15.75" customHeight="1">
      <c r="A61" s="298" t="s">
        <v>273</v>
      </c>
      <c r="B61" s="349" t="e">
        <f>B49/B$50</f>
        <v>#DIV/0!</v>
      </c>
      <c r="C61" s="349" t="e">
        <f>C49/C$50</f>
        <v>#DIV/0!</v>
      </c>
      <c r="D61" s="298">
        <f t="shared" si="44"/>
        <v>0</v>
      </c>
      <c r="E61" s="349">
        <f t="shared" si="44"/>
        <v>0</v>
      </c>
      <c r="F61" s="299">
        <f t="shared" si="44"/>
        <v>0</v>
      </c>
      <c r="G61" s="349">
        <f t="shared" si="44"/>
        <v>0</v>
      </c>
      <c r="H61" s="298">
        <f t="shared" ref="H61" si="45">D61*100</f>
        <v>0</v>
      </c>
      <c r="I61" s="349">
        <f t="shared" ref="I61" si="46">E61*100</f>
        <v>0</v>
      </c>
      <c r="J61" s="349">
        <f t="shared" ref="J61" si="47">F61*100</f>
        <v>0</v>
      </c>
      <c r="K61" s="298">
        <f t="shared" ref="K61" si="48">G61*100</f>
        <v>0</v>
      </c>
      <c r="L61" s="349" t="e">
        <f t="shared" ref="L61" si="49">B61*100</f>
        <v>#DIV/0!</v>
      </c>
      <c r="M61" s="299" t="e">
        <f t="shared" ref="M61" si="50">C61*100</f>
        <v>#DIV/0!</v>
      </c>
    </row>
    <row r="62" spans="1:13" ht="15.75" customHeight="1">
      <c r="A62" s="298" t="s">
        <v>294</v>
      </c>
      <c r="B62" s="349" t="e">
        <f t="shared" ref="B62:G62" si="51">B56+B57</f>
        <v>#DIV/0!</v>
      </c>
      <c r="C62" s="349" t="e">
        <f t="shared" si="51"/>
        <v>#DIV/0!</v>
      </c>
      <c r="D62" s="298">
        <f t="shared" si="51"/>
        <v>1</v>
      </c>
      <c r="E62" s="349">
        <f t="shared" si="51"/>
        <v>1</v>
      </c>
      <c r="F62" s="299">
        <f t="shared" si="51"/>
        <v>1</v>
      </c>
      <c r="G62" s="349">
        <f t="shared" si="51"/>
        <v>1</v>
      </c>
      <c r="H62" s="298">
        <f t="shared" si="32"/>
        <v>100</v>
      </c>
      <c r="I62" s="349">
        <f t="shared" si="33"/>
        <v>100</v>
      </c>
      <c r="J62" s="349">
        <f t="shared" si="34"/>
        <v>100</v>
      </c>
      <c r="K62" s="298">
        <f t="shared" si="35"/>
        <v>100</v>
      </c>
      <c r="L62" s="349" t="e">
        <f t="shared" si="36"/>
        <v>#DIV/0!</v>
      </c>
      <c r="M62" s="299" t="e">
        <f t="shared" si="37"/>
        <v>#DIV/0!</v>
      </c>
    </row>
    <row r="63" spans="1:13" ht="40.9" customHeight="1">
      <c r="A63" s="300" t="s">
        <v>295</v>
      </c>
      <c r="B63" s="350" t="e">
        <f>B57/B62</f>
        <v>#DIV/0!</v>
      </c>
      <c r="C63" s="350">
        <v>0</v>
      </c>
      <c r="D63" s="300">
        <f t="shared" ref="D63:G63" si="52">D57/D62</f>
        <v>0</v>
      </c>
      <c r="E63" s="350">
        <f t="shared" si="52"/>
        <v>0</v>
      </c>
      <c r="F63" s="301">
        <f t="shared" si="52"/>
        <v>0</v>
      </c>
      <c r="G63" s="350">
        <f t="shared" si="52"/>
        <v>0</v>
      </c>
      <c r="H63" s="300">
        <f t="shared" si="32"/>
        <v>0</v>
      </c>
      <c r="I63" s="350">
        <f t="shared" si="33"/>
        <v>0</v>
      </c>
      <c r="J63" s="350">
        <f t="shared" si="34"/>
        <v>0</v>
      </c>
      <c r="K63" s="300">
        <f t="shared" si="35"/>
        <v>0</v>
      </c>
      <c r="L63" s="350" t="e">
        <f t="shared" si="36"/>
        <v>#DIV/0!</v>
      </c>
      <c r="M63" s="301">
        <f t="shared" si="37"/>
        <v>0</v>
      </c>
    </row>
    <row r="64" spans="1:13" ht="15.75" customHeight="1">
      <c r="E64" s="5">
        <f>SUM(E53:E61)</f>
        <v>1</v>
      </c>
    </row>
    <row r="65" spans="1:10" ht="15.75" customHeight="1">
      <c r="A65" s="37" t="s">
        <v>258</v>
      </c>
      <c r="B65" s="384">
        <f>IND_MAN_RawData!C28</f>
        <v>472</v>
      </c>
    </row>
    <row r="66" spans="1:10" ht="15.75" customHeight="1"/>
    <row r="67" spans="1:10" ht="69" customHeight="1">
      <c r="A67" s="38"/>
      <c r="B67" s="22" t="s">
        <v>290</v>
      </c>
      <c r="C67" s="22" t="s">
        <v>291</v>
      </c>
      <c r="D67" s="39" t="s">
        <v>270</v>
      </c>
      <c r="E67" s="22" t="s">
        <v>271</v>
      </c>
      <c r="F67" s="23" t="s">
        <v>272</v>
      </c>
      <c r="G67" s="22" t="s">
        <v>292</v>
      </c>
      <c r="H67" s="39" t="s">
        <v>296</v>
      </c>
      <c r="I67" s="22" t="s">
        <v>297</v>
      </c>
      <c r="J67" s="23" t="s">
        <v>298</v>
      </c>
    </row>
    <row r="68" spans="1:10" ht="48.6" customHeight="1">
      <c r="A68" s="24" t="s">
        <v>259</v>
      </c>
      <c r="B68" s="331">
        <f>B50/$B$65</f>
        <v>0</v>
      </c>
      <c r="C68" s="331">
        <f t="shared" ref="C68:F68" si="53">C50/$B$65</f>
        <v>0</v>
      </c>
      <c r="D68" s="353">
        <f t="shared" si="53"/>
        <v>6.9543278561262772E-2</v>
      </c>
      <c r="E68" s="331">
        <f t="shared" si="53"/>
        <v>5.3370423081899328E-2</v>
      </c>
      <c r="F68" s="332">
        <f t="shared" si="53"/>
        <v>8.89507051364989E-2</v>
      </c>
      <c r="G68" s="331">
        <f>G50/$B$65</f>
        <v>0.21186440677966101</v>
      </c>
      <c r="H68" s="353">
        <f>D68/G68*100</f>
        <v>32.824427480916029</v>
      </c>
      <c r="I68" s="331">
        <f>E68/G68*100</f>
        <v>25.190839694656486</v>
      </c>
      <c r="J68" s="332">
        <f>F68/G68*100</f>
        <v>41.984732824427482</v>
      </c>
    </row>
    <row r="69" spans="1:10" ht="15.75" customHeight="1"/>
    <row r="70" spans="1:10" ht="15.75" customHeight="1"/>
    <row r="71" spans="1:10" ht="15.75" customHeight="1"/>
    <row r="72" spans="1:10" ht="15.75" customHeight="1"/>
    <row r="73" spans="1:10" ht="15.75" customHeight="1"/>
    <row r="74" spans="1:10" ht="15.75" customHeight="1"/>
    <row r="75" spans="1:10" ht="15.75" customHeight="1"/>
    <row r="76" spans="1:10" ht="15.75" customHeight="1"/>
    <row r="77" spans="1:10" ht="15.75" customHeight="1"/>
    <row r="78" spans="1:10" ht="15.75" customHeight="1"/>
    <row r="79" spans="1:10" ht="15.75" customHeight="1"/>
    <row r="80" spans="1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499984740745262"/>
    <outlinePr summaryBelow="0" summaryRight="0"/>
  </sheetPr>
  <dimension ref="A1:E53"/>
  <sheetViews>
    <sheetView workbookViewId="0">
      <selection activeCell="D26" sqref="D26"/>
    </sheetView>
  </sheetViews>
  <sheetFormatPr defaultColWidth="14.42578125" defaultRowHeight="15" customHeight="1"/>
  <cols>
    <col min="1" max="1" width="20.7109375" style="5" customWidth="1"/>
    <col min="2" max="2" width="19.7109375" style="5" customWidth="1"/>
    <col min="3" max="3" width="16.42578125" style="5" customWidth="1"/>
    <col min="4" max="4" width="11.7109375" style="5" customWidth="1"/>
    <col min="5" max="5" width="6.5703125" style="5" customWidth="1"/>
    <col min="6" max="16384" width="14.42578125" style="5"/>
  </cols>
  <sheetData>
    <row r="1" spans="1:4">
      <c r="A1" s="200" t="s">
        <v>204</v>
      </c>
    </row>
    <row r="2" spans="1:4">
      <c r="A2" s="200" t="s">
        <v>30</v>
      </c>
    </row>
    <row r="3" spans="1:4" ht="30.75" thickBot="1">
      <c r="A3" s="10" t="s">
        <v>267</v>
      </c>
      <c r="B3" s="10" t="s">
        <v>31</v>
      </c>
      <c r="C3" s="10">
        <v>2022</v>
      </c>
    </row>
    <row r="4" spans="1:4" ht="15.75" thickBot="1">
      <c r="A4" s="385" t="s">
        <v>281</v>
      </c>
      <c r="B4" s="386" t="s">
        <v>28</v>
      </c>
      <c r="C4" s="387">
        <f>IND_MAN_RawData!C28/IND_MAN_RawData!C29*100</f>
        <v>38.373983739837399</v>
      </c>
    </row>
    <row r="6" spans="1:4">
      <c r="A6" s="11" t="s">
        <v>260</v>
      </c>
      <c r="B6" s="12" t="s">
        <v>261</v>
      </c>
      <c r="C6" s="12" t="s">
        <v>19</v>
      </c>
      <c r="D6" s="13">
        <v>2022</v>
      </c>
    </row>
    <row r="7" spans="1:4">
      <c r="A7" s="352" t="s">
        <v>262</v>
      </c>
      <c r="B7" s="261" t="s">
        <v>281</v>
      </c>
      <c r="C7" s="261" t="s">
        <v>92</v>
      </c>
      <c r="D7" s="330">
        <f>IND_MAN_Reco!C68</f>
        <v>0</v>
      </c>
    </row>
    <row r="8" spans="1:4" ht="30">
      <c r="A8" s="352" t="s">
        <v>263</v>
      </c>
      <c r="B8" s="261" t="s">
        <v>281</v>
      </c>
      <c r="C8" s="261" t="s">
        <v>92</v>
      </c>
      <c r="D8" s="330">
        <f>IND_MAN_Reco!B68</f>
        <v>0</v>
      </c>
    </row>
    <row r="9" spans="1:4">
      <c r="A9" s="353" t="s">
        <v>264</v>
      </c>
      <c r="B9" s="331" t="s">
        <v>281</v>
      </c>
      <c r="C9" s="331" t="s">
        <v>92</v>
      </c>
      <c r="D9" s="332">
        <f>IND_MAN_Reco!G68</f>
        <v>0.21186440677966101</v>
      </c>
    </row>
    <row r="11" spans="1:4" ht="28.9" customHeight="1">
      <c r="A11" s="573" t="s">
        <v>299</v>
      </c>
      <c r="B11" s="574"/>
      <c r="C11" s="574"/>
      <c r="D11" s="575"/>
    </row>
    <row r="12" spans="1:4">
      <c r="A12" s="388" t="s">
        <v>281</v>
      </c>
      <c r="B12" s="389" t="s">
        <v>300</v>
      </c>
      <c r="C12" s="389" t="s">
        <v>28</v>
      </c>
      <c r="D12" s="390">
        <f>IND_MAN_Reco!J68</f>
        <v>41.984732824427482</v>
      </c>
    </row>
    <row r="13" spans="1:4">
      <c r="A13" s="14"/>
      <c r="B13" s="391" t="s">
        <v>301</v>
      </c>
      <c r="C13" s="391" t="s">
        <v>28</v>
      </c>
      <c r="D13" s="392">
        <f>IND_MAN_Reco!I68</f>
        <v>25.190839694656486</v>
      </c>
    </row>
    <row r="14" spans="1:4">
      <c r="A14" s="15"/>
      <c r="B14" s="393" t="s">
        <v>302</v>
      </c>
      <c r="C14" s="393" t="s">
        <v>28</v>
      </c>
      <c r="D14" s="394">
        <f>IND_MAN_Reco!H68</f>
        <v>32.824427480916029</v>
      </c>
    </row>
    <row r="16" spans="1:4" ht="43.15" customHeight="1">
      <c r="A16" s="576" t="s">
        <v>303</v>
      </c>
      <c r="B16" s="576"/>
      <c r="C16" s="576"/>
      <c r="D16" s="576"/>
    </row>
    <row r="17" spans="1:4">
      <c r="A17" s="582" t="s">
        <v>300</v>
      </c>
      <c r="B17" s="395" t="s">
        <v>10</v>
      </c>
      <c r="C17" s="354" t="s">
        <v>28</v>
      </c>
      <c r="D17" s="355">
        <f>IND_MAN_Reco!J53</f>
        <v>0</v>
      </c>
    </row>
    <row r="18" spans="1:4">
      <c r="A18" s="582"/>
      <c r="B18" s="298" t="s">
        <v>11</v>
      </c>
      <c r="C18" s="349" t="s">
        <v>28</v>
      </c>
      <c r="D18" s="299">
        <f>IND_MAN_Reco!J54</f>
        <v>0</v>
      </c>
    </row>
    <row r="19" spans="1:4">
      <c r="A19" s="582"/>
      <c r="B19" s="298" t="s">
        <v>12</v>
      </c>
      <c r="C19" s="349" t="s">
        <v>28</v>
      </c>
      <c r="D19" s="299">
        <f>IND_MAN_Reco!J62</f>
        <v>100</v>
      </c>
    </row>
    <row r="20" spans="1:4">
      <c r="A20" s="582"/>
      <c r="B20" s="300" t="s">
        <v>14</v>
      </c>
      <c r="C20" s="350" t="s">
        <v>28</v>
      </c>
      <c r="D20" s="301">
        <f>IND_MAN_Reco!J55</f>
        <v>0</v>
      </c>
    </row>
    <row r="21" spans="1:4">
      <c r="A21" s="582" t="s">
        <v>301</v>
      </c>
      <c r="B21" s="395" t="s">
        <v>10</v>
      </c>
      <c r="C21" s="354" t="s">
        <v>28</v>
      </c>
      <c r="D21" s="355">
        <f>IND_MAN_Reco!I53</f>
        <v>0</v>
      </c>
    </row>
    <row r="22" spans="1:4">
      <c r="A22" s="582"/>
      <c r="B22" s="298" t="s">
        <v>11</v>
      </c>
      <c r="C22" s="349" t="s">
        <v>28</v>
      </c>
      <c r="D22" s="299">
        <f>IND_MAN_Reco!I54</f>
        <v>0</v>
      </c>
    </row>
    <row r="23" spans="1:4">
      <c r="A23" s="582"/>
      <c r="B23" s="298" t="s">
        <v>12</v>
      </c>
      <c r="C23" s="349" t="s">
        <v>28</v>
      </c>
      <c r="D23" s="299">
        <f>IND_MAN_Reco!I62</f>
        <v>100</v>
      </c>
    </row>
    <row r="24" spans="1:4" ht="30">
      <c r="A24" s="582"/>
      <c r="B24" s="298" t="s">
        <v>304</v>
      </c>
      <c r="C24" s="349" t="s">
        <v>28</v>
      </c>
      <c r="D24" s="299">
        <f>IND_MAN_Reco!I63</f>
        <v>0</v>
      </c>
    </row>
    <row r="25" spans="1:4">
      <c r="A25" s="582"/>
      <c r="B25" s="298" t="s">
        <v>13</v>
      </c>
      <c r="C25" s="349" t="s">
        <v>28</v>
      </c>
      <c r="D25" s="299">
        <f>IND_MAN_Reco!I58</f>
        <v>0</v>
      </c>
    </row>
    <row r="26" spans="1:4">
      <c r="A26" s="582"/>
      <c r="B26" s="298" t="s">
        <v>14</v>
      </c>
      <c r="C26" s="349" t="s">
        <v>28</v>
      </c>
      <c r="D26" s="299">
        <f>IND_MAN_Reco!I55</f>
        <v>0</v>
      </c>
    </row>
    <row r="27" spans="1:4">
      <c r="A27" s="582"/>
      <c r="B27" s="298" t="s">
        <v>57</v>
      </c>
      <c r="C27" s="349" t="s">
        <v>28</v>
      </c>
      <c r="D27" s="299">
        <f>IND_MAN_Reco!I59</f>
        <v>0</v>
      </c>
    </row>
    <row r="28" spans="1:4">
      <c r="A28" s="582"/>
      <c r="B28" s="300" t="s">
        <v>273</v>
      </c>
      <c r="C28" s="350" t="s">
        <v>28</v>
      </c>
      <c r="D28" s="301">
        <f>IND_MAN_Reco!I61</f>
        <v>0</v>
      </c>
    </row>
    <row r="29" spans="1:4">
      <c r="A29" s="582" t="s">
        <v>302</v>
      </c>
      <c r="B29" s="395" t="s">
        <v>10</v>
      </c>
      <c r="C29" s="354" t="s">
        <v>28</v>
      </c>
      <c r="D29" s="355">
        <f>IND_MAN_Reco!H53</f>
        <v>0</v>
      </c>
    </row>
    <row r="30" spans="1:4">
      <c r="A30" s="582"/>
      <c r="B30" s="298" t="s">
        <v>11</v>
      </c>
      <c r="C30" s="349" t="s">
        <v>28</v>
      </c>
      <c r="D30" s="299">
        <f>IND_MAN_Reco!H54</f>
        <v>0</v>
      </c>
    </row>
    <row r="31" spans="1:4">
      <c r="A31" s="582"/>
      <c r="B31" s="298" t="s">
        <v>12</v>
      </c>
      <c r="C31" s="349" t="s">
        <v>28</v>
      </c>
      <c r="D31" s="299">
        <f>IND_MAN_Reco!H62</f>
        <v>100</v>
      </c>
    </row>
    <row r="32" spans="1:4" ht="30">
      <c r="A32" s="582"/>
      <c r="B32" s="298" t="s">
        <v>304</v>
      </c>
      <c r="C32" s="349" t="s">
        <v>28</v>
      </c>
      <c r="D32" s="299">
        <f>IND_MAN_Reco!H63</f>
        <v>0</v>
      </c>
    </row>
    <row r="33" spans="1:5">
      <c r="A33" s="582"/>
      <c r="B33" s="298" t="s">
        <v>13</v>
      </c>
      <c r="C33" s="349" t="s">
        <v>28</v>
      </c>
      <c r="D33" s="299">
        <f>IND_MAN_Reco!H58</f>
        <v>0</v>
      </c>
    </row>
    <row r="34" spans="1:5">
      <c r="A34" s="582"/>
      <c r="B34" s="298" t="s">
        <v>14</v>
      </c>
      <c r="C34" s="349" t="s">
        <v>28</v>
      </c>
      <c r="D34" s="299">
        <f>IND_MAN_Reco!H55</f>
        <v>0</v>
      </c>
    </row>
    <row r="35" spans="1:5">
      <c r="A35" s="582"/>
      <c r="B35" s="298" t="s">
        <v>57</v>
      </c>
      <c r="C35" s="349" t="s">
        <v>28</v>
      </c>
      <c r="D35" s="299">
        <f>IND_MAN_Reco!H59</f>
        <v>0</v>
      </c>
    </row>
    <row r="36" spans="1:5">
      <c r="A36" s="582"/>
      <c r="B36" s="300" t="s">
        <v>273</v>
      </c>
      <c r="C36" s="350" t="s">
        <v>28</v>
      </c>
      <c r="D36" s="301">
        <f>IND_MAN_Reco!H61</f>
        <v>0</v>
      </c>
    </row>
    <row r="38" spans="1:5" ht="28.9" customHeight="1">
      <c r="A38" s="577" t="s">
        <v>305</v>
      </c>
      <c r="B38" s="577"/>
      <c r="C38" s="577"/>
      <c r="D38" s="577"/>
      <c r="E38" s="577"/>
    </row>
    <row r="39" spans="1:5" ht="15.6" customHeight="1">
      <c r="A39" s="578" t="s">
        <v>114</v>
      </c>
      <c r="B39" s="581" t="s">
        <v>300</v>
      </c>
      <c r="C39" s="396" t="s">
        <v>10</v>
      </c>
      <c r="D39" s="356" t="s">
        <v>28</v>
      </c>
      <c r="E39" s="357">
        <f>IND_MAN_RawData!F13*100</f>
        <v>40</v>
      </c>
    </row>
    <row r="40" spans="1:5" ht="13.15" customHeight="1">
      <c r="A40" s="579"/>
      <c r="B40" s="581"/>
      <c r="C40" s="275" t="s">
        <v>11</v>
      </c>
      <c r="D40" s="265" t="s">
        <v>28</v>
      </c>
      <c r="E40" s="276">
        <f>IND_MAN_RawData!F14*100</f>
        <v>65</v>
      </c>
    </row>
    <row r="41" spans="1:5" ht="13.9" customHeight="1">
      <c r="A41" s="579"/>
      <c r="B41" s="581"/>
      <c r="C41" s="285" t="s">
        <v>14</v>
      </c>
      <c r="D41" s="347" t="s">
        <v>28</v>
      </c>
      <c r="E41" s="286">
        <f>IND_MAN_RawData!F15*100</f>
        <v>90</v>
      </c>
    </row>
    <row r="42" spans="1:5" ht="17.45" customHeight="1">
      <c r="A42" s="579"/>
      <c r="B42" s="581" t="s">
        <v>301</v>
      </c>
      <c r="C42" s="396" t="s">
        <v>10</v>
      </c>
      <c r="D42" s="356" t="s">
        <v>28</v>
      </c>
      <c r="E42" s="357">
        <f>IND_MAN_RawData!E13*100</f>
        <v>60</v>
      </c>
    </row>
    <row r="43" spans="1:5">
      <c r="A43" s="579"/>
      <c r="B43" s="581"/>
      <c r="C43" s="275" t="s">
        <v>11</v>
      </c>
      <c r="D43" s="265" t="s">
        <v>28</v>
      </c>
      <c r="E43" s="276">
        <f>IND_MAN_RawData!E14*100</f>
        <v>70</v>
      </c>
    </row>
    <row r="44" spans="1:5" ht="17.45" customHeight="1">
      <c r="A44" s="579"/>
      <c r="B44" s="581"/>
      <c r="C44" s="285" t="s">
        <v>14</v>
      </c>
      <c r="D44" s="347" t="s">
        <v>28</v>
      </c>
      <c r="E44" s="286">
        <f>IND_MAN_RawData!E15*100</f>
        <v>90</v>
      </c>
    </row>
    <row r="45" spans="1:5">
      <c r="A45" s="579"/>
      <c r="B45" s="581" t="s">
        <v>302</v>
      </c>
      <c r="C45" s="396" t="s">
        <v>10</v>
      </c>
      <c r="D45" s="356" t="s">
        <v>28</v>
      </c>
      <c r="E45" s="357">
        <f>IND_MAN_RawData!D13*100</f>
        <v>70</v>
      </c>
    </row>
    <row r="46" spans="1:5">
      <c r="A46" s="579"/>
      <c r="B46" s="581"/>
      <c r="C46" s="275" t="s">
        <v>11</v>
      </c>
      <c r="D46" s="265" t="s">
        <v>28</v>
      </c>
      <c r="E46" s="276">
        <f>IND_MAN_RawData!D14*100</f>
        <v>80</v>
      </c>
    </row>
    <row r="47" spans="1:5">
      <c r="A47" s="580"/>
      <c r="B47" s="581"/>
      <c r="C47" s="285" t="s">
        <v>14</v>
      </c>
      <c r="D47" s="347" t="s">
        <v>28</v>
      </c>
      <c r="E47" s="286">
        <f>IND_MAN_RawData!D15*100</f>
        <v>90</v>
      </c>
    </row>
    <row r="48" spans="1:5">
      <c r="A48" s="3"/>
      <c r="B48" s="200"/>
      <c r="C48" s="200"/>
      <c r="D48" s="200"/>
      <c r="E48" s="200"/>
    </row>
    <row r="49" spans="1:5">
      <c r="A49" s="567" t="s">
        <v>306</v>
      </c>
      <c r="B49" s="397" t="s">
        <v>307</v>
      </c>
      <c r="C49" s="570"/>
      <c r="D49" s="358" t="s">
        <v>51</v>
      </c>
      <c r="E49" s="302">
        <f>IND_MAN_RawData!D17</f>
        <v>3.5</v>
      </c>
    </row>
    <row r="50" spans="1:5">
      <c r="A50" s="568"/>
      <c r="B50" s="382" t="s">
        <v>52</v>
      </c>
      <c r="C50" s="571"/>
      <c r="D50" s="82" t="s">
        <v>28</v>
      </c>
      <c r="E50" s="271">
        <v>100</v>
      </c>
    </row>
    <row r="51" spans="1:5" ht="30">
      <c r="A51" s="568"/>
      <c r="B51" s="382" t="s">
        <v>278</v>
      </c>
      <c r="C51" s="571"/>
      <c r="D51" s="82" t="s">
        <v>28</v>
      </c>
      <c r="E51" s="271">
        <f>IND_MAN_RawData!C23</f>
        <v>80</v>
      </c>
    </row>
    <row r="52" spans="1:5" ht="45">
      <c r="A52" s="568"/>
      <c r="B52" s="382" t="s">
        <v>279</v>
      </c>
      <c r="C52" s="571"/>
      <c r="D52" s="82" t="s">
        <v>51</v>
      </c>
      <c r="E52" s="271">
        <f>IND_MAN_RawData!C24</f>
        <v>0.31746031746031744</v>
      </c>
    </row>
    <row r="53" spans="1:5" ht="30">
      <c r="A53" s="569"/>
      <c r="B53" s="383" t="s">
        <v>280</v>
      </c>
      <c r="C53" s="572"/>
      <c r="D53" s="346" t="s">
        <v>28</v>
      </c>
      <c r="E53" s="271">
        <f>IND_MAN_RawData!C25</f>
        <v>10</v>
      </c>
    </row>
  </sheetData>
  <mergeCells count="12">
    <mergeCell ref="A49:A53"/>
    <mergeCell ref="C49:C53"/>
    <mergeCell ref="A11:D11"/>
    <mergeCell ref="A16:D16"/>
    <mergeCell ref="A38:E38"/>
    <mergeCell ref="A39:A47"/>
    <mergeCell ref="B39:B41"/>
    <mergeCell ref="B42:B44"/>
    <mergeCell ref="B45:B47"/>
    <mergeCell ref="A17:A20"/>
    <mergeCell ref="A21:A28"/>
    <mergeCell ref="A29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499984740745262"/>
    <outlinePr summaryBelow="0" summaryRight="0"/>
  </sheetPr>
  <dimension ref="A1:C31"/>
  <sheetViews>
    <sheetView workbookViewId="0">
      <selection activeCell="B3" sqref="B3:B12"/>
    </sheetView>
  </sheetViews>
  <sheetFormatPr defaultColWidth="14.42578125" defaultRowHeight="15" customHeight="1"/>
  <cols>
    <col min="1" max="1" width="26.42578125" style="8" customWidth="1"/>
    <col min="2" max="2" width="19.140625" style="8" customWidth="1"/>
    <col min="3" max="16384" width="14.42578125" style="8"/>
  </cols>
  <sheetData>
    <row r="1" spans="1:3" ht="40.9" customHeight="1">
      <c r="A1" s="586" t="s">
        <v>308</v>
      </c>
      <c r="B1" s="587"/>
    </row>
    <row r="2" spans="1:3">
      <c r="A2" s="34" t="s">
        <v>1</v>
      </c>
      <c r="B2" s="35">
        <v>2022</v>
      </c>
    </row>
    <row r="3" spans="1:3">
      <c r="A3" s="272" t="s">
        <v>10</v>
      </c>
      <c r="B3" s="398">
        <f>SUM(IND_MAN_Reco!B13:D13)/8760</f>
        <v>0</v>
      </c>
    </row>
    <row r="4" spans="1:3">
      <c r="A4" s="272" t="s">
        <v>11</v>
      </c>
      <c r="B4" s="398">
        <f>SUM(IND_MAN_RawData!B3:D3)/8760</f>
        <v>0</v>
      </c>
    </row>
    <row r="5" spans="1:3">
      <c r="A5" s="272" t="s">
        <v>12</v>
      </c>
      <c r="B5" s="398">
        <f>SUM(IND_MAN_Reco!B16:D16)/8760</f>
        <v>1.1415525114155251E-2</v>
      </c>
    </row>
    <row r="6" spans="1:3">
      <c r="A6" s="272" t="s">
        <v>13</v>
      </c>
      <c r="B6" s="398">
        <f>C23+C29</f>
        <v>0</v>
      </c>
    </row>
    <row r="7" spans="1:3">
      <c r="A7" s="272" t="s">
        <v>14</v>
      </c>
      <c r="B7" s="398">
        <f>C19+C24+C30</f>
        <v>0</v>
      </c>
    </row>
    <row r="8" spans="1:3">
      <c r="A8" s="272" t="s">
        <v>15</v>
      </c>
      <c r="B8" s="398">
        <f>SUM(IND_MAN_RawData!B9:D9)/8760</f>
        <v>0</v>
      </c>
    </row>
    <row r="9" spans="1:3">
      <c r="A9" s="272" t="s">
        <v>57</v>
      </c>
      <c r="B9" s="398">
        <f>C25+C31</f>
        <v>0</v>
      </c>
    </row>
    <row r="10" spans="1:3">
      <c r="A10" s="272" t="s">
        <v>309</v>
      </c>
      <c r="B10" s="398">
        <v>0</v>
      </c>
    </row>
    <row r="11" spans="1:3">
      <c r="A11" s="272" t="s">
        <v>310</v>
      </c>
      <c r="B11" s="398">
        <v>0</v>
      </c>
    </row>
    <row r="12" spans="1:3">
      <c r="A12" s="277" t="s">
        <v>34</v>
      </c>
      <c r="B12" s="399">
        <f>SUM(B3:B11)</f>
        <v>1.1415525114155251E-2</v>
      </c>
    </row>
    <row r="14" spans="1:3" ht="43.15" customHeight="1">
      <c r="A14" s="588" t="s">
        <v>311</v>
      </c>
      <c r="B14" s="534"/>
      <c r="C14" s="589"/>
    </row>
    <row r="15" spans="1:3">
      <c r="A15" s="400" t="s">
        <v>1</v>
      </c>
      <c r="B15" s="368"/>
      <c r="C15" s="401">
        <v>2022</v>
      </c>
    </row>
    <row r="16" spans="1:3" ht="15" customHeight="1">
      <c r="A16" s="583" t="s">
        <v>300</v>
      </c>
      <c r="B16" s="402" t="s">
        <v>10</v>
      </c>
      <c r="C16" s="403">
        <f>IND_MAN_Reco!G2/8760</f>
        <v>0</v>
      </c>
    </row>
    <row r="17" spans="1:3" ht="15" customHeight="1">
      <c r="A17" s="584"/>
      <c r="B17" s="404" t="s">
        <v>11</v>
      </c>
      <c r="C17" s="405">
        <f>IND_MAN_Reco!G3/8760</f>
        <v>0</v>
      </c>
    </row>
    <row r="18" spans="1:3" ht="15" customHeight="1">
      <c r="A18" s="584"/>
      <c r="B18" s="404" t="s">
        <v>12</v>
      </c>
      <c r="C18" s="405">
        <f>IND_MAN_Reco!G5/8760</f>
        <v>4.7927777196835027E-3</v>
      </c>
    </row>
    <row r="19" spans="1:3" ht="15" customHeight="1">
      <c r="A19" s="585"/>
      <c r="B19" s="406" t="s">
        <v>14</v>
      </c>
      <c r="C19" s="407">
        <f>IND_MAN_Reco!G4/8760</f>
        <v>0</v>
      </c>
    </row>
    <row r="20" spans="1:3">
      <c r="A20" s="583" t="s">
        <v>301</v>
      </c>
      <c r="B20" s="402" t="s">
        <v>10</v>
      </c>
      <c r="C20" s="403">
        <f>IND_MAN_Reco!F2/8760</f>
        <v>0</v>
      </c>
    </row>
    <row r="21" spans="1:3">
      <c r="A21" s="584"/>
      <c r="B21" s="404" t="s">
        <v>11</v>
      </c>
      <c r="C21" s="405">
        <f>IND_MAN_Reco!F3/8760</f>
        <v>0</v>
      </c>
    </row>
    <row r="22" spans="1:3">
      <c r="A22" s="584"/>
      <c r="B22" s="404" t="s">
        <v>12</v>
      </c>
      <c r="C22" s="405">
        <f>(IND_MAN_Reco!F5+IND_MAN_Reco!F6-IND_MAN_Reco!F10*IND_MAN_Reco!C38)/8760</f>
        <v>2.875666631810101E-3</v>
      </c>
    </row>
    <row r="23" spans="1:3">
      <c r="A23" s="584"/>
      <c r="B23" s="404" t="s">
        <v>13</v>
      </c>
      <c r="C23" s="405">
        <f>IND_MAN_Reco!F7/8760</f>
        <v>0</v>
      </c>
    </row>
    <row r="24" spans="1:3">
      <c r="A24" s="584"/>
      <c r="B24" s="404" t="s">
        <v>14</v>
      </c>
      <c r="C24" s="405">
        <f>(IND_MAN_Reco!F4+IND_MAN_Reco!F10)/8760</f>
        <v>0</v>
      </c>
    </row>
    <row r="25" spans="1:3">
      <c r="A25" s="585"/>
      <c r="B25" s="406" t="s">
        <v>57</v>
      </c>
      <c r="C25" s="407">
        <f>IND_MAN_Reco!F8/8760</f>
        <v>0</v>
      </c>
    </row>
    <row r="26" spans="1:3">
      <c r="A26" s="583" t="s">
        <v>302</v>
      </c>
      <c r="B26" s="402" t="s">
        <v>10</v>
      </c>
      <c r="C26" s="403">
        <f>IND_MAN_Reco!E2/8760</f>
        <v>0</v>
      </c>
    </row>
    <row r="27" spans="1:3">
      <c r="A27" s="584"/>
      <c r="B27" s="404" t="s">
        <v>11</v>
      </c>
      <c r="C27" s="405">
        <f>IND_MAN_Reco!E3/8760</f>
        <v>0</v>
      </c>
    </row>
    <row r="28" spans="1:3">
      <c r="A28" s="584"/>
      <c r="B28" s="404" t="s">
        <v>12</v>
      </c>
      <c r="C28" s="405">
        <f>(IND_MAN_Reco!E5+IND_MAN_Reco!E6+IND_MAN_Reco!E10*IND_MAN_Reco!C38)/8760</f>
        <v>3.7470807626616472E-3</v>
      </c>
    </row>
    <row r="29" spans="1:3">
      <c r="A29" s="584"/>
      <c r="B29" s="404" t="s">
        <v>13</v>
      </c>
      <c r="C29" s="405">
        <f>IND_MAN_Reco!E7/8760</f>
        <v>0</v>
      </c>
    </row>
    <row r="30" spans="1:3">
      <c r="A30" s="584"/>
      <c r="B30" s="404" t="s">
        <v>14</v>
      </c>
      <c r="C30" s="405">
        <f>(IND_MAN_Reco!E4+IND_MAN_Reco!E10)/8760</f>
        <v>0</v>
      </c>
    </row>
    <row r="31" spans="1:3">
      <c r="A31" s="585"/>
      <c r="B31" s="406" t="s">
        <v>57</v>
      </c>
      <c r="C31" s="407">
        <f>IND_MAN_Reco!E8/8760</f>
        <v>0</v>
      </c>
    </row>
  </sheetData>
  <mergeCells count="5">
    <mergeCell ref="A16:A19"/>
    <mergeCell ref="A20:A25"/>
    <mergeCell ref="A26:A31"/>
    <mergeCell ref="A1:B1"/>
    <mergeCell ref="A14:C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F2A4-24A3-4667-B228-505699AB9C29}">
  <sheetPr>
    <tabColor theme="9" tint="-0.249977111117893"/>
  </sheetPr>
  <dimension ref="A1:J136"/>
  <sheetViews>
    <sheetView zoomScale="130" zoomScaleNormal="130" workbookViewId="0">
      <selection activeCell="A25" sqref="A25:J25"/>
    </sheetView>
  </sheetViews>
  <sheetFormatPr defaultColWidth="8.85546875" defaultRowHeight="12.75"/>
  <cols>
    <col min="1" max="2" width="18.28515625" style="135" customWidth="1"/>
    <col min="3" max="3" width="10.140625" style="147" customWidth="1"/>
    <col min="4" max="10" width="6.140625" style="417" customWidth="1"/>
    <col min="11" max="16384" width="8.85546875" style="147"/>
  </cols>
  <sheetData>
    <row r="1" spans="1:10" ht="35.450000000000003" customHeight="1">
      <c r="A1" s="597" t="s">
        <v>345</v>
      </c>
      <c r="B1" s="598"/>
      <c r="C1" s="598"/>
      <c r="D1" s="598"/>
      <c r="E1" s="598"/>
      <c r="F1" s="598"/>
      <c r="G1" s="598"/>
      <c r="H1" s="598"/>
      <c r="I1" s="598"/>
      <c r="J1" s="599"/>
    </row>
    <row r="2" spans="1:10">
      <c r="A2" s="426" t="s">
        <v>76</v>
      </c>
      <c r="B2" s="426"/>
      <c r="C2" s="418" t="s">
        <v>19</v>
      </c>
      <c r="D2" s="419" t="s">
        <v>2</v>
      </c>
      <c r="E2" s="419" t="s">
        <v>3</v>
      </c>
      <c r="F2" s="419" t="s">
        <v>4</v>
      </c>
      <c r="G2" s="419" t="s">
        <v>5</v>
      </c>
      <c r="H2" s="419" t="s">
        <v>6</v>
      </c>
      <c r="I2" s="419" t="s">
        <v>7</v>
      </c>
      <c r="J2" s="419" t="s">
        <v>8</v>
      </c>
    </row>
    <row r="3" spans="1:10">
      <c r="A3" s="564" t="s">
        <v>9</v>
      </c>
      <c r="B3" s="564"/>
      <c r="C3" s="564"/>
      <c r="D3" s="564"/>
      <c r="E3" s="564"/>
      <c r="F3" s="564"/>
      <c r="G3" s="564"/>
      <c r="H3" s="564"/>
      <c r="I3" s="564"/>
      <c r="J3" s="564"/>
    </row>
    <row r="4" spans="1:10">
      <c r="A4" s="427" t="s">
        <v>9</v>
      </c>
      <c r="B4" s="422" t="s">
        <v>461</v>
      </c>
      <c r="C4" s="422" t="s">
        <v>92</v>
      </c>
      <c r="D4" s="423">
        <f>IND_AMC_Reco!C114</f>
        <v>0.26016260162601629</v>
      </c>
      <c r="E4" s="423">
        <f>IND_AMC_Reco!D114</f>
        <v>0.26016260162601629</v>
      </c>
      <c r="F4" s="423">
        <f>IND_AMC_Reco!E114</f>
        <v>0.26016260162601629</v>
      </c>
      <c r="G4" s="423">
        <f>IND_AMC_Reco!F114</f>
        <v>0.26016260162601629</v>
      </c>
      <c r="H4" s="423">
        <f>IND_AMC_Reco!G114</f>
        <v>0.26016260162601629</v>
      </c>
      <c r="I4" s="423">
        <f>IND_AMC_Reco!H114</f>
        <v>0.26016260162601629</v>
      </c>
      <c r="J4" s="423">
        <f>IND_AMC_Reco!I114</f>
        <v>0.26016260162601629</v>
      </c>
    </row>
    <row r="5" spans="1:10">
      <c r="A5" s="564" t="s">
        <v>16</v>
      </c>
      <c r="B5" s="564"/>
      <c r="C5" s="564"/>
      <c r="D5" s="564"/>
      <c r="E5" s="564"/>
      <c r="F5" s="564"/>
      <c r="G5" s="564"/>
      <c r="H5" s="564"/>
      <c r="I5" s="564"/>
      <c r="J5" s="564"/>
    </row>
    <row r="6" spans="1:10">
      <c r="A6" s="427" t="s">
        <v>16</v>
      </c>
      <c r="B6" s="422" t="s">
        <v>462</v>
      </c>
      <c r="C6" s="422" t="s">
        <v>92</v>
      </c>
      <c r="D6" s="423">
        <f>IND_AMC_Reco!C117</f>
        <v>0.14222222222222222</v>
      </c>
      <c r="E6" s="423">
        <f>IND_AMC_Reco!D117</f>
        <v>0.14222222222222222</v>
      </c>
      <c r="F6" s="423">
        <f>IND_AMC_Reco!E117</f>
        <v>0.14222222222222222</v>
      </c>
      <c r="G6" s="423">
        <f>IND_AMC_Reco!F117</f>
        <v>0.14222222222222222</v>
      </c>
      <c r="H6" s="423">
        <f>IND_AMC_Reco!G117</f>
        <v>0.14222222222222222</v>
      </c>
      <c r="I6" s="423">
        <f>IND_AMC_Reco!H117</f>
        <v>0.14222222222222222</v>
      </c>
      <c r="J6" s="423">
        <f>IND_AMC_Reco!I117</f>
        <v>0.14222222222222222</v>
      </c>
    </row>
    <row r="7" spans="1:10">
      <c r="A7" s="564" t="s">
        <v>17</v>
      </c>
      <c r="B7" s="564"/>
      <c r="C7" s="564"/>
      <c r="D7" s="564"/>
      <c r="E7" s="564"/>
      <c r="F7" s="564"/>
      <c r="G7" s="564"/>
      <c r="H7" s="564"/>
      <c r="I7" s="564"/>
      <c r="J7" s="564"/>
    </row>
    <row r="8" spans="1:10">
      <c r="A8" s="427" t="s">
        <v>17</v>
      </c>
      <c r="B8" s="422" t="s">
        <v>463</v>
      </c>
      <c r="C8" s="422" t="s">
        <v>92</v>
      </c>
      <c r="D8" s="423">
        <f>IND_AMC_Reco!C120</f>
        <v>9.1428571428571428E-2</v>
      </c>
      <c r="E8" s="423">
        <f>IND_AMC_Reco!D120</f>
        <v>9.1428571428571428E-2</v>
      </c>
      <c r="F8" s="423">
        <f>IND_AMC_Reco!E120</f>
        <v>9.1428571428571428E-2</v>
      </c>
      <c r="G8" s="423">
        <f>IND_AMC_Reco!F120</f>
        <v>9.1428571428571428E-2</v>
      </c>
      <c r="H8" s="423">
        <f>IND_AMC_Reco!G120</f>
        <v>9.1428571428571428E-2</v>
      </c>
      <c r="I8" s="423">
        <f>IND_AMC_Reco!H120</f>
        <v>9.1428571428571428E-2</v>
      </c>
      <c r="J8" s="423">
        <f>IND_AMC_Reco!I120</f>
        <v>9.1428571428571428E-2</v>
      </c>
    </row>
    <row r="9" spans="1:10">
      <c r="A9" s="564" t="s">
        <v>281</v>
      </c>
      <c r="B9" s="564"/>
      <c r="C9" s="564"/>
      <c r="D9" s="564"/>
      <c r="E9" s="564"/>
      <c r="F9" s="564"/>
      <c r="G9" s="564"/>
      <c r="H9" s="564"/>
      <c r="I9" s="564"/>
      <c r="J9" s="564"/>
    </row>
    <row r="10" spans="1:10">
      <c r="A10" s="427" t="s">
        <v>281</v>
      </c>
      <c r="B10" s="422" t="s">
        <v>464</v>
      </c>
      <c r="C10" s="422" t="s">
        <v>92</v>
      </c>
      <c r="D10" s="423">
        <f>IND_MANFAC_Reco!C40</f>
        <v>0.26016260162601629</v>
      </c>
      <c r="E10" s="423">
        <f>IND_MANFAC_Reco!D40</f>
        <v>0.26016260162601629</v>
      </c>
      <c r="F10" s="423">
        <f>IND_MANFAC_Reco!E40</f>
        <v>0.26016260162601629</v>
      </c>
      <c r="G10" s="423">
        <f>IND_MANFAC_Reco!F40</f>
        <v>0.26016260162601629</v>
      </c>
      <c r="H10" s="423">
        <f>IND_MANFAC_Reco!G40</f>
        <v>0.26016260162601629</v>
      </c>
      <c r="I10" s="423">
        <f>IND_MANFAC_Reco!H40</f>
        <v>0.26016260162601629</v>
      </c>
      <c r="J10" s="423">
        <f>IND_MANFAC_Reco!I40</f>
        <v>0.26016260162601629</v>
      </c>
    </row>
    <row r="11" spans="1:10" ht="34.9" customHeight="1">
      <c r="A11" s="597" t="s">
        <v>346</v>
      </c>
      <c r="B11" s="598"/>
      <c r="C11" s="598"/>
      <c r="D11" s="598"/>
      <c r="E11" s="598"/>
      <c r="F11" s="598"/>
      <c r="G11" s="598"/>
      <c r="H11" s="598"/>
      <c r="I11" s="598"/>
      <c r="J11" s="599"/>
    </row>
    <row r="12" spans="1:10">
      <c r="A12" s="426" t="s">
        <v>76</v>
      </c>
      <c r="B12" s="426"/>
      <c r="C12" s="418" t="s">
        <v>19</v>
      </c>
      <c r="D12" s="419" t="s">
        <v>2</v>
      </c>
      <c r="E12" s="419" t="s">
        <v>3</v>
      </c>
      <c r="F12" s="419" t="s">
        <v>4</v>
      </c>
      <c r="G12" s="419" t="s">
        <v>5</v>
      </c>
      <c r="H12" s="419" t="s">
        <v>6</v>
      </c>
      <c r="I12" s="419" t="s">
        <v>7</v>
      </c>
      <c r="J12" s="419" t="s">
        <v>8</v>
      </c>
    </row>
    <row r="13" spans="1:10">
      <c r="A13" s="564" t="s">
        <v>9</v>
      </c>
      <c r="B13" s="564"/>
      <c r="C13" s="564"/>
      <c r="D13" s="564"/>
      <c r="E13" s="564"/>
      <c r="F13" s="564"/>
      <c r="G13" s="564"/>
      <c r="H13" s="564"/>
      <c r="I13" s="564"/>
      <c r="J13" s="564"/>
    </row>
    <row r="14" spans="1:10">
      <c r="A14" s="427" t="s">
        <v>9</v>
      </c>
      <c r="B14" s="422" t="s">
        <v>461</v>
      </c>
      <c r="C14" s="422" t="s">
        <v>92</v>
      </c>
      <c r="D14" s="423">
        <f>IND_AMC_Reco!C223</f>
        <v>0.10569105691056911</v>
      </c>
      <c r="E14" s="423">
        <f>IND_AMC_Reco!D223</f>
        <v>0.10569105691056911</v>
      </c>
      <c r="F14" s="423">
        <f>IND_AMC_Reco!E223</f>
        <v>0.10569105691056911</v>
      </c>
      <c r="G14" s="423">
        <f>IND_AMC_Reco!F223</f>
        <v>0.10569105691056911</v>
      </c>
      <c r="H14" s="423">
        <f>IND_AMC_Reco!G223</f>
        <v>0.10569105691056911</v>
      </c>
      <c r="I14" s="423">
        <f>IND_AMC_Reco!H223</f>
        <v>0.10569105691056911</v>
      </c>
      <c r="J14" s="423">
        <f>IND_AMC_Reco!I223</f>
        <v>0.10569105691056911</v>
      </c>
    </row>
    <row r="15" spans="1:10">
      <c r="A15" s="564" t="s">
        <v>16</v>
      </c>
      <c r="B15" s="564"/>
      <c r="C15" s="564"/>
      <c r="D15" s="564"/>
      <c r="E15" s="564"/>
      <c r="F15" s="564"/>
      <c r="G15" s="564"/>
      <c r="H15" s="564"/>
      <c r="I15" s="564"/>
      <c r="J15" s="564"/>
    </row>
    <row r="16" spans="1:10">
      <c r="A16" s="427" t="s">
        <v>16</v>
      </c>
      <c r="B16" s="422" t="s">
        <v>462</v>
      </c>
      <c r="C16" s="422" t="s">
        <v>92</v>
      </c>
      <c r="D16" s="423">
        <f>IND_AMC_Reco!C226</f>
        <v>5.7777777777777775E-2</v>
      </c>
      <c r="E16" s="423">
        <f>IND_AMC_Reco!D226</f>
        <v>5.7777777777777775E-2</v>
      </c>
      <c r="F16" s="423">
        <f>IND_AMC_Reco!E226</f>
        <v>5.7777777777777775E-2</v>
      </c>
      <c r="G16" s="423">
        <f>IND_AMC_Reco!F226</f>
        <v>5.7777777777777775E-2</v>
      </c>
      <c r="H16" s="423">
        <f>IND_AMC_Reco!G226</f>
        <v>5.7777777777777775E-2</v>
      </c>
      <c r="I16" s="423">
        <f>IND_AMC_Reco!H226</f>
        <v>5.7777777777777775E-2</v>
      </c>
      <c r="J16" s="423">
        <f>IND_AMC_Reco!I226</f>
        <v>5.7777777777777775E-2</v>
      </c>
    </row>
    <row r="17" spans="1:10">
      <c r="A17" s="564" t="s">
        <v>17</v>
      </c>
      <c r="B17" s="564"/>
      <c r="C17" s="564"/>
      <c r="D17" s="564"/>
      <c r="E17" s="564"/>
      <c r="F17" s="564"/>
      <c r="G17" s="564"/>
      <c r="H17" s="564"/>
      <c r="I17" s="564"/>
      <c r="J17" s="564"/>
    </row>
    <row r="18" spans="1:10">
      <c r="A18" s="427" t="s">
        <v>17</v>
      </c>
      <c r="B18" s="422" t="s">
        <v>463</v>
      </c>
      <c r="C18" s="422" t="s">
        <v>92</v>
      </c>
      <c r="D18" s="423">
        <f>IND_AMC_Reco!C229</f>
        <v>3.7142857142857144E-2</v>
      </c>
      <c r="E18" s="423">
        <f>IND_AMC_Reco!D229</f>
        <v>3.7142857142857144E-2</v>
      </c>
      <c r="F18" s="423">
        <f>IND_AMC_Reco!E229</f>
        <v>3.7142857142857144E-2</v>
      </c>
      <c r="G18" s="423">
        <f>IND_AMC_Reco!F229</f>
        <v>3.7142857142857144E-2</v>
      </c>
      <c r="H18" s="423">
        <f>IND_AMC_Reco!G229</f>
        <v>3.7142857142857144E-2</v>
      </c>
      <c r="I18" s="423">
        <f>IND_AMC_Reco!H229</f>
        <v>3.7142857142857144E-2</v>
      </c>
      <c r="J18" s="423">
        <f>IND_AMC_Reco!I229</f>
        <v>3.7142857142857144E-2</v>
      </c>
    </row>
    <row r="19" spans="1:10">
      <c r="A19" s="564" t="s">
        <v>281</v>
      </c>
      <c r="B19" s="564"/>
      <c r="C19" s="564"/>
      <c r="D19" s="564"/>
      <c r="E19" s="564"/>
      <c r="F19" s="564"/>
      <c r="G19" s="564"/>
      <c r="H19" s="564"/>
      <c r="I19" s="564"/>
      <c r="J19" s="564"/>
    </row>
    <row r="20" spans="1:10">
      <c r="A20" s="427" t="s">
        <v>281</v>
      </c>
      <c r="B20" s="422" t="s">
        <v>464</v>
      </c>
      <c r="C20" s="422" t="s">
        <v>92</v>
      </c>
      <c r="D20" s="423">
        <f>IND_MANFAC_Reco!C77</f>
        <v>0.10569105691056911</v>
      </c>
      <c r="E20" s="423">
        <f>IND_MANFAC_Reco!D77</f>
        <v>0.10569105691056911</v>
      </c>
      <c r="F20" s="423">
        <f>IND_MANFAC_Reco!E77</f>
        <v>0.10569105691056911</v>
      </c>
      <c r="G20" s="423">
        <f>IND_MANFAC_Reco!F77</f>
        <v>0.10569105691056911</v>
      </c>
      <c r="H20" s="423">
        <f>IND_MANFAC_Reco!G77</f>
        <v>0.10569105691056911</v>
      </c>
      <c r="I20" s="423">
        <f>IND_MANFAC_Reco!H77</f>
        <v>0.10569105691056911</v>
      </c>
      <c r="J20" s="423">
        <f>IND_MANFAC_Reco!I77</f>
        <v>0.10569105691056911</v>
      </c>
    </row>
    <row r="21" spans="1:10" ht="28.15" customHeight="1">
      <c r="A21" s="597" t="s">
        <v>347</v>
      </c>
      <c r="B21" s="598"/>
      <c r="C21" s="598"/>
      <c r="D21" s="598"/>
      <c r="E21" s="598"/>
      <c r="F21" s="598"/>
      <c r="G21" s="598"/>
      <c r="H21" s="598"/>
      <c r="I21" s="598"/>
      <c r="J21" s="599"/>
    </row>
    <row r="22" spans="1:10">
      <c r="A22" s="426" t="s">
        <v>76</v>
      </c>
      <c r="B22" s="426"/>
      <c r="C22" s="418" t="s">
        <v>19</v>
      </c>
      <c r="D22" s="419" t="s">
        <v>2</v>
      </c>
      <c r="E22" s="419" t="s">
        <v>3</v>
      </c>
      <c r="F22" s="419" t="s">
        <v>4</v>
      </c>
      <c r="G22" s="419" t="s">
        <v>5</v>
      </c>
      <c r="H22" s="419" t="s">
        <v>6</v>
      </c>
      <c r="I22" s="419" t="s">
        <v>7</v>
      </c>
      <c r="J22" s="419" t="s">
        <v>8</v>
      </c>
    </row>
    <row r="23" spans="1:10">
      <c r="A23" s="564" t="s">
        <v>9</v>
      </c>
      <c r="B23" s="564"/>
      <c r="C23" s="564"/>
      <c r="D23" s="564"/>
      <c r="E23" s="564"/>
      <c r="F23" s="564"/>
      <c r="G23" s="564"/>
      <c r="H23" s="564"/>
      <c r="I23" s="564"/>
      <c r="J23" s="564"/>
    </row>
    <row r="24" spans="1:10">
      <c r="A24" s="427" t="s">
        <v>9</v>
      </c>
      <c r="B24" s="422" t="s">
        <v>461</v>
      </c>
      <c r="C24" s="422" t="s">
        <v>92</v>
      </c>
      <c r="D24" s="423">
        <f>IND_AMC_Reco!C332</f>
        <v>0.54308943089430894</v>
      </c>
      <c r="E24" s="423">
        <f>IND_AMC_Reco!D332</f>
        <v>0.54308943089430894</v>
      </c>
      <c r="F24" s="423">
        <f>IND_AMC_Reco!E332</f>
        <v>0.54308943089430894</v>
      </c>
      <c r="G24" s="423">
        <f>IND_AMC_Reco!F332</f>
        <v>0.54308943089430894</v>
      </c>
      <c r="H24" s="423">
        <f>IND_AMC_Reco!G332</f>
        <v>0.54308943089430894</v>
      </c>
      <c r="I24" s="423">
        <f>IND_AMC_Reco!H332</f>
        <v>0.54308943089430894</v>
      </c>
      <c r="J24" s="423">
        <f>IND_AMC_Reco!I332</f>
        <v>0.54308943089430894</v>
      </c>
    </row>
    <row r="25" spans="1:10">
      <c r="A25" s="564" t="s">
        <v>16</v>
      </c>
      <c r="B25" s="564"/>
      <c r="C25" s="564"/>
      <c r="D25" s="564"/>
      <c r="E25" s="564"/>
      <c r="F25" s="564"/>
      <c r="G25" s="564"/>
      <c r="H25" s="564"/>
      <c r="I25" s="564"/>
      <c r="J25" s="564"/>
    </row>
    <row r="26" spans="1:10">
      <c r="A26" s="427" t="s">
        <v>16</v>
      </c>
      <c r="B26" s="422" t="s">
        <v>462</v>
      </c>
      <c r="C26" s="422" t="s">
        <v>92</v>
      </c>
      <c r="D26" s="423">
        <f>IND_AMC_Reco!C335</f>
        <v>0.29688888888888887</v>
      </c>
      <c r="E26" s="423">
        <f>IND_AMC_Reco!D335</f>
        <v>0.29688888888888887</v>
      </c>
      <c r="F26" s="423">
        <f>IND_AMC_Reco!E335</f>
        <v>0.29688888888888887</v>
      </c>
      <c r="G26" s="423">
        <f>IND_AMC_Reco!F335</f>
        <v>0.29688888888888887</v>
      </c>
      <c r="H26" s="423">
        <f>IND_AMC_Reco!G335</f>
        <v>0.29688888888888887</v>
      </c>
      <c r="I26" s="423">
        <f>IND_AMC_Reco!H335</f>
        <v>0.29688888888888887</v>
      </c>
      <c r="J26" s="423">
        <f>IND_AMC_Reco!I335</f>
        <v>0.29688888888888887</v>
      </c>
    </row>
    <row r="27" spans="1:10">
      <c r="A27" s="564" t="s">
        <v>17</v>
      </c>
      <c r="B27" s="564"/>
      <c r="C27" s="564"/>
      <c r="D27" s="564"/>
      <c r="E27" s="564"/>
      <c r="F27" s="564"/>
      <c r="G27" s="564"/>
      <c r="H27" s="564"/>
      <c r="I27" s="564"/>
      <c r="J27" s="564"/>
    </row>
    <row r="28" spans="1:10">
      <c r="A28" s="427" t="s">
        <v>17</v>
      </c>
      <c r="B28" s="422" t="s">
        <v>463</v>
      </c>
      <c r="C28" s="422" t="s">
        <v>92</v>
      </c>
      <c r="D28" s="423">
        <f>IND_AMC_Reco!C338</f>
        <v>0.19085714285714284</v>
      </c>
      <c r="E28" s="423">
        <f>IND_AMC_Reco!D338</f>
        <v>0.19085714285714284</v>
      </c>
      <c r="F28" s="423">
        <f>IND_AMC_Reco!E338</f>
        <v>0.19085714285714284</v>
      </c>
      <c r="G28" s="423">
        <f>IND_AMC_Reco!F338</f>
        <v>0.19085714285714284</v>
      </c>
      <c r="H28" s="423">
        <f>IND_AMC_Reco!G338</f>
        <v>0.19085714285714284</v>
      </c>
      <c r="I28" s="423">
        <f>IND_AMC_Reco!H338</f>
        <v>0.19085714285714284</v>
      </c>
      <c r="J28" s="423">
        <f>IND_AMC_Reco!I338</f>
        <v>0.19085714285714284</v>
      </c>
    </row>
    <row r="29" spans="1:10">
      <c r="A29" s="564" t="s">
        <v>281</v>
      </c>
      <c r="B29" s="564"/>
      <c r="C29" s="564"/>
      <c r="D29" s="564"/>
      <c r="E29" s="564"/>
      <c r="F29" s="564"/>
      <c r="G29" s="564"/>
      <c r="H29" s="564"/>
      <c r="I29" s="564"/>
      <c r="J29" s="564"/>
    </row>
    <row r="30" spans="1:10">
      <c r="A30" s="427" t="s">
        <v>281</v>
      </c>
      <c r="B30" s="422" t="s">
        <v>464</v>
      </c>
      <c r="C30" s="422" t="s">
        <v>92</v>
      </c>
      <c r="D30" s="423">
        <f>IND_MANFAC_Reco!C230</f>
        <v>0.81300813008130079</v>
      </c>
      <c r="E30" s="423">
        <f>IND_MANFAC_Reco!D230</f>
        <v>0.81300813008130079</v>
      </c>
      <c r="F30" s="423">
        <f>IND_MANFAC_Reco!E230</f>
        <v>0.81300813008130079</v>
      </c>
      <c r="G30" s="423">
        <f>IND_MANFAC_Reco!F230</f>
        <v>0.81300813008130079</v>
      </c>
      <c r="H30" s="423">
        <f>IND_MANFAC_Reco!G230</f>
        <v>0.81300813008130079</v>
      </c>
      <c r="I30" s="423">
        <f>IND_MANFAC_Reco!H230</f>
        <v>0.81300813008130079</v>
      </c>
      <c r="J30" s="423">
        <f>IND_MANFAC_Reco!I230</f>
        <v>0.81300813008130079</v>
      </c>
    </row>
    <row r="31" spans="1:10" ht="47.45" customHeight="1">
      <c r="A31" s="591" t="s">
        <v>348</v>
      </c>
      <c r="B31" s="592"/>
      <c r="C31" s="592"/>
      <c r="D31" s="592"/>
      <c r="E31" s="592"/>
      <c r="F31" s="592"/>
      <c r="G31" s="592"/>
      <c r="H31" s="592"/>
      <c r="I31" s="592"/>
      <c r="J31" s="593"/>
    </row>
    <row r="32" spans="1:10">
      <c r="A32" s="434" t="s">
        <v>76</v>
      </c>
      <c r="B32" s="434"/>
      <c r="C32" s="435" t="s">
        <v>19</v>
      </c>
      <c r="D32" s="435" t="s">
        <v>2</v>
      </c>
      <c r="E32" s="435" t="s">
        <v>3</v>
      </c>
      <c r="F32" s="435" t="s">
        <v>4</v>
      </c>
      <c r="G32" s="435" t="s">
        <v>5</v>
      </c>
      <c r="H32" s="435" t="s">
        <v>6</v>
      </c>
      <c r="I32" s="435" t="s">
        <v>7</v>
      </c>
      <c r="J32" s="435" t="s">
        <v>8</v>
      </c>
    </row>
    <row r="33" spans="1:10">
      <c r="A33" s="590" t="s">
        <v>9</v>
      </c>
      <c r="B33" s="590"/>
      <c r="C33" s="590"/>
      <c r="D33" s="590"/>
      <c r="E33" s="590"/>
      <c r="F33" s="590"/>
      <c r="G33" s="590"/>
      <c r="H33" s="590"/>
      <c r="I33" s="590"/>
      <c r="J33" s="590"/>
    </row>
    <row r="34" spans="1:10">
      <c r="A34" s="436" t="s">
        <v>9</v>
      </c>
      <c r="B34" s="431" t="s">
        <v>461</v>
      </c>
      <c r="C34" s="431" t="s">
        <v>28</v>
      </c>
      <c r="D34" s="431">
        <f>SUM(D35:D39)</f>
        <v>99.999999999999986</v>
      </c>
      <c r="E34" s="431">
        <f t="shared" ref="E34:J34" si="0">SUM(E35:E39)</f>
        <v>99.999999999999986</v>
      </c>
      <c r="F34" s="431">
        <f t="shared" si="0"/>
        <v>99.999999999999986</v>
      </c>
      <c r="G34" s="431">
        <f t="shared" si="0"/>
        <v>99.999999999999986</v>
      </c>
      <c r="H34" s="431">
        <f t="shared" si="0"/>
        <v>99.999999999999986</v>
      </c>
      <c r="I34" s="431">
        <f t="shared" si="0"/>
        <v>99.999999999999986</v>
      </c>
      <c r="J34" s="431">
        <f t="shared" si="0"/>
        <v>99.999999999999986</v>
      </c>
    </row>
    <row r="35" spans="1:10" ht="15">
      <c r="A35" s="437" t="s">
        <v>10</v>
      </c>
      <c r="B35" s="432" t="s">
        <v>465</v>
      </c>
      <c r="C35" s="432" t="s">
        <v>28</v>
      </c>
      <c r="D35" s="349">
        <f>IND_AMC_Reco!C308*100</f>
        <v>10.778443113772456</v>
      </c>
      <c r="E35" s="349">
        <f>IND_AMC_Reco!D308*100</f>
        <v>10.778443113772456</v>
      </c>
      <c r="F35" s="349">
        <f>IND_AMC_Reco!E308*100</f>
        <v>10.778443113772456</v>
      </c>
      <c r="G35" s="349">
        <f>IND_AMC_Reco!F308*100</f>
        <v>10.778443113772456</v>
      </c>
      <c r="H35" s="349">
        <f>IND_AMC_Reco!G308*100</f>
        <v>10.778443113772456</v>
      </c>
      <c r="I35" s="349">
        <f>IND_AMC_Reco!H308*100</f>
        <v>10.778443113772456</v>
      </c>
      <c r="J35" s="349">
        <f>IND_AMC_Reco!I308*100</f>
        <v>10.778443113772456</v>
      </c>
    </row>
    <row r="36" spans="1:10" ht="15">
      <c r="A36" s="437" t="s">
        <v>11</v>
      </c>
      <c r="B36" s="432" t="s">
        <v>466</v>
      </c>
      <c r="C36" s="432" t="s">
        <v>28</v>
      </c>
      <c r="D36" s="349">
        <f>IND_AMC_Reco!C309*100</f>
        <v>49.101796407185624</v>
      </c>
      <c r="E36" s="349">
        <f>IND_AMC_Reco!D309*100</f>
        <v>49.101796407185624</v>
      </c>
      <c r="F36" s="349">
        <f>IND_AMC_Reco!E309*100</f>
        <v>49.101796407185624</v>
      </c>
      <c r="G36" s="349">
        <f>IND_AMC_Reco!F309*100</f>
        <v>49.101796407185624</v>
      </c>
      <c r="H36" s="349">
        <f>IND_AMC_Reco!G309*100</f>
        <v>49.101796407185624</v>
      </c>
      <c r="I36" s="349">
        <f>IND_AMC_Reco!H309*100</f>
        <v>49.101796407185624</v>
      </c>
      <c r="J36" s="349">
        <f>IND_AMC_Reco!I309*100</f>
        <v>49.101796407185624</v>
      </c>
    </row>
    <row r="37" spans="1:10" ht="15">
      <c r="A37" s="437" t="s">
        <v>12</v>
      </c>
      <c r="B37" s="432" t="s">
        <v>467</v>
      </c>
      <c r="C37" s="432" t="s">
        <v>28</v>
      </c>
      <c r="D37" s="349">
        <f>IND_AMC_Reco!C311*100</f>
        <v>16.467065868263472</v>
      </c>
      <c r="E37" s="349">
        <f>IND_AMC_Reco!D311*100</f>
        <v>16.467065868263472</v>
      </c>
      <c r="F37" s="349">
        <f>IND_AMC_Reco!E311*100</f>
        <v>16.467065868263472</v>
      </c>
      <c r="G37" s="349">
        <f>IND_AMC_Reco!F311*100</f>
        <v>16.467065868263472</v>
      </c>
      <c r="H37" s="349">
        <f>IND_AMC_Reco!G311*100</f>
        <v>16.467065868263472</v>
      </c>
      <c r="I37" s="349">
        <f>IND_AMC_Reco!H311*100</f>
        <v>16.467065868263472</v>
      </c>
      <c r="J37" s="349">
        <f>IND_AMC_Reco!I311*100</f>
        <v>16.467065868263472</v>
      </c>
    </row>
    <row r="38" spans="1:10" ht="15">
      <c r="A38" s="437" t="s">
        <v>13</v>
      </c>
      <c r="B38" s="432" t="s">
        <v>468</v>
      </c>
      <c r="C38" s="432" t="s">
        <v>28</v>
      </c>
      <c r="D38" s="349">
        <f>IND_AMC_Reco!C312*100</f>
        <v>7.4850299401197615</v>
      </c>
      <c r="E38" s="349">
        <f>IND_AMC_Reco!D312*100</f>
        <v>7.4850299401197615</v>
      </c>
      <c r="F38" s="349">
        <f>IND_AMC_Reco!E312*100</f>
        <v>7.4850299401197615</v>
      </c>
      <c r="G38" s="349">
        <f>IND_AMC_Reco!F312*100</f>
        <v>7.4850299401197615</v>
      </c>
      <c r="H38" s="349">
        <f>IND_AMC_Reco!G312*100</f>
        <v>7.4850299401197615</v>
      </c>
      <c r="I38" s="349">
        <f>IND_AMC_Reco!H312*100</f>
        <v>7.4850299401197615</v>
      </c>
      <c r="J38" s="349">
        <f>IND_AMC_Reco!I312*100</f>
        <v>7.4850299401197615</v>
      </c>
    </row>
    <row r="39" spans="1:10" ht="15">
      <c r="A39" s="437" t="s">
        <v>14</v>
      </c>
      <c r="B39" s="432" t="s">
        <v>469</v>
      </c>
      <c r="C39" s="432" t="s">
        <v>28</v>
      </c>
      <c r="D39" s="349">
        <f>IND_AMC_Reco!C310*100</f>
        <v>16.167664670658684</v>
      </c>
      <c r="E39" s="349">
        <f>IND_AMC_Reco!D310*100</f>
        <v>16.167664670658684</v>
      </c>
      <c r="F39" s="349">
        <f>IND_AMC_Reco!E310*100</f>
        <v>16.167664670658684</v>
      </c>
      <c r="G39" s="349">
        <f>IND_AMC_Reco!F310*100</f>
        <v>16.167664670658684</v>
      </c>
      <c r="H39" s="349">
        <f>IND_AMC_Reco!G310*100</f>
        <v>16.167664670658684</v>
      </c>
      <c r="I39" s="349">
        <f>IND_AMC_Reco!H310*100</f>
        <v>16.167664670658684</v>
      </c>
      <c r="J39" s="349">
        <f>IND_AMC_Reco!I310*100</f>
        <v>16.167664670658684</v>
      </c>
    </row>
    <row r="40" spans="1:10">
      <c r="A40" s="590" t="s">
        <v>16</v>
      </c>
      <c r="B40" s="590"/>
      <c r="C40" s="590"/>
      <c r="D40" s="590"/>
      <c r="E40" s="590"/>
      <c r="F40" s="590"/>
      <c r="G40" s="590"/>
      <c r="H40" s="590"/>
      <c r="I40" s="590"/>
      <c r="J40" s="590"/>
    </row>
    <row r="41" spans="1:10">
      <c r="A41" s="436" t="s">
        <v>16</v>
      </c>
      <c r="B41" s="431" t="s">
        <v>462</v>
      </c>
      <c r="C41" s="431" t="s">
        <v>28</v>
      </c>
      <c r="D41" s="431">
        <f>SUM(D42:D46)</f>
        <v>99.999999999999986</v>
      </c>
      <c r="E41" s="431">
        <f t="shared" ref="E41" si="1">SUM(E42:E46)</f>
        <v>99.999999999999986</v>
      </c>
      <c r="F41" s="431">
        <f t="shared" ref="F41" si="2">SUM(F42:F46)</f>
        <v>99.999999999999986</v>
      </c>
      <c r="G41" s="431">
        <f t="shared" ref="G41" si="3">SUM(G42:G46)</f>
        <v>99.999999999999986</v>
      </c>
      <c r="H41" s="431">
        <f t="shared" ref="H41" si="4">SUM(H42:H46)</f>
        <v>99.999999999999986</v>
      </c>
      <c r="I41" s="431">
        <f t="shared" ref="I41" si="5">SUM(I42:I46)</f>
        <v>99.999999999999986</v>
      </c>
      <c r="J41" s="431">
        <f t="shared" ref="J41" si="6">SUM(J42:J46)</f>
        <v>99.999999999999986</v>
      </c>
    </row>
    <row r="42" spans="1:10" ht="15">
      <c r="A42" s="437" t="s">
        <v>10</v>
      </c>
      <c r="B42" s="432" t="s">
        <v>470</v>
      </c>
      <c r="C42" s="432" t="s">
        <v>28</v>
      </c>
      <c r="D42" s="349">
        <f>IND_AMC_Reco!C316*100</f>
        <v>10.778443113772456</v>
      </c>
      <c r="E42" s="349">
        <f>IND_AMC_Reco!D316*100</f>
        <v>10.778443113772456</v>
      </c>
      <c r="F42" s="349">
        <f>IND_AMC_Reco!E316*100</f>
        <v>10.778443113772456</v>
      </c>
      <c r="G42" s="349">
        <f>IND_AMC_Reco!F316*100</f>
        <v>10.778443113772456</v>
      </c>
      <c r="H42" s="349">
        <f>IND_AMC_Reco!G316*100</f>
        <v>10.778443113772456</v>
      </c>
      <c r="I42" s="349">
        <f>IND_AMC_Reco!H316*100</f>
        <v>10.778443113772456</v>
      </c>
      <c r="J42" s="349">
        <f>IND_AMC_Reco!I316*100</f>
        <v>10.778443113772456</v>
      </c>
    </row>
    <row r="43" spans="1:10" ht="15">
      <c r="A43" s="437" t="s">
        <v>11</v>
      </c>
      <c r="B43" s="432" t="s">
        <v>471</v>
      </c>
      <c r="C43" s="432" t="s">
        <v>28</v>
      </c>
      <c r="D43" s="349">
        <f>IND_AMC_Reco!C317*100</f>
        <v>49.101796407185624</v>
      </c>
      <c r="E43" s="349">
        <f>IND_AMC_Reco!D317*100</f>
        <v>49.101796407185624</v>
      </c>
      <c r="F43" s="349">
        <f>IND_AMC_Reco!E317*100</f>
        <v>49.101796407185624</v>
      </c>
      <c r="G43" s="349">
        <f>IND_AMC_Reco!F317*100</f>
        <v>49.101796407185624</v>
      </c>
      <c r="H43" s="349">
        <f>IND_AMC_Reco!G317*100</f>
        <v>49.101796407185624</v>
      </c>
      <c r="I43" s="349">
        <f>IND_AMC_Reco!H317*100</f>
        <v>49.101796407185624</v>
      </c>
      <c r="J43" s="349">
        <f>IND_AMC_Reco!I317*100</f>
        <v>49.101796407185624</v>
      </c>
    </row>
    <row r="44" spans="1:10" ht="15">
      <c r="A44" s="437" t="s">
        <v>12</v>
      </c>
      <c r="B44" s="432" t="s">
        <v>472</v>
      </c>
      <c r="C44" s="432" t="s">
        <v>28</v>
      </c>
      <c r="D44" s="349">
        <f>IND_AMC_Reco!C311*100</f>
        <v>16.467065868263472</v>
      </c>
      <c r="E44" s="349">
        <f>IND_AMC_Reco!D311*100</f>
        <v>16.467065868263472</v>
      </c>
      <c r="F44" s="349">
        <f>IND_AMC_Reco!E311*100</f>
        <v>16.467065868263472</v>
      </c>
      <c r="G44" s="349">
        <f>IND_AMC_Reco!F311*100</f>
        <v>16.467065868263472</v>
      </c>
      <c r="H44" s="349">
        <f>IND_AMC_Reco!G311*100</f>
        <v>16.467065868263472</v>
      </c>
      <c r="I44" s="349">
        <f>IND_AMC_Reco!H311*100</f>
        <v>16.467065868263472</v>
      </c>
      <c r="J44" s="349">
        <f>IND_AMC_Reco!I311*100</f>
        <v>16.467065868263472</v>
      </c>
    </row>
    <row r="45" spans="1:10" ht="15">
      <c r="A45" s="437" t="s">
        <v>13</v>
      </c>
      <c r="B45" s="432" t="s">
        <v>473</v>
      </c>
      <c r="C45" s="432" t="s">
        <v>28</v>
      </c>
      <c r="D45" s="349">
        <f>IND_AMC_Reco!C320*100</f>
        <v>7.4850299401197615</v>
      </c>
      <c r="E45" s="349">
        <f>IND_AMC_Reco!D320*100</f>
        <v>7.4850299401197615</v>
      </c>
      <c r="F45" s="349">
        <f>IND_AMC_Reco!E320*100</f>
        <v>7.4850299401197615</v>
      </c>
      <c r="G45" s="349">
        <f>IND_AMC_Reco!F320*100</f>
        <v>7.4850299401197615</v>
      </c>
      <c r="H45" s="349">
        <f>IND_AMC_Reco!G320*100</f>
        <v>7.4850299401197615</v>
      </c>
      <c r="I45" s="349">
        <f>IND_AMC_Reco!H320*100</f>
        <v>7.4850299401197615</v>
      </c>
      <c r="J45" s="349">
        <f>IND_AMC_Reco!I320*100</f>
        <v>7.4850299401197615</v>
      </c>
    </row>
    <row r="46" spans="1:10" ht="15">
      <c r="A46" s="437" t="s">
        <v>14</v>
      </c>
      <c r="B46" s="432" t="s">
        <v>474</v>
      </c>
      <c r="C46" s="432" t="s">
        <v>28</v>
      </c>
      <c r="D46" s="349">
        <f>IND_AMC_Reco!C318*100</f>
        <v>16.167664670658684</v>
      </c>
      <c r="E46" s="349">
        <f>IND_AMC_Reco!D318*100</f>
        <v>16.167664670658684</v>
      </c>
      <c r="F46" s="349">
        <f>IND_AMC_Reco!E318*100</f>
        <v>16.167664670658684</v>
      </c>
      <c r="G46" s="349">
        <f>IND_AMC_Reco!F318*100</f>
        <v>16.167664670658684</v>
      </c>
      <c r="H46" s="349">
        <f>IND_AMC_Reco!G318*100</f>
        <v>16.167664670658684</v>
      </c>
      <c r="I46" s="349">
        <f>IND_AMC_Reco!H318*100</f>
        <v>16.167664670658684</v>
      </c>
      <c r="J46" s="349">
        <f>IND_AMC_Reco!I318*100</f>
        <v>16.167664670658684</v>
      </c>
    </row>
    <row r="47" spans="1:10">
      <c r="A47" s="590" t="s">
        <v>17</v>
      </c>
      <c r="B47" s="590"/>
      <c r="C47" s="590"/>
      <c r="D47" s="590"/>
      <c r="E47" s="590"/>
      <c r="F47" s="590"/>
      <c r="G47" s="590"/>
      <c r="H47" s="590"/>
      <c r="I47" s="590"/>
      <c r="J47" s="590"/>
    </row>
    <row r="48" spans="1:10">
      <c r="A48" s="436" t="s">
        <v>17</v>
      </c>
      <c r="B48" s="431" t="s">
        <v>463</v>
      </c>
      <c r="C48" s="431" t="s">
        <v>28</v>
      </c>
      <c r="D48" s="431">
        <f>SUM(D49:D53)</f>
        <v>99.999999999999986</v>
      </c>
      <c r="E48" s="431">
        <f t="shared" ref="E48" si="7">SUM(E49:E53)</f>
        <v>99.999999999999986</v>
      </c>
      <c r="F48" s="431">
        <f t="shared" ref="F48" si="8">SUM(F49:F53)</f>
        <v>99.999999999999986</v>
      </c>
      <c r="G48" s="431">
        <f t="shared" ref="G48" si="9">SUM(G49:G53)</f>
        <v>99.999999999999986</v>
      </c>
      <c r="H48" s="431">
        <f t="shared" ref="H48" si="10">SUM(H49:H53)</f>
        <v>99.999999999999986</v>
      </c>
      <c r="I48" s="431">
        <f t="shared" ref="I48" si="11">SUM(I49:I53)</f>
        <v>99.999999999999986</v>
      </c>
      <c r="J48" s="431">
        <f t="shared" ref="J48" si="12">SUM(J49:J53)</f>
        <v>99.999999999999986</v>
      </c>
    </row>
    <row r="49" spans="1:10" ht="15">
      <c r="A49" s="437" t="s">
        <v>10</v>
      </c>
      <c r="B49" s="432" t="s">
        <v>475</v>
      </c>
      <c r="C49" s="432" t="s">
        <v>28</v>
      </c>
      <c r="D49" s="349">
        <f>IND_AMC_Reco!C324*100</f>
        <v>10.778443113772456</v>
      </c>
      <c r="E49" s="349">
        <f>IND_AMC_Reco!D324*100</f>
        <v>10.778443113772456</v>
      </c>
      <c r="F49" s="349">
        <f>IND_AMC_Reco!E324*100</f>
        <v>10.778443113772456</v>
      </c>
      <c r="G49" s="349">
        <f>IND_AMC_Reco!F324*100</f>
        <v>10.778443113772456</v>
      </c>
      <c r="H49" s="349">
        <f>IND_AMC_Reco!G324*100</f>
        <v>10.778443113772456</v>
      </c>
      <c r="I49" s="349">
        <f>IND_AMC_Reco!H324*100</f>
        <v>10.778443113772456</v>
      </c>
      <c r="J49" s="349">
        <f>IND_AMC_Reco!I324*100</f>
        <v>10.778443113772456</v>
      </c>
    </row>
    <row r="50" spans="1:10" ht="15">
      <c r="A50" s="437" t="s">
        <v>11</v>
      </c>
      <c r="B50" s="432" t="s">
        <v>476</v>
      </c>
      <c r="C50" s="432" t="s">
        <v>28</v>
      </c>
      <c r="D50" s="349">
        <f>IND_AMC_Reco!C325*100</f>
        <v>49.101796407185624</v>
      </c>
      <c r="E50" s="349">
        <f>IND_AMC_Reco!D325*100</f>
        <v>49.101796407185624</v>
      </c>
      <c r="F50" s="349">
        <f>IND_AMC_Reco!E325*100</f>
        <v>49.101796407185624</v>
      </c>
      <c r="G50" s="349">
        <f>IND_AMC_Reco!F325*100</f>
        <v>49.101796407185624</v>
      </c>
      <c r="H50" s="349">
        <f>IND_AMC_Reco!G325*100</f>
        <v>49.101796407185624</v>
      </c>
      <c r="I50" s="349">
        <f>IND_AMC_Reco!H325*100</f>
        <v>49.101796407185624</v>
      </c>
      <c r="J50" s="349">
        <f>IND_AMC_Reco!I325*100</f>
        <v>49.101796407185624</v>
      </c>
    </row>
    <row r="51" spans="1:10" ht="15">
      <c r="A51" s="437" t="s">
        <v>12</v>
      </c>
      <c r="B51" s="432" t="s">
        <v>477</v>
      </c>
      <c r="C51" s="432" t="s">
        <v>28</v>
      </c>
      <c r="D51" s="349">
        <f>IND_AMC_Reco!C327*100</f>
        <v>16.467065868263472</v>
      </c>
      <c r="E51" s="349">
        <f>IND_AMC_Reco!D327*100</f>
        <v>16.467065868263472</v>
      </c>
      <c r="F51" s="349">
        <f>IND_AMC_Reco!E327*100</f>
        <v>16.467065868263472</v>
      </c>
      <c r="G51" s="349">
        <f>IND_AMC_Reco!F327*100</f>
        <v>16.467065868263472</v>
      </c>
      <c r="H51" s="349">
        <f>IND_AMC_Reco!G327*100</f>
        <v>16.467065868263472</v>
      </c>
      <c r="I51" s="349">
        <f>IND_AMC_Reco!H327*100</f>
        <v>16.467065868263472</v>
      </c>
      <c r="J51" s="349">
        <f>IND_AMC_Reco!I327*100</f>
        <v>16.467065868263472</v>
      </c>
    </row>
    <row r="52" spans="1:10" ht="15">
      <c r="A52" s="437" t="s">
        <v>13</v>
      </c>
      <c r="B52" s="432" t="s">
        <v>478</v>
      </c>
      <c r="C52" s="432" t="s">
        <v>28</v>
      </c>
      <c r="D52" s="349">
        <f>IND_AMC_Reco!C328*100</f>
        <v>7.4850299401197615</v>
      </c>
      <c r="E52" s="349">
        <f>IND_AMC_Reco!D328*100</f>
        <v>7.4850299401197615</v>
      </c>
      <c r="F52" s="349">
        <f>IND_AMC_Reco!E328*100</f>
        <v>7.4850299401197615</v>
      </c>
      <c r="G52" s="349">
        <f>IND_AMC_Reco!F328*100</f>
        <v>7.4850299401197615</v>
      </c>
      <c r="H52" s="349">
        <f>IND_AMC_Reco!G328*100</f>
        <v>7.4850299401197615</v>
      </c>
      <c r="I52" s="349">
        <f>IND_AMC_Reco!H328*100</f>
        <v>7.4850299401197615</v>
      </c>
      <c r="J52" s="349">
        <f>IND_AMC_Reco!I328*100</f>
        <v>7.4850299401197615</v>
      </c>
    </row>
    <row r="53" spans="1:10" ht="15">
      <c r="A53" s="437" t="s">
        <v>14</v>
      </c>
      <c r="B53" s="432" t="s">
        <v>479</v>
      </c>
      <c r="C53" s="432" t="s">
        <v>28</v>
      </c>
      <c r="D53" s="349">
        <f>IND_AMC_Reco!C326*100</f>
        <v>16.167664670658684</v>
      </c>
      <c r="E53" s="349">
        <f>IND_AMC_Reco!D326*100</f>
        <v>16.167664670658684</v>
      </c>
      <c r="F53" s="349">
        <f>IND_AMC_Reco!E326*100</f>
        <v>16.167664670658684</v>
      </c>
      <c r="G53" s="349">
        <f>IND_AMC_Reco!F326*100</f>
        <v>16.167664670658684</v>
      </c>
      <c r="H53" s="349">
        <f>IND_AMC_Reco!G326*100</f>
        <v>16.167664670658684</v>
      </c>
      <c r="I53" s="349">
        <f>IND_AMC_Reco!H326*100</f>
        <v>16.167664670658684</v>
      </c>
      <c r="J53" s="349">
        <f>IND_AMC_Reco!I326*100</f>
        <v>16.167664670658684</v>
      </c>
    </row>
    <row r="54" spans="1:10" ht="51" customHeight="1">
      <c r="A54" s="594" t="s">
        <v>349</v>
      </c>
      <c r="B54" s="595"/>
      <c r="C54" s="595"/>
      <c r="D54" s="595"/>
      <c r="E54" s="595"/>
      <c r="F54" s="595"/>
      <c r="G54" s="595"/>
      <c r="H54" s="595"/>
      <c r="I54" s="595"/>
      <c r="J54" s="596"/>
    </row>
    <row r="55" spans="1:10">
      <c r="A55" s="426" t="s">
        <v>76</v>
      </c>
      <c r="B55" s="426"/>
      <c r="C55" s="418" t="s">
        <v>19</v>
      </c>
      <c r="D55" s="419" t="s">
        <v>2</v>
      </c>
      <c r="E55" s="419" t="s">
        <v>3</v>
      </c>
      <c r="F55" s="419" t="s">
        <v>4</v>
      </c>
      <c r="G55" s="419" t="s">
        <v>5</v>
      </c>
      <c r="H55" s="419" t="s">
        <v>6</v>
      </c>
      <c r="I55" s="419" t="s">
        <v>7</v>
      </c>
      <c r="J55" s="419" t="s">
        <v>8</v>
      </c>
    </row>
    <row r="56" spans="1:10">
      <c r="A56" s="564" t="s">
        <v>9</v>
      </c>
      <c r="B56" s="564"/>
      <c r="C56" s="564"/>
      <c r="D56" s="564"/>
      <c r="E56" s="564"/>
      <c r="F56" s="564"/>
      <c r="G56" s="564"/>
      <c r="H56" s="564"/>
      <c r="I56" s="564"/>
      <c r="J56" s="564"/>
    </row>
    <row r="57" spans="1:10">
      <c r="A57" s="428" t="s">
        <v>9</v>
      </c>
      <c r="B57" s="428"/>
      <c r="C57" s="420"/>
      <c r="D57" s="421"/>
      <c r="E57" s="421"/>
      <c r="F57" s="421"/>
      <c r="G57" s="421"/>
      <c r="H57" s="421"/>
      <c r="I57" s="421"/>
      <c r="J57" s="421"/>
    </row>
    <row r="58" spans="1:10">
      <c r="A58" s="438" t="s">
        <v>10</v>
      </c>
      <c r="B58" s="439" t="s">
        <v>465</v>
      </c>
      <c r="C58" s="439" t="s">
        <v>28</v>
      </c>
      <c r="D58" s="439">
        <f>'IND_AMC_Raw Data'!C137</f>
        <v>60</v>
      </c>
      <c r="E58" s="439">
        <f>'IND_AMC_Raw Data'!D137</f>
        <v>60</v>
      </c>
      <c r="F58" s="439">
        <f>'IND_AMC_Raw Data'!E137</f>
        <v>60</v>
      </c>
      <c r="G58" s="439">
        <f>'IND_AMC_Raw Data'!F137</f>
        <v>60</v>
      </c>
      <c r="H58" s="439">
        <f>'IND_AMC_Raw Data'!G137</f>
        <v>60</v>
      </c>
      <c r="I58" s="439">
        <f>'IND_AMC_Raw Data'!H137</f>
        <v>60</v>
      </c>
      <c r="J58" s="439">
        <f>'IND_AMC_Raw Data'!I137</f>
        <v>60</v>
      </c>
    </row>
    <row r="59" spans="1:10">
      <c r="A59" s="438" t="s">
        <v>11</v>
      </c>
      <c r="B59" s="439" t="s">
        <v>466</v>
      </c>
      <c r="C59" s="439" t="s">
        <v>28</v>
      </c>
      <c r="D59" s="439">
        <f>'IND_AMC_Raw Data'!C138</f>
        <v>80</v>
      </c>
      <c r="E59" s="439">
        <f>'IND_AMC_Raw Data'!D138</f>
        <v>80</v>
      </c>
      <c r="F59" s="439">
        <f>'IND_AMC_Raw Data'!E138</f>
        <v>80</v>
      </c>
      <c r="G59" s="439">
        <f>'IND_AMC_Raw Data'!F138</f>
        <v>80</v>
      </c>
      <c r="H59" s="439">
        <f>'IND_AMC_Raw Data'!G138</f>
        <v>80</v>
      </c>
      <c r="I59" s="439">
        <f>'IND_AMC_Raw Data'!H138</f>
        <v>80</v>
      </c>
      <c r="J59" s="439">
        <f>'IND_AMC_Raw Data'!I138</f>
        <v>80</v>
      </c>
    </row>
    <row r="60" spans="1:10">
      <c r="A60" s="438" t="s">
        <v>14</v>
      </c>
      <c r="B60" s="439" t="s">
        <v>469</v>
      </c>
      <c r="C60" s="439" t="s">
        <v>28</v>
      </c>
      <c r="D60" s="439">
        <f>'IND_AMC_Raw Data'!C139</f>
        <v>90</v>
      </c>
      <c r="E60" s="439">
        <f>'IND_AMC_Raw Data'!D139</f>
        <v>90</v>
      </c>
      <c r="F60" s="439">
        <f>'IND_AMC_Raw Data'!E139</f>
        <v>90</v>
      </c>
      <c r="G60" s="439">
        <f>'IND_AMC_Raw Data'!F139</f>
        <v>90</v>
      </c>
      <c r="H60" s="439">
        <f>'IND_AMC_Raw Data'!G139</f>
        <v>90</v>
      </c>
      <c r="I60" s="439">
        <f>'IND_AMC_Raw Data'!H139</f>
        <v>90</v>
      </c>
      <c r="J60" s="439">
        <f>'IND_AMC_Raw Data'!I139</f>
        <v>90</v>
      </c>
    </row>
    <row r="61" spans="1:10">
      <c r="A61" s="590" t="s">
        <v>16</v>
      </c>
      <c r="B61" s="590"/>
      <c r="C61" s="590"/>
      <c r="D61" s="590"/>
      <c r="E61" s="590"/>
      <c r="F61" s="590"/>
      <c r="G61" s="590"/>
      <c r="H61" s="590"/>
      <c r="I61" s="590"/>
      <c r="J61" s="590"/>
    </row>
    <row r="62" spans="1:10">
      <c r="A62" s="436" t="s">
        <v>16</v>
      </c>
      <c r="B62" s="436"/>
      <c r="C62" s="431"/>
      <c r="D62" s="431"/>
      <c r="E62" s="431"/>
      <c r="F62" s="431"/>
      <c r="G62" s="431"/>
      <c r="H62" s="431"/>
      <c r="I62" s="431"/>
      <c r="J62" s="431"/>
    </row>
    <row r="63" spans="1:10">
      <c r="A63" s="438" t="s">
        <v>10</v>
      </c>
      <c r="B63" s="439" t="s">
        <v>470</v>
      </c>
      <c r="C63" s="439" t="s">
        <v>28</v>
      </c>
      <c r="D63" s="439">
        <f>'IND_AMC_Raw Data'!C145</f>
        <v>60</v>
      </c>
      <c r="E63" s="439">
        <f>'IND_AMC_Raw Data'!D145</f>
        <v>60</v>
      </c>
      <c r="F63" s="439">
        <f>'IND_AMC_Raw Data'!E145</f>
        <v>60</v>
      </c>
      <c r="G63" s="439">
        <f>'IND_AMC_Raw Data'!F145</f>
        <v>60</v>
      </c>
      <c r="H63" s="439">
        <f>'IND_AMC_Raw Data'!G145</f>
        <v>60</v>
      </c>
      <c r="I63" s="439">
        <f>'IND_AMC_Raw Data'!H145</f>
        <v>60</v>
      </c>
      <c r="J63" s="439">
        <f>'IND_AMC_Raw Data'!I145</f>
        <v>60</v>
      </c>
    </row>
    <row r="64" spans="1:10">
      <c r="A64" s="438" t="s">
        <v>11</v>
      </c>
      <c r="B64" s="439" t="s">
        <v>471</v>
      </c>
      <c r="C64" s="439" t="s">
        <v>28</v>
      </c>
      <c r="D64" s="439">
        <f>'IND_AMC_Raw Data'!C146</f>
        <v>80</v>
      </c>
      <c r="E64" s="439">
        <f>'IND_AMC_Raw Data'!D146</f>
        <v>80</v>
      </c>
      <c r="F64" s="439">
        <f>'IND_AMC_Raw Data'!E146</f>
        <v>80</v>
      </c>
      <c r="G64" s="439">
        <f>'IND_AMC_Raw Data'!F146</f>
        <v>80</v>
      </c>
      <c r="H64" s="439">
        <f>'IND_AMC_Raw Data'!G146</f>
        <v>80</v>
      </c>
      <c r="I64" s="439">
        <f>'IND_AMC_Raw Data'!H146</f>
        <v>80</v>
      </c>
      <c r="J64" s="439">
        <f>'IND_AMC_Raw Data'!I146</f>
        <v>80</v>
      </c>
    </row>
    <row r="65" spans="1:10">
      <c r="A65" s="438" t="s">
        <v>14</v>
      </c>
      <c r="B65" s="439" t="s">
        <v>474</v>
      </c>
      <c r="C65" s="439" t="s">
        <v>28</v>
      </c>
      <c r="D65" s="439">
        <f>'IND_AMC_Raw Data'!C147</f>
        <v>90</v>
      </c>
      <c r="E65" s="439">
        <f>'IND_AMC_Raw Data'!D147</f>
        <v>90</v>
      </c>
      <c r="F65" s="439">
        <f>'IND_AMC_Raw Data'!E147</f>
        <v>90</v>
      </c>
      <c r="G65" s="439">
        <f>'IND_AMC_Raw Data'!F147</f>
        <v>90</v>
      </c>
      <c r="H65" s="439">
        <f>'IND_AMC_Raw Data'!G147</f>
        <v>90</v>
      </c>
      <c r="I65" s="439">
        <f>'IND_AMC_Raw Data'!H147</f>
        <v>90</v>
      </c>
      <c r="J65" s="439">
        <f>'IND_AMC_Raw Data'!I147</f>
        <v>90</v>
      </c>
    </row>
    <row r="66" spans="1:10">
      <c r="A66" s="590" t="s">
        <v>17</v>
      </c>
      <c r="B66" s="590"/>
      <c r="C66" s="590"/>
      <c r="D66" s="590"/>
      <c r="E66" s="590"/>
      <c r="F66" s="590"/>
      <c r="G66" s="590"/>
      <c r="H66" s="590"/>
      <c r="I66" s="590"/>
      <c r="J66" s="590"/>
    </row>
    <row r="67" spans="1:10">
      <c r="A67" s="436" t="s">
        <v>17</v>
      </c>
      <c r="B67" s="436"/>
      <c r="C67" s="431"/>
      <c r="D67" s="431"/>
      <c r="E67" s="431"/>
      <c r="F67" s="431"/>
      <c r="G67" s="431"/>
      <c r="H67" s="431"/>
      <c r="I67" s="431"/>
      <c r="J67" s="431"/>
    </row>
    <row r="68" spans="1:10">
      <c r="A68" s="438" t="s">
        <v>10</v>
      </c>
      <c r="B68" s="439" t="s">
        <v>475</v>
      </c>
      <c r="C68" s="439" t="s">
        <v>28</v>
      </c>
      <c r="D68" s="439">
        <f>'IND_AMC_Raw Data'!C153</f>
        <v>60</v>
      </c>
      <c r="E68" s="439">
        <f>'IND_AMC_Raw Data'!D153</f>
        <v>60</v>
      </c>
      <c r="F68" s="439">
        <f>'IND_AMC_Raw Data'!E153</f>
        <v>60</v>
      </c>
      <c r="G68" s="439">
        <f>'IND_AMC_Raw Data'!F153</f>
        <v>60</v>
      </c>
      <c r="H68" s="439">
        <f>'IND_AMC_Raw Data'!G153</f>
        <v>60</v>
      </c>
      <c r="I68" s="439">
        <f>'IND_AMC_Raw Data'!H153</f>
        <v>60</v>
      </c>
      <c r="J68" s="439">
        <f>'IND_AMC_Raw Data'!I153</f>
        <v>60</v>
      </c>
    </row>
    <row r="69" spans="1:10">
      <c r="A69" s="438" t="s">
        <v>11</v>
      </c>
      <c r="B69" s="439" t="s">
        <v>476</v>
      </c>
      <c r="C69" s="439" t="s">
        <v>28</v>
      </c>
      <c r="D69" s="439">
        <f>'IND_AMC_Raw Data'!C154</f>
        <v>80</v>
      </c>
      <c r="E69" s="439">
        <f>'IND_AMC_Raw Data'!D154</f>
        <v>80</v>
      </c>
      <c r="F69" s="439">
        <f>'IND_AMC_Raw Data'!E154</f>
        <v>80</v>
      </c>
      <c r="G69" s="439">
        <f>'IND_AMC_Raw Data'!F154</f>
        <v>80</v>
      </c>
      <c r="H69" s="439">
        <f>'IND_AMC_Raw Data'!G154</f>
        <v>80</v>
      </c>
      <c r="I69" s="439">
        <f>'IND_AMC_Raw Data'!H154</f>
        <v>80</v>
      </c>
      <c r="J69" s="439">
        <f>'IND_AMC_Raw Data'!I154</f>
        <v>80</v>
      </c>
    </row>
    <row r="70" spans="1:10">
      <c r="A70" s="438" t="s">
        <v>14</v>
      </c>
      <c r="B70" s="439" t="s">
        <v>479</v>
      </c>
      <c r="C70" s="439" t="s">
        <v>28</v>
      </c>
      <c r="D70" s="439">
        <f>'IND_AMC_Raw Data'!C155</f>
        <v>90</v>
      </c>
      <c r="E70" s="439">
        <f>'IND_AMC_Raw Data'!D155</f>
        <v>90</v>
      </c>
      <c r="F70" s="439">
        <f>'IND_AMC_Raw Data'!E155</f>
        <v>90</v>
      </c>
      <c r="G70" s="439">
        <f>'IND_AMC_Raw Data'!F155</f>
        <v>90</v>
      </c>
      <c r="H70" s="439">
        <f>'IND_AMC_Raw Data'!G155</f>
        <v>90</v>
      </c>
      <c r="I70" s="439">
        <f>'IND_AMC_Raw Data'!H155</f>
        <v>90</v>
      </c>
      <c r="J70" s="439">
        <f>'IND_AMC_Raw Data'!I155</f>
        <v>90</v>
      </c>
    </row>
    <row r="71" spans="1:10">
      <c r="A71" s="465"/>
      <c r="B71" s="465"/>
      <c r="C71" s="433"/>
      <c r="D71" s="433"/>
      <c r="E71" s="433"/>
      <c r="F71" s="433"/>
      <c r="G71" s="433"/>
      <c r="H71" s="433"/>
      <c r="I71" s="433"/>
      <c r="J71" s="433"/>
    </row>
    <row r="72" spans="1:10" ht="30.6" customHeight="1">
      <c r="A72" s="565" t="s">
        <v>350</v>
      </c>
      <c r="B72" s="528"/>
      <c r="C72" s="528"/>
      <c r="D72" s="528"/>
      <c r="E72" s="528"/>
      <c r="F72" s="528"/>
      <c r="G72" s="528"/>
      <c r="H72" s="528"/>
      <c r="I72" s="528"/>
      <c r="J72" s="566"/>
    </row>
    <row r="73" spans="1:10">
      <c r="A73" s="426" t="s">
        <v>76</v>
      </c>
      <c r="B73" s="426"/>
      <c r="C73" s="418" t="s">
        <v>19</v>
      </c>
      <c r="D73" s="419" t="s">
        <v>2</v>
      </c>
      <c r="E73" s="419" t="s">
        <v>3</v>
      </c>
      <c r="F73" s="419" t="s">
        <v>4</v>
      </c>
      <c r="G73" s="419" t="s">
        <v>5</v>
      </c>
      <c r="H73" s="419" t="s">
        <v>6</v>
      </c>
      <c r="I73" s="419" t="s">
        <v>7</v>
      </c>
      <c r="J73" s="419" t="s">
        <v>8</v>
      </c>
    </row>
    <row r="74" spans="1:10">
      <c r="A74" s="428" t="s">
        <v>281</v>
      </c>
      <c r="B74" s="420" t="s">
        <v>464</v>
      </c>
      <c r="C74" s="420" t="s">
        <v>28</v>
      </c>
      <c r="D74" s="431">
        <f>SUM(D75:D77)</f>
        <v>100</v>
      </c>
      <c r="E74" s="431">
        <f t="shared" ref="E74:J74" si="13">SUM(E75:E77)</f>
        <v>100</v>
      </c>
      <c r="F74" s="431">
        <f t="shared" si="13"/>
        <v>195</v>
      </c>
      <c r="G74" s="431">
        <f t="shared" si="13"/>
        <v>100</v>
      </c>
      <c r="H74" s="431">
        <f t="shared" si="13"/>
        <v>100</v>
      </c>
      <c r="I74" s="431">
        <f t="shared" si="13"/>
        <v>100</v>
      </c>
      <c r="J74" s="431">
        <f t="shared" si="13"/>
        <v>100</v>
      </c>
    </row>
    <row r="75" spans="1:10">
      <c r="A75" s="135" t="s">
        <v>300</v>
      </c>
      <c r="B75" s="147" t="s">
        <v>480</v>
      </c>
      <c r="C75" s="147" t="s">
        <v>28</v>
      </c>
      <c r="D75" s="433">
        <f>IND_MANFAC_RawData!C7</f>
        <v>80</v>
      </c>
      <c r="E75" s="433">
        <f>IND_MANFAC_RawData!D7</f>
        <v>80</v>
      </c>
      <c r="F75" s="433">
        <f>IND_MANFAC_RawData!E7</f>
        <v>100</v>
      </c>
      <c r="G75" s="433">
        <f>IND_MANFAC_RawData!F7</f>
        <v>80</v>
      </c>
      <c r="H75" s="433">
        <f>IND_MANFAC_RawData!G7</f>
        <v>80</v>
      </c>
      <c r="I75" s="433">
        <f>IND_MANFAC_RawData!H7</f>
        <v>80</v>
      </c>
      <c r="J75" s="433">
        <f>IND_MANFAC_RawData!I7</f>
        <v>80</v>
      </c>
    </row>
    <row r="76" spans="1:10">
      <c r="A76" s="135" t="s">
        <v>301</v>
      </c>
      <c r="B76" s="147" t="s">
        <v>481</v>
      </c>
      <c r="C76" s="147" t="s">
        <v>28</v>
      </c>
      <c r="D76" s="433">
        <f>IND_MANFAC_RawData!C8</f>
        <v>15</v>
      </c>
      <c r="E76" s="433">
        <f>IND_MANFAC_RawData!D8</f>
        <v>15</v>
      </c>
      <c r="F76" s="433">
        <f>IND_MANFAC_RawData!E8</f>
        <v>80</v>
      </c>
      <c r="G76" s="433">
        <f>IND_MANFAC_RawData!F8</f>
        <v>15</v>
      </c>
      <c r="H76" s="433">
        <f>IND_MANFAC_RawData!G8</f>
        <v>15</v>
      </c>
      <c r="I76" s="433">
        <f>IND_MANFAC_RawData!H8</f>
        <v>15</v>
      </c>
      <c r="J76" s="433">
        <f>IND_MANFAC_RawData!I8</f>
        <v>15</v>
      </c>
    </row>
    <row r="77" spans="1:10">
      <c r="A77" s="135" t="s">
        <v>302</v>
      </c>
      <c r="B77" s="147" t="s">
        <v>482</v>
      </c>
      <c r="C77" s="147" t="s">
        <v>28</v>
      </c>
      <c r="D77" s="433">
        <f>IND_MANFAC_RawData!C9</f>
        <v>5</v>
      </c>
      <c r="E77" s="433">
        <f>IND_MANFAC_RawData!D9</f>
        <v>5</v>
      </c>
      <c r="F77" s="433">
        <f>IND_MANFAC_RawData!E9</f>
        <v>15</v>
      </c>
      <c r="G77" s="433">
        <f>IND_MANFAC_RawData!F9</f>
        <v>5</v>
      </c>
      <c r="H77" s="433">
        <f>IND_MANFAC_RawData!G9</f>
        <v>5</v>
      </c>
      <c r="I77" s="433">
        <f>IND_MANFAC_RawData!H9</f>
        <v>5</v>
      </c>
      <c r="J77" s="433">
        <f>IND_MANFAC_RawData!I9</f>
        <v>5</v>
      </c>
    </row>
    <row r="78" spans="1:10" ht="37.9" customHeight="1">
      <c r="A78" s="591" t="s">
        <v>351</v>
      </c>
      <c r="B78" s="592"/>
      <c r="C78" s="592"/>
      <c r="D78" s="592"/>
      <c r="E78" s="592"/>
      <c r="F78" s="592"/>
      <c r="G78" s="592"/>
      <c r="H78" s="592"/>
      <c r="I78" s="592"/>
      <c r="J78" s="593"/>
    </row>
    <row r="79" spans="1:10">
      <c r="A79" s="426" t="s">
        <v>76</v>
      </c>
      <c r="B79" s="426"/>
      <c r="C79" s="418" t="s">
        <v>19</v>
      </c>
      <c r="D79" s="419" t="s">
        <v>2</v>
      </c>
      <c r="E79" s="419" t="s">
        <v>3</v>
      </c>
      <c r="F79" s="419" t="s">
        <v>4</v>
      </c>
      <c r="G79" s="419" t="s">
        <v>5</v>
      </c>
      <c r="H79" s="419" t="s">
        <v>6</v>
      </c>
      <c r="I79" s="419" t="s">
        <v>7</v>
      </c>
      <c r="J79" s="419" t="s">
        <v>8</v>
      </c>
    </row>
    <row r="80" spans="1:10">
      <c r="A80" s="564" t="s">
        <v>281</v>
      </c>
      <c r="B80" s="564"/>
      <c r="C80" s="564"/>
      <c r="D80" s="564"/>
      <c r="E80" s="564"/>
      <c r="F80" s="564"/>
      <c r="G80" s="564"/>
      <c r="H80" s="564"/>
      <c r="I80" s="564"/>
      <c r="J80" s="564"/>
    </row>
    <row r="81" spans="1:10">
      <c r="A81" s="428" t="s">
        <v>300</v>
      </c>
      <c r="B81" s="420" t="s">
        <v>483</v>
      </c>
      <c r="C81" s="420" t="s">
        <v>28</v>
      </c>
      <c r="D81" s="431">
        <f>SUM(D82:D85)</f>
        <v>1</v>
      </c>
      <c r="E81" s="431">
        <f t="shared" ref="E81:J81" si="14">SUM(E82:E85)</f>
        <v>1</v>
      </c>
      <c r="F81" s="431">
        <f t="shared" si="14"/>
        <v>1</v>
      </c>
      <c r="G81" s="431">
        <f t="shared" si="14"/>
        <v>1</v>
      </c>
      <c r="H81" s="431">
        <f t="shared" si="14"/>
        <v>1</v>
      </c>
      <c r="I81" s="431">
        <f t="shared" si="14"/>
        <v>1</v>
      </c>
      <c r="J81" s="431">
        <f t="shared" si="14"/>
        <v>1</v>
      </c>
    </row>
    <row r="82" spans="1:10">
      <c r="A82" s="429" t="s">
        <v>10</v>
      </c>
      <c r="B82" s="424" t="s">
        <v>484</v>
      </c>
      <c r="C82" s="424" t="s">
        <v>28</v>
      </c>
      <c r="D82" s="432">
        <f>IND_MANFAC_Reco!C199</f>
        <v>0</v>
      </c>
      <c r="E82" s="432">
        <f>IND_MANFAC_Reco!D199</f>
        <v>0</v>
      </c>
      <c r="F82" s="432">
        <f>IND_MANFAC_Reco!E199</f>
        <v>0</v>
      </c>
      <c r="G82" s="432">
        <f>IND_MANFAC_Reco!F199</f>
        <v>0</v>
      </c>
      <c r="H82" s="432">
        <f>IND_MANFAC_Reco!G199</f>
        <v>0</v>
      </c>
      <c r="I82" s="432">
        <f>IND_MANFAC_Reco!H199</f>
        <v>0</v>
      </c>
      <c r="J82" s="432">
        <f>IND_MANFAC_Reco!I199</f>
        <v>0</v>
      </c>
    </row>
    <row r="83" spans="1:10">
      <c r="A83" s="429" t="s">
        <v>11</v>
      </c>
      <c r="B83" s="424" t="s">
        <v>485</v>
      </c>
      <c r="C83" s="424" t="s">
        <v>28</v>
      </c>
      <c r="D83" s="432">
        <f>IND_MANFAC_Reco!C200</f>
        <v>0</v>
      </c>
      <c r="E83" s="432">
        <f>IND_MANFAC_Reco!D200</f>
        <v>0</v>
      </c>
      <c r="F83" s="432">
        <f>IND_MANFAC_Reco!E200</f>
        <v>0</v>
      </c>
      <c r="G83" s="432">
        <f>IND_MANFAC_Reco!F200</f>
        <v>0</v>
      </c>
      <c r="H83" s="432">
        <f>IND_MANFAC_Reco!G200</f>
        <v>0</v>
      </c>
      <c r="I83" s="432">
        <f>IND_MANFAC_Reco!H200</f>
        <v>0</v>
      </c>
      <c r="J83" s="432">
        <f>IND_MANFAC_Reco!I200</f>
        <v>0</v>
      </c>
    </row>
    <row r="84" spans="1:10">
      <c r="A84" s="429" t="s">
        <v>12</v>
      </c>
      <c r="B84" s="424" t="s">
        <v>486</v>
      </c>
      <c r="C84" s="424" t="s">
        <v>28</v>
      </c>
      <c r="D84" s="432">
        <f>IND_MANFAC_Reco!C202</f>
        <v>1</v>
      </c>
      <c r="E84" s="432">
        <f>IND_MANFAC_Reco!D202</f>
        <v>1</v>
      </c>
      <c r="F84" s="432">
        <f>IND_MANFAC_Reco!E202</f>
        <v>1</v>
      </c>
      <c r="G84" s="432">
        <f>IND_MANFAC_Reco!F202</f>
        <v>1</v>
      </c>
      <c r="H84" s="432">
        <f>IND_MANFAC_Reco!G202</f>
        <v>1</v>
      </c>
      <c r="I84" s="432">
        <f>IND_MANFAC_Reco!H202</f>
        <v>1</v>
      </c>
      <c r="J84" s="432">
        <f>IND_MANFAC_Reco!I202</f>
        <v>1</v>
      </c>
    </row>
    <row r="85" spans="1:10">
      <c r="A85" s="429" t="s">
        <v>14</v>
      </c>
      <c r="B85" s="424" t="s">
        <v>487</v>
      </c>
      <c r="C85" s="424" t="s">
        <v>28</v>
      </c>
      <c r="D85" s="432">
        <f>IND_MANFAC_Reco!C201</f>
        <v>0</v>
      </c>
      <c r="E85" s="432">
        <f>IND_MANFAC_Reco!D201</f>
        <v>0</v>
      </c>
      <c r="F85" s="432">
        <f>IND_MANFAC_Reco!E201</f>
        <v>0</v>
      </c>
      <c r="G85" s="432">
        <f>IND_MANFAC_Reco!F201</f>
        <v>0</v>
      </c>
      <c r="H85" s="432">
        <f>IND_MANFAC_Reco!G201</f>
        <v>0</v>
      </c>
      <c r="I85" s="432">
        <f>IND_MANFAC_Reco!H201</f>
        <v>0</v>
      </c>
      <c r="J85" s="432">
        <f>IND_MANFAC_Reco!I201</f>
        <v>0</v>
      </c>
    </row>
    <row r="86" spans="1:10" ht="15">
      <c r="A86" s="428" t="s">
        <v>301</v>
      </c>
      <c r="B86" s="420" t="s">
        <v>483</v>
      </c>
      <c r="C86" t="s">
        <v>28</v>
      </c>
      <c r="D86" s="431">
        <f>SUM(D87:D94)</f>
        <v>1</v>
      </c>
      <c r="E86" s="431">
        <f t="shared" ref="E86:J86" si="15">SUM(E87:E94)</f>
        <v>1</v>
      </c>
      <c r="F86" s="431">
        <f t="shared" si="15"/>
        <v>1</v>
      </c>
      <c r="G86" s="431">
        <f t="shared" si="15"/>
        <v>1</v>
      </c>
      <c r="H86" s="431">
        <f t="shared" si="15"/>
        <v>1</v>
      </c>
      <c r="I86" s="431">
        <f t="shared" si="15"/>
        <v>1</v>
      </c>
      <c r="J86" s="431">
        <f t="shared" si="15"/>
        <v>1</v>
      </c>
    </row>
    <row r="87" spans="1:10">
      <c r="A87" s="430" t="s">
        <v>10</v>
      </c>
      <c r="B87" s="424" t="s">
        <v>488</v>
      </c>
      <c r="C87" s="424" t="s">
        <v>28</v>
      </c>
      <c r="D87" s="432">
        <f>IND_MANFAC_Reco!C209</f>
        <v>0</v>
      </c>
      <c r="E87" s="432">
        <f>IND_MANFAC_Reco!D209</f>
        <v>0</v>
      </c>
      <c r="F87" s="432">
        <f>IND_MANFAC_Reco!E209</f>
        <v>0</v>
      </c>
      <c r="G87" s="432">
        <f>IND_MANFAC_Reco!F209</f>
        <v>0</v>
      </c>
      <c r="H87" s="432">
        <f>IND_MANFAC_Reco!G209</f>
        <v>0</v>
      </c>
      <c r="I87" s="432">
        <f>IND_MANFAC_Reco!H209</f>
        <v>0</v>
      </c>
      <c r="J87" s="432">
        <f>IND_MANFAC_Reco!I209</f>
        <v>0</v>
      </c>
    </row>
    <row r="88" spans="1:10">
      <c r="A88" s="430" t="s">
        <v>11</v>
      </c>
      <c r="B88" s="424" t="s">
        <v>489</v>
      </c>
      <c r="C88" s="424" t="s">
        <v>28</v>
      </c>
      <c r="D88" s="432">
        <f>IND_MANFAC_Reco!C210</f>
        <v>0</v>
      </c>
      <c r="E88" s="432">
        <f>IND_MANFAC_Reco!D210</f>
        <v>0</v>
      </c>
      <c r="F88" s="432">
        <f>IND_MANFAC_Reco!E210</f>
        <v>0</v>
      </c>
      <c r="G88" s="432">
        <f>IND_MANFAC_Reco!F210</f>
        <v>0</v>
      </c>
      <c r="H88" s="432">
        <f>IND_MANFAC_Reco!G210</f>
        <v>0</v>
      </c>
      <c r="I88" s="432">
        <f>IND_MANFAC_Reco!H210</f>
        <v>0</v>
      </c>
      <c r="J88" s="432">
        <f>IND_MANFAC_Reco!I210</f>
        <v>0</v>
      </c>
    </row>
    <row r="89" spans="1:10">
      <c r="A89" s="430" t="s">
        <v>12</v>
      </c>
      <c r="B89" s="424" t="s">
        <v>490</v>
      </c>
      <c r="C89" s="424" t="s">
        <v>28</v>
      </c>
      <c r="D89" s="432">
        <f>IND_MANFAC_Reco!C212</f>
        <v>1</v>
      </c>
      <c r="E89" s="432">
        <f>IND_MANFAC_Reco!D212</f>
        <v>1</v>
      </c>
      <c r="F89" s="432">
        <f>IND_MANFAC_Reco!E212</f>
        <v>1</v>
      </c>
      <c r="G89" s="432">
        <f>IND_MANFAC_Reco!F212</f>
        <v>1</v>
      </c>
      <c r="H89" s="432">
        <f>IND_MANFAC_Reco!G212</f>
        <v>1</v>
      </c>
      <c r="I89" s="432">
        <f>IND_MANFAC_Reco!H212</f>
        <v>1</v>
      </c>
      <c r="J89" s="432">
        <f>IND_MANFAC_Reco!I212</f>
        <v>1</v>
      </c>
    </row>
    <row r="90" spans="1:10" ht="25.5">
      <c r="A90" s="430" t="s">
        <v>304</v>
      </c>
      <c r="B90" s="424" t="s">
        <v>491</v>
      </c>
      <c r="C90" s="424" t="s">
        <v>28</v>
      </c>
      <c r="D90" s="432">
        <f>IND_MANFAC_Reco!C213</f>
        <v>0</v>
      </c>
      <c r="E90" s="432">
        <f>IND_MANFAC_Reco!D213</f>
        <v>0</v>
      </c>
      <c r="F90" s="432">
        <f>IND_MANFAC_Reco!E213</f>
        <v>0</v>
      </c>
      <c r="G90" s="432">
        <f>IND_MANFAC_Reco!F213</f>
        <v>0</v>
      </c>
      <c r="H90" s="432">
        <f>IND_MANFAC_Reco!G213</f>
        <v>0</v>
      </c>
      <c r="I90" s="432">
        <f>IND_MANFAC_Reco!H213</f>
        <v>0</v>
      </c>
      <c r="J90" s="432">
        <f>IND_MANFAC_Reco!I213</f>
        <v>0</v>
      </c>
    </row>
    <row r="91" spans="1:10">
      <c r="A91" s="430" t="s">
        <v>13</v>
      </c>
      <c r="B91" s="424" t="s">
        <v>492</v>
      </c>
      <c r="C91" s="424" t="s">
        <v>28</v>
      </c>
      <c r="D91" s="432">
        <f>IND_MANFAC_Reco!C214</f>
        <v>0</v>
      </c>
      <c r="E91" s="432">
        <f>IND_MANFAC_Reco!D214</f>
        <v>0</v>
      </c>
      <c r="F91" s="432">
        <f>IND_MANFAC_Reco!E214</f>
        <v>0</v>
      </c>
      <c r="G91" s="432">
        <f>IND_MANFAC_Reco!F214</f>
        <v>0</v>
      </c>
      <c r="H91" s="432">
        <f>IND_MANFAC_Reco!G214</f>
        <v>0</v>
      </c>
      <c r="I91" s="432">
        <f>IND_MANFAC_Reco!H214</f>
        <v>0</v>
      </c>
      <c r="J91" s="432">
        <f>IND_MANFAC_Reco!I214</f>
        <v>0</v>
      </c>
    </row>
    <row r="92" spans="1:10">
      <c r="A92" s="430" t="s">
        <v>14</v>
      </c>
      <c r="B92" s="424" t="s">
        <v>493</v>
      </c>
      <c r="C92" s="424" t="s">
        <v>28</v>
      </c>
      <c r="D92" s="432">
        <f>IND_MANFAC_Reco!C211</f>
        <v>0</v>
      </c>
      <c r="E92" s="432">
        <f>IND_MANFAC_Reco!D211</f>
        <v>0</v>
      </c>
      <c r="F92" s="432">
        <f>IND_MANFAC_Reco!E211</f>
        <v>0</v>
      </c>
      <c r="G92" s="432">
        <f>IND_MANFAC_Reco!F211</f>
        <v>0</v>
      </c>
      <c r="H92" s="432">
        <f>IND_MANFAC_Reco!G211</f>
        <v>0</v>
      </c>
      <c r="I92" s="432">
        <f>IND_MANFAC_Reco!H211</f>
        <v>0</v>
      </c>
      <c r="J92" s="432">
        <f>IND_MANFAC_Reco!I211</f>
        <v>0</v>
      </c>
    </row>
    <row r="93" spans="1:10">
      <c r="A93" s="430" t="s">
        <v>57</v>
      </c>
      <c r="B93" s="424" t="s">
        <v>494</v>
      </c>
      <c r="C93" s="424" t="s">
        <v>28</v>
      </c>
      <c r="D93" s="432">
        <f>IND_MANFAC_Reco!C215</f>
        <v>0</v>
      </c>
      <c r="E93" s="432">
        <f>IND_MANFAC_Reco!D215</f>
        <v>0</v>
      </c>
      <c r="F93" s="432">
        <f>IND_MANFAC_Reco!E215</f>
        <v>0</v>
      </c>
      <c r="G93" s="432">
        <f>IND_MANFAC_Reco!F215</f>
        <v>0</v>
      </c>
      <c r="H93" s="432">
        <f>IND_MANFAC_Reco!G215</f>
        <v>0</v>
      </c>
      <c r="I93" s="432">
        <f>IND_MANFAC_Reco!H215</f>
        <v>0</v>
      </c>
      <c r="J93" s="432">
        <f>IND_MANFAC_Reco!I215</f>
        <v>0</v>
      </c>
    </row>
    <row r="94" spans="1:10">
      <c r="A94" s="430" t="s">
        <v>273</v>
      </c>
      <c r="B94" s="424" t="s">
        <v>495</v>
      </c>
      <c r="C94" s="424" t="s">
        <v>28</v>
      </c>
      <c r="D94" s="432">
        <f>IND_MANFAC_Reco!C217</f>
        <v>0</v>
      </c>
      <c r="E94" s="432">
        <f>IND_MANFAC_Reco!D217</f>
        <v>0</v>
      </c>
      <c r="F94" s="432">
        <f>IND_MANFAC_Reco!E217</f>
        <v>0</v>
      </c>
      <c r="G94" s="432">
        <f>IND_MANFAC_Reco!F217</f>
        <v>0</v>
      </c>
      <c r="H94" s="432">
        <f>IND_MANFAC_Reco!G217</f>
        <v>0</v>
      </c>
      <c r="I94" s="432">
        <f>IND_MANFAC_Reco!H217</f>
        <v>0</v>
      </c>
      <c r="J94" s="432">
        <f>IND_MANFAC_Reco!I217</f>
        <v>0</v>
      </c>
    </row>
    <row r="95" spans="1:10">
      <c r="A95" s="428" t="s">
        <v>302</v>
      </c>
      <c r="B95" s="420"/>
      <c r="C95" s="420" t="s">
        <v>28</v>
      </c>
      <c r="D95" s="431">
        <f>SUM(D96:D103)</f>
        <v>1</v>
      </c>
      <c r="E95" s="431">
        <f t="shared" ref="E95:I95" si="16">SUM(E96:E103)</f>
        <v>1</v>
      </c>
      <c r="F95" s="431">
        <f t="shared" si="16"/>
        <v>1</v>
      </c>
      <c r="G95" s="431">
        <f t="shared" si="16"/>
        <v>1</v>
      </c>
      <c r="H95" s="431">
        <f t="shared" si="16"/>
        <v>1</v>
      </c>
      <c r="I95" s="431">
        <f t="shared" si="16"/>
        <v>1</v>
      </c>
      <c r="J95" s="431">
        <f>SUM(J96:J103)</f>
        <v>1</v>
      </c>
    </row>
    <row r="96" spans="1:10">
      <c r="A96" s="430" t="s">
        <v>10</v>
      </c>
      <c r="B96" s="424" t="s">
        <v>496</v>
      </c>
      <c r="C96" s="424" t="s">
        <v>28</v>
      </c>
      <c r="D96" s="432">
        <f>IND_MANFAC_Reco!C219</f>
        <v>0</v>
      </c>
      <c r="E96" s="432">
        <f>IND_MANFAC_Reco!D219</f>
        <v>0</v>
      </c>
      <c r="F96" s="432">
        <f>IND_MANFAC_Reco!E219</f>
        <v>0</v>
      </c>
      <c r="G96" s="432">
        <f>IND_MANFAC_Reco!F219</f>
        <v>0</v>
      </c>
      <c r="H96" s="432">
        <f>IND_MANFAC_Reco!G219</f>
        <v>0</v>
      </c>
      <c r="I96" s="432">
        <f>IND_MANFAC_Reco!H219</f>
        <v>0</v>
      </c>
      <c r="J96" s="432">
        <f>IND_MANFAC_Reco!I219</f>
        <v>0</v>
      </c>
    </row>
    <row r="97" spans="1:10">
      <c r="A97" s="430" t="s">
        <v>11</v>
      </c>
      <c r="B97" s="424" t="s">
        <v>497</v>
      </c>
      <c r="C97" s="424" t="s">
        <v>28</v>
      </c>
      <c r="D97" s="432">
        <f>IND_MANFAC_Reco!C220</f>
        <v>0</v>
      </c>
      <c r="E97" s="432">
        <f>IND_MANFAC_Reco!D220</f>
        <v>0</v>
      </c>
      <c r="F97" s="432">
        <f>IND_MANFAC_Reco!E220</f>
        <v>0</v>
      </c>
      <c r="G97" s="432">
        <f>IND_MANFAC_Reco!F220</f>
        <v>0</v>
      </c>
      <c r="H97" s="432">
        <f>IND_MANFAC_Reco!G220</f>
        <v>0</v>
      </c>
      <c r="I97" s="432">
        <f>IND_MANFAC_Reco!H220</f>
        <v>0</v>
      </c>
      <c r="J97" s="432">
        <f>IND_MANFAC_Reco!I220</f>
        <v>0</v>
      </c>
    </row>
    <row r="98" spans="1:10">
      <c r="A98" s="430" t="s">
        <v>12</v>
      </c>
      <c r="B98" s="424" t="s">
        <v>498</v>
      </c>
      <c r="C98" s="424" t="s">
        <v>28</v>
      </c>
      <c r="D98" s="432">
        <f>IND_MANFAC_Reco!C222</f>
        <v>1</v>
      </c>
      <c r="E98" s="432">
        <f>IND_MANFAC_Reco!D222</f>
        <v>1</v>
      </c>
      <c r="F98" s="432">
        <f>IND_MANFAC_Reco!E222</f>
        <v>1</v>
      </c>
      <c r="G98" s="432">
        <f>IND_MANFAC_Reco!F222</f>
        <v>1</v>
      </c>
      <c r="H98" s="432">
        <f>IND_MANFAC_Reco!G222</f>
        <v>1</v>
      </c>
      <c r="I98" s="432">
        <f>IND_MANFAC_Reco!H222</f>
        <v>1</v>
      </c>
      <c r="J98" s="432">
        <f>IND_MANFAC_Reco!I222</f>
        <v>1</v>
      </c>
    </row>
    <row r="99" spans="1:10" ht="25.5">
      <c r="A99" s="430" t="s">
        <v>304</v>
      </c>
      <c r="B99" s="424" t="s">
        <v>499</v>
      </c>
      <c r="C99" s="424" t="s">
        <v>28</v>
      </c>
      <c r="D99" s="432">
        <f>IND_MANFAC_Reco!C223</f>
        <v>0</v>
      </c>
      <c r="E99" s="432">
        <f>IND_MANFAC_Reco!D223</f>
        <v>0</v>
      </c>
      <c r="F99" s="432">
        <f>IND_MANFAC_Reco!E223</f>
        <v>0</v>
      </c>
      <c r="G99" s="432">
        <f>IND_MANFAC_Reco!F223</f>
        <v>0</v>
      </c>
      <c r="H99" s="432">
        <f>IND_MANFAC_Reco!G223</f>
        <v>0</v>
      </c>
      <c r="I99" s="432">
        <f>IND_MANFAC_Reco!H223</f>
        <v>0</v>
      </c>
      <c r="J99" s="432">
        <f>IND_MANFAC_Reco!I223</f>
        <v>0</v>
      </c>
    </row>
    <row r="100" spans="1:10">
      <c r="A100" s="430" t="s">
        <v>13</v>
      </c>
      <c r="B100" s="424" t="s">
        <v>500</v>
      </c>
      <c r="C100" s="424" t="s">
        <v>28</v>
      </c>
      <c r="D100" s="432">
        <f>IND_MANFAC_Reco!C224</f>
        <v>0</v>
      </c>
      <c r="E100" s="432">
        <f>IND_MANFAC_Reco!D224</f>
        <v>0</v>
      </c>
      <c r="F100" s="432">
        <f>IND_MANFAC_Reco!E224</f>
        <v>0</v>
      </c>
      <c r="G100" s="432">
        <f>IND_MANFAC_Reco!F224</f>
        <v>0</v>
      </c>
      <c r="H100" s="432">
        <f>IND_MANFAC_Reco!G224</f>
        <v>0</v>
      </c>
      <c r="I100" s="432">
        <f>IND_MANFAC_Reco!H224</f>
        <v>0</v>
      </c>
      <c r="J100" s="432">
        <f>IND_MANFAC_Reco!I224</f>
        <v>0</v>
      </c>
    </row>
    <row r="101" spans="1:10">
      <c r="A101" s="430" t="s">
        <v>14</v>
      </c>
      <c r="B101" s="424" t="s">
        <v>501</v>
      </c>
      <c r="C101" s="424" t="s">
        <v>28</v>
      </c>
      <c r="D101" s="432">
        <f>IND_MANFAC_Reco!C221</f>
        <v>0</v>
      </c>
      <c r="E101" s="432">
        <f>IND_MANFAC_Reco!D221</f>
        <v>0</v>
      </c>
      <c r="F101" s="432">
        <f>IND_MANFAC_Reco!E221</f>
        <v>0</v>
      </c>
      <c r="G101" s="432">
        <f>IND_MANFAC_Reco!F221</f>
        <v>0</v>
      </c>
      <c r="H101" s="432">
        <f>IND_MANFAC_Reco!G221</f>
        <v>0</v>
      </c>
      <c r="I101" s="432">
        <f>IND_MANFAC_Reco!H221</f>
        <v>0</v>
      </c>
      <c r="J101" s="432">
        <f>IND_MANFAC_Reco!I221</f>
        <v>0</v>
      </c>
    </row>
    <row r="102" spans="1:10">
      <c r="A102" s="430" t="s">
        <v>57</v>
      </c>
      <c r="B102" s="424" t="s">
        <v>502</v>
      </c>
      <c r="C102" s="424" t="s">
        <v>28</v>
      </c>
      <c r="D102" s="432">
        <f>IND_MANFAC_Reco!C225</f>
        <v>0</v>
      </c>
      <c r="E102" s="432">
        <f>IND_MANFAC_Reco!D225</f>
        <v>0</v>
      </c>
      <c r="F102" s="432">
        <f>IND_MANFAC_Reco!E225</f>
        <v>0</v>
      </c>
      <c r="G102" s="432">
        <f>IND_MANFAC_Reco!F225</f>
        <v>0</v>
      </c>
      <c r="H102" s="432">
        <f>IND_MANFAC_Reco!G225</f>
        <v>0</v>
      </c>
      <c r="I102" s="432">
        <f>IND_MANFAC_Reco!H225</f>
        <v>0</v>
      </c>
      <c r="J102" s="432">
        <f>IND_MANFAC_Reco!I225</f>
        <v>0</v>
      </c>
    </row>
    <row r="103" spans="1:10">
      <c r="A103" s="430" t="s">
        <v>273</v>
      </c>
      <c r="B103" s="424" t="s">
        <v>503</v>
      </c>
      <c r="C103" s="424" t="s">
        <v>28</v>
      </c>
      <c r="D103" s="432">
        <f>IND_MANFAC_Reco!C227</f>
        <v>0</v>
      </c>
      <c r="E103" s="432">
        <f>IND_MANFAC_Reco!D227</f>
        <v>0</v>
      </c>
      <c r="F103" s="432">
        <f>IND_MANFAC_Reco!E227</f>
        <v>0</v>
      </c>
      <c r="G103" s="432">
        <f>IND_MANFAC_Reco!F227</f>
        <v>0</v>
      </c>
      <c r="H103" s="432">
        <f>IND_MANFAC_Reco!G227</f>
        <v>0</v>
      </c>
      <c r="I103" s="432">
        <f>IND_MANFAC_Reco!H227</f>
        <v>0</v>
      </c>
      <c r="J103" s="432">
        <f>IND_MANFAC_Reco!I227</f>
        <v>0</v>
      </c>
    </row>
    <row r="104" spans="1:10" ht="50.45" customHeight="1">
      <c r="A104" s="594" t="s">
        <v>352</v>
      </c>
      <c r="B104" s="595"/>
      <c r="C104" s="595"/>
      <c r="D104" s="595"/>
      <c r="E104" s="595"/>
      <c r="F104" s="595"/>
      <c r="G104" s="595"/>
      <c r="H104" s="595"/>
      <c r="I104" s="595"/>
      <c r="J104" s="596"/>
    </row>
    <row r="105" spans="1:10">
      <c r="A105" s="426" t="s">
        <v>76</v>
      </c>
      <c r="B105" s="426"/>
      <c r="C105" s="418" t="s">
        <v>19</v>
      </c>
      <c r="D105" s="419" t="s">
        <v>2</v>
      </c>
      <c r="E105" s="419" t="s">
        <v>3</v>
      </c>
      <c r="F105" s="419" t="s">
        <v>4</v>
      </c>
      <c r="G105" s="419" t="s">
        <v>5</v>
      </c>
      <c r="H105" s="419" t="s">
        <v>6</v>
      </c>
      <c r="I105" s="419" t="s">
        <v>7</v>
      </c>
      <c r="J105" s="419" t="s">
        <v>8</v>
      </c>
    </row>
    <row r="106" spans="1:10">
      <c r="A106" s="564" t="s">
        <v>114</v>
      </c>
      <c r="B106" s="564"/>
      <c r="C106" s="564"/>
      <c r="D106" s="564"/>
      <c r="E106" s="564"/>
      <c r="F106" s="564"/>
      <c r="G106" s="564"/>
      <c r="H106" s="564"/>
      <c r="I106" s="564"/>
      <c r="J106" s="564"/>
    </row>
    <row r="107" spans="1:10">
      <c r="A107" s="564" t="s">
        <v>281</v>
      </c>
      <c r="B107" s="564"/>
      <c r="C107" s="564"/>
      <c r="D107" s="564"/>
      <c r="E107" s="564"/>
      <c r="F107" s="564"/>
      <c r="G107" s="564"/>
      <c r="H107" s="564"/>
      <c r="I107" s="564"/>
      <c r="J107" s="564"/>
    </row>
    <row r="108" spans="1:10">
      <c r="A108" s="428" t="s">
        <v>300</v>
      </c>
      <c r="B108" s="428"/>
      <c r="C108" s="420"/>
      <c r="D108" s="421"/>
      <c r="E108" s="421"/>
      <c r="F108" s="421"/>
      <c r="G108" s="421"/>
      <c r="H108" s="421"/>
      <c r="I108" s="421"/>
      <c r="J108" s="421"/>
    </row>
    <row r="109" spans="1:10">
      <c r="A109" s="144" t="s">
        <v>10</v>
      </c>
      <c r="B109" s="425" t="s">
        <v>484</v>
      </c>
      <c r="C109" s="425" t="s">
        <v>28</v>
      </c>
      <c r="D109" s="425">
        <f>IND_MANFAC_Reco!C123*100</f>
        <v>40</v>
      </c>
      <c r="E109" s="425">
        <f>IND_MANFAC_Reco!D123*100</f>
        <v>40</v>
      </c>
      <c r="F109" s="425">
        <f>IND_MANFAC_Reco!E123*100</f>
        <v>40</v>
      </c>
      <c r="G109" s="425">
        <f>IND_MANFAC_Reco!F123*100</f>
        <v>40</v>
      </c>
      <c r="H109" s="425">
        <f>IND_MANFAC_Reco!G123*100</f>
        <v>40</v>
      </c>
      <c r="I109" s="425">
        <f>IND_MANFAC_Reco!H123*100</f>
        <v>40</v>
      </c>
      <c r="J109" s="425">
        <f>IND_MANFAC_Reco!I123*100</f>
        <v>40</v>
      </c>
    </row>
    <row r="110" spans="1:10">
      <c r="A110" s="144" t="s">
        <v>11</v>
      </c>
      <c r="B110" s="425" t="s">
        <v>485</v>
      </c>
      <c r="C110" s="425" t="s">
        <v>28</v>
      </c>
      <c r="D110" s="425">
        <f>IND_MANFAC_Reco!C124*100</f>
        <v>65</v>
      </c>
      <c r="E110" s="425">
        <f>IND_MANFAC_Reco!D124*100</f>
        <v>65</v>
      </c>
      <c r="F110" s="425">
        <f>IND_MANFAC_Reco!E124*100</f>
        <v>65</v>
      </c>
      <c r="G110" s="425">
        <f>IND_MANFAC_Reco!F124*100</f>
        <v>65</v>
      </c>
      <c r="H110" s="425">
        <f>IND_MANFAC_Reco!G124*100</f>
        <v>65</v>
      </c>
      <c r="I110" s="425">
        <f>IND_MANFAC_Reco!H124*100</f>
        <v>65</v>
      </c>
      <c r="J110" s="425">
        <f>IND_MANFAC_Reco!I124*100</f>
        <v>65</v>
      </c>
    </row>
    <row r="111" spans="1:10">
      <c r="A111" s="144" t="s">
        <v>14</v>
      </c>
      <c r="B111" s="425" t="s">
        <v>487</v>
      </c>
      <c r="C111" s="425" t="s">
        <v>28</v>
      </c>
      <c r="D111" s="425">
        <f>IND_MANFAC_Reco!C125*100</f>
        <v>90</v>
      </c>
      <c r="E111" s="425">
        <f>IND_MANFAC_Reco!D125*100</f>
        <v>90</v>
      </c>
      <c r="F111" s="425">
        <f>IND_MANFAC_Reco!E125*100</f>
        <v>90</v>
      </c>
      <c r="G111" s="425">
        <f>IND_MANFAC_Reco!F125*100</f>
        <v>90</v>
      </c>
      <c r="H111" s="425">
        <f>IND_MANFAC_Reco!G125*100</f>
        <v>90</v>
      </c>
      <c r="I111" s="425">
        <f>IND_MANFAC_Reco!H125*100</f>
        <v>90</v>
      </c>
      <c r="J111" s="425">
        <f>IND_MANFAC_Reco!I125*100</f>
        <v>90</v>
      </c>
    </row>
    <row r="112" spans="1:10">
      <c r="A112" s="428" t="s">
        <v>301</v>
      </c>
      <c r="B112" s="420"/>
      <c r="C112" s="420"/>
      <c r="D112" s="421"/>
      <c r="E112" s="421"/>
      <c r="F112" s="421"/>
      <c r="G112" s="421"/>
      <c r="H112" s="421"/>
      <c r="I112" s="421"/>
      <c r="J112" s="421"/>
    </row>
    <row r="113" spans="1:10">
      <c r="A113" s="144" t="s">
        <v>10</v>
      </c>
      <c r="B113" s="425" t="s">
        <v>488</v>
      </c>
      <c r="C113" s="425" t="s">
        <v>28</v>
      </c>
      <c r="D113" s="425">
        <f>IND_MANFAC_Reco!C133*100</f>
        <v>60</v>
      </c>
      <c r="E113" s="425">
        <f>IND_MANFAC_Reco!D133*100</f>
        <v>60</v>
      </c>
      <c r="F113" s="425">
        <f>IND_MANFAC_Reco!E133*100</f>
        <v>60</v>
      </c>
      <c r="G113" s="425">
        <f>IND_MANFAC_Reco!F133*100</f>
        <v>60</v>
      </c>
      <c r="H113" s="425">
        <f>IND_MANFAC_Reco!G133*100</f>
        <v>60</v>
      </c>
      <c r="I113" s="425">
        <f>IND_MANFAC_Reco!H133*100</f>
        <v>60</v>
      </c>
      <c r="J113" s="425">
        <f>IND_MANFAC_Reco!I133*100</f>
        <v>60</v>
      </c>
    </row>
    <row r="114" spans="1:10">
      <c r="A114" s="144" t="s">
        <v>11</v>
      </c>
      <c r="B114" s="425" t="s">
        <v>489</v>
      </c>
      <c r="C114" s="425" t="s">
        <v>28</v>
      </c>
      <c r="D114" s="425">
        <f>IND_MANFAC_Reco!C134*100</f>
        <v>70</v>
      </c>
      <c r="E114" s="425">
        <f>IND_MANFAC_Reco!D134*100</f>
        <v>70</v>
      </c>
      <c r="F114" s="425">
        <f>IND_MANFAC_Reco!E134*100</f>
        <v>70</v>
      </c>
      <c r="G114" s="425">
        <f>IND_MANFAC_Reco!F134*100</f>
        <v>70</v>
      </c>
      <c r="H114" s="425">
        <f>IND_MANFAC_Reco!G134*100</f>
        <v>70</v>
      </c>
      <c r="I114" s="425">
        <f>IND_MANFAC_Reco!H134*100</f>
        <v>70</v>
      </c>
      <c r="J114" s="425">
        <f>IND_MANFAC_Reco!I134*100</f>
        <v>70</v>
      </c>
    </row>
    <row r="115" spans="1:10">
      <c r="A115" s="144" t="s">
        <v>14</v>
      </c>
      <c r="B115" s="425" t="s">
        <v>493</v>
      </c>
      <c r="C115" s="425" t="s">
        <v>28</v>
      </c>
      <c r="D115" s="425">
        <f>IND_MANFAC_Reco!C135*100</f>
        <v>90</v>
      </c>
      <c r="E115" s="425">
        <f>IND_MANFAC_Reco!D135*100</f>
        <v>90</v>
      </c>
      <c r="F115" s="425">
        <f>IND_MANFAC_Reco!E135*100</f>
        <v>90</v>
      </c>
      <c r="G115" s="425">
        <f>IND_MANFAC_Reco!F135*100</f>
        <v>90</v>
      </c>
      <c r="H115" s="425">
        <f>IND_MANFAC_Reco!G135*100</f>
        <v>90</v>
      </c>
      <c r="I115" s="425">
        <f>IND_MANFAC_Reco!H135*100</f>
        <v>90</v>
      </c>
      <c r="J115" s="425">
        <f>IND_MANFAC_Reco!I135*100</f>
        <v>90</v>
      </c>
    </row>
    <row r="116" spans="1:10">
      <c r="A116" s="428" t="s">
        <v>302</v>
      </c>
      <c r="B116" s="420"/>
      <c r="C116" s="420"/>
      <c r="D116" s="421"/>
      <c r="E116" s="421"/>
      <c r="F116" s="421"/>
      <c r="G116" s="421"/>
      <c r="H116" s="421"/>
      <c r="I116" s="421"/>
      <c r="J116" s="421"/>
    </row>
    <row r="117" spans="1:10">
      <c r="A117" s="144" t="s">
        <v>10</v>
      </c>
      <c r="B117" s="425" t="s">
        <v>496</v>
      </c>
      <c r="C117" s="425" t="s">
        <v>28</v>
      </c>
      <c r="D117" s="425">
        <f>IND_MANFAC_Reco!C143*100</f>
        <v>70</v>
      </c>
      <c r="E117" s="425">
        <f>IND_MANFAC_Reco!D143*100</f>
        <v>70</v>
      </c>
      <c r="F117" s="425">
        <f>IND_MANFAC_Reco!E143*100</f>
        <v>70</v>
      </c>
      <c r="G117" s="425">
        <f>IND_MANFAC_Reco!F143*100</f>
        <v>70</v>
      </c>
      <c r="H117" s="425">
        <f>IND_MANFAC_Reco!G143*100</f>
        <v>70</v>
      </c>
      <c r="I117" s="425">
        <f>IND_MANFAC_Reco!H143*100</f>
        <v>70</v>
      </c>
      <c r="J117" s="425">
        <f>IND_MANFAC_Reco!I143*100</f>
        <v>70</v>
      </c>
    </row>
    <row r="118" spans="1:10">
      <c r="A118" s="144" t="s">
        <v>11</v>
      </c>
      <c r="B118" s="425" t="s">
        <v>497</v>
      </c>
      <c r="C118" s="425" t="s">
        <v>28</v>
      </c>
      <c r="D118" s="425">
        <f>IND_MANFAC_Reco!C144*100</f>
        <v>80</v>
      </c>
      <c r="E118" s="425">
        <f>IND_MANFAC_Reco!D144*100</f>
        <v>80</v>
      </c>
      <c r="F118" s="425">
        <f>IND_MANFAC_Reco!E144*100</f>
        <v>80</v>
      </c>
      <c r="G118" s="425">
        <f>IND_MANFAC_Reco!F144*100</f>
        <v>80</v>
      </c>
      <c r="H118" s="425">
        <f>IND_MANFAC_Reco!G144*100</f>
        <v>80</v>
      </c>
      <c r="I118" s="425">
        <f>IND_MANFAC_Reco!H144*100</f>
        <v>80</v>
      </c>
      <c r="J118" s="425">
        <f>IND_MANFAC_Reco!I144*100</f>
        <v>80</v>
      </c>
    </row>
    <row r="119" spans="1:10">
      <c r="A119" s="144" t="s">
        <v>14</v>
      </c>
      <c r="B119" s="425" t="s">
        <v>501</v>
      </c>
      <c r="C119" s="425" t="s">
        <v>28</v>
      </c>
      <c r="D119" s="425">
        <f>IND_MANFAC_Reco!C145*100</f>
        <v>90</v>
      </c>
      <c r="E119" s="425">
        <f>IND_MANFAC_Reco!D145*100</f>
        <v>90</v>
      </c>
      <c r="F119" s="425">
        <f>IND_MANFAC_Reco!E145*100</f>
        <v>90</v>
      </c>
      <c r="G119" s="425">
        <f>IND_MANFAC_Reco!F145*100</f>
        <v>90</v>
      </c>
      <c r="H119" s="425">
        <f>IND_MANFAC_Reco!G145*100</f>
        <v>90</v>
      </c>
      <c r="I119" s="425">
        <f>IND_MANFAC_Reco!H145*100</f>
        <v>90</v>
      </c>
      <c r="J119" s="425">
        <f>IND_MANFAC_Reco!I145*100</f>
        <v>90</v>
      </c>
    </row>
    <row r="120" spans="1:10">
      <c r="A120" s="564" t="s">
        <v>353</v>
      </c>
      <c r="B120" s="564"/>
      <c r="C120" s="564"/>
      <c r="D120" s="564"/>
      <c r="E120" s="564"/>
      <c r="F120" s="564"/>
      <c r="G120" s="564"/>
      <c r="H120" s="564"/>
      <c r="I120" s="564"/>
      <c r="J120" s="564"/>
    </row>
    <row r="121" spans="1:10">
      <c r="A121" s="428" t="s">
        <v>281</v>
      </c>
      <c r="B121" s="428"/>
      <c r="C121" s="420"/>
      <c r="D121" s="421"/>
      <c r="E121" s="421"/>
      <c r="F121" s="421"/>
      <c r="G121" s="421"/>
      <c r="H121" s="421"/>
      <c r="I121" s="421"/>
      <c r="J121" s="421"/>
    </row>
    <row r="122" spans="1:10">
      <c r="A122" s="135" t="s">
        <v>307</v>
      </c>
      <c r="B122" s="147" t="s">
        <v>504</v>
      </c>
      <c r="C122" s="147" t="s">
        <v>51</v>
      </c>
      <c r="D122" s="433">
        <f>IND_MANFAC_RawData!C12</f>
        <v>5</v>
      </c>
      <c r="E122" s="433">
        <f>IND_MANFAC_RawData!D12</f>
        <v>5</v>
      </c>
      <c r="F122" s="433">
        <f>IND_MANFAC_RawData!E12</f>
        <v>5</v>
      </c>
      <c r="G122" s="433">
        <f>IND_MANFAC_RawData!F12</f>
        <v>5</v>
      </c>
      <c r="H122" s="433">
        <f>IND_MANFAC_RawData!G12</f>
        <v>5</v>
      </c>
      <c r="I122" s="433">
        <f>IND_MANFAC_RawData!H12</f>
        <v>5</v>
      </c>
      <c r="J122" s="433">
        <f>IND_MANFAC_RawData!I12</f>
        <v>5</v>
      </c>
    </row>
    <row r="123" spans="1:10">
      <c r="A123" s="135" t="s">
        <v>52</v>
      </c>
      <c r="B123" s="147" t="s">
        <v>505</v>
      </c>
      <c r="C123" s="147" t="s">
        <v>28</v>
      </c>
      <c r="D123" s="433">
        <f>IND_MANFAC_RawData!C13</f>
        <v>40</v>
      </c>
      <c r="E123" s="433">
        <f>IND_MANFAC_RawData!D13</f>
        <v>40</v>
      </c>
      <c r="F123" s="433">
        <f>IND_MANFAC_RawData!E13</f>
        <v>40</v>
      </c>
      <c r="G123" s="433">
        <f>IND_MANFAC_RawData!F13</f>
        <v>40</v>
      </c>
      <c r="H123" s="433">
        <f>IND_MANFAC_RawData!G13</f>
        <v>40</v>
      </c>
      <c r="I123" s="433">
        <f>IND_MANFAC_RawData!H13</f>
        <v>40</v>
      </c>
      <c r="J123" s="433">
        <f>IND_MANFAC_RawData!I13</f>
        <v>40</v>
      </c>
    </row>
    <row r="124" spans="1:10" ht="25.5">
      <c r="A124" s="135" t="s">
        <v>278</v>
      </c>
      <c r="B124" s="147" t="s">
        <v>506</v>
      </c>
      <c r="C124" s="147" t="s">
        <v>28</v>
      </c>
      <c r="D124" s="433">
        <f>IND_MANFAC_RawData!C14</f>
        <v>80</v>
      </c>
      <c r="E124" s="433">
        <f>IND_MANFAC_RawData!D14</f>
        <v>80</v>
      </c>
      <c r="F124" s="433">
        <f>IND_MANFAC_RawData!E14</f>
        <v>80</v>
      </c>
      <c r="G124" s="433">
        <f>IND_MANFAC_RawData!F14</f>
        <v>80</v>
      </c>
      <c r="H124" s="433">
        <f>IND_MANFAC_RawData!G14</f>
        <v>80</v>
      </c>
      <c r="I124" s="433">
        <f>IND_MANFAC_RawData!H14</f>
        <v>80</v>
      </c>
      <c r="J124" s="433">
        <f>IND_MANFAC_RawData!I14</f>
        <v>80</v>
      </c>
    </row>
    <row r="125" spans="1:10" ht="25.5">
      <c r="A125" s="135" t="s">
        <v>354</v>
      </c>
      <c r="B125" s="147" t="s">
        <v>507</v>
      </c>
      <c r="C125" s="147" t="s">
        <v>51</v>
      </c>
      <c r="D125" s="433">
        <f>IND_MANFAC_RawData!C15</f>
        <v>3</v>
      </c>
      <c r="E125" s="433">
        <f>IND_MANFAC_RawData!D15</f>
        <v>3</v>
      </c>
      <c r="F125" s="433">
        <f>IND_MANFAC_RawData!E15</f>
        <v>3</v>
      </c>
      <c r="G125" s="433">
        <f>IND_MANFAC_RawData!F15</f>
        <v>3</v>
      </c>
      <c r="H125" s="433">
        <f>IND_MANFAC_RawData!G15</f>
        <v>3</v>
      </c>
      <c r="I125" s="433">
        <f>IND_MANFAC_RawData!H15</f>
        <v>3</v>
      </c>
      <c r="J125" s="433">
        <f>IND_MANFAC_RawData!I15</f>
        <v>3</v>
      </c>
    </row>
    <row r="126" spans="1:10" ht="25.5">
      <c r="A126" s="135" t="s">
        <v>280</v>
      </c>
      <c r="B126" s="147" t="s">
        <v>508</v>
      </c>
      <c r="C126" s="147" t="s">
        <v>28</v>
      </c>
      <c r="D126" s="433">
        <f>IND_MANFAC_RawData!C16</f>
        <v>15</v>
      </c>
      <c r="E126" s="433">
        <f>IND_MANFAC_RawData!D16</f>
        <v>15</v>
      </c>
      <c r="F126" s="433">
        <f>IND_MANFAC_RawData!E16</f>
        <v>15</v>
      </c>
      <c r="G126" s="433">
        <f>IND_MANFAC_RawData!F16</f>
        <v>15</v>
      </c>
      <c r="H126" s="433">
        <f>IND_MANFAC_RawData!G16</f>
        <v>15</v>
      </c>
      <c r="I126" s="433">
        <f>IND_MANFAC_RawData!H16</f>
        <v>15</v>
      </c>
      <c r="J126" s="433">
        <f>IND_MANFAC_RawData!I16</f>
        <v>15</v>
      </c>
    </row>
    <row r="127" spans="1:10">
      <c r="A127" s="564" t="s">
        <v>418</v>
      </c>
      <c r="B127" s="564"/>
      <c r="C127" s="564"/>
      <c r="D127" s="564"/>
      <c r="E127" s="564"/>
      <c r="F127" s="564"/>
      <c r="G127" s="564"/>
      <c r="H127" s="564"/>
      <c r="I127" s="564"/>
      <c r="J127" s="564"/>
    </row>
    <row r="128" spans="1:10" ht="12.75" customHeight="1">
      <c r="A128" s="135" t="s">
        <v>419</v>
      </c>
      <c r="B128" s="147" t="s">
        <v>509</v>
      </c>
      <c r="C128" s="147" t="s">
        <v>426</v>
      </c>
    </row>
    <row r="129" spans="1:10" ht="12.75" customHeight="1">
      <c r="A129" s="135" t="s">
        <v>420</v>
      </c>
      <c r="B129" s="147" t="s">
        <v>510</v>
      </c>
      <c r="C129" s="147" t="s">
        <v>427</v>
      </c>
    </row>
    <row r="130" spans="1:10" ht="12.75" customHeight="1">
      <c r="A130" s="135" t="s">
        <v>421</v>
      </c>
      <c r="B130" s="147" t="s">
        <v>511</v>
      </c>
      <c r="C130" s="147" t="s">
        <v>28</v>
      </c>
    </row>
    <row r="131" spans="1:10" ht="12.75" customHeight="1">
      <c r="A131" s="135" t="s">
        <v>422</v>
      </c>
      <c r="B131" s="147" t="s">
        <v>512</v>
      </c>
      <c r="C131" s="147" t="s">
        <v>28</v>
      </c>
    </row>
    <row r="132" spans="1:10">
      <c r="A132" s="135" t="s">
        <v>423</v>
      </c>
      <c r="B132" s="147" t="s">
        <v>513</v>
      </c>
      <c r="C132" s="147" t="s">
        <v>428</v>
      </c>
    </row>
    <row r="133" spans="1:10" ht="12.75" customHeight="1">
      <c r="A133" s="135" t="s">
        <v>424</v>
      </c>
      <c r="B133" s="147" t="s">
        <v>514</v>
      </c>
      <c r="C133" s="147" t="s">
        <v>426</v>
      </c>
    </row>
    <row r="134" spans="1:10" ht="12.75" customHeight="1">
      <c r="A134" s="135" t="s">
        <v>425</v>
      </c>
      <c r="B134" s="147" t="s">
        <v>515</v>
      </c>
      <c r="C134" s="147" t="s">
        <v>427</v>
      </c>
    </row>
    <row r="135" spans="1:10">
      <c r="A135" s="504" t="s">
        <v>429</v>
      </c>
      <c r="B135" s="420" t="s">
        <v>516</v>
      </c>
      <c r="C135" s="420" t="s">
        <v>426</v>
      </c>
      <c r="D135" s="421"/>
      <c r="E135" s="421"/>
      <c r="F135" s="421"/>
      <c r="G135" s="421"/>
      <c r="H135" s="421"/>
      <c r="I135" s="421"/>
      <c r="J135" s="421"/>
    </row>
    <row r="136" spans="1:10">
      <c r="A136" s="504" t="s">
        <v>430</v>
      </c>
      <c r="B136" s="420" t="s">
        <v>517</v>
      </c>
      <c r="C136" s="420" t="s">
        <v>426</v>
      </c>
      <c r="D136" s="421"/>
      <c r="E136" s="421"/>
      <c r="F136" s="421"/>
      <c r="G136" s="421"/>
      <c r="H136" s="421"/>
      <c r="I136" s="421"/>
      <c r="J136" s="421"/>
    </row>
  </sheetData>
  <mergeCells count="31">
    <mergeCell ref="A1:J1"/>
    <mergeCell ref="A11:J11"/>
    <mergeCell ref="A21:J21"/>
    <mergeCell ref="A31:J31"/>
    <mergeCell ref="A54:J54"/>
    <mergeCell ref="A27:J27"/>
    <mergeCell ref="A29:J29"/>
    <mergeCell ref="A33:J33"/>
    <mergeCell ref="A3:J3"/>
    <mergeCell ref="A5:J5"/>
    <mergeCell ref="A7:J7"/>
    <mergeCell ref="A9:J9"/>
    <mergeCell ref="A15:J15"/>
    <mergeCell ref="A13:J13"/>
    <mergeCell ref="A23:J23"/>
    <mergeCell ref="A40:J40"/>
    <mergeCell ref="A17:J17"/>
    <mergeCell ref="A19:J19"/>
    <mergeCell ref="A25:J25"/>
    <mergeCell ref="A120:J120"/>
    <mergeCell ref="A56:J56"/>
    <mergeCell ref="A106:J106"/>
    <mergeCell ref="A78:J78"/>
    <mergeCell ref="A104:J104"/>
    <mergeCell ref="A72:J72"/>
    <mergeCell ref="A107:J107"/>
    <mergeCell ref="A127:J127"/>
    <mergeCell ref="A47:J47"/>
    <mergeCell ref="A61:J61"/>
    <mergeCell ref="A66:J66"/>
    <mergeCell ref="A80:J80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28F2-5D80-4D30-B729-75D8D191E3AC}">
  <sheetPr>
    <tabColor theme="7"/>
  </sheetPr>
  <dimension ref="A1:I106"/>
  <sheetViews>
    <sheetView zoomScale="90" zoomScaleNormal="90" workbookViewId="0">
      <selection activeCell="C12" sqref="C12:I15"/>
    </sheetView>
  </sheetViews>
  <sheetFormatPr defaultColWidth="8.85546875" defaultRowHeight="12.75"/>
  <cols>
    <col min="1" max="1" width="37.28515625" style="139" customWidth="1"/>
    <col min="2" max="2" width="11.7109375" style="139" customWidth="1"/>
    <col min="3" max="9" width="5.7109375" style="139" customWidth="1"/>
    <col min="10" max="16384" width="8.85546875" style="139"/>
  </cols>
  <sheetData>
    <row r="1" spans="1:9" s="135" customFormat="1" ht="63" customHeight="1">
      <c r="A1" s="134" t="s">
        <v>18</v>
      </c>
      <c r="B1" s="134" t="s">
        <v>19</v>
      </c>
      <c r="C1" s="134" t="s">
        <v>20</v>
      </c>
      <c r="D1" s="603" t="s">
        <v>21</v>
      </c>
      <c r="E1" s="603"/>
      <c r="F1" s="603"/>
      <c r="G1" s="603"/>
      <c r="H1" s="603"/>
      <c r="I1" s="603"/>
    </row>
    <row r="2" spans="1:9" s="135" customFormat="1">
      <c r="A2" s="134"/>
      <c r="B2" s="134"/>
      <c r="C2" s="134">
        <v>2022</v>
      </c>
      <c r="D2" s="134">
        <v>2025</v>
      </c>
      <c r="E2" s="134">
        <v>2030</v>
      </c>
      <c r="F2" s="134">
        <v>2035</v>
      </c>
      <c r="G2" s="134">
        <v>2040</v>
      </c>
      <c r="H2" s="134">
        <v>2045</v>
      </c>
      <c r="I2" s="134">
        <v>2050</v>
      </c>
    </row>
    <row r="3" spans="1:9" s="135" customFormat="1">
      <c r="A3" s="136" t="s">
        <v>22</v>
      </c>
      <c r="B3" s="136" t="s">
        <v>23</v>
      </c>
      <c r="C3" s="136">
        <v>5</v>
      </c>
      <c r="D3" s="136">
        <v>6</v>
      </c>
      <c r="E3" s="136">
        <v>7</v>
      </c>
      <c r="F3" s="136">
        <v>8</v>
      </c>
      <c r="G3" s="136">
        <v>9</v>
      </c>
      <c r="H3" s="136">
        <v>10</v>
      </c>
      <c r="I3" s="136">
        <v>11</v>
      </c>
    </row>
    <row r="4" spans="1:9" s="135" customFormat="1">
      <c r="A4" s="136" t="s">
        <v>24</v>
      </c>
      <c r="B4" s="136" t="s">
        <v>25</v>
      </c>
      <c r="C4" s="136" t="s">
        <v>26</v>
      </c>
    </row>
    <row r="5" spans="1:9" s="135" customFormat="1">
      <c r="A5" s="135" t="s">
        <v>27</v>
      </c>
      <c r="B5" s="135" t="s">
        <v>28</v>
      </c>
      <c r="C5" s="135">
        <v>60</v>
      </c>
      <c r="D5" s="135">
        <v>60</v>
      </c>
      <c r="E5" s="135">
        <v>60</v>
      </c>
      <c r="F5" s="135">
        <v>60</v>
      </c>
      <c r="G5" s="135">
        <v>60</v>
      </c>
      <c r="H5" s="135">
        <v>60</v>
      </c>
      <c r="I5" s="135">
        <v>60</v>
      </c>
    </row>
    <row r="6" spans="1:9" s="135" customFormat="1">
      <c r="A6" s="135" t="s">
        <v>29</v>
      </c>
      <c r="B6" s="135" t="s">
        <v>28</v>
      </c>
      <c r="C6" s="135">
        <v>90</v>
      </c>
      <c r="D6" s="135">
        <v>90</v>
      </c>
      <c r="E6" s="135">
        <v>90</v>
      </c>
      <c r="F6" s="135">
        <v>90</v>
      </c>
      <c r="G6" s="135">
        <v>90</v>
      </c>
      <c r="H6" s="135">
        <v>90</v>
      </c>
      <c r="I6" s="135">
        <v>90</v>
      </c>
    </row>
    <row r="7" spans="1:9" s="135" customFormat="1">
      <c r="A7" s="137" t="s">
        <v>30</v>
      </c>
      <c r="B7" s="137" t="s">
        <v>31</v>
      </c>
      <c r="C7" s="134">
        <v>2022</v>
      </c>
      <c r="D7" s="134">
        <v>2025</v>
      </c>
      <c r="E7" s="134">
        <v>2030</v>
      </c>
      <c r="F7" s="134">
        <v>2035</v>
      </c>
      <c r="G7" s="134">
        <v>2040</v>
      </c>
      <c r="H7" s="134">
        <v>2045</v>
      </c>
      <c r="I7" s="134">
        <v>2050</v>
      </c>
    </row>
    <row r="8" spans="1:9" s="135" customFormat="1">
      <c r="A8" s="135" t="s">
        <v>32</v>
      </c>
      <c r="B8" s="135" t="s">
        <v>33</v>
      </c>
      <c r="C8" s="135">
        <f>SUM(C12:C15)</f>
        <v>1264</v>
      </c>
      <c r="D8" s="135">
        <f t="shared" ref="D8:I8" si="0">SUM(D12:D15)</f>
        <v>1264</v>
      </c>
      <c r="E8" s="135">
        <f t="shared" si="0"/>
        <v>1264</v>
      </c>
      <c r="F8" s="135">
        <f t="shared" si="0"/>
        <v>1264</v>
      </c>
      <c r="G8" s="135">
        <f t="shared" si="0"/>
        <v>1264</v>
      </c>
      <c r="H8" s="135">
        <f t="shared" si="0"/>
        <v>1264</v>
      </c>
      <c r="I8" s="135">
        <f t="shared" si="0"/>
        <v>1264</v>
      </c>
    </row>
    <row r="9" spans="1:9" s="135" customFormat="1">
      <c r="A9" s="135" t="s">
        <v>34</v>
      </c>
      <c r="B9" s="135" t="s">
        <v>33</v>
      </c>
      <c r="C9" s="135">
        <v>3000</v>
      </c>
      <c r="D9" s="135">
        <v>3000</v>
      </c>
      <c r="E9" s="135">
        <v>3000</v>
      </c>
      <c r="F9" s="135">
        <v>3000</v>
      </c>
      <c r="G9" s="135">
        <v>3000</v>
      </c>
      <c r="H9" s="135">
        <v>3000</v>
      </c>
      <c r="I9" s="135">
        <v>3000</v>
      </c>
    </row>
    <row r="10" spans="1:9" ht="13.5" customHeight="1">
      <c r="A10" s="601" t="s">
        <v>35</v>
      </c>
      <c r="B10" s="601"/>
      <c r="C10" s="601"/>
      <c r="D10" s="601"/>
      <c r="E10" s="601"/>
      <c r="F10" s="601"/>
      <c r="G10" s="601"/>
      <c r="H10" s="601"/>
      <c r="I10" s="601"/>
    </row>
    <row r="11" spans="1:9" ht="14.45" customHeight="1">
      <c r="A11" s="602" t="s">
        <v>32</v>
      </c>
      <c r="B11" s="602"/>
      <c r="C11" s="602"/>
      <c r="D11" s="602"/>
      <c r="E11" s="602"/>
      <c r="F11" s="602"/>
      <c r="G11" s="602"/>
      <c r="H11" s="602"/>
      <c r="I11" s="602"/>
    </row>
    <row r="12" spans="1:9">
      <c r="A12" s="139" t="s">
        <v>36</v>
      </c>
      <c r="B12" s="135" t="s">
        <v>33</v>
      </c>
      <c r="C12" s="139">
        <v>246</v>
      </c>
      <c r="D12" s="139">
        <v>246</v>
      </c>
      <c r="E12" s="139">
        <v>246</v>
      </c>
      <c r="F12" s="139">
        <v>246</v>
      </c>
      <c r="G12" s="139">
        <v>246</v>
      </c>
      <c r="H12" s="139">
        <v>246</v>
      </c>
      <c r="I12" s="139">
        <v>246</v>
      </c>
    </row>
    <row r="13" spans="1:9">
      <c r="A13" s="139" t="s">
        <v>37</v>
      </c>
      <c r="B13" s="135" t="s">
        <v>33</v>
      </c>
      <c r="C13" s="139">
        <v>123</v>
      </c>
      <c r="D13" s="139">
        <v>123</v>
      </c>
      <c r="E13" s="139">
        <v>123</v>
      </c>
      <c r="F13" s="139">
        <v>123</v>
      </c>
      <c r="G13" s="139">
        <v>123</v>
      </c>
      <c r="H13" s="139">
        <v>123</v>
      </c>
      <c r="I13" s="139">
        <v>123</v>
      </c>
    </row>
    <row r="14" spans="1:9">
      <c r="A14" s="139" t="s">
        <v>38</v>
      </c>
      <c r="B14" s="135" t="s">
        <v>33</v>
      </c>
      <c r="C14" s="139">
        <v>562</v>
      </c>
      <c r="D14" s="139">
        <v>562</v>
      </c>
      <c r="E14" s="139">
        <v>562</v>
      </c>
      <c r="F14" s="139">
        <v>562</v>
      </c>
      <c r="G14" s="139">
        <v>562</v>
      </c>
      <c r="H14" s="139">
        <v>562</v>
      </c>
      <c r="I14" s="139">
        <v>562</v>
      </c>
    </row>
    <row r="15" spans="1:9">
      <c r="A15" s="139" t="s">
        <v>39</v>
      </c>
      <c r="B15" s="135" t="s">
        <v>33</v>
      </c>
      <c r="C15" s="139">
        <v>333</v>
      </c>
      <c r="D15" s="139">
        <v>333</v>
      </c>
      <c r="E15" s="139">
        <v>333</v>
      </c>
      <c r="F15" s="139">
        <v>333</v>
      </c>
      <c r="G15" s="139">
        <v>333</v>
      </c>
      <c r="H15" s="139">
        <v>333</v>
      </c>
      <c r="I15" s="139">
        <v>333</v>
      </c>
    </row>
    <row r="16" spans="1:9" ht="14.45" customHeight="1">
      <c r="A16" s="601" t="s">
        <v>40</v>
      </c>
      <c r="B16" s="601"/>
      <c r="C16" s="601"/>
      <c r="D16" s="601"/>
      <c r="E16" s="601"/>
      <c r="F16" s="601"/>
      <c r="G16" s="601"/>
      <c r="H16" s="601"/>
      <c r="I16" s="601"/>
    </row>
    <row r="17" spans="1:9" ht="13.5" customHeight="1">
      <c r="A17" s="601" t="s">
        <v>41</v>
      </c>
      <c r="B17" s="601"/>
      <c r="C17" s="601"/>
      <c r="D17" s="601"/>
      <c r="E17" s="601"/>
      <c r="F17" s="601"/>
      <c r="G17" s="601"/>
      <c r="H17" s="601"/>
      <c r="I17" s="601"/>
    </row>
    <row r="18" spans="1:9">
      <c r="A18" s="139" t="s">
        <v>42</v>
      </c>
      <c r="B18" s="139" t="s">
        <v>28</v>
      </c>
      <c r="C18" s="139">
        <v>30</v>
      </c>
      <c r="D18" s="139">
        <v>30</v>
      </c>
      <c r="E18" s="139">
        <v>30</v>
      </c>
      <c r="F18" s="139">
        <v>30</v>
      </c>
      <c r="G18" s="139">
        <v>30</v>
      </c>
      <c r="H18" s="139">
        <v>30</v>
      </c>
      <c r="I18" s="139">
        <v>30</v>
      </c>
    </row>
    <row r="19" spans="1:9">
      <c r="A19" s="139" t="s">
        <v>43</v>
      </c>
      <c r="B19" s="139" t="s">
        <v>44</v>
      </c>
      <c r="C19" s="139">
        <v>15</v>
      </c>
      <c r="D19" s="139">
        <v>15</v>
      </c>
      <c r="E19" s="139">
        <v>15</v>
      </c>
      <c r="F19" s="139">
        <v>15</v>
      </c>
      <c r="G19" s="139">
        <v>15</v>
      </c>
      <c r="H19" s="139">
        <v>15</v>
      </c>
      <c r="I19" s="139">
        <v>15</v>
      </c>
    </row>
    <row r="20" spans="1:9" s="135" customFormat="1" ht="18.75" customHeight="1">
      <c r="A20" s="601" t="s">
        <v>45</v>
      </c>
      <c r="B20" s="601"/>
      <c r="C20" s="601"/>
      <c r="D20" s="601"/>
      <c r="E20" s="601"/>
      <c r="F20" s="601"/>
      <c r="G20" s="601"/>
      <c r="H20" s="601"/>
      <c r="I20" s="140"/>
    </row>
    <row r="21" spans="1:9" s="135" customFormat="1" ht="18.75" customHeight="1">
      <c r="A21" s="141"/>
      <c r="B21" s="135" t="s">
        <v>31</v>
      </c>
      <c r="C21" s="135">
        <v>2022</v>
      </c>
      <c r="D21" s="135">
        <v>2025</v>
      </c>
      <c r="E21" s="135">
        <v>2030</v>
      </c>
      <c r="F21" s="135">
        <v>2035</v>
      </c>
      <c r="G21" s="135">
        <v>2040</v>
      </c>
      <c r="H21" s="135">
        <v>2045</v>
      </c>
      <c r="I21" s="135">
        <v>2050</v>
      </c>
    </row>
    <row r="22" spans="1:9" s="135" customFormat="1" ht="18.75" customHeight="1">
      <c r="A22" s="139" t="s">
        <v>46</v>
      </c>
      <c r="B22" s="135" t="s">
        <v>28</v>
      </c>
      <c r="C22" s="135">
        <v>60</v>
      </c>
      <c r="D22" s="135">
        <v>60</v>
      </c>
      <c r="E22" s="135">
        <v>60</v>
      </c>
      <c r="F22" s="135">
        <v>60</v>
      </c>
      <c r="G22" s="135">
        <v>60</v>
      </c>
      <c r="H22" s="135">
        <v>60</v>
      </c>
      <c r="I22" s="135">
        <v>60</v>
      </c>
    </row>
    <row r="23" spans="1:9" s="135" customFormat="1" ht="18.75" customHeight="1">
      <c r="A23" s="139" t="s">
        <v>47</v>
      </c>
      <c r="B23" s="135" t="s">
        <v>28</v>
      </c>
      <c r="C23" s="135">
        <v>50</v>
      </c>
      <c r="D23" s="135">
        <v>50</v>
      </c>
      <c r="E23" s="135">
        <v>50</v>
      </c>
      <c r="F23" s="135">
        <v>50</v>
      </c>
      <c r="G23" s="135">
        <v>50</v>
      </c>
      <c r="H23" s="135">
        <v>50</v>
      </c>
      <c r="I23" s="135">
        <v>50</v>
      </c>
    </row>
    <row r="24" spans="1:9" s="135" customFormat="1" ht="37.9" customHeight="1">
      <c r="A24" s="601" t="s">
        <v>48</v>
      </c>
      <c r="B24" s="601"/>
      <c r="C24" s="601"/>
      <c r="D24" s="601"/>
      <c r="E24" s="601"/>
      <c r="F24" s="601"/>
      <c r="G24" s="601"/>
      <c r="H24" s="601"/>
      <c r="I24" s="138"/>
    </row>
    <row r="25" spans="1:9" s="135" customFormat="1" ht="18.75" customHeight="1">
      <c r="A25" s="136" t="s">
        <v>49</v>
      </c>
      <c r="B25" s="135" t="s">
        <v>28</v>
      </c>
      <c r="C25" s="135">
        <v>100</v>
      </c>
      <c r="D25" s="135">
        <v>100</v>
      </c>
      <c r="E25" s="135">
        <v>100</v>
      </c>
      <c r="F25" s="135">
        <v>100</v>
      </c>
      <c r="G25" s="135">
        <v>100</v>
      </c>
      <c r="H25" s="135">
        <v>100</v>
      </c>
      <c r="I25" s="135">
        <v>100</v>
      </c>
    </row>
    <row r="26" spans="1:9" s="135" customFormat="1" ht="18.75" customHeight="1">
      <c r="A26" s="136" t="s">
        <v>50</v>
      </c>
      <c r="B26" s="135" t="s">
        <v>51</v>
      </c>
      <c r="C26" s="135">
        <v>3.5</v>
      </c>
      <c r="D26" s="135">
        <v>3.5</v>
      </c>
      <c r="E26" s="135">
        <v>3.5</v>
      </c>
      <c r="F26" s="135">
        <v>3.5</v>
      </c>
      <c r="G26" s="135">
        <v>3.5</v>
      </c>
      <c r="H26" s="135">
        <v>3.5</v>
      </c>
      <c r="I26" s="135">
        <v>3.5</v>
      </c>
    </row>
    <row r="27" spans="1:9" s="135" customFormat="1" ht="18.75" customHeight="1">
      <c r="A27" s="136" t="s">
        <v>52</v>
      </c>
      <c r="B27" s="135" t="s">
        <v>28</v>
      </c>
      <c r="C27" s="135">
        <v>100</v>
      </c>
      <c r="D27" s="135">
        <v>100</v>
      </c>
      <c r="E27" s="135">
        <v>100</v>
      </c>
      <c r="F27" s="135">
        <v>100</v>
      </c>
      <c r="G27" s="135">
        <v>100</v>
      </c>
      <c r="H27" s="135">
        <v>100</v>
      </c>
      <c r="I27" s="135">
        <v>100</v>
      </c>
    </row>
    <row r="28" spans="1:9" s="135" customFormat="1" ht="15" customHeight="1">
      <c r="A28" s="600" t="s">
        <v>53</v>
      </c>
      <c r="B28" s="600"/>
      <c r="C28" s="600"/>
      <c r="D28" s="600"/>
      <c r="E28" s="600"/>
      <c r="F28" s="600"/>
      <c r="G28" s="600"/>
      <c r="H28" s="600"/>
      <c r="I28" s="600"/>
    </row>
    <row r="29" spans="1:9" s="135" customFormat="1">
      <c r="A29" s="142" t="s">
        <v>54</v>
      </c>
      <c r="B29" s="142" t="s">
        <v>55</v>
      </c>
      <c r="C29" s="143">
        <v>654</v>
      </c>
      <c r="D29" s="143">
        <v>654</v>
      </c>
      <c r="E29" s="143">
        <v>654</v>
      </c>
      <c r="F29" s="143">
        <v>654</v>
      </c>
      <c r="G29" s="143">
        <v>654</v>
      </c>
      <c r="H29" s="143">
        <v>654</v>
      </c>
      <c r="I29" s="143">
        <v>654</v>
      </c>
    </row>
    <row r="30" spans="1:9" s="135" customFormat="1">
      <c r="A30" s="142" t="s">
        <v>11</v>
      </c>
      <c r="B30" s="142" t="s">
        <v>55</v>
      </c>
      <c r="C30" s="143">
        <v>133</v>
      </c>
      <c r="D30" s="143">
        <v>133</v>
      </c>
      <c r="E30" s="143">
        <v>133</v>
      </c>
      <c r="F30" s="143">
        <v>133</v>
      </c>
      <c r="G30" s="143">
        <v>133</v>
      </c>
      <c r="H30" s="143">
        <v>133</v>
      </c>
      <c r="I30" s="143">
        <v>133</v>
      </c>
    </row>
    <row r="31" spans="1:9" s="135" customFormat="1">
      <c r="A31" s="142" t="s">
        <v>14</v>
      </c>
      <c r="B31" s="142" t="s">
        <v>55</v>
      </c>
      <c r="C31" s="143">
        <v>635</v>
      </c>
      <c r="D31" s="143">
        <v>635</v>
      </c>
      <c r="E31" s="143">
        <v>635</v>
      </c>
      <c r="F31" s="143">
        <v>635</v>
      </c>
      <c r="G31" s="143">
        <v>635</v>
      </c>
      <c r="H31" s="143">
        <v>635</v>
      </c>
      <c r="I31" s="143">
        <v>635</v>
      </c>
    </row>
    <row r="32" spans="1:9" s="135" customFormat="1">
      <c r="A32" s="142" t="s">
        <v>12</v>
      </c>
      <c r="B32" s="142" t="s">
        <v>55</v>
      </c>
      <c r="C32" s="143">
        <v>250</v>
      </c>
      <c r="D32" s="143">
        <v>250</v>
      </c>
      <c r="E32" s="143">
        <v>250</v>
      </c>
      <c r="F32" s="143">
        <v>250</v>
      </c>
      <c r="G32" s="143">
        <v>250</v>
      </c>
      <c r="H32" s="143">
        <v>250</v>
      </c>
      <c r="I32" s="143">
        <v>250</v>
      </c>
    </row>
    <row r="33" spans="1:9" s="135" customFormat="1">
      <c r="A33" s="142" t="s">
        <v>56</v>
      </c>
      <c r="B33" s="142" t="s">
        <v>55</v>
      </c>
      <c r="C33" s="143">
        <v>100</v>
      </c>
      <c r="D33" s="143">
        <v>100</v>
      </c>
      <c r="E33" s="143">
        <v>100</v>
      </c>
      <c r="F33" s="143">
        <v>100</v>
      </c>
      <c r="G33" s="143">
        <v>100</v>
      </c>
      <c r="H33" s="143">
        <v>100</v>
      </c>
      <c r="I33" s="143">
        <v>100</v>
      </c>
    </row>
    <row r="34" spans="1:9" s="135" customFormat="1">
      <c r="A34" s="142" t="s">
        <v>57</v>
      </c>
      <c r="B34" s="142" t="s">
        <v>55</v>
      </c>
      <c r="C34" s="143">
        <v>123</v>
      </c>
      <c r="D34" s="143">
        <v>123</v>
      </c>
      <c r="E34" s="143">
        <v>123</v>
      </c>
      <c r="F34" s="143">
        <v>123</v>
      </c>
      <c r="G34" s="143">
        <v>123</v>
      </c>
      <c r="H34" s="143">
        <v>123</v>
      </c>
      <c r="I34" s="143">
        <v>123</v>
      </c>
    </row>
    <row r="35" spans="1:9" s="135" customFormat="1">
      <c r="A35" s="142" t="s">
        <v>13</v>
      </c>
      <c r="B35" s="142" t="s">
        <v>55</v>
      </c>
      <c r="C35" s="143">
        <v>0</v>
      </c>
      <c r="D35" s="143">
        <v>0</v>
      </c>
      <c r="E35" s="143">
        <v>0</v>
      </c>
      <c r="F35" s="143">
        <v>0</v>
      </c>
      <c r="G35" s="143">
        <v>0</v>
      </c>
      <c r="H35" s="143">
        <v>0</v>
      </c>
      <c r="I35" s="143">
        <v>0</v>
      </c>
    </row>
    <row r="36" spans="1:9" s="135" customFormat="1" ht="15" customHeight="1">
      <c r="A36" s="604" t="s">
        <v>58</v>
      </c>
      <c r="B36" s="604"/>
      <c r="C36" s="604"/>
      <c r="D36" s="604"/>
      <c r="E36" s="604"/>
      <c r="F36" s="604"/>
      <c r="G36" s="604"/>
      <c r="H36" s="604"/>
      <c r="I36" s="604"/>
    </row>
    <row r="37" spans="1:9" s="135" customFormat="1">
      <c r="A37" s="144" t="s">
        <v>54</v>
      </c>
      <c r="B37" s="144" t="s">
        <v>28</v>
      </c>
      <c r="C37" s="145">
        <v>60</v>
      </c>
      <c r="D37" s="145">
        <v>60</v>
      </c>
      <c r="E37" s="145">
        <v>60</v>
      </c>
      <c r="F37" s="145">
        <v>60</v>
      </c>
      <c r="G37" s="145">
        <v>60</v>
      </c>
      <c r="H37" s="145">
        <v>60</v>
      </c>
      <c r="I37" s="145">
        <v>60</v>
      </c>
    </row>
    <row r="38" spans="1:9" s="135" customFormat="1">
      <c r="A38" s="144" t="s">
        <v>11</v>
      </c>
      <c r="B38" s="144" t="s">
        <v>28</v>
      </c>
      <c r="C38" s="145">
        <v>70</v>
      </c>
      <c r="D38" s="145">
        <v>70</v>
      </c>
      <c r="E38" s="145">
        <v>70</v>
      </c>
      <c r="F38" s="145">
        <v>70</v>
      </c>
      <c r="G38" s="145">
        <v>70</v>
      </c>
      <c r="H38" s="145">
        <v>70</v>
      </c>
      <c r="I38" s="145">
        <v>70</v>
      </c>
    </row>
    <row r="39" spans="1:9" s="135" customFormat="1">
      <c r="A39" s="144" t="s">
        <v>14</v>
      </c>
      <c r="B39" s="144" t="s">
        <v>28</v>
      </c>
      <c r="C39" s="145">
        <v>90</v>
      </c>
      <c r="D39" s="145">
        <v>90</v>
      </c>
      <c r="E39" s="145">
        <v>90</v>
      </c>
      <c r="F39" s="145">
        <v>90</v>
      </c>
      <c r="G39" s="145">
        <v>90</v>
      </c>
      <c r="H39" s="145">
        <v>90</v>
      </c>
      <c r="I39" s="145">
        <v>90</v>
      </c>
    </row>
    <row r="40" spans="1:9" s="135" customFormat="1" ht="18.75" customHeight="1">
      <c r="A40" s="601" t="s">
        <v>59</v>
      </c>
      <c r="B40" s="601"/>
      <c r="C40" s="601"/>
      <c r="D40" s="601"/>
      <c r="E40" s="601"/>
      <c r="F40" s="601"/>
      <c r="G40" s="601"/>
      <c r="H40" s="601"/>
      <c r="I40" s="140"/>
    </row>
    <row r="41" spans="1:9" s="135" customFormat="1" ht="18.75" customHeight="1">
      <c r="A41" s="141"/>
      <c r="B41" s="135" t="s">
        <v>31</v>
      </c>
      <c r="C41" s="135">
        <v>2022</v>
      </c>
      <c r="D41" s="135">
        <v>2025</v>
      </c>
      <c r="E41" s="135">
        <v>2030</v>
      </c>
      <c r="F41" s="135">
        <v>2035</v>
      </c>
      <c r="G41" s="135">
        <v>2040</v>
      </c>
      <c r="H41" s="135">
        <v>2045</v>
      </c>
      <c r="I41" s="135">
        <v>2050</v>
      </c>
    </row>
    <row r="42" spans="1:9" s="135" customFormat="1" ht="18.75" customHeight="1">
      <c r="A42" s="139" t="s">
        <v>60</v>
      </c>
      <c r="B42" s="135" t="s">
        <v>28</v>
      </c>
      <c r="C42" s="135">
        <v>90</v>
      </c>
      <c r="D42" s="135">
        <v>90</v>
      </c>
      <c r="E42" s="135">
        <v>90</v>
      </c>
      <c r="F42" s="135">
        <v>90</v>
      </c>
      <c r="G42" s="135">
        <v>90</v>
      </c>
      <c r="H42" s="135">
        <v>90</v>
      </c>
      <c r="I42" s="135">
        <v>90</v>
      </c>
    </row>
    <row r="43" spans="1:9" s="135" customFormat="1" ht="48" customHeight="1">
      <c r="A43" s="601" t="s">
        <v>61</v>
      </c>
      <c r="B43" s="601"/>
      <c r="C43" s="601"/>
      <c r="D43" s="601"/>
      <c r="E43" s="601"/>
      <c r="F43" s="601"/>
      <c r="G43" s="601"/>
      <c r="H43" s="601"/>
      <c r="I43" s="138"/>
    </row>
    <row r="44" spans="1:9" s="135" customFormat="1">
      <c r="A44" s="600" t="s">
        <v>62</v>
      </c>
      <c r="B44" s="600"/>
      <c r="C44" s="600"/>
      <c r="D44" s="600"/>
      <c r="E44" s="600"/>
      <c r="F44" s="600"/>
      <c r="G44" s="600"/>
      <c r="H44" s="600"/>
      <c r="I44" s="600"/>
    </row>
    <row r="45" spans="1:9" s="135" customFormat="1">
      <c r="A45" s="142" t="s">
        <v>14</v>
      </c>
      <c r="B45" s="142" t="s">
        <v>55</v>
      </c>
      <c r="C45" s="143">
        <v>321</v>
      </c>
      <c r="D45" s="143">
        <v>321</v>
      </c>
      <c r="E45" s="143">
        <v>321</v>
      </c>
      <c r="F45" s="143">
        <v>321</v>
      </c>
      <c r="G45" s="143">
        <v>321</v>
      </c>
      <c r="H45" s="143">
        <v>321</v>
      </c>
      <c r="I45" s="143">
        <v>321</v>
      </c>
    </row>
    <row r="46" spans="1:9" s="135" customFormat="1">
      <c r="A46" s="142" t="s">
        <v>12</v>
      </c>
      <c r="B46" s="142" t="s">
        <v>55</v>
      </c>
      <c r="C46" s="143">
        <v>654</v>
      </c>
      <c r="D46" s="143">
        <v>654</v>
      </c>
      <c r="E46" s="143">
        <v>654</v>
      </c>
      <c r="F46" s="143">
        <v>654</v>
      </c>
      <c r="G46" s="143">
        <v>654</v>
      </c>
      <c r="H46" s="143">
        <v>654</v>
      </c>
      <c r="I46" s="143">
        <v>654</v>
      </c>
    </row>
    <row r="47" spans="1:9" s="135" customFormat="1" ht="15" customHeight="1">
      <c r="A47" s="604" t="s">
        <v>58</v>
      </c>
      <c r="B47" s="604"/>
      <c r="C47" s="604"/>
      <c r="D47" s="604"/>
      <c r="E47" s="604"/>
      <c r="F47" s="604"/>
      <c r="G47" s="604"/>
      <c r="H47" s="604"/>
      <c r="I47" s="604"/>
    </row>
    <row r="48" spans="1:9" s="135" customFormat="1">
      <c r="A48" s="144" t="s">
        <v>63</v>
      </c>
      <c r="B48" s="144" t="s">
        <v>64</v>
      </c>
      <c r="C48" s="145">
        <v>1</v>
      </c>
      <c r="D48" s="145">
        <v>1</v>
      </c>
      <c r="E48" s="145">
        <v>1</v>
      </c>
      <c r="F48" s="145">
        <v>1</v>
      </c>
      <c r="G48" s="145">
        <v>1</v>
      </c>
      <c r="H48" s="145">
        <v>1</v>
      </c>
      <c r="I48" s="145">
        <v>1</v>
      </c>
    </row>
    <row r="49" spans="1:9" s="135" customFormat="1">
      <c r="A49" s="144" t="s">
        <v>65</v>
      </c>
      <c r="B49" s="144" t="s">
        <v>64</v>
      </c>
      <c r="C49" s="145">
        <v>3</v>
      </c>
      <c r="D49" s="145">
        <v>3</v>
      </c>
      <c r="E49" s="145">
        <v>3</v>
      </c>
      <c r="F49" s="145">
        <v>3</v>
      </c>
      <c r="G49" s="145">
        <v>3</v>
      </c>
      <c r="H49" s="145">
        <v>3</v>
      </c>
      <c r="I49" s="145">
        <v>3</v>
      </c>
    </row>
    <row r="50" spans="1:9" s="135" customFormat="1">
      <c r="A50" s="601" t="s">
        <v>66</v>
      </c>
      <c r="B50" s="601"/>
      <c r="C50" s="601"/>
      <c r="D50" s="601"/>
      <c r="E50" s="601"/>
      <c r="F50" s="601"/>
      <c r="G50" s="601"/>
      <c r="H50" s="601"/>
      <c r="I50" s="138"/>
    </row>
    <row r="51" spans="1:9" s="135" customFormat="1">
      <c r="A51" s="600" t="s">
        <v>62</v>
      </c>
      <c r="B51" s="600"/>
      <c r="C51" s="600"/>
      <c r="D51" s="600"/>
      <c r="E51" s="600"/>
      <c r="F51" s="600"/>
      <c r="G51" s="600"/>
      <c r="H51" s="600"/>
      <c r="I51" s="600"/>
    </row>
    <row r="52" spans="1:9" s="135" customFormat="1">
      <c r="A52" s="142" t="s">
        <v>67</v>
      </c>
      <c r="B52" s="142" t="s">
        <v>55</v>
      </c>
      <c r="C52" s="143">
        <v>351</v>
      </c>
      <c r="D52" s="143">
        <v>351</v>
      </c>
      <c r="E52" s="143">
        <v>351</v>
      </c>
      <c r="F52" s="143">
        <v>351</v>
      </c>
      <c r="G52" s="143">
        <v>351</v>
      </c>
      <c r="H52" s="143">
        <v>351</v>
      </c>
      <c r="I52" s="143">
        <v>351</v>
      </c>
    </row>
    <row r="53" spans="1:9" s="135" customFormat="1">
      <c r="A53" s="142" t="s">
        <v>37</v>
      </c>
      <c r="B53" s="142" t="s">
        <v>55</v>
      </c>
      <c r="C53" s="143">
        <v>623</v>
      </c>
      <c r="D53" s="143">
        <v>623</v>
      </c>
      <c r="E53" s="143">
        <v>623</v>
      </c>
      <c r="F53" s="143">
        <v>623</v>
      </c>
      <c r="G53" s="143">
        <v>623</v>
      </c>
      <c r="H53" s="143">
        <v>623</v>
      </c>
      <c r="I53" s="143">
        <v>623</v>
      </c>
    </row>
    <row r="54" spans="1:9" s="135" customFormat="1">
      <c r="A54" s="142" t="s">
        <v>38</v>
      </c>
      <c r="B54" s="142" t="s">
        <v>55</v>
      </c>
      <c r="C54" s="143">
        <v>123</v>
      </c>
      <c r="D54" s="143">
        <v>123</v>
      </c>
      <c r="E54" s="143">
        <v>123</v>
      </c>
      <c r="F54" s="143">
        <v>123</v>
      </c>
      <c r="G54" s="143">
        <v>123</v>
      </c>
      <c r="H54" s="143">
        <v>123</v>
      </c>
      <c r="I54" s="143">
        <v>123</v>
      </c>
    </row>
    <row r="55" spans="1:9" s="135" customFormat="1">
      <c r="A55" s="142" t="s">
        <v>39</v>
      </c>
      <c r="B55" s="142" t="s">
        <v>55</v>
      </c>
      <c r="C55" s="143">
        <v>663</v>
      </c>
      <c r="D55" s="143">
        <v>663</v>
      </c>
      <c r="E55" s="143">
        <v>663</v>
      </c>
      <c r="F55" s="143">
        <v>663</v>
      </c>
      <c r="G55" s="143">
        <v>663</v>
      </c>
      <c r="H55" s="143">
        <v>663</v>
      </c>
      <c r="I55" s="143">
        <v>663</v>
      </c>
    </row>
    <row r="56" spans="1:9" s="135" customFormat="1" ht="37.9" customHeight="1">
      <c r="A56" s="601" t="s">
        <v>68</v>
      </c>
      <c r="B56" s="601"/>
      <c r="C56" s="601"/>
      <c r="D56" s="601"/>
      <c r="E56" s="601"/>
      <c r="F56" s="601"/>
      <c r="G56" s="601"/>
      <c r="H56" s="601"/>
      <c r="I56" s="138"/>
    </row>
    <row r="57" spans="1:9" s="135" customFormat="1">
      <c r="A57" s="600" t="s">
        <v>69</v>
      </c>
      <c r="B57" s="600"/>
      <c r="C57" s="600"/>
      <c r="D57" s="600"/>
      <c r="E57" s="600"/>
      <c r="F57" s="600"/>
      <c r="G57" s="600"/>
      <c r="H57" s="600"/>
      <c r="I57" s="600"/>
    </row>
    <row r="58" spans="1:9" s="135" customFormat="1">
      <c r="A58" s="142" t="s">
        <v>67</v>
      </c>
      <c r="B58" s="142" t="s">
        <v>28</v>
      </c>
      <c r="C58" s="146">
        <f t="shared" ref="C58:I58" si="1">C69/($C$69+$C$77+$C$85+$C$93)*100</f>
        <v>23.022844563138328</v>
      </c>
      <c r="D58" s="146">
        <f t="shared" si="1"/>
        <v>23.022844563138328</v>
      </c>
      <c r="E58" s="146">
        <f t="shared" si="1"/>
        <v>23.022844563138328</v>
      </c>
      <c r="F58" s="146">
        <f t="shared" si="1"/>
        <v>23.022844563138328</v>
      </c>
      <c r="G58" s="146">
        <f t="shared" si="1"/>
        <v>23.022844563138328</v>
      </c>
      <c r="H58" s="146">
        <f t="shared" si="1"/>
        <v>23.022844563138328</v>
      </c>
      <c r="I58" s="146">
        <f t="shared" si="1"/>
        <v>23.022844563138328</v>
      </c>
    </row>
    <row r="59" spans="1:9" s="135" customFormat="1">
      <c r="A59" s="142" t="s">
        <v>37</v>
      </c>
      <c r="B59" s="142" t="s">
        <v>28</v>
      </c>
      <c r="C59" s="146">
        <f t="shared" ref="C59:I59" si="2">C77/($C$69+$C$77+$C$85+$C$93)*100</f>
        <v>17.303403226388539</v>
      </c>
      <c r="D59" s="146">
        <f t="shared" si="2"/>
        <v>17.303403226388539</v>
      </c>
      <c r="E59" s="146">
        <f t="shared" si="2"/>
        <v>17.303403226388539</v>
      </c>
      <c r="F59" s="146">
        <f t="shared" si="2"/>
        <v>17.303403226388539</v>
      </c>
      <c r="G59" s="146">
        <f t="shared" si="2"/>
        <v>17.303403226388539</v>
      </c>
      <c r="H59" s="146">
        <f t="shared" si="2"/>
        <v>17.303403226388539</v>
      </c>
      <c r="I59" s="146">
        <f t="shared" si="2"/>
        <v>17.303403226388539</v>
      </c>
    </row>
    <row r="60" spans="1:9" s="135" customFormat="1">
      <c r="A60" s="142" t="s">
        <v>38</v>
      </c>
      <c r="B60" s="142" t="s">
        <v>28</v>
      </c>
      <c r="C60" s="146">
        <f t="shared" ref="C60:I60" si="3">C85/($C$69+$C$77+$C$85+$C$93)*100</f>
        <v>20.163123894763434</v>
      </c>
      <c r="D60" s="146">
        <f t="shared" si="3"/>
        <v>20.163123894763434</v>
      </c>
      <c r="E60" s="146">
        <f t="shared" si="3"/>
        <v>20.163123894763434</v>
      </c>
      <c r="F60" s="146">
        <f t="shared" si="3"/>
        <v>20.163123894763434</v>
      </c>
      <c r="G60" s="146">
        <f t="shared" si="3"/>
        <v>20.163123894763434</v>
      </c>
      <c r="H60" s="146">
        <f t="shared" si="3"/>
        <v>20.163123894763434</v>
      </c>
      <c r="I60" s="146">
        <f t="shared" si="3"/>
        <v>20.163123894763434</v>
      </c>
    </row>
    <row r="61" spans="1:9" s="135" customFormat="1">
      <c r="A61" s="142" t="s">
        <v>39</v>
      </c>
      <c r="B61" s="142" t="s">
        <v>28</v>
      </c>
      <c r="C61" s="146">
        <f t="shared" ref="C61:I61" si="4">C93/($C$69+$C$77+$C$85+$C$93)*100</f>
        <v>39.510628315709695</v>
      </c>
      <c r="D61" s="146">
        <f t="shared" si="4"/>
        <v>39.510628315709695</v>
      </c>
      <c r="E61" s="146">
        <f t="shared" si="4"/>
        <v>39.510628315709695</v>
      </c>
      <c r="F61" s="146">
        <f t="shared" si="4"/>
        <v>39.510628315709695</v>
      </c>
      <c r="G61" s="146">
        <f t="shared" si="4"/>
        <v>39.510628315709695</v>
      </c>
      <c r="H61" s="146">
        <f t="shared" si="4"/>
        <v>39.510628315709695</v>
      </c>
      <c r="I61" s="146">
        <f t="shared" si="4"/>
        <v>39.510628315709695</v>
      </c>
    </row>
    <row r="62" spans="1:9">
      <c r="A62" s="600" t="s">
        <v>70</v>
      </c>
      <c r="B62" s="600"/>
      <c r="C62" s="600"/>
      <c r="D62" s="600"/>
      <c r="E62" s="600"/>
      <c r="F62" s="600"/>
      <c r="G62" s="600"/>
      <c r="H62" s="600"/>
      <c r="I62" s="600"/>
    </row>
    <row r="63" spans="1:9">
      <c r="A63" s="142" t="s">
        <v>54</v>
      </c>
      <c r="B63" s="142" t="s">
        <v>55</v>
      </c>
      <c r="C63" s="143">
        <v>9.24</v>
      </c>
      <c r="D63" s="143">
        <v>9.24</v>
      </c>
      <c r="E63" s="143">
        <v>9.24</v>
      </c>
      <c r="F63" s="143">
        <v>9.24</v>
      </c>
      <c r="G63" s="143">
        <v>9.24</v>
      </c>
      <c r="H63" s="143">
        <v>9.24</v>
      </c>
      <c r="I63" s="143">
        <v>9.24</v>
      </c>
    </row>
    <row r="64" spans="1:9">
      <c r="A64" s="142" t="s">
        <v>11</v>
      </c>
      <c r="B64" s="142" t="s">
        <v>55</v>
      </c>
      <c r="C64" s="143">
        <v>59.94</v>
      </c>
      <c r="D64" s="143">
        <v>59.94</v>
      </c>
      <c r="E64" s="143">
        <v>59.94</v>
      </c>
      <c r="F64" s="143">
        <v>59.94</v>
      </c>
      <c r="G64" s="143">
        <v>59.94</v>
      </c>
      <c r="H64" s="143">
        <v>59.94</v>
      </c>
      <c r="I64" s="143">
        <v>59.94</v>
      </c>
    </row>
    <row r="65" spans="1:9">
      <c r="A65" s="142" t="s">
        <v>14</v>
      </c>
      <c r="B65" s="142" t="s">
        <v>55</v>
      </c>
      <c r="C65" s="143">
        <v>119.52</v>
      </c>
      <c r="D65" s="143">
        <v>119.52</v>
      </c>
      <c r="E65" s="143">
        <v>119.52</v>
      </c>
      <c r="F65" s="143">
        <v>119.52</v>
      </c>
      <c r="G65" s="143">
        <v>119.52</v>
      </c>
      <c r="H65" s="143">
        <v>119.52</v>
      </c>
      <c r="I65" s="143">
        <v>119.52</v>
      </c>
    </row>
    <row r="66" spans="1:9">
      <c r="A66" s="142" t="s">
        <v>12</v>
      </c>
      <c r="B66" s="142" t="s">
        <v>55</v>
      </c>
      <c r="C66" s="143">
        <v>104.19</v>
      </c>
      <c r="D66" s="143">
        <v>104.19</v>
      </c>
      <c r="E66" s="143">
        <v>104.19</v>
      </c>
      <c r="F66" s="143">
        <v>104.19</v>
      </c>
      <c r="G66" s="143">
        <v>104.19</v>
      </c>
      <c r="H66" s="143">
        <v>104.19</v>
      </c>
      <c r="I66" s="143">
        <v>104.19</v>
      </c>
    </row>
    <row r="67" spans="1:9">
      <c r="A67" s="142" t="s">
        <v>57</v>
      </c>
      <c r="B67" s="142" t="s">
        <v>55</v>
      </c>
      <c r="C67" s="143">
        <v>26.080000000000002</v>
      </c>
      <c r="D67" s="143">
        <v>26.080000000000002</v>
      </c>
      <c r="E67" s="143">
        <v>26.080000000000002</v>
      </c>
      <c r="F67" s="143">
        <v>26.080000000000002</v>
      </c>
      <c r="G67" s="143">
        <v>26.080000000000002</v>
      </c>
      <c r="H67" s="143">
        <v>26.080000000000002</v>
      </c>
      <c r="I67" s="143">
        <v>26.080000000000002</v>
      </c>
    </row>
    <row r="68" spans="1:9">
      <c r="A68" s="142" t="s">
        <v>13</v>
      </c>
      <c r="B68" s="142" t="s">
        <v>55</v>
      </c>
      <c r="C68" s="143">
        <v>0</v>
      </c>
      <c r="D68" s="143">
        <v>0</v>
      </c>
      <c r="E68" s="143">
        <v>0</v>
      </c>
      <c r="F68" s="143">
        <v>0</v>
      </c>
      <c r="G68" s="143">
        <v>0</v>
      </c>
      <c r="H68" s="143">
        <v>0</v>
      </c>
      <c r="I68" s="143">
        <v>0</v>
      </c>
    </row>
    <row r="69" spans="1:9">
      <c r="A69" s="142" t="s">
        <v>34</v>
      </c>
      <c r="B69" s="142" t="s">
        <v>55</v>
      </c>
      <c r="C69" s="143">
        <f>SUM(C63:C68)</f>
        <v>318.96999999999997</v>
      </c>
      <c r="D69" s="143">
        <f t="shared" ref="D69:I69" si="5">SUM(D63:D68)</f>
        <v>318.96999999999997</v>
      </c>
      <c r="E69" s="143">
        <f t="shared" si="5"/>
        <v>318.96999999999997</v>
      </c>
      <c r="F69" s="143">
        <f t="shared" si="5"/>
        <v>318.96999999999997</v>
      </c>
      <c r="G69" s="143">
        <f t="shared" si="5"/>
        <v>318.96999999999997</v>
      </c>
      <c r="H69" s="143">
        <f t="shared" si="5"/>
        <v>318.96999999999997</v>
      </c>
      <c r="I69" s="143">
        <f t="shared" si="5"/>
        <v>318.96999999999997</v>
      </c>
    </row>
    <row r="70" spans="1:9">
      <c r="A70" s="600" t="s">
        <v>71</v>
      </c>
      <c r="B70" s="600"/>
      <c r="C70" s="600"/>
      <c r="D70" s="600"/>
      <c r="E70" s="600"/>
      <c r="F70" s="600"/>
      <c r="G70" s="600"/>
      <c r="H70" s="600"/>
      <c r="I70" s="600"/>
    </row>
    <row r="71" spans="1:9">
      <c r="A71" s="142" t="s">
        <v>54</v>
      </c>
      <c r="B71" s="142" t="s">
        <v>55</v>
      </c>
      <c r="C71" s="143">
        <v>3.96</v>
      </c>
      <c r="D71" s="143">
        <v>3.96</v>
      </c>
      <c r="E71" s="143">
        <v>3.96</v>
      </c>
      <c r="F71" s="143">
        <v>3.96</v>
      </c>
      <c r="G71" s="143">
        <v>3.96</v>
      </c>
      <c r="H71" s="143">
        <v>3.96</v>
      </c>
      <c r="I71" s="143">
        <v>3.96</v>
      </c>
    </row>
    <row r="72" spans="1:9">
      <c r="A72" s="142" t="s">
        <v>11</v>
      </c>
      <c r="B72" s="142" t="s">
        <v>55</v>
      </c>
      <c r="C72" s="143">
        <v>39.96</v>
      </c>
      <c r="D72" s="143">
        <v>39.96</v>
      </c>
      <c r="E72" s="143">
        <v>39.96</v>
      </c>
      <c r="F72" s="143">
        <v>39.96</v>
      </c>
      <c r="G72" s="143">
        <v>39.96</v>
      </c>
      <c r="H72" s="143">
        <v>39.96</v>
      </c>
      <c r="I72" s="143">
        <v>39.96</v>
      </c>
    </row>
    <row r="73" spans="1:9">
      <c r="A73" s="142" t="s">
        <v>14</v>
      </c>
      <c r="B73" s="142" t="s">
        <v>55</v>
      </c>
      <c r="C73" s="143">
        <v>79.679999999999993</v>
      </c>
      <c r="D73" s="143">
        <v>79.679999999999993</v>
      </c>
      <c r="E73" s="143">
        <v>79.679999999999993</v>
      </c>
      <c r="F73" s="143">
        <v>79.679999999999993</v>
      </c>
      <c r="G73" s="143">
        <v>79.679999999999993</v>
      </c>
      <c r="H73" s="143">
        <v>79.679999999999993</v>
      </c>
      <c r="I73" s="143">
        <v>79.679999999999993</v>
      </c>
    </row>
    <row r="74" spans="1:9">
      <c r="A74" s="142" t="s">
        <v>12</v>
      </c>
      <c r="B74" s="142" t="s">
        <v>55</v>
      </c>
      <c r="C74" s="143">
        <v>77.010000000000005</v>
      </c>
      <c r="D74" s="143">
        <v>77.010000000000005</v>
      </c>
      <c r="E74" s="143">
        <v>77.010000000000005</v>
      </c>
      <c r="F74" s="143">
        <v>77.010000000000005</v>
      </c>
      <c r="G74" s="143">
        <v>77.010000000000005</v>
      </c>
      <c r="H74" s="143">
        <v>77.010000000000005</v>
      </c>
      <c r="I74" s="143">
        <v>77.010000000000005</v>
      </c>
    </row>
    <row r="75" spans="1:9">
      <c r="A75" s="142" t="s">
        <v>57</v>
      </c>
      <c r="B75" s="142" t="s">
        <v>55</v>
      </c>
      <c r="C75" s="143">
        <v>39.119999999999997</v>
      </c>
      <c r="D75" s="143">
        <v>39.119999999999997</v>
      </c>
      <c r="E75" s="143">
        <v>39.119999999999997</v>
      </c>
      <c r="F75" s="143">
        <v>39.119999999999997</v>
      </c>
      <c r="G75" s="143">
        <v>39.119999999999997</v>
      </c>
      <c r="H75" s="143">
        <v>39.119999999999997</v>
      </c>
      <c r="I75" s="143">
        <v>39.119999999999997</v>
      </c>
    </row>
    <row r="76" spans="1:9">
      <c r="A76" s="142" t="s">
        <v>13</v>
      </c>
      <c r="B76" s="142" t="s">
        <v>55</v>
      </c>
      <c r="C76" s="143">
        <v>0</v>
      </c>
      <c r="D76" s="143">
        <v>0</v>
      </c>
      <c r="E76" s="143">
        <v>0</v>
      </c>
      <c r="F76" s="143">
        <v>0</v>
      </c>
      <c r="G76" s="143">
        <v>0</v>
      </c>
      <c r="H76" s="143">
        <v>0</v>
      </c>
      <c r="I76" s="143">
        <v>0</v>
      </c>
    </row>
    <row r="77" spans="1:9">
      <c r="A77" s="142" t="s">
        <v>34</v>
      </c>
      <c r="B77" s="142" t="s">
        <v>55</v>
      </c>
      <c r="C77" s="143">
        <f>SUM(C71:C76)</f>
        <v>239.73000000000002</v>
      </c>
      <c r="D77" s="143">
        <f t="shared" ref="D77:I77" si="6">SUM(D71:D76)</f>
        <v>239.73000000000002</v>
      </c>
      <c r="E77" s="143">
        <f t="shared" si="6"/>
        <v>239.73000000000002</v>
      </c>
      <c r="F77" s="143">
        <f t="shared" si="6"/>
        <v>239.73000000000002</v>
      </c>
      <c r="G77" s="143">
        <f t="shared" si="6"/>
        <v>239.73000000000002</v>
      </c>
      <c r="H77" s="143">
        <f t="shared" si="6"/>
        <v>239.73000000000002</v>
      </c>
      <c r="I77" s="143">
        <f t="shared" si="6"/>
        <v>239.73000000000002</v>
      </c>
    </row>
    <row r="78" spans="1:9">
      <c r="A78" s="600" t="s">
        <v>72</v>
      </c>
      <c r="B78" s="600"/>
      <c r="C78" s="600"/>
      <c r="D78" s="600"/>
      <c r="E78" s="600"/>
      <c r="F78" s="600"/>
      <c r="G78" s="600"/>
      <c r="H78" s="600"/>
      <c r="I78" s="600"/>
    </row>
    <row r="79" spans="1:9">
      <c r="A79" s="142" t="s">
        <v>54</v>
      </c>
      <c r="B79" s="142" t="s">
        <v>55</v>
      </c>
      <c r="C79" s="143">
        <v>6.6000000000000005</v>
      </c>
      <c r="D79" s="143">
        <v>6.6000000000000005</v>
      </c>
      <c r="E79" s="143">
        <v>6.6000000000000005</v>
      </c>
      <c r="F79" s="143">
        <v>6.6000000000000005</v>
      </c>
      <c r="G79" s="143">
        <v>6.6000000000000005</v>
      </c>
      <c r="H79" s="143">
        <v>6.6000000000000005</v>
      </c>
      <c r="I79" s="143">
        <v>6.6000000000000005</v>
      </c>
    </row>
    <row r="80" spans="1:9">
      <c r="A80" s="142" t="s">
        <v>11</v>
      </c>
      <c r="B80" s="142" t="s">
        <v>55</v>
      </c>
      <c r="C80" s="143">
        <v>49.95</v>
      </c>
      <c r="D80" s="143">
        <v>49.95</v>
      </c>
      <c r="E80" s="143">
        <v>49.95</v>
      </c>
      <c r="F80" s="143">
        <v>49.95</v>
      </c>
      <c r="G80" s="143">
        <v>49.95</v>
      </c>
      <c r="H80" s="143">
        <v>49.95</v>
      </c>
      <c r="I80" s="143">
        <v>49.95</v>
      </c>
    </row>
    <row r="81" spans="1:9">
      <c r="A81" s="142" t="s">
        <v>14</v>
      </c>
      <c r="B81" s="142" t="s">
        <v>55</v>
      </c>
      <c r="C81" s="143">
        <v>99.6</v>
      </c>
      <c r="D81" s="143">
        <v>99.6</v>
      </c>
      <c r="E81" s="143">
        <v>99.6</v>
      </c>
      <c r="F81" s="143">
        <v>99.6</v>
      </c>
      <c r="G81" s="143">
        <v>99.6</v>
      </c>
      <c r="H81" s="143">
        <v>99.6</v>
      </c>
      <c r="I81" s="143">
        <v>99.6</v>
      </c>
    </row>
    <row r="82" spans="1:9">
      <c r="A82" s="142" t="s">
        <v>12</v>
      </c>
      <c r="B82" s="142" t="s">
        <v>55</v>
      </c>
      <c r="C82" s="143">
        <v>90.600000000000009</v>
      </c>
      <c r="D82" s="143">
        <v>90.600000000000009</v>
      </c>
      <c r="E82" s="143">
        <v>90.600000000000009</v>
      </c>
      <c r="F82" s="143">
        <v>90.600000000000009</v>
      </c>
      <c r="G82" s="143">
        <v>90.600000000000009</v>
      </c>
      <c r="H82" s="143">
        <v>90.600000000000009</v>
      </c>
      <c r="I82" s="143">
        <v>90.600000000000009</v>
      </c>
    </row>
    <row r="83" spans="1:9">
      <c r="A83" s="142" t="s">
        <v>57</v>
      </c>
      <c r="B83" s="142" t="s">
        <v>55</v>
      </c>
      <c r="C83" s="143">
        <v>32.6</v>
      </c>
      <c r="D83" s="143">
        <v>32.6</v>
      </c>
      <c r="E83" s="143">
        <v>32.6</v>
      </c>
      <c r="F83" s="143">
        <v>32.6</v>
      </c>
      <c r="G83" s="143">
        <v>32.6</v>
      </c>
      <c r="H83" s="143">
        <v>32.6</v>
      </c>
      <c r="I83" s="143">
        <v>32.6</v>
      </c>
    </row>
    <row r="84" spans="1:9">
      <c r="A84" s="142" t="s">
        <v>13</v>
      </c>
      <c r="B84" s="142" t="s">
        <v>55</v>
      </c>
      <c r="C84" s="143">
        <v>0</v>
      </c>
      <c r="D84" s="143">
        <v>0</v>
      </c>
      <c r="E84" s="143">
        <v>0</v>
      </c>
      <c r="F84" s="143">
        <v>0</v>
      </c>
      <c r="G84" s="143">
        <v>0</v>
      </c>
      <c r="H84" s="143">
        <v>0</v>
      </c>
      <c r="I84" s="143">
        <v>0</v>
      </c>
    </row>
    <row r="85" spans="1:9">
      <c r="A85" s="142" t="s">
        <v>34</v>
      </c>
      <c r="B85" s="142" t="s">
        <v>55</v>
      </c>
      <c r="C85" s="143">
        <f>SUM(C79:C84)</f>
        <v>279.35000000000002</v>
      </c>
      <c r="D85" s="143">
        <f t="shared" ref="D85:I85" si="7">SUM(D79:D84)</f>
        <v>279.35000000000002</v>
      </c>
      <c r="E85" s="143">
        <f t="shared" si="7"/>
        <v>279.35000000000002</v>
      </c>
      <c r="F85" s="143">
        <f t="shared" si="7"/>
        <v>279.35000000000002</v>
      </c>
      <c r="G85" s="143">
        <f t="shared" si="7"/>
        <v>279.35000000000002</v>
      </c>
      <c r="H85" s="143">
        <f t="shared" si="7"/>
        <v>279.35000000000002</v>
      </c>
      <c r="I85" s="143">
        <f t="shared" si="7"/>
        <v>279.35000000000002</v>
      </c>
    </row>
    <row r="86" spans="1:9" s="135" customFormat="1">
      <c r="A86" s="600" t="s">
        <v>73</v>
      </c>
      <c r="B86" s="600"/>
      <c r="C86" s="600"/>
      <c r="D86" s="600"/>
      <c r="E86" s="600"/>
      <c r="F86" s="600"/>
      <c r="G86" s="600"/>
      <c r="H86" s="600"/>
      <c r="I86" s="600"/>
    </row>
    <row r="87" spans="1:9" s="135" customFormat="1">
      <c r="A87" s="142" t="s">
        <v>54</v>
      </c>
      <c r="B87" s="142" t="s">
        <v>55</v>
      </c>
      <c r="C87" s="143">
        <v>26.400000000000002</v>
      </c>
      <c r="D87" s="143">
        <v>26.400000000000002</v>
      </c>
      <c r="E87" s="143">
        <v>26.400000000000002</v>
      </c>
      <c r="F87" s="143">
        <v>26.400000000000002</v>
      </c>
      <c r="G87" s="143">
        <v>26.400000000000002</v>
      </c>
      <c r="H87" s="143">
        <v>26.400000000000002</v>
      </c>
      <c r="I87" s="143">
        <v>26.400000000000002</v>
      </c>
    </row>
    <row r="88" spans="1:9" s="135" customFormat="1">
      <c r="A88" s="142" t="s">
        <v>11</v>
      </c>
      <c r="B88" s="142" t="s">
        <v>55</v>
      </c>
      <c r="C88" s="143">
        <v>199.8</v>
      </c>
      <c r="D88" s="143">
        <v>199.8</v>
      </c>
      <c r="E88" s="143">
        <v>199.8</v>
      </c>
      <c r="F88" s="143">
        <v>199.8</v>
      </c>
      <c r="G88" s="143">
        <v>199.8</v>
      </c>
      <c r="H88" s="143">
        <v>199.8</v>
      </c>
      <c r="I88" s="143">
        <v>199.8</v>
      </c>
    </row>
    <row r="89" spans="1:9" s="135" customFormat="1">
      <c r="A89" s="142" t="s">
        <v>14</v>
      </c>
      <c r="B89" s="142" t="s">
        <v>55</v>
      </c>
      <c r="C89" s="143">
        <v>132.80000000000001</v>
      </c>
      <c r="D89" s="143">
        <v>132.80000000000001</v>
      </c>
      <c r="E89" s="143">
        <v>132.80000000000001</v>
      </c>
      <c r="F89" s="143">
        <v>132.80000000000001</v>
      </c>
      <c r="G89" s="143">
        <v>132.80000000000001</v>
      </c>
      <c r="H89" s="143">
        <v>132.80000000000001</v>
      </c>
      <c r="I89" s="143">
        <v>132.80000000000001</v>
      </c>
    </row>
    <row r="90" spans="1:9" s="135" customFormat="1">
      <c r="A90" s="142" t="s">
        <v>12</v>
      </c>
      <c r="B90" s="142" t="s">
        <v>55</v>
      </c>
      <c r="C90" s="143">
        <v>90.600000000000009</v>
      </c>
      <c r="D90" s="143">
        <v>90.600000000000009</v>
      </c>
      <c r="E90" s="143">
        <v>90.600000000000009</v>
      </c>
      <c r="F90" s="143">
        <v>90.600000000000009</v>
      </c>
      <c r="G90" s="143">
        <v>90.600000000000009</v>
      </c>
      <c r="H90" s="143">
        <v>90.600000000000009</v>
      </c>
      <c r="I90" s="143">
        <v>90.600000000000009</v>
      </c>
    </row>
    <row r="91" spans="1:9" s="135" customFormat="1">
      <c r="A91" s="142" t="s">
        <v>57</v>
      </c>
      <c r="B91" s="142" t="s">
        <v>55</v>
      </c>
      <c r="C91" s="143">
        <v>97.8</v>
      </c>
      <c r="D91" s="143">
        <v>97.8</v>
      </c>
      <c r="E91" s="143">
        <v>97.8</v>
      </c>
      <c r="F91" s="143">
        <v>97.8</v>
      </c>
      <c r="G91" s="143">
        <v>97.8</v>
      </c>
      <c r="H91" s="143">
        <v>97.8</v>
      </c>
      <c r="I91" s="143">
        <v>97.8</v>
      </c>
    </row>
    <row r="92" spans="1:9" s="135" customFormat="1">
      <c r="A92" s="142" t="s">
        <v>13</v>
      </c>
      <c r="B92" s="142" t="s">
        <v>55</v>
      </c>
      <c r="C92" s="143">
        <v>0</v>
      </c>
      <c r="D92" s="143">
        <v>0</v>
      </c>
      <c r="E92" s="143">
        <v>0</v>
      </c>
      <c r="F92" s="143">
        <v>0</v>
      </c>
      <c r="G92" s="143">
        <v>0</v>
      </c>
      <c r="H92" s="143">
        <v>0</v>
      </c>
      <c r="I92" s="143">
        <v>0</v>
      </c>
    </row>
    <row r="93" spans="1:9" s="135" customFormat="1">
      <c r="A93" s="142" t="s">
        <v>34</v>
      </c>
      <c r="B93" s="142" t="s">
        <v>55</v>
      </c>
      <c r="C93" s="143">
        <f>SUM(C87:C92)</f>
        <v>547.4</v>
      </c>
      <c r="D93" s="143">
        <f t="shared" ref="D93:I93" si="8">SUM(D87:D92)</f>
        <v>547.4</v>
      </c>
      <c r="E93" s="143">
        <f t="shared" si="8"/>
        <v>547.4</v>
      </c>
      <c r="F93" s="143">
        <f t="shared" si="8"/>
        <v>547.4</v>
      </c>
      <c r="G93" s="143">
        <f t="shared" si="8"/>
        <v>547.4</v>
      </c>
      <c r="H93" s="143">
        <f t="shared" si="8"/>
        <v>547.4</v>
      </c>
      <c r="I93" s="143">
        <f t="shared" si="8"/>
        <v>547.4</v>
      </c>
    </row>
    <row r="94" spans="1:9" s="135" customFormat="1" ht="15" customHeight="1">
      <c r="A94" s="604" t="s">
        <v>58</v>
      </c>
      <c r="B94" s="604"/>
      <c r="C94" s="604"/>
      <c r="D94" s="604"/>
      <c r="E94" s="604"/>
      <c r="F94" s="604"/>
      <c r="G94" s="604"/>
      <c r="H94" s="604"/>
      <c r="I94" s="604"/>
    </row>
    <row r="95" spans="1:9" s="135" customFormat="1">
      <c r="A95" s="144" t="s">
        <v>54</v>
      </c>
      <c r="B95" s="144" t="s">
        <v>28</v>
      </c>
      <c r="C95" s="145">
        <v>60</v>
      </c>
      <c r="D95" s="145">
        <v>60</v>
      </c>
      <c r="E95" s="145">
        <v>60</v>
      </c>
      <c r="F95" s="145">
        <v>60</v>
      </c>
      <c r="G95" s="145">
        <v>60</v>
      </c>
      <c r="H95" s="145">
        <v>60</v>
      </c>
      <c r="I95" s="145">
        <v>60</v>
      </c>
    </row>
    <row r="96" spans="1:9" s="135" customFormat="1">
      <c r="A96" s="144" t="s">
        <v>11</v>
      </c>
      <c r="B96" s="144" t="s">
        <v>28</v>
      </c>
      <c r="C96" s="145">
        <v>70</v>
      </c>
      <c r="D96" s="145">
        <v>70</v>
      </c>
      <c r="E96" s="145">
        <v>70</v>
      </c>
      <c r="F96" s="145">
        <v>70</v>
      </c>
      <c r="G96" s="145">
        <v>70</v>
      </c>
      <c r="H96" s="145">
        <v>70</v>
      </c>
      <c r="I96" s="145">
        <v>70</v>
      </c>
    </row>
    <row r="97" spans="1:9" s="135" customFormat="1">
      <c r="A97" s="144" t="s">
        <v>14</v>
      </c>
      <c r="B97" s="144" t="s">
        <v>28</v>
      </c>
      <c r="C97" s="145">
        <v>90</v>
      </c>
      <c r="D97" s="145">
        <v>90</v>
      </c>
      <c r="E97" s="145">
        <v>90</v>
      </c>
      <c r="F97" s="145">
        <v>90</v>
      </c>
      <c r="G97" s="145">
        <v>90</v>
      </c>
      <c r="H97" s="145">
        <v>90</v>
      </c>
      <c r="I97" s="145">
        <v>90</v>
      </c>
    </row>
    <row r="98" spans="1:9" s="135" customFormat="1">
      <c r="A98" s="136" t="s">
        <v>49</v>
      </c>
      <c r="B98" s="135" t="s">
        <v>28</v>
      </c>
      <c r="C98" s="135">
        <v>100</v>
      </c>
      <c r="D98" s="135">
        <v>100</v>
      </c>
      <c r="E98" s="135">
        <v>100</v>
      </c>
      <c r="F98" s="135">
        <v>100</v>
      </c>
      <c r="G98" s="135">
        <v>100</v>
      </c>
      <c r="H98" s="135">
        <v>100</v>
      </c>
      <c r="I98" s="135">
        <v>100</v>
      </c>
    </row>
    <row r="99" spans="1:9" s="135" customFormat="1">
      <c r="A99" s="136" t="s">
        <v>50</v>
      </c>
      <c r="B99" s="135" t="s">
        <v>51</v>
      </c>
      <c r="C99" s="135">
        <v>3.5</v>
      </c>
      <c r="D99" s="135">
        <v>3.5</v>
      </c>
      <c r="E99" s="135">
        <v>3.5</v>
      </c>
      <c r="F99" s="135">
        <v>3.5</v>
      </c>
      <c r="G99" s="135">
        <v>3.5</v>
      </c>
      <c r="H99" s="135">
        <v>3.5</v>
      </c>
      <c r="I99" s="135">
        <v>3.5</v>
      </c>
    </row>
    <row r="100" spans="1:9" s="135" customFormat="1">
      <c r="A100" s="136" t="s">
        <v>52</v>
      </c>
      <c r="B100" s="135" t="s">
        <v>28</v>
      </c>
      <c r="C100" s="135">
        <v>100</v>
      </c>
      <c r="D100" s="135">
        <v>100</v>
      </c>
      <c r="E100" s="135">
        <v>100</v>
      </c>
      <c r="F100" s="135">
        <v>100</v>
      </c>
      <c r="G100" s="135">
        <v>100</v>
      </c>
      <c r="H100" s="135">
        <v>100</v>
      </c>
      <c r="I100" s="135">
        <v>100</v>
      </c>
    </row>
    <row r="101" spans="1:9" s="135" customFormat="1">
      <c r="A101" s="601" t="s">
        <v>74</v>
      </c>
      <c r="B101" s="601"/>
      <c r="C101" s="601"/>
      <c r="D101" s="601"/>
      <c r="E101" s="601"/>
      <c r="F101" s="601"/>
      <c r="G101" s="601"/>
      <c r="H101" s="601"/>
      <c r="I101" s="138"/>
    </row>
    <row r="102" spans="1:9" s="135" customFormat="1">
      <c r="A102" s="600" t="s">
        <v>62</v>
      </c>
      <c r="B102" s="600"/>
      <c r="C102" s="600"/>
      <c r="D102" s="600"/>
      <c r="E102" s="600"/>
      <c r="F102" s="600"/>
      <c r="G102" s="600"/>
      <c r="H102" s="600"/>
      <c r="I102" s="600"/>
    </row>
    <row r="103" spans="1:9" s="135" customFormat="1">
      <c r="A103" s="142" t="s">
        <v>67</v>
      </c>
      <c r="B103" s="142" t="s">
        <v>55</v>
      </c>
      <c r="C103" s="143">
        <v>123</v>
      </c>
      <c r="D103" s="143">
        <v>123</v>
      </c>
      <c r="E103" s="143">
        <v>123</v>
      </c>
      <c r="F103" s="143">
        <v>123</v>
      </c>
      <c r="G103" s="143">
        <v>123</v>
      </c>
      <c r="H103" s="143">
        <v>123</v>
      </c>
      <c r="I103" s="143">
        <v>123</v>
      </c>
    </row>
    <row r="104" spans="1:9" s="135" customFormat="1">
      <c r="A104" s="142" t="s">
        <v>37</v>
      </c>
      <c r="B104" s="142" t="s">
        <v>55</v>
      </c>
      <c r="C104" s="143">
        <v>350</v>
      </c>
      <c r="D104" s="143">
        <v>350</v>
      </c>
      <c r="E104" s="143">
        <v>350</v>
      </c>
      <c r="F104" s="143">
        <v>350</v>
      </c>
      <c r="G104" s="143">
        <v>350</v>
      </c>
      <c r="H104" s="143">
        <v>350</v>
      </c>
      <c r="I104" s="143">
        <v>350</v>
      </c>
    </row>
    <row r="105" spans="1:9" s="135" customFormat="1">
      <c r="A105" s="142" t="s">
        <v>38</v>
      </c>
      <c r="B105" s="142" t="s">
        <v>55</v>
      </c>
      <c r="C105" s="143">
        <v>263</v>
      </c>
      <c r="D105" s="143">
        <v>263</v>
      </c>
      <c r="E105" s="143">
        <v>263</v>
      </c>
      <c r="F105" s="143">
        <v>263</v>
      </c>
      <c r="G105" s="143">
        <v>263</v>
      </c>
      <c r="H105" s="143">
        <v>263</v>
      </c>
      <c r="I105" s="143">
        <v>263</v>
      </c>
    </row>
    <row r="106" spans="1:9" s="135" customFormat="1">
      <c r="A106" s="142" t="s">
        <v>39</v>
      </c>
      <c r="B106" s="142" t="s">
        <v>55</v>
      </c>
      <c r="C106" s="143">
        <v>199</v>
      </c>
      <c r="D106" s="143">
        <v>199</v>
      </c>
      <c r="E106" s="143">
        <v>199</v>
      </c>
      <c r="F106" s="143">
        <v>199</v>
      </c>
      <c r="G106" s="143">
        <v>199</v>
      </c>
      <c r="H106" s="143">
        <v>199</v>
      </c>
      <c r="I106" s="143">
        <v>199</v>
      </c>
    </row>
  </sheetData>
  <mergeCells count="24">
    <mergeCell ref="A86:I86"/>
    <mergeCell ref="A94:I94"/>
    <mergeCell ref="A101:H101"/>
    <mergeCell ref="A102:I102"/>
    <mergeCell ref="A56:H56"/>
    <mergeCell ref="A57:I57"/>
    <mergeCell ref="A62:I62"/>
    <mergeCell ref="A70:I70"/>
    <mergeCell ref="A78:I78"/>
    <mergeCell ref="D1:I1"/>
    <mergeCell ref="A43:H43"/>
    <mergeCell ref="A44:I44"/>
    <mergeCell ref="A47:I47"/>
    <mergeCell ref="A40:H40"/>
    <mergeCell ref="A20:H20"/>
    <mergeCell ref="A28:I28"/>
    <mergeCell ref="A36:I36"/>
    <mergeCell ref="A24:H24"/>
    <mergeCell ref="A10:I10"/>
    <mergeCell ref="A51:I51"/>
    <mergeCell ref="A50:H50"/>
    <mergeCell ref="A11:I11"/>
    <mergeCell ref="A16:I16"/>
    <mergeCell ref="A17:I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C09F-C88C-40F3-B873-F7016DCC6CF0}">
  <sheetPr>
    <tabColor theme="7"/>
  </sheetPr>
  <dimension ref="A1:M1075"/>
  <sheetViews>
    <sheetView zoomScale="70" zoomScaleNormal="70" workbookViewId="0">
      <selection activeCell="F7" sqref="F7"/>
    </sheetView>
  </sheetViews>
  <sheetFormatPr defaultColWidth="27.28515625" defaultRowHeight="15" customHeight="1"/>
  <cols>
    <col min="1" max="1" width="27.85546875" style="152" customWidth="1"/>
    <col min="2" max="9" width="9" style="152" customWidth="1"/>
    <col min="10" max="16384" width="27.28515625" style="152"/>
  </cols>
  <sheetData>
    <row r="1" spans="1:13" s="147" customFormat="1" ht="24.6" customHeight="1">
      <c r="A1" s="615" t="s">
        <v>75</v>
      </c>
      <c r="B1" s="615"/>
      <c r="C1" s="615"/>
      <c r="D1" s="615"/>
      <c r="E1" s="615"/>
      <c r="F1" s="615"/>
      <c r="G1" s="615"/>
      <c r="H1" s="615"/>
      <c r="I1" s="615"/>
    </row>
    <row r="2" spans="1:13" s="149" customFormat="1" ht="15" customHeight="1">
      <c r="A2" s="148" t="s">
        <v>76</v>
      </c>
      <c r="B2" s="148" t="s">
        <v>19</v>
      </c>
      <c r="C2" s="148">
        <v>2022</v>
      </c>
      <c r="D2" s="148">
        <v>2025</v>
      </c>
      <c r="E2" s="148">
        <v>2030</v>
      </c>
      <c r="F2" s="148">
        <v>2035</v>
      </c>
      <c r="G2" s="148">
        <v>2040</v>
      </c>
      <c r="H2" s="148">
        <v>2045</v>
      </c>
      <c r="I2" s="148">
        <v>2050</v>
      </c>
    </row>
    <row r="3" spans="1:13" s="149" customFormat="1" ht="15" customHeight="1">
      <c r="A3" s="149" t="s">
        <v>77</v>
      </c>
      <c r="B3" s="149" t="s">
        <v>28</v>
      </c>
      <c r="C3" s="150">
        <f>SER_RawData!C8/SER_RawData!C9*100</f>
        <v>42.133333333333333</v>
      </c>
      <c r="D3" s="150">
        <f>SER_RawData!D8/SER_RawData!D9*100</f>
        <v>42.133333333333333</v>
      </c>
      <c r="E3" s="150">
        <f>SER_RawData!E8/SER_RawData!E9*100</f>
        <v>42.133333333333333</v>
      </c>
      <c r="F3" s="150">
        <f>SER_RawData!F8/SER_RawData!F9*100</f>
        <v>42.133333333333333</v>
      </c>
      <c r="G3" s="150">
        <f>SER_RawData!G8/SER_RawData!G9*100</f>
        <v>42.133333333333333</v>
      </c>
      <c r="H3" s="150">
        <f>SER_RawData!H8/SER_RawData!H9*100</f>
        <v>42.133333333333333</v>
      </c>
      <c r="I3" s="150">
        <f>SER_RawData!I8/SER_RawData!I9*100</f>
        <v>42.133333333333333</v>
      </c>
    </row>
    <row r="4" spans="1:13" s="149" customFormat="1" ht="15" customHeight="1">
      <c r="A4" s="149" t="s">
        <v>36</v>
      </c>
      <c r="B4" s="149" t="s">
        <v>28</v>
      </c>
      <c r="C4" s="150">
        <f>SER_RawData!C12/SER_RawData!C$8*100</f>
        <v>19.462025316455698</v>
      </c>
      <c r="D4" s="150">
        <f>SER_RawData!D12/SER_RawData!D$8*100</f>
        <v>19.462025316455698</v>
      </c>
      <c r="E4" s="150">
        <f>SER_RawData!E12/SER_RawData!E$8*100</f>
        <v>19.462025316455698</v>
      </c>
      <c r="F4" s="150">
        <f>SER_RawData!F12/SER_RawData!F$8*100</f>
        <v>19.462025316455698</v>
      </c>
      <c r="G4" s="150">
        <f>SER_RawData!G12/SER_RawData!G$8*100</f>
        <v>19.462025316455698</v>
      </c>
      <c r="H4" s="150">
        <f>SER_RawData!H12/SER_RawData!H$8*100</f>
        <v>19.462025316455698</v>
      </c>
      <c r="I4" s="150">
        <f>SER_RawData!I12/SER_RawData!I$8*100</f>
        <v>19.462025316455698</v>
      </c>
    </row>
    <row r="5" spans="1:13" s="149" customFormat="1" ht="15" customHeight="1">
      <c r="A5" s="149" t="s">
        <v>37</v>
      </c>
      <c r="B5" s="149" t="s">
        <v>28</v>
      </c>
      <c r="C5" s="150">
        <f>SER_RawData!C13/SER_RawData!C$8*100</f>
        <v>9.7310126582278489</v>
      </c>
      <c r="D5" s="150">
        <f>SER_RawData!D13/SER_RawData!D$8*100</f>
        <v>9.7310126582278489</v>
      </c>
      <c r="E5" s="150">
        <f>SER_RawData!E13/SER_RawData!E$8*100</f>
        <v>9.7310126582278489</v>
      </c>
      <c r="F5" s="150">
        <f>SER_RawData!F13/SER_RawData!F$8*100</f>
        <v>9.7310126582278489</v>
      </c>
      <c r="G5" s="150">
        <f>SER_RawData!G13/SER_RawData!G$8*100</f>
        <v>9.7310126582278489</v>
      </c>
      <c r="H5" s="150">
        <f>SER_RawData!H13/SER_RawData!H$8*100</f>
        <v>9.7310126582278489</v>
      </c>
      <c r="I5" s="150">
        <f>SER_RawData!I13/SER_RawData!I$8*100</f>
        <v>9.7310126582278489</v>
      </c>
    </row>
    <row r="6" spans="1:13" s="149" customFormat="1" ht="15" customHeight="1">
      <c r="A6" s="149" t="s">
        <v>38</v>
      </c>
      <c r="B6" s="149" t="s">
        <v>28</v>
      </c>
      <c r="C6" s="150">
        <f>SER_RawData!C14/SER_RawData!C$8*100</f>
        <v>44.462025316455694</v>
      </c>
      <c r="D6" s="150">
        <f>SER_RawData!D14/SER_RawData!D$8*100</f>
        <v>44.462025316455694</v>
      </c>
      <c r="E6" s="150">
        <f>SER_RawData!E14/SER_RawData!E$8*100</f>
        <v>44.462025316455694</v>
      </c>
      <c r="F6" s="150">
        <f>SER_RawData!F14/SER_RawData!F$8*100</f>
        <v>44.462025316455694</v>
      </c>
      <c r="G6" s="150">
        <f>SER_RawData!G14/SER_RawData!G$8*100</f>
        <v>44.462025316455694</v>
      </c>
      <c r="H6" s="150">
        <f>SER_RawData!H14/SER_RawData!H$8*100</f>
        <v>44.462025316455694</v>
      </c>
      <c r="I6" s="150">
        <f>SER_RawData!I14/SER_RawData!I$8*100</f>
        <v>44.462025316455694</v>
      </c>
    </row>
    <row r="7" spans="1:13" s="149" customFormat="1" ht="15" customHeight="1">
      <c r="A7" s="149" t="s">
        <v>39</v>
      </c>
      <c r="B7" s="149" t="s">
        <v>28</v>
      </c>
      <c r="C7" s="150">
        <f>SER_RawData!C15/SER_RawData!C$8*100</f>
        <v>26.344936708860761</v>
      </c>
      <c r="D7" s="150">
        <f>SER_RawData!D15/SER_RawData!D$8*100</f>
        <v>26.344936708860761</v>
      </c>
      <c r="E7" s="150">
        <f>SER_RawData!E15/SER_RawData!E$8*100</f>
        <v>26.344936708860761</v>
      </c>
      <c r="F7" s="150">
        <f>SER_RawData!F15/SER_RawData!F$8*100</f>
        <v>26.344936708860761</v>
      </c>
      <c r="G7" s="150">
        <f>SER_RawData!G15/SER_RawData!G$8*100</f>
        <v>26.344936708860761</v>
      </c>
      <c r="H7" s="150">
        <f>SER_RawData!H15/SER_RawData!H$8*100</f>
        <v>26.344936708860761</v>
      </c>
      <c r="I7" s="150">
        <f>SER_RawData!I15/SER_RawData!I$8*100</f>
        <v>26.344936708860761</v>
      </c>
    </row>
    <row r="8" spans="1:13" s="58" customFormat="1" ht="26.45" customHeight="1">
      <c r="A8" s="614" t="s">
        <v>45</v>
      </c>
      <c r="B8" s="614"/>
      <c r="C8" s="614"/>
      <c r="D8" s="614"/>
      <c r="E8" s="614"/>
      <c r="F8" s="614"/>
      <c r="G8" s="614"/>
      <c r="H8" s="614"/>
      <c r="I8" s="614"/>
    </row>
    <row r="9" spans="1:13" s="153" customFormat="1" ht="18.75" customHeight="1">
      <c r="A9" s="151"/>
      <c r="B9" s="152" t="s">
        <v>31</v>
      </c>
      <c r="C9" s="152">
        <v>2022</v>
      </c>
      <c r="D9" s="152">
        <v>2025</v>
      </c>
      <c r="E9" s="152">
        <v>2030</v>
      </c>
      <c r="F9" s="152">
        <v>2035</v>
      </c>
      <c r="G9" s="152">
        <v>2040</v>
      </c>
      <c r="H9" s="152">
        <v>2045</v>
      </c>
      <c r="I9" s="152">
        <v>2050</v>
      </c>
    </row>
    <row r="10" spans="1:13" s="153" customFormat="1" ht="18.75" customHeight="1">
      <c r="A10" s="154" t="s">
        <v>46</v>
      </c>
      <c r="B10" s="152" t="s">
        <v>28</v>
      </c>
      <c r="C10" s="152">
        <f>SER_RawData!C22</f>
        <v>60</v>
      </c>
      <c r="D10" s="152">
        <f>SER_RawData!D22</f>
        <v>60</v>
      </c>
      <c r="E10" s="152">
        <f>SER_RawData!E22</f>
        <v>60</v>
      </c>
      <c r="F10" s="152">
        <f>SER_RawData!F22</f>
        <v>60</v>
      </c>
      <c r="G10" s="152">
        <f>SER_RawData!G22</f>
        <v>60</v>
      </c>
      <c r="H10" s="152">
        <f>SER_RawData!H22</f>
        <v>60</v>
      </c>
      <c r="I10" s="152">
        <f>SER_RawData!I22</f>
        <v>60</v>
      </c>
    </row>
    <row r="11" spans="1:13" s="153" customFormat="1" ht="18.75" customHeight="1">
      <c r="A11" s="154" t="s">
        <v>47</v>
      </c>
      <c r="B11" s="152" t="s">
        <v>28</v>
      </c>
      <c r="C11" s="152">
        <f>SER_RawData!C23</f>
        <v>50</v>
      </c>
      <c r="D11" s="152">
        <f>SER_RawData!D23</f>
        <v>50</v>
      </c>
      <c r="E11" s="152">
        <f>SER_RawData!E23</f>
        <v>50</v>
      </c>
      <c r="F11" s="152">
        <f>SER_RawData!F23</f>
        <v>50</v>
      </c>
      <c r="G11" s="152">
        <f>SER_RawData!G23</f>
        <v>50</v>
      </c>
      <c r="H11" s="152">
        <f>SER_RawData!H23</f>
        <v>50</v>
      </c>
      <c r="I11" s="152">
        <f>SER_RawData!I23</f>
        <v>50</v>
      </c>
    </row>
    <row r="12" spans="1:13" s="153" customFormat="1" ht="37.9" customHeight="1">
      <c r="A12" s="614" t="s">
        <v>48</v>
      </c>
      <c r="B12" s="614"/>
      <c r="C12" s="614"/>
      <c r="D12" s="614"/>
      <c r="E12" s="614"/>
      <c r="F12" s="614"/>
      <c r="G12" s="614"/>
      <c r="H12" s="614"/>
      <c r="I12" s="614"/>
    </row>
    <row r="13" spans="1:13" s="153" customFormat="1" ht="18.75" customHeight="1">
      <c r="A13" s="155" t="s">
        <v>49</v>
      </c>
      <c r="B13" s="152" t="s">
        <v>28</v>
      </c>
      <c r="C13" s="152">
        <f>SER_RawData!C25</f>
        <v>100</v>
      </c>
      <c r="D13" s="152">
        <f>SER_RawData!D25</f>
        <v>100</v>
      </c>
      <c r="E13" s="152">
        <f>SER_RawData!E25</f>
        <v>100</v>
      </c>
      <c r="F13" s="152">
        <f>SER_RawData!F25</f>
        <v>100</v>
      </c>
      <c r="G13" s="152">
        <f>SER_RawData!G25</f>
        <v>100</v>
      </c>
      <c r="H13" s="152">
        <f>SER_RawData!H25</f>
        <v>100</v>
      </c>
      <c r="I13" s="152">
        <f>SER_RawData!I25</f>
        <v>100</v>
      </c>
    </row>
    <row r="14" spans="1:13" s="153" customFormat="1" ht="18.75" customHeight="1">
      <c r="A14" s="155" t="s">
        <v>50</v>
      </c>
      <c r="B14" s="152" t="s">
        <v>51</v>
      </c>
      <c r="C14" s="152">
        <f>SER_RawData!C26</f>
        <v>3.5</v>
      </c>
      <c r="D14" s="152">
        <f>SER_RawData!D26</f>
        <v>3.5</v>
      </c>
      <c r="E14" s="152">
        <f>SER_RawData!E26</f>
        <v>3.5</v>
      </c>
      <c r="F14" s="152">
        <f>SER_RawData!F26</f>
        <v>3.5</v>
      </c>
      <c r="G14" s="152">
        <f>SER_RawData!G26</f>
        <v>3.5</v>
      </c>
      <c r="H14" s="152">
        <f>SER_RawData!H26</f>
        <v>3.5</v>
      </c>
      <c r="I14" s="152">
        <f>SER_RawData!I26</f>
        <v>3.5</v>
      </c>
    </row>
    <row r="15" spans="1:13" s="153" customFormat="1" ht="18.75" customHeight="1">
      <c r="A15" s="155" t="s">
        <v>52</v>
      </c>
      <c r="B15" s="152" t="s">
        <v>28</v>
      </c>
      <c r="C15" s="152">
        <f>SER_RawData!C27</f>
        <v>100</v>
      </c>
      <c r="D15" s="152">
        <f>SER_RawData!D27</f>
        <v>100</v>
      </c>
      <c r="E15" s="152">
        <f>SER_RawData!E27</f>
        <v>100</v>
      </c>
      <c r="F15" s="152">
        <f>SER_RawData!F27</f>
        <v>100</v>
      </c>
      <c r="G15" s="152">
        <f>SER_RawData!G27</f>
        <v>100</v>
      </c>
      <c r="H15" s="152">
        <f>SER_RawData!H27</f>
        <v>100</v>
      </c>
      <c r="I15" s="152">
        <f>SER_RawData!I27</f>
        <v>100</v>
      </c>
    </row>
    <row r="16" spans="1:13">
      <c r="A16" s="608" t="s">
        <v>62</v>
      </c>
      <c r="B16" s="608"/>
      <c r="C16" s="608"/>
      <c r="D16" s="608"/>
      <c r="E16" s="608"/>
      <c r="F16" s="608"/>
      <c r="G16" s="608"/>
      <c r="H16" s="608"/>
      <c r="I16" s="608"/>
      <c r="M16" s="250"/>
    </row>
    <row r="17" spans="1:13">
      <c r="A17" s="251" t="s">
        <v>10</v>
      </c>
      <c r="B17" s="251" t="s">
        <v>55</v>
      </c>
      <c r="C17" s="251">
        <f>SER_RawData!C29</f>
        <v>654</v>
      </c>
      <c r="D17" s="251">
        <f>SER_RawData!D29</f>
        <v>654</v>
      </c>
      <c r="E17" s="251">
        <f>SER_RawData!E29</f>
        <v>654</v>
      </c>
      <c r="F17" s="251">
        <f>SER_RawData!F29</f>
        <v>654</v>
      </c>
      <c r="G17" s="251">
        <f>SER_RawData!G29</f>
        <v>654</v>
      </c>
      <c r="H17" s="251">
        <f>SER_RawData!H29</f>
        <v>654</v>
      </c>
      <c r="I17" s="251">
        <f>SER_RawData!I29</f>
        <v>654</v>
      </c>
      <c r="M17" s="250"/>
    </row>
    <row r="18" spans="1:13">
      <c r="A18" s="251" t="s">
        <v>11</v>
      </c>
      <c r="B18" s="251" t="s">
        <v>55</v>
      </c>
      <c r="C18" s="251">
        <f>SER_RawData!C30</f>
        <v>133</v>
      </c>
      <c r="D18" s="251">
        <f>SER_RawData!D30</f>
        <v>133</v>
      </c>
      <c r="E18" s="251">
        <f>SER_RawData!E30</f>
        <v>133</v>
      </c>
      <c r="F18" s="251">
        <f>SER_RawData!F30</f>
        <v>133</v>
      </c>
      <c r="G18" s="251">
        <f>SER_RawData!G30</f>
        <v>133</v>
      </c>
      <c r="H18" s="251">
        <f>SER_RawData!H30</f>
        <v>133</v>
      </c>
      <c r="I18" s="251">
        <f>SER_RawData!I30</f>
        <v>133</v>
      </c>
      <c r="M18" s="250"/>
    </row>
    <row r="19" spans="1:13">
      <c r="A19" s="251" t="s">
        <v>14</v>
      </c>
      <c r="B19" s="251" t="s">
        <v>55</v>
      </c>
      <c r="C19" s="251">
        <f>SER_RawData!C31</f>
        <v>635</v>
      </c>
      <c r="D19" s="251">
        <f>SER_RawData!D31</f>
        <v>635</v>
      </c>
      <c r="E19" s="251">
        <f>SER_RawData!E31</f>
        <v>635</v>
      </c>
      <c r="F19" s="251">
        <f>SER_RawData!F31</f>
        <v>635</v>
      </c>
      <c r="G19" s="251">
        <f>SER_RawData!G31</f>
        <v>635</v>
      </c>
      <c r="H19" s="251">
        <f>SER_RawData!H31</f>
        <v>635</v>
      </c>
      <c r="I19" s="251">
        <f>SER_RawData!I31</f>
        <v>635</v>
      </c>
      <c r="M19" s="250"/>
    </row>
    <row r="20" spans="1:13" ht="30">
      <c r="A20" s="156" t="s">
        <v>78</v>
      </c>
      <c r="B20" s="251" t="s">
        <v>55</v>
      </c>
      <c r="C20" s="251">
        <f>SER_RawData!C32-SER_RawData!C33</f>
        <v>150</v>
      </c>
      <c r="D20" s="251">
        <f>SER_RawData!D32-SER_RawData!D33</f>
        <v>150</v>
      </c>
      <c r="E20" s="251">
        <f>SER_RawData!E32-SER_RawData!E33</f>
        <v>150</v>
      </c>
      <c r="F20" s="251">
        <f>SER_RawData!F32-SER_RawData!F33</f>
        <v>150</v>
      </c>
      <c r="G20" s="251">
        <f>SER_RawData!G32-SER_RawData!G33</f>
        <v>150</v>
      </c>
      <c r="H20" s="251">
        <f>SER_RawData!H32-SER_RawData!H33</f>
        <v>150</v>
      </c>
      <c r="I20" s="251">
        <f>SER_RawData!I32-SER_RawData!I33</f>
        <v>150</v>
      </c>
      <c r="M20" s="250"/>
    </row>
    <row r="21" spans="1:13">
      <c r="A21" s="251" t="s">
        <v>79</v>
      </c>
      <c r="B21" s="251" t="s">
        <v>55</v>
      </c>
      <c r="C21" s="251">
        <f>SER_RawData!C33</f>
        <v>100</v>
      </c>
      <c r="D21" s="251">
        <f>SER_RawData!D33</f>
        <v>100</v>
      </c>
      <c r="E21" s="251">
        <f>SER_RawData!E33</f>
        <v>100</v>
      </c>
      <c r="F21" s="251">
        <f>SER_RawData!F33</f>
        <v>100</v>
      </c>
      <c r="G21" s="251">
        <f>SER_RawData!G33</f>
        <v>100</v>
      </c>
      <c r="H21" s="251">
        <f>SER_RawData!H33</f>
        <v>100</v>
      </c>
      <c r="I21" s="251">
        <f>SER_RawData!I33</f>
        <v>100</v>
      </c>
      <c r="M21" s="250"/>
    </row>
    <row r="22" spans="1:13">
      <c r="A22" s="251" t="s">
        <v>80</v>
      </c>
      <c r="B22" s="251" t="s">
        <v>55</v>
      </c>
      <c r="C22" s="251">
        <f>SER_RawData!C34</f>
        <v>123</v>
      </c>
      <c r="D22" s="251">
        <f>SER_RawData!D34</f>
        <v>123</v>
      </c>
      <c r="E22" s="251">
        <f>SER_RawData!E34</f>
        <v>123</v>
      </c>
      <c r="F22" s="251">
        <f>SER_RawData!F34</f>
        <v>123</v>
      </c>
      <c r="G22" s="251">
        <f>SER_RawData!G34</f>
        <v>123</v>
      </c>
      <c r="H22" s="251">
        <f>SER_RawData!H34</f>
        <v>123</v>
      </c>
      <c r="I22" s="251">
        <f>SER_RawData!I34</f>
        <v>123</v>
      </c>
      <c r="M22" s="250"/>
    </row>
    <row r="23" spans="1:13">
      <c r="A23" s="251" t="s">
        <v>13</v>
      </c>
      <c r="B23" s="251" t="s">
        <v>55</v>
      </c>
      <c r="C23" s="251">
        <f>SER_RawData!C36</f>
        <v>0</v>
      </c>
      <c r="D23" s="251">
        <f>SER_RawData!D36</f>
        <v>0</v>
      </c>
      <c r="E23" s="251">
        <f>SER_RawData!E36</f>
        <v>0</v>
      </c>
      <c r="F23" s="251">
        <f>SER_RawData!F36</f>
        <v>0</v>
      </c>
      <c r="G23" s="251">
        <f>SER_RawData!G36</f>
        <v>0</v>
      </c>
      <c r="H23" s="251">
        <f>SER_RawData!H36</f>
        <v>0</v>
      </c>
      <c r="I23" s="251">
        <f>SER_RawData!I36</f>
        <v>0</v>
      </c>
      <c r="M23" s="250"/>
    </row>
    <row r="24" spans="1:13">
      <c r="A24" s="605" t="s">
        <v>81</v>
      </c>
      <c r="B24" s="605"/>
      <c r="C24" s="605"/>
      <c r="D24" s="605"/>
      <c r="E24" s="605"/>
      <c r="F24" s="605"/>
      <c r="G24" s="605"/>
      <c r="H24" s="605"/>
      <c r="I24" s="605"/>
      <c r="M24" s="250"/>
    </row>
    <row r="25" spans="1:13">
      <c r="A25" s="252" t="s">
        <v>10</v>
      </c>
      <c r="B25" s="252" t="s">
        <v>28</v>
      </c>
      <c r="C25" s="252">
        <f>SER_RawData!C37</f>
        <v>60</v>
      </c>
      <c r="D25" s="252">
        <f>SER_RawData!D37</f>
        <v>60</v>
      </c>
      <c r="E25" s="252">
        <f>SER_RawData!E37</f>
        <v>60</v>
      </c>
      <c r="F25" s="252">
        <f>SER_RawData!F37</f>
        <v>60</v>
      </c>
      <c r="G25" s="252">
        <f>SER_RawData!G37</f>
        <v>60</v>
      </c>
      <c r="H25" s="252">
        <f>SER_RawData!H37</f>
        <v>60</v>
      </c>
      <c r="I25" s="252">
        <f>SER_RawData!I37</f>
        <v>60</v>
      </c>
    </row>
    <row r="26" spans="1:13">
      <c r="A26" s="252" t="s">
        <v>11</v>
      </c>
      <c r="B26" s="252" t="s">
        <v>28</v>
      </c>
      <c r="C26" s="252">
        <f>SER_RawData!C38</f>
        <v>70</v>
      </c>
      <c r="D26" s="252">
        <f>SER_RawData!D38</f>
        <v>70</v>
      </c>
      <c r="E26" s="252">
        <f>SER_RawData!E38</f>
        <v>70</v>
      </c>
      <c r="F26" s="252">
        <f>SER_RawData!F38</f>
        <v>70</v>
      </c>
      <c r="G26" s="252">
        <f>SER_RawData!G38</f>
        <v>70</v>
      </c>
      <c r="H26" s="252">
        <f>SER_RawData!H38</f>
        <v>70</v>
      </c>
      <c r="I26" s="252">
        <f>SER_RawData!I38</f>
        <v>70</v>
      </c>
    </row>
    <row r="27" spans="1:13">
      <c r="A27" s="252" t="s">
        <v>14</v>
      </c>
      <c r="B27" s="157" t="s">
        <v>28</v>
      </c>
      <c r="C27" s="252">
        <f>SER_RawData!C39</f>
        <v>90</v>
      </c>
      <c r="D27" s="157"/>
      <c r="E27" s="157"/>
      <c r="F27" s="252"/>
      <c r="G27" s="252"/>
      <c r="H27" s="252"/>
      <c r="I27" s="252"/>
    </row>
    <row r="28" spans="1:13" ht="30">
      <c r="A28" s="252" t="s">
        <v>78</v>
      </c>
      <c r="B28" s="252" t="s">
        <v>28</v>
      </c>
      <c r="C28" s="252">
        <v>100</v>
      </c>
      <c r="D28" s="252">
        <v>100</v>
      </c>
      <c r="E28" s="252">
        <v>100</v>
      </c>
      <c r="F28" s="252">
        <v>100</v>
      </c>
      <c r="G28" s="252">
        <v>100</v>
      </c>
      <c r="H28" s="252">
        <v>100</v>
      </c>
      <c r="I28" s="252">
        <v>100</v>
      </c>
    </row>
    <row r="29" spans="1:13">
      <c r="A29" s="252" t="s">
        <v>79</v>
      </c>
      <c r="B29" s="252" t="s">
        <v>28</v>
      </c>
      <c r="C29" s="252"/>
      <c r="D29" s="252"/>
      <c r="E29" s="252"/>
      <c r="F29" s="252"/>
      <c r="G29" s="252"/>
      <c r="H29" s="252"/>
      <c r="I29" s="252"/>
    </row>
    <row r="30" spans="1:13">
      <c r="A30" s="252" t="s">
        <v>80</v>
      </c>
      <c r="B30" s="252" t="s">
        <v>28</v>
      </c>
      <c r="C30" s="252">
        <v>100</v>
      </c>
      <c r="D30" s="252">
        <v>100</v>
      </c>
      <c r="E30" s="252">
        <v>100</v>
      </c>
      <c r="F30" s="252">
        <v>100</v>
      </c>
      <c r="G30" s="252">
        <v>100</v>
      </c>
      <c r="H30" s="252">
        <v>100</v>
      </c>
      <c r="I30" s="252">
        <v>100</v>
      </c>
    </row>
    <row r="31" spans="1:13">
      <c r="A31" s="252" t="s">
        <v>13</v>
      </c>
      <c r="B31" s="252" t="s">
        <v>28</v>
      </c>
      <c r="C31" s="252">
        <v>100</v>
      </c>
      <c r="D31" s="252">
        <v>100</v>
      </c>
      <c r="E31" s="252">
        <v>100</v>
      </c>
      <c r="F31" s="252">
        <v>100</v>
      </c>
      <c r="G31" s="252">
        <v>100</v>
      </c>
      <c r="H31" s="252">
        <v>100</v>
      </c>
      <c r="I31" s="252">
        <v>100</v>
      </c>
    </row>
    <row r="32" spans="1:13">
      <c r="A32" s="606" t="s">
        <v>82</v>
      </c>
      <c r="B32" s="606"/>
      <c r="C32" s="606"/>
      <c r="D32" s="606"/>
      <c r="E32" s="606"/>
      <c r="F32" s="606"/>
      <c r="G32" s="606"/>
      <c r="H32" s="606"/>
      <c r="I32" s="606"/>
    </row>
    <row r="33" spans="1:9">
      <c r="A33" s="253" t="s">
        <v>10</v>
      </c>
      <c r="B33" s="253" t="s">
        <v>55</v>
      </c>
      <c r="C33" s="253">
        <f>C17*C25/100</f>
        <v>392.4</v>
      </c>
      <c r="D33" s="253">
        <f t="shared" ref="D33:I33" si="0">D17*D25/100</f>
        <v>392.4</v>
      </c>
      <c r="E33" s="253">
        <f t="shared" si="0"/>
        <v>392.4</v>
      </c>
      <c r="F33" s="253">
        <f t="shared" si="0"/>
        <v>392.4</v>
      </c>
      <c r="G33" s="253">
        <f t="shared" si="0"/>
        <v>392.4</v>
      </c>
      <c r="H33" s="253">
        <f t="shared" si="0"/>
        <v>392.4</v>
      </c>
      <c r="I33" s="253">
        <f t="shared" si="0"/>
        <v>392.4</v>
      </c>
    </row>
    <row r="34" spans="1:9">
      <c r="A34" s="253" t="s">
        <v>11</v>
      </c>
      <c r="B34" s="253" t="s">
        <v>55</v>
      </c>
      <c r="C34" s="253">
        <f t="shared" ref="C34:I39" si="1">C18*C26/100</f>
        <v>93.1</v>
      </c>
      <c r="D34" s="253">
        <f t="shared" si="1"/>
        <v>93.1</v>
      </c>
      <c r="E34" s="253">
        <f t="shared" si="1"/>
        <v>93.1</v>
      </c>
      <c r="F34" s="253">
        <f t="shared" si="1"/>
        <v>93.1</v>
      </c>
      <c r="G34" s="253">
        <f t="shared" si="1"/>
        <v>93.1</v>
      </c>
      <c r="H34" s="253">
        <f t="shared" si="1"/>
        <v>93.1</v>
      </c>
      <c r="I34" s="253">
        <f t="shared" si="1"/>
        <v>93.1</v>
      </c>
    </row>
    <row r="35" spans="1:9">
      <c r="A35" s="253" t="s">
        <v>14</v>
      </c>
      <c r="B35" s="253" t="s">
        <v>55</v>
      </c>
      <c r="C35" s="253">
        <f t="shared" si="1"/>
        <v>571.5</v>
      </c>
      <c r="D35" s="253">
        <f t="shared" si="1"/>
        <v>0</v>
      </c>
      <c r="E35" s="253">
        <f t="shared" si="1"/>
        <v>0</v>
      </c>
      <c r="F35" s="253">
        <f t="shared" si="1"/>
        <v>0</v>
      </c>
      <c r="G35" s="253">
        <f t="shared" si="1"/>
        <v>0</v>
      </c>
      <c r="H35" s="253">
        <f t="shared" si="1"/>
        <v>0</v>
      </c>
      <c r="I35" s="253">
        <f t="shared" si="1"/>
        <v>0</v>
      </c>
    </row>
    <row r="36" spans="1:9" ht="30">
      <c r="A36" s="253" t="s">
        <v>78</v>
      </c>
      <c r="B36" s="253" t="s">
        <v>55</v>
      </c>
      <c r="C36" s="253">
        <f t="shared" si="1"/>
        <v>150</v>
      </c>
      <c r="D36" s="253">
        <f t="shared" si="1"/>
        <v>150</v>
      </c>
      <c r="E36" s="253">
        <f t="shared" si="1"/>
        <v>150</v>
      </c>
      <c r="F36" s="253">
        <f t="shared" si="1"/>
        <v>150</v>
      </c>
      <c r="G36" s="253">
        <f t="shared" si="1"/>
        <v>150</v>
      </c>
      <c r="H36" s="253">
        <f t="shared" si="1"/>
        <v>150</v>
      </c>
      <c r="I36" s="253">
        <f t="shared" si="1"/>
        <v>150</v>
      </c>
    </row>
    <row r="37" spans="1:9">
      <c r="A37" s="253" t="s">
        <v>79</v>
      </c>
      <c r="B37" s="253" t="s">
        <v>55</v>
      </c>
      <c r="C37" s="253">
        <f>C21*C14*100/100</f>
        <v>350</v>
      </c>
      <c r="D37" s="253">
        <f t="shared" ref="D37:I37" si="2">D21*D14*100/100</f>
        <v>350</v>
      </c>
      <c r="E37" s="253">
        <f t="shared" si="2"/>
        <v>350</v>
      </c>
      <c r="F37" s="253">
        <f t="shared" si="2"/>
        <v>350</v>
      </c>
      <c r="G37" s="253">
        <f t="shared" si="2"/>
        <v>350</v>
      </c>
      <c r="H37" s="253">
        <f t="shared" si="2"/>
        <v>350</v>
      </c>
      <c r="I37" s="253">
        <f t="shared" si="2"/>
        <v>350</v>
      </c>
    </row>
    <row r="38" spans="1:9" ht="15.75" customHeight="1">
      <c r="A38" s="253" t="s">
        <v>80</v>
      </c>
      <c r="B38" s="253" t="s">
        <v>55</v>
      </c>
      <c r="C38" s="253">
        <f t="shared" si="1"/>
        <v>123</v>
      </c>
      <c r="D38" s="253">
        <f t="shared" si="1"/>
        <v>123</v>
      </c>
      <c r="E38" s="253">
        <f t="shared" si="1"/>
        <v>123</v>
      </c>
      <c r="F38" s="253">
        <f t="shared" si="1"/>
        <v>123</v>
      </c>
      <c r="G38" s="253">
        <f t="shared" si="1"/>
        <v>123</v>
      </c>
      <c r="H38" s="253">
        <f t="shared" si="1"/>
        <v>123</v>
      </c>
      <c r="I38" s="253">
        <f t="shared" si="1"/>
        <v>123</v>
      </c>
    </row>
    <row r="39" spans="1:9" ht="15.75" customHeight="1">
      <c r="A39" s="253" t="s">
        <v>13</v>
      </c>
      <c r="B39" s="253" t="s">
        <v>55</v>
      </c>
      <c r="C39" s="253">
        <f t="shared" si="1"/>
        <v>0</v>
      </c>
      <c r="D39" s="253">
        <f t="shared" si="1"/>
        <v>0</v>
      </c>
      <c r="E39" s="253">
        <f t="shared" si="1"/>
        <v>0</v>
      </c>
      <c r="F39" s="253">
        <f t="shared" si="1"/>
        <v>0</v>
      </c>
      <c r="G39" s="253">
        <f t="shared" si="1"/>
        <v>0</v>
      </c>
      <c r="H39" s="253">
        <f t="shared" si="1"/>
        <v>0</v>
      </c>
      <c r="I39" s="253">
        <f t="shared" si="1"/>
        <v>0</v>
      </c>
    </row>
    <row r="40" spans="1:9" ht="15.75" customHeight="1">
      <c r="A40" s="253" t="s">
        <v>34</v>
      </c>
      <c r="B40" s="253" t="s">
        <v>55</v>
      </c>
      <c r="C40" s="253">
        <f>SUM(C33:C39)</f>
        <v>1680</v>
      </c>
      <c r="D40" s="253">
        <f t="shared" ref="D40:I40" si="3">SUM(D33:D39)</f>
        <v>1108.5</v>
      </c>
      <c r="E40" s="253">
        <f t="shared" si="3"/>
        <v>1108.5</v>
      </c>
      <c r="F40" s="253">
        <f t="shared" si="3"/>
        <v>1108.5</v>
      </c>
      <c r="G40" s="253">
        <f t="shared" si="3"/>
        <v>1108.5</v>
      </c>
      <c r="H40" s="253">
        <f t="shared" si="3"/>
        <v>1108.5</v>
      </c>
      <c r="I40" s="253">
        <f t="shared" si="3"/>
        <v>1108.5</v>
      </c>
    </row>
    <row r="41" spans="1:9">
      <c r="A41" s="609" t="s">
        <v>83</v>
      </c>
      <c r="B41" s="609"/>
      <c r="C41" s="609"/>
      <c r="D41" s="609"/>
      <c r="E41" s="609"/>
      <c r="F41" s="609"/>
      <c r="G41" s="609"/>
      <c r="H41" s="609"/>
      <c r="I41" s="609"/>
    </row>
    <row r="42" spans="1:9">
      <c r="A42" s="250"/>
      <c r="B42" s="250"/>
      <c r="C42" s="250">
        <v>2022</v>
      </c>
      <c r="D42" s="152">
        <v>2025</v>
      </c>
      <c r="E42" s="152">
        <v>2030</v>
      </c>
      <c r="F42" s="152">
        <v>2035</v>
      </c>
      <c r="G42" s="152">
        <v>2040</v>
      </c>
      <c r="H42" s="152">
        <v>2045</v>
      </c>
      <c r="I42" s="152">
        <v>2050</v>
      </c>
    </row>
    <row r="43" spans="1:9">
      <c r="A43" s="254" t="s">
        <v>10</v>
      </c>
      <c r="B43" s="254" t="s">
        <v>28</v>
      </c>
      <c r="C43" s="255">
        <f>C33/C$40*100</f>
        <v>23.357142857142858</v>
      </c>
      <c r="D43" s="255">
        <f t="shared" ref="D43:I43" si="4">D33/D$40*100</f>
        <v>35.399188092016239</v>
      </c>
      <c r="E43" s="255">
        <f t="shared" si="4"/>
        <v>35.399188092016239</v>
      </c>
      <c r="F43" s="255">
        <f t="shared" si="4"/>
        <v>35.399188092016239</v>
      </c>
      <c r="G43" s="255">
        <f t="shared" si="4"/>
        <v>35.399188092016239</v>
      </c>
      <c r="H43" s="255">
        <f t="shared" si="4"/>
        <v>35.399188092016239</v>
      </c>
      <c r="I43" s="255">
        <f t="shared" si="4"/>
        <v>35.399188092016239</v>
      </c>
    </row>
    <row r="44" spans="1:9">
      <c r="A44" s="254" t="s">
        <v>11</v>
      </c>
      <c r="B44" s="254" t="s">
        <v>28</v>
      </c>
      <c r="C44" s="255">
        <f t="shared" ref="C44:I49" si="5">C34/C$40*100</f>
        <v>5.5416666666666661</v>
      </c>
      <c r="D44" s="255">
        <f t="shared" si="5"/>
        <v>8.3987370320252595</v>
      </c>
      <c r="E44" s="255">
        <f t="shared" si="5"/>
        <v>8.3987370320252595</v>
      </c>
      <c r="F44" s="255">
        <f t="shared" si="5"/>
        <v>8.3987370320252595</v>
      </c>
      <c r="G44" s="255">
        <f t="shared" si="5"/>
        <v>8.3987370320252595</v>
      </c>
      <c r="H44" s="255">
        <f t="shared" si="5"/>
        <v>8.3987370320252595</v>
      </c>
      <c r="I44" s="255">
        <f t="shared" si="5"/>
        <v>8.3987370320252595</v>
      </c>
    </row>
    <row r="45" spans="1:9">
      <c r="A45" s="254" t="s">
        <v>14</v>
      </c>
      <c r="B45" s="254" t="s">
        <v>28</v>
      </c>
      <c r="C45" s="255">
        <f t="shared" si="5"/>
        <v>34.017857142857146</v>
      </c>
      <c r="D45" s="255">
        <f t="shared" si="5"/>
        <v>0</v>
      </c>
      <c r="E45" s="255">
        <f t="shared" si="5"/>
        <v>0</v>
      </c>
      <c r="F45" s="255">
        <f t="shared" si="5"/>
        <v>0</v>
      </c>
      <c r="G45" s="255">
        <f t="shared" si="5"/>
        <v>0</v>
      </c>
      <c r="H45" s="255">
        <f t="shared" si="5"/>
        <v>0</v>
      </c>
      <c r="I45" s="255">
        <f t="shared" si="5"/>
        <v>0</v>
      </c>
    </row>
    <row r="46" spans="1:9" ht="30">
      <c r="A46" s="254" t="s">
        <v>78</v>
      </c>
      <c r="B46" s="254" t="s">
        <v>28</v>
      </c>
      <c r="C46" s="255">
        <f t="shared" si="5"/>
        <v>8.9285714285714288</v>
      </c>
      <c r="D46" s="255">
        <f t="shared" si="5"/>
        <v>13.531799729364005</v>
      </c>
      <c r="E46" s="255">
        <f t="shared" si="5"/>
        <v>13.531799729364005</v>
      </c>
      <c r="F46" s="255">
        <f t="shared" si="5"/>
        <v>13.531799729364005</v>
      </c>
      <c r="G46" s="255">
        <f t="shared" si="5"/>
        <v>13.531799729364005</v>
      </c>
      <c r="H46" s="255">
        <f t="shared" si="5"/>
        <v>13.531799729364005</v>
      </c>
      <c r="I46" s="255">
        <f t="shared" si="5"/>
        <v>13.531799729364005</v>
      </c>
    </row>
    <row r="47" spans="1:9">
      <c r="A47" s="254" t="s">
        <v>79</v>
      </c>
      <c r="B47" s="254" t="s">
        <v>28</v>
      </c>
      <c r="C47" s="255">
        <f t="shared" si="5"/>
        <v>20.833333333333336</v>
      </c>
      <c r="D47" s="255">
        <f t="shared" si="5"/>
        <v>31.574199368516016</v>
      </c>
      <c r="E47" s="255">
        <f t="shared" si="5"/>
        <v>31.574199368516016</v>
      </c>
      <c r="F47" s="255">
        <f t="shared" si="5"/>
        <v>31.574199368516016</v>
      </c>
      <c r="G47" s="255">
        <f t="shared" si="5"/>
        <v>31.574199368516016</v>
      </c>
      <c r="H47" s="255">
        <f t="shared" si="5"/>
        <v>31.574199368516016</v>
      </c>
      <c r="I47" s="255">
        <f t="shared" si="5"/>
        <v>31.574199368516016</v>
      </c>
    </row>
    <row r="48" spans="1:9">
      <c r="A48" s="254" t="s">
        <v>80</v>
      </c>
      <c r="B48" s="254" t="s">
        <v>28</v>
      </c>
      <c r="C48" s="255">
        <f t="shared" si="5"/>
        <v>7.3214285714285721</v>
      </c>
      <c r="D48" s="255">
        <f t="shared" si="5"/>
        <v>11.096075778078484</v>
      </c>
      <c r="E48" s="255">
        <f t="shared" si="5"/>
        <v>11.096075778078484</v>
      </c>
      <c r="F48" s="255">
        <f t="shared" si="5"/>
        <v>11.096075778078484</v>
      </c>
      <c r="G48" s="255">
        <f t="shared" si="5"/>
        <v>11.096075778078484</v>
      </c>
      <c r="H48" s="255">
        <f t="shared" si="5"/>
        <v>11.096075778078484</v>
      </c>
      <c r="I48" s="255">
        <f t="shared" si="5"/>
        <v>11.096075778078484</v>
      </c>
    </row>
    <row r="49" spans="1:9">
      <c r="A49" s="254" t="s">
        <v>13</v>
      </c>
      <c r="B49" s="254" t="s">
        <v>28</v>
      </c>
      <c r="C49" s="255">
        <f t="shared" si="5"/>
        <v>0</v>
      </c>
      <c r="D49" s="255">
        <f t="shared" si="5"/>
        <v>0</v>
      </c>
      <c r="E49" s="255">
        <f t="shared" si="5"/>
        <v>0</v>
      </c>
      <c r="F49" s="255">
        <f t="shared" si="5"/>
        <v>0</v>
      </c>
      <c r="G49" s="255">
        <f t="shared" si="5"/>
        <v>0</v>
      </c>
      <c r="H49" s="255">
        <f t="shared" si="5"/>
        <v>0</v>
      </c>
      <c r="I49" s="255">
        <f t="shared" si="5"/>
        <v>0</v>
      </c>
    </row>
    <row r="50" spans="1:9">
      <c r="A50" s="612" t="s">
        <v>84</v>
      </c>
      <c r="B50" s="612"/>
      <c r="C50" s="612"/>
      <c r="D50" s="612"/>
      <c r="E50" s="612"/>
      <c r="F50" s="612"/>
      <c r="G50" s="612"/>
      <c r="H50" s="612"/>
      <c r="I50" s="612"/>
    </row>
    <row r="51" spans="1:9" ht="30">
      <c r="A51" s="158" t="s">
        <v>85</v>
      </c>
      <c r="B51" s="256" t="s">
        <v>86</v>
      </c>
      <c r="C51" s="256">
        <f>C40/(SER_RawData!C3*SER_RawData!C5/100*SER_RawData!C6/100*SER_RawData!C18/100*SER_RawData!C19*SER_RawData!C22/100*SER_RawData!C23/100)</f>
        <v>460.9053497942387</v>
      </c>
      <c r="D51" s="256">
        <f>D40/(SER_RawData!D3*SER_RawData!D5/100*SER_RawData!D6/100*SER_RawData!D18/100*SER_RawData!D19*SER_RawData!D22/100*SER_RawData!D23/100)</f>
        <v>253.42935528120717</v>
      </c>
      <c r="E51" s="256">
        <f>E40/(SER_RawData!E3*SER_RawData!E5/100*SER_RawData!E6/100*SER_RawData!E18/100*SER_RawData!E19*SER_RawData!E22/100*SER_RawData!E23/100)</f>
        <v>217.22516166960614</v>
      </c>
      <c r="F51" s="256">
        <f>F40/(SER_RawData!F3*SER_RawData!F5/100*SER_RawData!F6/100*SER_RawData!F18/100*SER_RawData!F19*SER_RawData!F22/100*SER_RawData!F23/100)</f>
        <v>190.0720164609053</v>
      </c>
      <c r="G51" s="256">
        <f>G40/(SER_RawData!G3*SER_RawData!G5/100*SER_RawData!G6/100*SER_RawData!G18/100*SER_RawData!G19*SER_RawData!G22/100*SER_RawData!G23/100)</f>
        <v>168.95290352080471</v>
      </c>
      <c r="H51" s="256">
        <f>H40/(SER_RawData!H3*SER_RawData!H5/100*SER_RawData!H6/100*SER_RawData!H18/100*SER_RawData!H19*SER_RawData!H22/100*SER_RawData!H23/100)</f>
        <v>152.05761316872429</v>
      </c>
      <c r="I51" s="256">
        <f>I40/(SER_RawData!I3*SER_RawData!I5/100*SER_RawData!I6/100*SER_RawData!I18/100*SER_RawData!I19*SER_RawData!I22/100*SER_RawData!I23/100)</f>
        <v>138.23419378974936</v>
      </c>
    </row>
    <row r="52" spans="1:9" s="153" customFormat="1" ht="18.600000000000001" customHeight="1">
      <c r="A52" s="607" t="s">
        <v>87</v>
      </c>
      <c r="B52" s="607"/>
      <c r="C52" s="607"/>
      <c r="D52" s="607"/>
      <c r="E52" s="607"/>
      <c r="F52" s="607"/>
      <c r="G52" s="607"/>
      <c r="H52" s="607"/>
      <c r="I52" s="159"/>
    </row>
    <row r="53" spans="1:9">
      <c r="A53" s="160"/>
      <c r="B53" s="250" t="s">
        <v>31</v>
      </c>
      <c r="C53" s="250">
        <v>2022</v>
      </c>
      <c r="D53" s="152">
        <v>2025</v>
      </c>
      <c r="E53" s="152">
        <v>2030</v>
      </c>
      <c r="F53" s="152">
        <v>2035</v>
      </c>
      <c r="G53" s="152">
        <v>2040</v>
      </c>
      <c r="H53" s="152">
        <v>2045</v>
      </c>
      <c r="I53" s="152">
        <v>2050</v>
      </c>
    </row>
    <row r="54" spans="1:9">
      <c r="A54" s="608" t="s">
        <v>62</v>
      </c>
      <c r="B54" s="608"/>
      <c r="C54" s="608"/>
      <c r="D54" s="608"/>
      <c r="E54" s="608"/>
      <c r="F54" s="608"/>
      <c r="G54" s="608"/>
      <c r="H54" s="608"/>
      <c r="I54" s="608"/>
    </row>
    <row r="55" spans="1:9">
      <c r="A55" s="251" t="s">
        <v>14</v>
      </c>
      <c r="B55" s="251" t="s">
        <v>55</v>
      </c>
      <c r="C55" s="251">
        <f>SER_RawData!C45</f>
        <v>321</v>
      </c>
      <c r="D55" s="251">
        <f>SER_RawData!D45</f>
        <v>321</v>
      </c>
      <c r="E55" s="251">
        <f>SER_RawData!E45</f>
        <v>321</v>
      </c>
      <c r="F55" s="251">
        <f>SER_RawData!F45</f>
        <v>321</v>
      </c>
      <c r="G55" s="251">
        <f>SER_RawData!G45</f>
        <v>321</v>
      </c>
      <c r="H55" s="251">
        <f>SER_RawData!H45</f>
        <v>321</v>
      </c>
      <c r="I55" s="251">
        <f>SER_RawData!I45</f>
        <v>321</v>
      </c>
    </row>
    <row r="56" spans="1:9">
      <c r="A56" s="251" t="s">
        <v>12</v>
      </c>
      <c r="B56" s="251" t="s">
        <v>55</v>
      </c>
      <c r="C56" s="251">
        <f>SER_RawData!C46</f>
        <v>654</v>
      </c>
      <c r="D56" s="251">
        <f>SER_RawData!D46</f>
        <v>654</v>
      </c>
      <c r="E56" s="251">
        <f>SER_RawData!E46</f>
        <v>654</v>
      </c>
      <c r="F56" s="251">
        <f>SER_RawData!F46</f>
        <v>654</v>
      </c>
      <c r="G56" s="251">
        <f>SER_RawData!G46</f>
        <v>654</v>
      </c>
      <c r="H56" s="251">
        <f>SER_RawData!H46</f>
        <v>654</v>
      </c>
      <c r="I56" s="251">
        <f>SER_RawData!I46</f>
        <v>654</v>
      </c>
    </row>
    <row r="57" spans="1:9">
      <c r="A57" s="605" t="s">
        <v>81</v>
      </c>
      <c r="B57" s="605"/>
      <c r="C57" s="605"/>
      <c r="D57" s="605"/>
      <c r="E57" s="605"/>
      <c r="F57" s="605"/>
      <c r="G57" s="605"/>
      <c r="H57" s="605"/>
      <c r="I57" s="605"/>
    </row>
    <row r="58" spans="1:9">
      <c r="A58" s="252" t="s">
        <v>63</v>
      </c>
      <c r="B58" s="252" t="s">
        <v>64</v>
      </c>
      <c r="C58" s="252">
        <f>SER_RawData!C48</f>
        <v>1</v>
      </c>
      <c r="D58" s="252">
        <f>SER_RawData!D48</f>
        <v>1</v>
      </c>
      <c r="E58" s="252">
        <f>SER_RawData!E48</f>
        <v>1</v>
      </c>
      <c r="F58" s="252">
        <f>SER_RawData!F48</f>
        <v>1</v>
      </c>
      <c r="G58" s="252">
        <f>SER_RawData!G48</f>
        <v>1</v>
      </c>
      <c r="H58" s="252">
        <f>SER_RawData!H48</f>
        <v>1</v>
      </c>
      <c r="I58" s="252">
        <f>SER_RawData!I48</f>
        <v>1</v>
      </c>
    </row>
    <row r="59" spans="1:9">
      <c r="A59" s="252" t="s">
        <v>65</v>
      </c>
      <c r="B59" s="252" t="s">
        <v>64</v>
      </c>
      <c r="C59" s="252">
        <f>SER_RawData!C49</f>
        <v>3</v>
      </c>
      <c r="D59" s="252">
        <f>SER_RawData!D49</f>
        <v>3</v>
      </c>
      <c r="E59" s="252">
        <f>SER_RawData!E49</f>
        <v>3</v>
      </c>
      <c r="F59" s="252">
        <f>SER_RawData!F49</f>
        <v>3</v>
      </c>
      <c r="G59" s="252">
        <f>SER_RawData!G49</f>
        <v>3</v>
      </c>
      <c r="H59" s="252">
        <f>SER_RawData!H49</f>
        <v>3</v>
      </c>
      <c r="I59" s="252">
        <f>SER_RawData!I49</f>
        <v>3</v>
      </c>
    </row>
    <row r="60" spans="1:9">
      <c r="A60" s="606" t="s">
        <v>82</v>
      </c>
      <c r="B60" s="606"/>
      <c r="C60" s="606"/>
      <c r="D60" s="606"/>
      <c r="E60" s="606"/>
      <c r="F60" s="606"/>
      <c r="G60" s="606"/>
      <c r="H60" s="606"/>
      <c r="I60" s="606"/>
    </row>
    <row r="61" spans="1:9">
      <c r="A61" s="253" t="s">
        <v>14</v>
      </c>
      <c r="B61" s="253" t="s">
        <v>55</v>
      </c>
      <c r="C61" s="253">
        <f>C55*C58</f>
        <v>321</v>
      </c>
      <c r="D61" s="253">
        <f t="shared" ref="D61:I61" si="6">D55*D58</f>
        <v>321</v>
      </c>
      <c r="E61" s="253">
        <f t="shared" si="6"/>
        <v>321</v>
      </c>
      <c r="F61" s="253">
        <f t="shared" si="6"/>
        <v>321</v>
      </c>
      <c r="G61" s="253">
        <f t="shared" si="6"/>
        <v>321</v>
      </c>
      <c r="H61" s="253">
        <f t="shared" si="6"/>
        <v>321</v>
      </c>
      <c r="I61" s="253">
        <f t="shared" si="6"/>
        <v>321</v>
      </c>
    </row>
    <row r="62" spans="1:9">
      <c r="A62" s="253" t="s">
        <v>12</v>
      </c>
      <c r="B62" s="253" t="s">
        <v>55</v>
      </c>
      <c r="C62" s="253">
        <f>C56*C59</f>
        <v>1962</v>
      </c>
      <c r="D62" s="253">
        <f t="shared" ref="D62:I62" si="7">D56*D59</f>
        <v>1962</v>
      </c>
      <c r="E62" s="253">
        <f t="shared" si="7"/>
        <v>1962</v>
      </c>
      <c r="F62" s="253">
        <f t="shared" si="7"/>
        <v>1962</v>
      </c>
      <c r="G62" s="253">
        <f t="shared" si="7"/>
        <v>1962</v>
      </c>
      <c r="H62" s="253">
        <f t="shared" si="7"/>
        <v>1962</v>
      </c>
      <c r="I62" s="253">
        <f t="shared" si="7"/>
        <v>1962</v>
      </c>
    </row>
    <row r="63" spans="1:9" ht="15.75" customHeight="1">
      <c r="A63" s="253" t="s">
        <v>34</v>
      </c>
      <c r="B63" s="253" t="s">
        <v>55</v>
      </c>
      <c r="C63" s="253">
        <f t="shared" ref="C63" si="8">SUM(C61:C62)</f>
        <v>2283</v>
      </c>
      <c r="D63" s="253">
        <f t="shared" ref="D63:I63" si="9">SUM(D61:D62)</f>
        <v>2283</v>
      </c>
      <c r="E63" s="253">
        <f t="shared" si="9"/>
        <v>2283</v>
      </c>
      <c r="F63" s="253">
        <f t="shared" si="9"/>
        <v>2283</v>
      </c>
      <c r="G63" s="253">
        <f t="shared" si="9"/>
        <v>2283</v>
      </c>
      <c r="H63" s="253">
        <f t="shared" si="9"/>
        <v>2283</v>
      </c>
      <c r="I63" s="253">
        <f t="shared" si="9"/>
        <v>2283</v>
      </c>
    </row>
    <row r="64" spans="1:9">
      <c r="A64" s="609" t="s">
        <v>83</v>
      </c>
      <c r="B64" s="609"/>
      <c r="C64" s="609"/>
      <c r="D64" s="609"/>
      <c r="E64" s="609"/>
      <c r="F64" s="609"/>
      <c r="G64" s="609"/>
      <c r="H64" s="609"/>
      <c r="I64" s="609"/>
    </row>
    <row r="65" spans="1:9">
      <c r="A65" s="254" t="s">
        <v>14</v>
      </c>
      <c r="B65" s="254" t="s">
        <v>28</v>
      </c>
      <c r="C65" s="257">
        <f>C61/C63*100</f>
        <v>14.060446780551905</v>
      </c>
      <c r="D65" s="257">
        <f t="shared" ref="D65:I66" si="10">D61/D$63</f>
        <v>0.14060446780551905</v>
      </c>
      <c r="E65" s="257">
        <f t="shared" si="10"/>
        <v>0.14060446780551905</v>
      </c>
      <c r="F65" s="257">
        <f t="shared" si="10"/>
        <v>0.14060446780551905</v>
      </c>
      <c r="G65" s="257">
        <f t="shared" si="10"/>
        <v>0.14060446780551905</v>
      </c>
      <c r="H65" s="257">
        <f t="shared" si="10"/>
        <v>0.14060446780551905</v>
      </c>
      <c r="I65" s="257">
        <f t="shared" si="10"/>
        <v>0.14060446780551905</v>
      </c>
    </row>
    <row r="66" spans="1:9">
      <c r="A66" s="254" t="s">
        <v>12</v>
      </c>
      <c r="B66" s="254" t="s">
        <v>28</v>
      </c>
      <c r="C66" s="257">
        <f>C62/C63*100</f>
        <v>85.939553219448101</v>
      </c>
      <c r="D66" s="257">
        <f t="shared" si="10"/>
        <v>0.85939553219448095</v>
      </c>
      <c r="E66" s="257">
        <f t="shared" si="10"/>
        <v>0.85939553219448095</v>
      </c>
      <c r="F66" s="257">
        <f t="shared" si="10"/>
        <v>0.85939553219448095</v>
      </c>
      <c r="G66" s="257">
        <f t="shared" si="10"/>
        <v>0.85939553219448095</v>
      </c>
      <c r="H66" s="257">
        <f t="shared" si="10"/>
        <v>0.85939553219448095</v>
      </c>
      <c r="I66" s="257">
        <f t="shared" si="10"/>
        <v>0.85939553219448095</v>
      </c>
    </row>
    <row r="67" spans="1:9">
      <c r="A67" s="612" t="s">
        <v>88</v>
      </c>
      <c r="B67" s="612"/>
      <c r="C67" s="612"/>
      <c r="D67" s="612"/>
      <c r="E67" s="612"/>
      <c r="F67" s="612"/>
      <c r="G67" s="612"/>
      <c r="H67" s="612"/>
      <c r="I67" s="612"/>
    </row>
    <row r="68" spans="1:9" ht="30">
      <c r="A68" s="158" t="s">
        <v>89</v>
      </c>
      <c r="B68" s="256" t="s">
        <v>86</v>
      </c>
      <c r="C68" s="258">
        <f>C63/(SER_RawData!C3*SER_RawData!C5/100*SER_RawData!C6/100*SER_RawData!C18/100*SER_RawData!C19*SER_RawData!C42/100)</f>
        <v>208.77914951989024</v>
      </c>
      <c r="D68" s="258">
        <f>D$63/HOU_URB_RawData!$C26</f>
        <v>3913.7142857142853</v>
      </c>
      <c r="E68" s="258">
        <f>E$63/HOU_URB_RawData!$C26</f>
        <v>3913.7142857142853</v>
      </c>
      <c r="F68" s="258">
        <f>F$63/HOU_URB_RawData!$C26</f>
        <v>3913.7142857142853</v>
      </c>
      <c r="G68" s="258">
        <f>G$63/HOU_URB_RawData!$C26</f>
        <v>3913.7142857142853</v>
      </c>
      <c r="H68" s="258">
        <f>H$63/HOU_URB_RawData!$C26</f>
        <v>3913.7142857142853</v>
      </c>
      <c r="I68" s="258">
        <f>I$63/HOU_URB_RawData!$C26</f>
        <v>3913.7142857142853</v>
      </c>
    </row>
    <row r="69" spans="1:9" s="153" customFormat="1" ht="15.75" customHeight="1">
      <c r="A69" s="607" t="s">
        <v>90</v>
      </c>
      <c r="B69" s="607"/>
      <c r="C69" s="607"/>
      <c r="D69" s="607"/>
      <c r="E69" s="607"/>
      <c r="F69" s="607"/>
      <c r="G69" s="607"/>
      <c r="H69" s="607"/>
      <c r="I69" s="607"/>
    </row>
    <row r="70" spans="1:9" ht="15.75" customHeight="1">
      <c r="A70" s="612" t="s">
        <v>91</v>
      </c>
      <c r="B70" s="612"/>
      <c r="C70" s="612"/>
      <c r="D70" s="612"/>
      <c r="E70" s="612"/>
      <c r="F70" s="612"/>
      <c r="G70" s="612"/>
      <c r="H70" s="612"/>
      <c r="I70" s="612"/>
    </row>
    <row r="71" spans="1:9" ht="15.75" customHeight="1">
      <c r="A71" s="158" t="s">
        <v>36</v>
      </c>
      <c r="B71" s="161" t="s">
        <v>92</v>
      </c>
      <c r="C71" s="162">
        <f>SER_RawData!C52/SER_RawData!C12</f>
        <v>1.4268292682926829</v>
      </c>
      <c r="D71" s="162">
        <f>SER_RawData!D52/SER_RawData!D12</f>
        <v>1.4268292682926829</v>
      </c>
      <c r="E71" s="162">
        <f>SER_RawData!E52/SER_RawData!E12</f>
        <v>1.4268292682926829</v>
      </c>
      <c r="F71" s="162">
        <f>SER_RawData!F52/SER_RawData!F12</f>
        <v>1.4268292682926829</v>
      </c>
      <c r="G71" s="162">
        <f>SER_RawData!G52/SER_RawData!G12</f>
        <v>1.4268292682926829</v>
      </c>
      <c r="H71" s="162">
        <f>SER_RawData!H52/SER_RawData!H12</f>
        <v>1.4268292682926829</v>
      </c>
      <c r="I71" s="162">
        <f>SER_RawData!I52/SER_RawData!I12</f>
        <v>1.4268292682926829</v>
      </c>
    </row>
    <row r="72" spans="1:9" ht="15.75" customHeight="1">
      <c r="A72" s="158" t="s">
        <v>37</v>
      </c>
      <c r="B72" s="161" t="s">
        <v>92</v>
      </c>
      <c r="C72" s="162">
        <f>SER_RawData!C53/SER_RawData!C13</f>
        <v>5.0650406504065044</v>
      </c>
      <c r="D72" s="162">
        <f>SER_RawData!D53/SER_RawData!D13</f>
        <v>5.0650406504065044</v>
      </c>
      <c r="E72" s="162">
        <f>SER_RawData!E53/SER_RawData!E13</f>
        <v>5.0650406504065044</v>
      </c>
      <c r="F72" s="162">
        <f>SER_RawData!F53/SER_RawData!F13</f>
        <v>5.0650406504065044</v>
      </c>
      <c r="G72" s="162">
        <f>SER_RawData!G53/SER_RawData!G13</f>
        <v>5.0650406504065044</v>
      </c>
      <c r="H72" s="162">
        <f>SER_RawData!H53/SER_RawData!H13</f>
        <v>5.0650406504065044</v>
      </c>
      <c r="I72" s="162">
        <f>SER_RawData!I53/SER_RawData!I13</f>
        <v>5.0650406504065044</v>
      </c>
    </row>
    <row r="73" spans="1:9" ht="15.75" customHeight="1">
      <c r="A73" s="158" t="s">
        <v>38</v>
      </c>
      <c r="B73" s="161" t="s">
        <v>92</v>
      </c>
      <c r="C73" s="162">
        <f>SER_RawData!C54/SER_RawData!C14</f>
        <v>0.2188612099644128</v>
      </c>
      <c r="D73" s="162">
        <f>SER_RawData!D54/SER_RawData!D14</f>
        <v>0.2188612099644128</v>
      </c>
      <c r="E73" s="162">
        <f>SER_RawData!E54/SER_RawData!E14</f>
        <v>0.2188612099644128</v>
      </c>
      <c r="F73" s="162">
        <f>SER_RawData!F54/SER_RawData!F14</f>
        <v>0.2188612099644128</v>
      </c>
      <c r="G73" s="162">
        <f>SER_RawData!G54/SER_RawData!G14</f>
        <v>0.2188612099644128</v>
      </c>
      <c r="H73" s="162">
        <f>SER_RawData!H54/SER_RawData!H14</f>
        <v>0.2188612099644128</v>
      </c>
      <c r="I73" s="162">
        <f>SER_RawData!I54/SER_RawData!I14</f>
        <v>0.2188612099644128</v>
      </c>
    </row>
    <row r="74" spans="1:9" ht="15.75" customHeight="1">
      <c r="A74" s="158" t="s">
        <v>39</v>
      </c>
      <c r="B74" s="161" t="s">
        <v>92</v>
      </c>
      <c r="C74" s="162">
        <f>SER_RawData!C55/SER_RawData!C15</f>
        <v>1.9909909909909911</v>
      </c>
      <c r="D74" s="162">
        <f>SER_RawData!D55/SER_RawData!D15</f>
        <v>1.9909909909909911</v>
      </c>
      <c r="E74" s="162">
        <f>SER_RawData!E55/SER_RawData!E15</f>
        <v>1.9909909909909911</v>
      </c>
      <c r="F74" s="162">
        <f>SER_RawData!F55/SER_RawData!F15</f>
        <v>1.9909909909909911</v>
      </c>
      <c r="G74" s="162">
        <f>SER_RawData!G55/SER_RawData!G15</f>
        <v>1.9909909909909911</v>
      </c>
      <c r="H74" s="162">
        <f>SER_RawData!H55/SER_RawData!H15</f>
        <v>1.9909909909909911</v>
      </c>
      <c r="I74" s="162">
        <f>SER_RawData!I55/SER_RawData!I15</f>
        <v>1.9909909909909911</v>
      </c>
    </row>
    <row r="75" spans="1:9" s="153" customFormat="1" ht="15.75" customHeight="1">
      <c r="A75" s="607" t="s">
        <v>93</v>
      </c>
      <c r="B75" s="607"/>
      <c r="C75" s="607"/>
      <c r="D75" s="607"/>
      <c r="E75" s="607"/>
      <c r="F75" s="607"/>
      <c r="G75" s="607"/>
      <c r="H75" s="607"/>
      <c r="I75" s="607"/>
    </row>
    <row r="76" spans="1:9" s="163" customFormat="1" ht="12.75">
      <c r="A76" s="619" t="s">
        <v>62</v>
      </c>
      <c r="B76" s="619"/>
      <c r="C76" s="619"/>
      <c r="D76" s="619"/>
      <c r="E76" s="619"/>
      <c r="F76" s="619"/>
      <c r="G76" s="619"/>
      <c r="H76" s="619"/>
      <c r="I76" s="619"/>
    </row>
    <row r="77" spans="1:9" s="163" customFormat="1">
      <c r="A77" s="617" t="s">
        <v>36</v>
      </c>
      <c r="B77" s="617"/>
      <c r="C77" s="617"/>
      <c r="D77" s="617"/>
      <c r="E77" s="617"/>
      <c r="F77" s="617"/>
      <c r="G77" s="617"/>
      <c r="H77" s="617"/>
      <c r="I77" s="617"/>
    </row>
    <row r="78" spans="1:9" s="163" customFormat="1" ht="12.75">
      <c r="A78" s="164" t="s">
        <v>54</v>
      </c>
      <c r="B78" s="164" t="s">
        <v>55</v>
      </c>
      <c r="C78" s="165">
        <f>SER_RawData!C63</f>
        <v>9.24</v>
      </c>
      <c r="D78" s="165">
        <f>SER_RawData!D63</f>
        <v>9.24</v>
      </c>
      <c r="E78" s="165">
        <f>SER_RawData!E63</f>
        <v>9.24</v>
      </c>
      <c r="F78" s="165">
        <f>SER_RawData!F63</f>
        <v>9.24</v>
      </c>
      <c r="G78" s="165">
        <f>SER_RawData!G63</f>
        <v>9.24</v>
      </c>
      <c r="H78" s="165">
        <f>SER_RawData!H63</f>
        <v>9.24</v>
      </c>
      <c r="I78" s="165">
        <f>SER_RawData!I63</f>
        <v>9.24</v>
      </c>
    </row>
    <row r="79" spans="1:9" s="163" customFormat="1" ht="12.75">
      <c r="A79" s="164" t="s">
        <v>11</v>
      </c>
      <c r="B79" s="164" t="s">
        <v>55</v>
      </c>
      <c r="C79" s="165">
        <f>SER_RawData!C64</f>
        <v>59.94</v>
      </c>
      <c r="D79" s="165">
        <f>SER_RawData!D64</f>
        <v>59.94</v>
      </c>
      <c r="E79" s="165">
        <f>SER_RawData!E64</f>
        <v>59.94</v>
      </c>
      <c r="F79" s="165">
        <f>SER_RawData!F64</f>
        <v>59.94</v>
      </c>
      <c r="G79" s="165">
        <f>SER_RawData!G64</f>
        <v>59.94</v>
      </c>
      <c r="H79" s="165">
        <f>SER_RawData!H64</f>
        <v>59.94</v>
      </c>
      <c r="I79" s="165">
        <f>SER_RawData!I64</f>
        <v>59.94</v>
      </c>
    </row>
    <row r="80" spans="1:9" s="163" customFormat="1" ht="12.75">
      <c r="A80" s="164" t="s">
        <v>14</v>
      </c>
      <c r="B80" s="164" t="s">
        <v>55</v>
      </c>
      <c r="C80" s="165">
        <f>SER_RawData!C65</f>
        <v>119.52</v>
      </c>
      <c r="D80" s="165">
        <f>SER_RawData!D65</f>
        <v>119.52</v>
      </c>
      <c r="E80" s="165">
        <f>SER_RawData!E65</f>
        <v>119.52</v>
      </c>
      <c r="F80" s="165">
        <f>SER_RawData!F65</f>
        <v>119.52</v>
      </c>
      <c r="G80" s="165">
        <f>SER_RawData!G65</f>
        <v>119.52</v>
      </c>
      <c r="H80" s="165">
        <f>SER_RawData!H65</f>
        <v>119.52</v>
      </c>
      <c r="I80" s="165">
        <f>SER_RawData!I65</f>
        <v>119.52</v>
      </c>
    </row>
    <row r="81" spans="1:9" s="163" customFormat="1" ht="12.75">
      <c r="A81" s="164" t="s">
        <v>12</v>
      </c>
      <c r="B81" s="164" t="s">
        <v>55</v>
      </c>
      <c r="C81" s="165">
        <f>SER_RawData!C66</f>
        <v>104.19</v>
      </c>
      <c r="D81" s="165">
        <f>SER_RawData!D66</f>
        <v>104.19</v>
      </c>
      <c r="E81" s="165">
        <f>SER_RawData!E66</f>
        <v>104.19</v>
      </c>
      <c r="F81" s="165">
        <f>SER_RawData!F66</f>
        <v>104.19</v>
      </c>
      <c r="G81" s="165">
        <f>SER_RawData!G66</f>
        <v>104.19</v>
      </c>
      <c r="H81" s="165">
        <f>SER_RawData!H66</f>
        <v>104.19</v>
      </c>
      <c r="I81" s="165">
        <f>SER_RawData!I66</f>
        <v>104.19</v>
      </c>
    </row>
    <row r="82" spans="1:9" s="163" customFormat="1" ht="12.75">
      <c r="A82" s="164" t="s">
        <v>57</v>
      </c>
      <c r="B82" s="164" t="s">
        <v>55</v>
      </c>
      <c r="C82" s="165">
        <f>SER_RawData!C67</f>
        <v>26.080000000000002</v>
      </c>
      <c r="D82" s="165">
        <f>SER_RawData!D67</f>
        <v>26.080000000000002</v>
      </c>
      <c r="E82" s="165">
        <f>SER_RawData!E67</f>
        <v>26.080000000000002</v>
      </c>
      <c r="F82" s="165">
        <f>SER_RawData!F67</f>
        <v>26.080000000000002</v>
      </c>
      <c r="G82" s="165">
        <f>SER_RawData!G67</f>
        <v>26.080000000000002</v>
      </c>
      <c r="H82" s="165">
        <f>SER_RawData!H67</f>
        <v>26.080000000000002</v>
      </c>
      <c r="I82" s="165">
        <f>SER_RawData!I67</f>
        <v>26.080000000000002</v>
      </c>
    </row>
    <row r="83" spans="1:9" s="163" customFormat="1" ht="12.75">
      <c r="A83" s="164" t="s">
        <v>13</v>
      </c>
      <c r="B83" s="164" t="s">
        <v>55</v>
      </c>
      <c r="C83" s="165">
        <f>SER_RawData!C68</f>
        <v>0</v>
      </c>
      <c r="D83" s="165">
        <f>SER_RawData!D68</f>
        <v>0</v>
      </c>
      <c r="E83" s="165">
        <f>SER_RawData!E68</f>
        <v>0</v>
      </c>
      <c r="F83" s="165">
        <f>SER_RawData!F68</f>
        <v>0</v>
      </c>
      <c r="G83" s="165">
        <f>SER_RawData!G68</f>
        <v>0</v>
      </c>
      <c r="H83" s="165">
        <f>SER_RawData!H68</f>
        <v>0</v>
      </c>
      <c r="I83" s="165">
        <f>SER_RawData!I68</f>
        <v>0</v>
      </c>
    </row>
    <row r="84" spans="1:9" s="163" customFormat="1" ht="12.75">
      <c r="A84" s="164" t="s">
        <v>34</v>
      </c>
      <c r="B84" s="164" t="s">
        <v>55</v>
      </c>
      <c r="C84" s="165">
        <f>SUM(C78:C83)</f>
        <v>318.96999999999997</v>
      </c>
      <c r="D84" s="165">
        <f t="shared" ref="D84:I84" si="11">SUM(D78:D83)</f>
        <v>318.96999999999997</v>
      </c>
      <c r="E84" s="165">
        <f t="shared" si="11"/>
        <v>318.96999999999997</v>
      </c>
      <c r="F84" s="165">
        <f t="shared" si="11"/>
        <v>318.96999999999997</v>
      </c>
      <c r="G84" s="165">
        <f t="shared" si="11"/>
        <v>318.96999999999997</v>
      </c>
      <c r="H84" s="165">
        <f t="shared" si="11"/>
        <v>318.96999999999997</v>
      </c>
      <c r="I84" s="165">
        <f t="shared" si="11"/>
        <v>318.96999999999997</v>
      </c>
    </row>
    <row r="85" spans="1:9" s="163" customFormat="1">
      <c r="A85" s="616" t="s">
        <v>37</v>
      </c>
      <c r="B85" s="616"/>
      <c r="C85" s="616"/>
      <c r="D85" s="616"/>
      <c r="E85" s="616"/>
      <c r="F85" s="616"/>
      <c r="G85" s="616"/>
      <c r="H85" s="616"/>
      <c r="I85" s="616"/>
    </row>
    <row r="86" spans="1:9" s="163" customFormat="1" ht="12.75">
      <c r="A86" s="164" t="s">
        <v>54</v>
      </c>
      <c r="B86" s="164" t="s">
        <v>55</v>
      </c>
      <c r="C86" s="165">
        <f>SER_RawData!C71</f>
        <v>3.96</v>
      </c>
      <c r="D86" s="165">
        <f>SER_RawData!D71</f>
        <v>3.96</v>
      </c>
      <c r="E86" s="165">
        <f>SER_RawData!E71</f>
        <v>3.96</v>
      </c>
      <c r="F86" s="165">
        <f>SER_RawData!F71</f>
        <v>3.96</v>
      </c>
      <c r="G86" s="165">
        <f>SER_RawData!G71</f>
        <v>3.96</v>
      </c>
      <c r="H86" s="165">
        <f>SER_RawData!H71</f>
        <v>3.96</v>
      </c>
      <c r="I86" s="165">
        <f>SER_RawData!I71</f>
        <v>3.96</v>
      </c>
    </row>
    <row r="87" spans="1:9" s="163" customFormat="1" ht="12.75">
      <c r="A87" s="164" t="s">
        <v>11</v>
      </c>
      <c r="B87" s="164" t="s">
        <v>55</v>
      </c>
      <c r="C87" s="165">
        <f>SER_RawData!C72</f>
        <v>39.96</v>
      </c>
      <c r="D87" s="165">
        <f>SER_RawData!D72</f>
        <v>39.96</v>
      </c>
      <c r="E87" s="165">
        <f>SER_RawData!E72</f>
        <v>39.96</v>
      </c>
      <c r="F87" s="165">
        <f>SER_RawData!F72</f>
        <v>39.96</v>
      </c>
      <c r="G87" s="165">
        <f>SER_RawData!G72</f>
        <v>39.96</v>
      </c>
      <c r="H87" s="165">
        <f>SER_RawData!H72</f>
        <v>39.96</v>
      </c>
      <c r="I87" s="165">
        <f>SER_RawData!I72</f>
        <v>39.96</v>
      </c>
    </row>
    <row r="88" spans="1:9" s="163" customFormat="1" ht="12.75">
      <c r="A88" s="164" t="s">
        <v>14</v>
      </c>
      <c r="B88" s="164" t="s">
        <v>55</v>
      </c>
      <c r="C88" s="165">
        <f>SER_RawData!C73</f>
        <v>79.679999999999993</v>
      </c>
      <c r="D88" s="165">
        <f>SER_RawData!D73</f>
        <v>79.679999999999993</v>
      </c>
      <c r="E88" s="165">
        <f>SER_RawData!E73</f>
        <v>79.679999999999993</v>
      </c>
      <c r="F88" s="165">
        <f>SER_RawData!F73</f>
        <v>79.679999999999993</v>
      </c>
      <c r="G88" s="165">
        <f>SER_RawData!G73</f>
        <v>79.679999999999993</v>
      </c>
      <c r="H88" s="165">
        <f>SER_RawData!H73</f>
        <v>79.679999999999993</v>
      </c>
      <c r="I88" s="165">
        <f>SER_RawData!I73</f>
        <v>79.679999999999993</v>
      </c>
    </row>
    <row r="89" spans="1:9" s="163" customFormat="1" ht="12.75">
      <c r="A89" s="164" t="s">
        <v>12</v>
      </c>
      <c r="B89" s="164" t="s">
        <v>55</v>
      </c>
      <c r="C89" s="165">
        <f>SER_RawData!C74</f>
        <v>77.010000000000005</v>
      </c>
      <c r="D89" s="165">
        <f>SER_RawData!D74</f>
        <v>77.010000000000005</v>
      </c>
      <c r="E89" s="165">
        <f>SER_RawData!E74</f>
        <v>77.010000000000005</v>
      </c>
      <c r="F89" s="165">
        <f>SER_RawData!F74</f>
        <v>77.010000000000005</v>
      </c>
      <c r="G89" s="165">
        <f>SER_RawData!G74</f>
        <v>77.010000000000005</v>
      </c>
      <c r="H89" s="165">
        <f>SER_RawData!H74</f>
        <v>77.010000000000005</v>
      </c>
      <c r="I89" s="165">
        <f>SER_RawData!I74</f>
        <v>77.010000000000005</v>
      </c>
    </row>
    <row r="90" spans="1:9" s="163" customFormat="1" ht="12.75">
      <c r="A90" s="164" t="s">
        <v>57</v>
      </c>
      <c r="B90" s="164" t="s">
        <v>55</v>
      </c>
      <c r="C90" s="165">
        <f>SER_RawData!C75</f>
        <v>39.119999999999997</v>
      </c>
      <c r="D90" s="165">
        <f>SER_RawData!D75</f>
        <v>39.119999999999997</v>
      </c>
      <c r="E90" s="165">
        <f>SER_RawData!E75</f>
        <v>39.119999999999997</v>
      </c>
      <c r="F90" s="165">
        <f>SER_RawData!F75</f>
        <v>39.119999999999997</v>
      </c>
      <c r="G90" s="165">
        <f>SER_RawData!G75</f>
        <v>39.119999999999997</v>
      </c>
      <c r="H90" s="165">
        <f>SER_RawData!H75</f>
        <v>39.119999999999997</v>
      </c>
      <c r="I90" s="165">
        <f>SER_RawData!I75</f>
        <v>39.119999999999997</v>
      </c>
    </row>
    <row r="91" spans="1:9" s="163" customFormat="1" ht="12.75">
      <c r="A91" s="164" t="s">
        <v>13</v>
      </c>
      <c r="B91" s="164" t="s">
        <v>55</v>
      </c>
      <c r="C91" s="165">
        <f>SER_RawData!C76</f>
        <v>0</v>
      </c>
      <c r="D91" s="165">
        <f>SER_RawData!D76</f>
        <v>0</v>
      </c>
      <c r="E91" s="165">
        <f>SER_RawData!E76</f>
        <v>0</v>
      </c>
      <c r="F91" s="165">
        <f>SER_RawData!F76</f>
        <v>0</v>
      </c>
      <c r="G91" s="165">
        <f>SER_RawData!G76</f>
        <v>0</v>
      </c>
      <c r="H91" s="165">
        <f>SER_RawData!H76</f>
        <v>0</v>
      </c>
      <c r="I91" s="165">
        <f>SER_RawData!I76</f>
        <v>0</v>
      </c>
    </row>
    <row r="92" spans="1:9" s="163" customFormat="1" ht="12.75">
      <c r="A92" s="164" t="s">
        <v>34</v>
      </c>
      <c r="B92" s="164" t="s">
        <v>55</v>
      </c>
      <c r="C92" s="165">
        <f>SUM(C86:C91)</f>
        <v>239.73000000000002</v>
      </c>
      <c r="D92" s="165">
        <f t="shared" ref="D92:I92" si="12">SUM(D86:D91)</f>
        <v>239.73000000000002</v>
      </c>
      <c r="E92" s="165">
        <f t="shared" si="12"/>
        <v>239.73000000000002</v>
      </c>
      <c r="F92" s="165">
        <f t="shared" si="12"/>
        <v>239.73000000000002</v>
      </c>
      <c r="G92" s="165">
        <f t="shared" si="12"/>
        <v>239.73000000000002</v>
      </c>
      <c r="H92" s="165">
        <f t="shared" si="12"/>
        <v>239.73000000000002</v>
      </c>
      <c r="I92" s="165">
        <f t="shared" si="12"/>
        <v>239.73000000000002</v>
      </c>
    </row>
    <row r="93" spans="1:9" s="163" customFormat="1">
      <c r="A93" s="616" t="s">
        <v>38</v>
      </c>
      <c r="B93" s="616"/>
      <c r="C93" s="616"/>
      <c r="D93" s="616"/>
      <c r="E93" s="616"/>
      <c r="F93" s="616"/>
      <c r="G93" s="616"/>
      <c r="H93" s="616"/>
      <c r="I93" s="616"/>
    </row>
    <row r="94" spans="1:9" s="163" customFormat="1" ht="12.75">
      <c r="A94" s="164" t="s">
        <v>54</v>
      </c>
      <c r="B94" s="164" t="s">
        <v>55</v>
      </c>
      <c r="C94" s="165">
        <f>SER_RawData!C79</f>
        <v>6.6000000000000005</v>
      </c>
      <c r="D94" s="165">
        <f>SER_RawData!D79</f>
        <v>6.6000000000000005</v>
      </c>
      <c r="E94" s="165">
        <f>SER_RawData!E79</f>
        <v>6.6000000000000005</v>
      </c>
      <c r="F94" s="165">
        <f>SER_RawData!F79</f>
        <v>6.6000000000000005</v>
      </c>
      <c r="G94" s="165">
        <f>SER_RawData!G79</f>
        <v>6.6000000000000005</v>
      </c>
      <c r="H94" s="165">
        <f>SER_RawData!H79</f>
        <v>6.6000000000000005</v>
      </c>
      <c r="I94" s="165">
        <f>SER_RawData!I79</f>
        <v>6.6000000000000005</v>
      </c>
    </row>
    <row r="95" spans="1:9" s="163" customFormat="1" ht="12.75">
      <c r="A95" s="164" t="s">
        <v>11</v>
      </c>
      <c r="B95" s="164" t="s">
        <v>55</v>
      </c>
      <c r="C95" s="165">
        <f>SER_RawData!C80</f>
        <v>49.95</v>
      </c>
      <c r="D95" s="165">
        <f>SER_RawData!D80</f>
        <v>49.95</v>
      </c>
      <c r="E95" s="165">
        <f>SER_RawData!E80</f>
        <v>49.95</v>
      </c>
      <c r="F95" s="165">
        <f>SER_RawData!F80</f>
        <v>49.95</v>
      </c>
      <c r="G95" s="165">
        <f>SER_RawData!G80</f>
        <v>49.95</v>
      </c>
      <c r="H95" s="165">
        <f>SER_RawData!H80</f>
        <v>49.95</v>
      </c>
      <c r="I95" s="165">
        <f>SER_RawData!I80</f>
        <v>49.95</v>
      </c>
    </row>
    <row r="96" spans="1:9" s="163" customFormat="1" ht="12.75">
      <c r="A96" s="164" t="s">
        <v>14</v>
      </c>
      <c r="B96" s="164" t="s">
        <v>55</v>
      </c>
      <c r="C96" s="165">
        <f>SER_RawData!C81</f>
        <v>99.6</v>
      </c>
      <c r="D96" s="165">
        <f>SER_RawData!D81</f>
        <v>99.6</v>
      </c>
      <c r="E96" s="165">
        <f>SER_RawData!E81</f>
        <v>99.6</v>
      </c>
      <c r="F96" s="165">
        <f>SER_RawData!F81</f>
        <v>99.6</v>
      </c>
      <c r="G96" s="165">
        <f>SER_RawData!G81</f>
        <v>99.6</v>
      </c>
      <c r="H96" s="165">
        <f>SER_RawData!H81</f>
        <v>99.6</v>
      </c>
      <c r="I96" s="165">
        <f>SER_RawData!I81</f>
        <v>99.6</v>
      </c>
    </row>
    <row r="97" spans="1:9" s="163" customFormat="1" ht="12.75">
      <c r="A97" s="164" t="s">
        <v>12</v>
      </c>
      <c r="B97" s="164" t="s">
        <v>55</v>
      </c>
      <c r="C97" s="165">
        <f>SER_RawData!C82</f>
        <v>90.600000000000009</v>
      </c>
      <c r="D97" s="165">
        <f>SER_RawData!D82</f>
        <v>90.600000000000009</v>
      </c>
      <c r="E97" s="165">
        <f>SER_RawData!E82</f>
        <v>90.600000000000009</v>
      </c>
      <c r="F97" s="165">
        <f>SER_RawData!F82</f>
        <v>90.600000000000009</v>
      </c>
      <c r="G97" s="165">
        <f>SER_RawData!G82</f>
        <v>90.600000000000009</v>
      </c>
      <c r="H97" s="165">
        <f>SER_RawData!H82</f>
        <v>90.600000000000009</v>
      </c>
      <c r="I97" s="165">
        <f>SER_RawData!I82</f>
        <v>90.600000000000009</v>
      </c>
    </row>
    <row r="98" spans="1:9" s="163" customFormat="1" ht="12.75">
      <c r="A98" s="164" t="s">
        <v>57</v>
      </c>
      <c r="B98" s="164" t="s">
        <v>55</v>
      </c>
      <c r="C98" s="165">
        <f>SER_RawData!C83</f>
        <v>32.6</v>
      </c>
      <c r="D98" s="165">
        <f>SER_RawData!D83</f>
        <v>32.6</v>
      </c>
      <c r="E98" s="165">
        <f>SER_RawData!E83</f>
        <v>32.6</v>
      </c>
      <c r="F98" s="165">
        <f>SER_RawData!F83</f>
        <v>32.6</v>
      </c>
      <c r="G98" s="165">
        <f>SER_RawData!G83</f>
        <v>32.6</v>
      </c>
      <c r="H98" s="165">
        <f>SER_RawData!H83</f>
        <v>32.6</v>
      </c>
      <c r="I98" s="165">
        <f>SER_RawData!I83</f>
        <v>32.6</v>
      </c>
    </row>
    <row r="99" spans="1:9" s="163" customFormat="1" ht="12.75">
      <c r="A99" s="164" t="s">
        <v>13</v>
      </c>
      <c r="B99" s="164" t="s">
        <v>55</v>
      </c>
      <c r="C99" s="165">
        <f>SER_RawData!C84</f>
        <v>0</v>
      </c>
      <c r="D99" s="165">
        <f>SER_RawData!D84</f>
        <v>0</v>
      </c>
      <c r="E99" s="165">
        <f>SER_RawData!E84</f>
        <v>0</v>
      </c>
      <c r="F99" s="165">
        <f>SER_RawData!F84</f>
        <v>0</v>
      </c>
      <c r="G99" s="165">
        <f>SER_RawData!G84</f>
        <v>0</v>
      </c>
      <c r="H99" s="165">
        <f>SER_RawData!H84</f>
        <v>0</v>
      </c>
      <c r="I99" s="165">
        <f>SER_RawData!I84</f>
        <v>0</v>
      </c>
    </row>
    <row r="100" spans="1:9" s="163" customFormat="1" ht="12.75">
      <c r="A100" s="164" t="s">
        <v>34</v>
      </c>
      <c r="B100" s="164" t="s">
        <v>55</v>
      </c>
      <c r="C100" s="165">
        <f>SUM(C94:C99)</f>
        <v>279.35000000000002</v>
      </c>
      <c r="D100" s="165">
        <f t="shared" ref="D100:I100" si="13">SUM(D94:D99)</f>
        <v>279.35000000000002</v>
      </c>
      <c r="E100" s="165">
        <f t="shared" si="13"/>
        <v>279.35000000000002</v>
      </c>
      <c r="F100" s="165">
        <f t="shared" si="13"/>
        <v>279.35000000000002</v>
      </c>
      <c r="G100" s="165">
        <f t="shared" si="13"/>
        <v>279.35000000000002</v>
      </c>
      <c r="H100" s="165">
        <f t="shared" si="13"/>
        <v>279.35000000000002</v>
      </c>
      <c r="I100" s="165">
        <f t="shared" si="13"/>
        <v>279.35000000000002</v>
      </c>
    </row>
    <row r="101" spans="1:9" s="163" customFormat="1">
      <c r="A101" s="616" t="s">
        <v>39</v>
      </c>
      <c r="B101" s="616"/>
      <c r="C101" s="616"/>
      <c r="D101" s="616"/>
      <c r="E101" s="616"/>
      <c r="F101" s="616"/>
      <c r="G101" s="616"/>
      <c r="H101" s="616"/>
      <c r="I101" s="616"/>
    </row>
    <row r="102" spans="1:9" s="163" customFormat="1" ht="12.75">
      <c r="A102" s="164" t="s">
        <v>54</v>
      </c>
      <c r="B102" s="164" t="s">
        <v>55</v>
      </c>
      <c r="C102" s="165">
        <f>SER_RawData!C87</f>
        <v>26.400000000000002</v>
      </c>
      <c r="D102" s="165">
        <f>SER_RawData!D87</f>
        <v>26.400000000000002</v>
      </c>
      <c r="E102" s="165">
        <f>SER_RawData!E87</f>
        <v>26.400000000000002</v>
      </c>
      <c r="F102" s="165">
        <f>SER_RawData!F87</f>
        <v>26.400000000000002</v>
      </c>
      <c r="G102" s="165">
        <f>SER_RawData!G87</f>
        <v>26.400000000000002</v>
      </c>
      <c r="H102" s="165">
        <f>SER_RawData!H87</f>
        <v>26.400000000000002</v>
      </c>
      <c r="I102" s="165">
        <f>SER_RawData!I87</f>
        <v>26.400000000000002</v>
      </c>
    </row>
    <row r="103" spans="1:9" s="163" customFormat="1" ht="12.75">
      <c r="A103" s="164" t="s">
        <v>11</v>
      </c>
      <c r="B103" s="164" t="s">
        <v>55</v>
      </c>
      <c r="C103" s="165">
        <f>SER_RawData!C88</f>
        <v>199.8</v>
      </c>
      <c r="D103" s="165">
        <f>SER_RawData!D88</f>
        <v>199.8</v>
      </c>
      <c r="E103" s="165">
        <f>SER_RawData!E88</f>
        <v>199.8</v>
      </c>
      <c r="F103" s="165">
        <f>SER_RawData!F88</f>
        <v>199.8</v>
      </c>
      <c r="G103" s="165">
        <f>SER_RawData!G88</f>
        <v>199.8</v>
      </c>
      <c r="H103" s="165">
        <f>SER_RawData!H88</f>
        <v>199.8</v>
      </c>
      <c r="I103" s="165">
        <f>SER_RawData!I88</f>
        <v>199.8</v>
      </c>
    </row>
    <row r="104" spans="1:9" s="163" customFormat="1" ht="12.75">
      <c r="A104" s="164" t="s">
        <v>14</v>
      </c>
      <c r="B104" s="164" t="s">
        <v>55</v>
      </c>
      <c r="C104" s="165">
        <f>SER_RawData!C89</f>
        <v>132.80000000000001</v>
      </c>
      <c r="D104" s="165">
        <f>SER_RawData!D89</f>
        <v>132.80000000000001</v>
      </c>
      <c r="E104" s="165">
        <f>SER_RawData!E89</f>
        <v>132.80000000000001</v>
      </c>
      <c r="F104" s="165">
        <f>SER_RawData!F89</f>
        <v>132.80000000000001</v>
      </c>
      <c r="G104" s="165">
        <f>SER_RawData!G89</f>
        <v>132.80000000000001</v>
      </c>
      <c r="H104" s="165">
        <f>SER_RawData!H89</f>
        <v>132.80000000000001</v>
      </c>
      <c r="I104" s="165">
        <f>SER_RawData!I89</f>
        <v>132.80000000000001</v>
      </c>
    </row>
    <row r="105" spans="1:9" s="163" customFormat="1" ht="12.75">
      <c r="A105" s="164" t="s">
        <v>12</v>
      </c>
      <c r="B105" s="164" t="s">
        <v>55</v>
      </c>
      <c r="C105" s="165">
        <f>SER_RawData!C90</f>
        <v>90.600000000000009</v>
      </c>
      <c r="D105" s="165">
        <f>SER_RawData!D90</f>
        <v>90.600000000000009</v>
      </c>
      <c r="E105" s="165">
        <f>SER_RawData!E90</f>
        <v>90.600000000000009</v>
      </c>
      <c r="F105" s="165">
        <f>SER_RawData!F90</f>
        <v>90.600000000000009</v>
      </c>
      <c r="G105" s="165">
        <f>SER_RawData!G90</f>
        <v>90.600000000000009</v>
      </c>
      <c r="H105" s="165">
        <f>SER_RawData!H90</f>
        <v>90.600000000000009</v>
      </c>
      <c r="I105" s="165">
        <f>SER_RawData!I90</f>
        <v>90.600000000000009</v>
      </c>
    </row>
    <row r="106" spans="1:9" s="163" customFormat="1" ht="12.75">
      <c r="A106" s="164" t="s">
        <v>57</v>
      </c>
      <c r="B106" s="164" t="s">
        <v>55</v>
      </c>
      <c r="C106" s="165">
        <f>SER_RawData!C91</f>
        <v>97.8</v>
      </c>
      <c r="D106" s="165">
        <f>SER_RawData!D91</f>
        <v>97.8</v>
      </c>
      <c r="E106" s="165">
        <f>SER_RawData!E91</f>
        <v>97.8</v>
      </c>
      <c r="F106" s="165">
        <f>SER_RawData!F91</f>
        <v>97.8</v>
      </c>
      <c r="G106" s="165">
        <f>SER_RawData!G91</f>
        <v>97.8</v>
      </c>
      <c r="H106" s="165">
        <f>SER_RawData!H91</f>
        <v>97.8</v>
      </c>
      <c r="I106" s="165">
        <f>SER_RawData!I91</f>
        <v>97.8</v>
      </c>
    </row>
    <row r="107" spans="1:9" s="163" customFormat="1" ht="12.75">
      <c r="A107" s="164" t="s">
        <v>13</v>
      </c>
      <c r="B107" s="164" t="s">
        <v>55</v>
      </c>
      <c r="C107" s="165">
        <f>SER_RawData!C92</f>
        <v>0</v>
      </c>
      <c r="D107" s="165">
        <f>SER_RawData!D92</f>
        <v>0</v>
      </c>
      <c r="E107" s="165">
        <f>SER_RawData!E92</f>
        <v>0</v>
      </c>
      <c r="F107" s="165">
        <f>SER_RawData!F92</f>
        <v>0</v>
      </c>
      <c r="G107" s="165">
        <f>SER_RawData!G92</f>
        <v>0</v>
      </c>
      <c r="H107" s="165">
        <f>SER_RawData!H92</f>
        <v>0</v>
      </c>
      <c r="I107" s="165">
        <f>SER_RawData!I92</f>
        <v>0</v>
      </c>
    </row>
    <row r="108" spans="1:9" s="163" customFormat="1" ht="12.75">
      <c r="A108" s="164" t="s">
        <v>34</v>
      </c>
      <c r="B108" s="164" t="s">
        <v>55</v>
      </c>
      <c r="C108" s="165">
        <f>SUM(C102:C107)</f>
        <v>547.4</v>
      </c>
      <c r="D108" s="165">
        <f t="shared" ref="D108:I108" si="14">SUM(D102:D107)</f>
        <v>547.4</v>
      </c>
      <c r="E108" s="165">
        <f t="shared" si="14"/>
        <v>547.4</v>
      </c>
      <c r="F108" s="165">
        <f t="shared" si="14"/>
        <v>547.4</v>
      </c>
      <c r="G108" s="165">
        <f t="shared" si="14"/>
        <v>547.4</v>
      </c>
      <c r="H108" s="165">
        <f t="shared" si="14"/>
        <v>547.4</v>
      </c>
      <c r="I108" s="165">
        <f t="shared" si="14"/>
        <v>547.4</v>
      </c>
    </row>
    <row r="109" spans="1:9" s="163" customFormat="1" ht="15" customHeight="1">
      <c r="A109" s="620" t="s">
        <v>58</v>
      </c>
      <c r="B109" s="620"/>
      <c r="C109" s="620"/>
      <c r="D109" s="620"/>
      <c r="E109" s="620"/>
      <c r="F109" s="620"/>
      <c r="G109" s="620"/>
      <c r="H109" s="620"/>
      <c r="I109" s="620"/>
    </row>
    <row r="110" spans="1:9" s="163" customFormat="1" ht="12.75">
      <c r="A110" s="133" t="s">
        <v>54</v>
      </c>
      <c r="B110" s="133" t="s">
        <v>28</v>
      </c>
      <c r="C110" s="166">
        <f>SER_RawData!C95</f>
        <v>60</v>
      </c>
      <c r="D110" s="166">
        <f>SER_RawData!D95</f>
        <v>60</v>
      </c>
      <c r="E110" s="166">
        <f>SER_RawData!E95</f>
        <v>60</v>
      </c>
      <c r="F110" s="166">
        <f>SER_RawData!F95</f>
        <v>60</v>
      </c>
      <c r="G110" s="166">
        <f>SER_RawData!G95</f>
        <v>60</v>
      </c>
      <c r="H110" s="166">
        <f>SER_RawData!H95</f>
        <v>60</v>
      </c>
      <c r="I110" s="166">
        <f>SER_RawData!I95</f>
        <v>60</v>
      </c>
    </row>
    <row r="111" spans="1:9" s="163" customFormat="1" ht="12.75">
      <c r="A111" s="133" t="s">
        <v>11</v>
      </c>
      <c r="B111" s="133" t="s">
        <v>28</v>
      </c>
      <c r="C111" s="166">
        <f>SER_RawData!C96</f>
        <v>70</v>
      </c>
      <c r="D111" s="166">
        <f>SER_RawData!D96</f>
        <v>70</v>
      </c>
      <c r="E111" s="166">
        <f>SER_RawData!E96</f>
        <v>70</v>
      </c>
      <c r="F111" s="166">
        <f>SER_RawData!F96</f>
        <v>70</v>
      </c>
      <c r="G111" s="166">
        <f>SER_RawData!G96</f>
        <v>70</v>
      </c>
      <c r="H111" s="166">
        <f>SER_RawData!H96</f>
        <v>70</v>
      </c>
      <c r="I111" s="166">
        <f>SER_RawData!I96</f>
        <v>70</v>
      </c>
    </row>
    <row r="112" spans="1:9" s="163" customFormat="1" ht="12.75">
      <c r="A112" s="133" t="s">
        <v>14</v>
      </c>
      <c r="B112" s="133" t="s">
        <v>28</v>
      </c>
      <c r="C112" s="166">
        <f>SER_RawData!C97</f>
        <v>90</v>
      </c>
      <c r="D112" s="166">
        <f>SER_RawData!D97</f>
        <v>90</v>
      </c>
      <c r="E112" s="166">
        <f>SER_RawData!E97</f>
        <v>90</v>
      </c>
      <c r="F112" s="166">
        <f>SER_RawData!F97</f>
        <v>90</v>
      </c>
      <c r="G112" s="166">
        <f>SER_RawData!G97</f>
        <v>90</v>
      </c>
      <c r="H112" s="166">
        <f>SER_RawData!H97</f>
        <v>90</v>
      </c>
      <c r="I112" s="166">
        <f>SER_RawData!I97</f>
        <v>90</v>
      </c>
    </row>
    <row r="113" spans="1:9" s="163" customFormat="1" ht="12.75">
      <c r="A113" s="133" t="s">
        <v>12</v>
      </c>
      <c r="B113" s="133" t="s">
        <v>28</v>
      </c>
      <c r="C113" s="166">
        <v>100</v>
      </c>
      <c r="D113" s="166">
        <v>100</v>
      </c>
      <c r="E113" s="166">
        <v>100</v>
      </c>
      <c r="F113" s="166">
        <v>100</v>
      </c>
      <c r="G113" s="166">
        <v>100</v>
      </c>
      <c r="H113" s="166">
        <v>100</v>
      </c>
      <c r="I113" s="166">
        <v>100</v>
      </c>
    </row>
    <row r="114" spans="1:9" s="163" customFormat="1" ht="12.75">
      <c r="A114" s="133" t="s">
        <v>57</v>
      </c>
      <c r="B114" s="133" t="s">
        <v>28</v>
      </c>
      <c r="C114" s="166">
        <v>100</v>
      </c>
      <c r="D114" s="166">
        <v>100</v>
      </c>
      <c r="E114" s="166">
        <v>100</v>
      </c>
      <c r="F114" s="166">
        <v>100</v>
      </c>
      <c r="G114" s="166">
        <v>100</v>
      </c>
      <c r="H114" s="166">
        <v>100</v>
      </c>
      <c r="I114" s="166">
        <v>100</v>
      </c>
    </row>
    <row r="115" spans="1:9" s="163" customFormat="1" ht="12.75">
      <c r="A115" s="133" t="s">
        <v>13</v>
      </c>
      <c r="B115" s="133" t="s">
        <v>28</v>
      </c>
      <c r="C115" s="166">
        <v>100</v>
      </c>
      <c r="D115" s="166">
        <v>100</v>
      </c>
      <c r="E115" s="166">
        <v>100</v>
      </c>
      <c r="F115" s="166">
        <v>100</v>
      </c>
      <c r="G115" s="166">
        <v>100</v>
      </c>
      <c r="H115" s="166">
        <v>100</v>
      </c>
      <c r="I115" s="166">
        <v>100</v>
      </c>
    </row>
    <row r="116" spans="1:9" ht="15.75">
      <c r="A116" s="610" t="s">
        <v>82</v>
      </c>
      <c r="B116" s="610"/>
      <c r="C116" s="610"/>
      <c r="D116" s="610"/>
      <c r="E116" s="610"/>
      <c r="F116" s="610"/>
      <c r="G116" s="610"/>
      <c r="H116" s="610"/>
      <c r="I116" s="610"/>
    </row>
    <row r="117" spans="1:9" ht="14.45" customHeight="1">
      <c r="A117" s="613" t="s">
        <v>36</v>
      </c>
      <c r="B117" s="613"/>
      <c r="C117" s="613"/>
      <c r="D117" s="613"/>
      <c r="E117" s="613"/>
      <c r="F117" s="613"/>
      <c r="G117" s="613"/>
      <c r="H117" s="613"/>
      <c r="I117" s="613"/>
    </row>
    <row r="118" spans="1:9">
      <c r="A118" s="253" t="s">
        <v>54</v>
      </c>
      <c r="B118" s="253" t="s">
        <v>55</v>
      </c>
      <c r="C118" s="259">
        <f t="shared" ref="C118:I118" si="15">C78*C$110/100</f>
        <v>5.5439999999999996</v>
      </c>
      <c r="D118" s="259">
        <f t="shared" si="15"/>
        <v>5.5439999999999996</v>
      </c>
      <c r="E118" s="259">
        <f t="shared" si="15"/>
        <v>5.5439999999999996</v>
      </c>
      <c r="F118" s="259">
        <f t="shared" si="15"/>
        <v>5.5439999999999996</v>
      </c>
      <c r="G118" s="259">
        <f t="shared" si="15"/>
        <v>5.5439999999999996</v>
      </c>
      <c r="H118" s="259">
        <f t="shared" si="15"/>
        <v>5.5439999999999996</v>
      </c>
      <c r="I118" s="259">
        <f t="shared" si="15"/>
        <v>5.5439999999999996</v>
      </c>
    </row>
    <row r="119" spans="1:9">
      <c r="A119" s="253" t="s">
        <v>11</v>
      </c>
      <c r="B119" s="253" t="s">
        <v>55</v>
      </c>
      <c r="C119" s="259">
        <f t="shared" ref="C119:I119" si="16">C79*C$111/100</f>
        <v>41.957999999999998</v>
      </c>
      <c r="D119" s="259">
        <f t="shared" si="16"/>
        <v>41.957999999999998</v>
      </c>
      <c r="E119" s="259">
        <f t="shared" si="16"/>
        <v>41.957999999999998</v>
      </c>
      <c r="F119" s="259">
        <f t="shared" si="16"/>
        <v>41.957999999999998</v>
      </c>
      <c r="G119" s="259">
        <f t="shared" si="16"/>
        <v>41.957999999999998</v>
      </c>
      <c r="H119" s="259">
        <f t="shared" si="16"/>
        <v>41.957999999999998</v>
      </c>
      <c r="I119" s="259">
        <f t="shared" si="16"/>
        <v>41.957999999999998</v>
      </c>
    </row>
    <row r="120" spans="1:9">
      <c r="A120" s="253" t="s">
        <v>14</v>
      </c>
      <c r="B120" s="253" t="s">
        <v>55</v>
      </c>
      <c r="C120" s="259">
        <f t="shared" ref="C120:I120" si="17">C80*C$112/100</f>
        <v>107.568</v>
      </c>
      <c r="D120" s="259">
        <f t="shared" si="17"/>
        <v>107.568</v>
      </c>
      <c r="E120" s="259">
        <f t="shared" si="17"/>
        <v>107.568</v>
      </c>
      <c r="F120" s="259">
        <f t="shared" si="17"/>
        <v>107.568</v>
      </c>
      <c r="G120" s="259">
        <f t="shared" si="17"/>
        <v>107.568</v>
      </c>
      <c r="H120" s="259">
        <f t="shared" si="17"/>
        <v>107.568</v>
      </c>
      <c r="I120" s="259">
        <f t="shared" si="17"/>
        <v>107.568</v>
      </c>
    </row>
    <row r="121" spans="1:9">
      <c r="A121" s="253" t="s">
        <v>12</v>
      </c>
      <c r="B121" s="253" t="s">
        <v>55</v>
      </c>
      <c r="C121" s="259">
        <f t="shared" ref="C121:I121" si="18">C81*C$113/100</f>
        <v>104.19</v>
      </c>
      <c r="D121" s="259">
        <f t="shared" si="18"/>
        <v>104.19</v>
      </c>
      <c r="E121" s="259">
        <f t="shared" si="18"/>
        <v>104.19</v>
      </c>
      <c r="F121" s="259">
        <f t="shared" si="18"/>
        <v>104.19</v>
      </c>
      <c r="G121" s="259">
        <f t="shared" si="18"/>
        <v>104.19</v>
      </c>
      <c r="H121" s="259">
        <f t="shared" si="18"/>
        <v>104.19</v>
      </c>
      <c r="I121" s="259">
        <f t="shared" si="18"/>
        <v>104.19</v>
      </c>
    </row>
    <row r="122" spans="1:9">
      <c r="A122" s="253" t="s">
        <v>57</v>
      </c>
      <c r="B122" s="253" t="s">
        <v>55</v>
      </c>
      <c r="C122" s="259">
        <f t="shared" ref="C122:I122" si="19">C82*C$114/100</f>
        <v>26.08</v>
      </c>
      <c r="D122" s="259">
        <f t="shared" si="19"/>
        <v>26.08</v>
      </c>
      <c r="E122" s="259">
        <f t="shared" si="19"/>
        <v>26.08</v>
      </c>
      <c r="F122" s="259">
        <f t="shared" si="19"/>
        <v>26.08</v>
      </c>
      <c r="G122" s="259">
        <f t="shared" si="19"/>
        <v>26.08</v>
      </c>
      <c r="H122" s="259">
        <f t="shared" si="19"/>
        <v>26.08</v>
      </c>
      <c r="I122" s="259">
        <f t="shared" si="19"/>
        <v>26.08</v>
      </c>
    </row>
    <row r="123" spans="1:9">
      <c r="A123" s="253" t="s">
        <v>13</v>
      </c>
      <c r="B123" s="253" t="s">
        <v>55</v>
      </c>
      <c r="C123" s="259">
        <f t="shared" ref="C123:I123" si="20">C83*C$115/100</f>
        <v>0</v>
      </c>
      <c r="D123" s="259">
        <f t="shared" si="20"/>
        <v>0</v>
      </c>
      <c r="E123" s="259">
        <f t="shared" si="20"/>
        <v>0</v>
      </c>
      <c r="F123" s="259">
        <f t="shared" si="20"/>
        <v>0</v>
      </c>
      <c r="G123" s="259">
        <f t="shared" si="20"/>
        <v>0</v>
      </c>
      <c r="H123" s="259">
        <f t="shared" si="20"/>
        <v>0</v>
      </c>
      <c r="I123" s="259">
        <f t="shared" si="20"/>
        <v>0</v>
      </c>
    </row>
    <row r="124" spans="1:9">
      <c r="A124" s="253" t="s">
        <v>34</v>
      </c>
      <c r="B124" s="253" t="s">
        <v>55</v>
      </c>
      <c r="C124" s="259">
        <f>SUM(C118:C123)</f>
        <v>285.33999999999997</v>
      </c>
      <c r="D124" s="259">
        <f t="shared" ref="D124:I124" si="21">SUM(D118:D123)</f>
        <v>285.33999999999997</v>
      </c>
      <c r="E124" s="259">
        <f t="shared" si="21"/>
        <v>285.33999999999997</v>
      </c>
      <c r="F124" s="259">
        <f t="shared" si="21"/>
        <v>285.33999999999997</v>
      </c>
      <c r="G124" s="259">
        <f t="shared" si="21"/>
        <v>285.33999999999997</v>
      </c>
      <c r="H124" s="259">
        <f t="shared" si="21"/>
        <v>285.33999999999997</v>
      </c>
      <c r="I124" s="259">
        <f t="shared" si="21"/>
        <v>285.33999999999997</v>
      </c>
    </row>
    <row r="125" spans="1:9" ht="14.45" customHeight="1">
      <c r="A125" s="613" t="s">
        <v>37</v>
      </c>
      <c r="B125" s="613"/>
      <c r="C125" s="613"/>
      <c r="D125" s="613"/>
      <c r="E125" s="613"/>
      <c r="F125" s="613"/>
      <c r="G125" s="613"/>
      <c r="H125" s="613"/>
      <c r="I125" s="613"/>
    </row>
    <row r="126" spans="1:9">
      <c r="A126" s="253" t="s">
        <v>54</v>
      </c>
      <c r="B126" s="253" t="s">
        <v>55</v>
      </c>
      <c r="C126" s="259">
        <f t="shared" ref="C126:I126" si="22">C86*C$110/100</f>
        <v>2.3759999999999999</v>
      </c>
      <c r="D126" s="259">
        <f t="shared" si="22"/>
        <v>2.3759999999999999</v>
      </c>
      <c r="E126" s="259">
        <f t="shared" si="22"/>
        <v>2.3759999999999999</v>
      </c>
      <c r="F126" s="259">
        <f t="shared" si="22"/>
        <v>2.3759999999999999</v>
      </c>
      <c r="G126" s="259">
        <f t="shared" si="22"/>
        <v>2.3759999999999999</v>
      </c>
      <c r="H126" s="259">
        <f t="shared" si="22"/>
        <v>2.3759999999999999</v>
      </c>
      <c r="I126" s="259">
        <f t="shared" si="22"/>
        <v>2.3759999999999999</v>
      </c>
    </row>
    <row r="127" spans="1:9">
      <c r="A127" s="253" t="s">
        <v>11</v>
      </c>
      <c r="B127" s="253" t="s">
        <v>55</v>
      </c>
      <c r="C127" s="259">
        <f t="shared" ref="C127:I127" si="23">C87*C$111/100</f>
        <v>27.972000000000001</v>
      </c>
      <c r="D127" s="259">
        <f t="shared" si="23"/>
        <v>27.972000000000001</v>
      </c>
      <c r="E127" s="259">
        <f t="shared" si="23"/>
        <v>27.972000000000001</v>
      </c>
      <c r="F127" s="259">
        <f t="shared" si="23"/>
        <v>27.972000000000001</v>
      </c>
      <c r="G127" s="259">
        <f t="shared" si="23"/>
        <v>27.972000000000001</v>
      </c>
      <c r="H127" s="259">
        <f t="shared" si="23"/>
        <v>27.972000000000001</v>
      </c>
      <c r="I127" s="259">
        <f t="shared" si="23"/>
        <v>27.972000000000001</v>
      </c>
    </row>
    <row r="128" spans="1:9">
      <c r="A128" s="253" t="s">
        <v>14</v>
      </c>
      <c r="B128" s="253" t="s">
        <v>55</v>
      </c>
      <c r="C128" s="259">
        <f t="shared" ref="C128:I128" si="24">C88*C$112/100</f>
        <v>71.711999999999989</v>
      </c>
      <c r="D128" s="259">
        <f t="shared" si="24"/>
        <v>71.711999999999989</v>
      </c>
      <c r="E128" s="259">
        <f t="shared" si="24"/>
        <v>71.711999999999989</v>
      </c>
      <c r="F128" s="259">
        <f t="shared" si="24"/>
        <v>71.711999999999989</v>
      </c>
      <c r="G128" s="259">
        <f t="shared" si="24"/>
        <v>71.711999999999989</v>
      </c>
      <c r="H128" s="259">
        <f t="shared" si="24"/>
        <v>71.711999999999989</v>
      </c>
      <c r="I128" s="259">
        <f t="shared" si="24"/>
        <v>71.711999999999989</v>
      </c>
    </row>
    <row r="129" spans="1:9">
      <c r="A129" s="253" t="s">
        <v>12</v>
      </c>
      <c r="B129" s="253" t="s">
        <v>55</v>
      </c>
      <c r="C129" s="259">
        <f t="shared" ref="C129:I129" si="25">C89*C$113/100</f>
        <v>77.010000000000005</v>
      </c>
      <c r="D129" s="259">
        <f t="shared" si="25"/>
        <v>77.010000000000005</v>
      </c>
      <c r="E129" s="259">
        <f t="shared" si="25"/>
        <v>77.010000000000005</v>
      </c>
      <c r="F129" s="259">
        <f t="shared" si="25"/>
        <v>77.010000000000005</v>
      </c>
      <c r="G129" s="259">
        <f t="shared" si="25"/>
        <v>77.010000000000005</v>
      </c>
      <c r="H129" s="259">
        <f t="shared" si="25"/>
        <v>77.010000000000005</v>
      </c>
      <c r="I129" s="259">
        <f t="shared" si="25"/>
        <v>77.010000000000005</v>
      </c>
    </row>
    <row r="130" spans="1:9">
      <c r="A130" s="253" t="s">
        <v>57</v>
      </c>
      <c r="B130" s="253" t="s">
        <v>55</v>
      </c>
      <c r="C130" s="259">
        <f t="shared" ref="C130:I130" si="26">C90*C$114/100</f>
        <v>39.119999999999997</v>
      </c>
      <c r="D130" s="259">
        <f t="shared" si="26"/>
        <v>39.119999999999997</v>
      </c>
      <c r="E130" s="259">
        <f t="shared" si="26"/>
        <v>39.119999999999997</v>
      </c>
      <c r="F130" s="259">
        <f t="shared" si="26"/>
        <v>39.119999999999997</v>
      </c>
      <c r="G130" s="259">
        <f t="shared" si="26"/>
        <v>39.119999999999997</v>
      </c>
      <c r="H130" s="259">
        <f t="shared" si="26"/>
        <v>39.119999999999997</v>
      </c>
      <c r="I130" s="259">
        <f t="shared" si="26"/>
        <v>39.119999999999997</v>
      </c>
    </row>
    <row r="131" spans="1:9">
      <c r="A131" s="253" t="s">
        <v>13</v>
      </c>
      <c r="B131" s="253" t="s">
        <v>55</v>
      </c>
      <c r="C131" s="259">
        <f t="shared" ref="C131:I131" si="27">C91*C$115/100</f>
        <v>0</v>
      </c>
      <c r="D131" s="259">
        <f t="shared" si="27"/>
        <v>0</v>
      </c>
      <c r="E131" s="259">
        <f t="shared" si="27"/>
        <v>0</v>
      </c>
      <c r="F131" s="259">
        <f t="shared" si="27"/>
        <v>0</v>
      </c>
      <c r="G131" s="259">
        <f t="shared" si="27"/>
        <v>0</v>
      </c>
      <c r="H131" s="259">
        <f t="shared" si="27"/>
        <v>0</v>
      </c>
      <c r="I131" s="259">
        <f t="shared" si="27"/>
        <v>0</v>
      </c>
    </row>
    <row r="132" spans="1:9">
      <c r="A132" s="253" t="s">
        <v>34</v>
      </c>
      <c r="B132" s="253" t="s">
        <v>55</v>
      </c>
      <c r="C132" s="259">
        <f>SUM(C126:C131)</f>
        <v>218.19</v>
      </c>
      <c r="D132" s="259">
        <f t="shared" ref="D132:I132" si="28">SUM(D126:D131)</f>
        <v>218.19</v>
      </c>
      <c r="E132" s="259">
        <f t="shared" si="28"/>
        <v>218.19</v>
      </c>
      <c r="F132" s="259">
        <f t="shared" si="28"/>
        <v>218.19</v>
      </c>
      <c r="G132" s="259">
        <f t="shared" si="28"/>
        <v>218.19</v>
      </c>
      <c r="H132" s="259">
        <f t="shared" si="28"/>
        <v>218.19</v>
      </c>
      <c r="I132" s="259">
        <f t="shared" si="28"/>
        <v>218.19</v>
      </c>
    </row>
    <row r="133" spans="1:9" ht="14.45" customHeight="1">
      <c r="A133" s="613" t="s">
        <v>38</v>
      </c>
      <c r="B133" s="613"/>
      <c r="C133" s="613"/>
      <c r="D133" s="613"/>
      <c r="E133" s="613"/>
      <c r="F133" s="613"/>
      <c r="G133" s="613"/>
      <c r="H133" s="613"/>
      <c r="I133" s="613"/>
    </row>
    <row r="134" spans="1:9">
      <c r="A134" s="253" t="s">
        <v>54</v>
      </c>
      <c r="B134" s="253" t="s">
        <v>55</v>
      </c>
      <c r="C134" s="259">
        <f t="shared" ref="C134:I134" si="29">C94*C$110/100</f>
        <v>3.9600000000000004</v>
      </c>
      <c r="D134" s="259">
        <f t="shared" si="29"/>
        <v>3.9600000000000004</v>
      </c>
      <c r="E134" s="259">
        <f t="shared" si="29"/>
        <v>3.9600000000000004</v>
      </c>
      <c r="F134" s="259">
        <f t="shared" si="29"/>
        <v>3.9600000000000004</v>
      </c>
      <c r="G134" s="259">
        <f t="shared" si="29"/>
        <v>3.9600000000000004</v>
      </c>
      <c r="H134" s="259">
        <f t="shared" si="29"/>
        <v>3.9600000000000004</v>
      </c>
      <c r="I134" s="259">
        <f t="shared" si="29"/>
        <v>3.9600000000000004</v>
      </c>
    </row>
    <row r="135" spans="1:9">
      <c r="A135" s="253" t="s">
        <v>11</v>
      </c>
      <c r="B135" s="253" t="s">
        <v>55</v>
      </c>
      <c r="C135" s="259">
        <f t="shared" ref="C135:I135" si="30">C95*C$111/100</f>
        <v>34.965000000000003</v>
      </c>
      <c r="D135" s="259">
        <f t="shared" si="30"/>
        <v>34.965000000000003</v>
      </c>
      <c r="E135" s="259">
        <f t="shared" si="30"/>
        <v>34.965000000000003</v>
      </c>
      <c r="F135" s="259">
        <f t="shared" si="30"/>
        <v>34.965000000000003</v>
      </c>
      <c r="G135" s="259">
        <f t="shared" si="30"/>
        <v>34.965000000000003</v>
      </c>
      <c r="H135" s="259">
        <f t="shared" si="30"/>
        <v>34.965000000000003</v>
      </c>
      <c r="I135" s="259">
        <f t="shared" si="30"/>
        <v>34.965000000000003</v>
      </c>
    </row>
    <row r="136" spans="1:9">
      <c r="A136" s="253" t="s">
        <v>14</v>
      </c>
      <c r="B136" s="253" t="s">
        <v>55</v>
      </c>
      <c r="C136" s="259">
        <f t="shared" ref="C136:I136" si="31">C96*C$112/100</f>
        <v>89.64</v>
      </c>
      <c r="D136" s="259">
        <f t="shared" si="31"/>
        <v>89.64</v>
      </c>
      <c r="E136" s="259">
        <f t="shared" si="31"/>
        <v>89.64</v>
      </c>
      <c r="F136" s="259">
        <f t="shared" si="31"/>
        <v>89.64</v>
      </c>
      <c r="G136" s="259">
        <f t="shared" si="31"/>
        <v>89.64</v>
      </c>
      <c r="H136" s="259">
        <f t="shared" si="31"/>
        <v>89.64</v>
      </c>
      <c r="I136" s="259">
        <f t="shared" si="31"/>
        <v>89.64</v>
      </c>
    </row>
    <row r="137" spans="1:9">
      <c r="A137" s="253" t="s">
        <v>12</v>
      </c>
      <c r="B137" s="253" t="s">
        <v>55</v>
      </c>
      <c r="C137" s="259">
        <f t="shared" ref="C137:I137" si="32">C97*C$113/100</f>
        <v>90.6</v>
      </c>
      <c r="D137" s="259">
        <f t="shared" si="32"/>
        <v>90.6</v>
      </c>
      <c r="E137" s="259">
        <f t="shared" si="32"/>
        <v>90.6</v>
      </c>
      <c r="F137" s="259">
        <f t="shared" si="32"/>
        <v>90.6</v>
      </c>
      <c r="G137" s="259">
        <f t="shared" si="32"/>
        <v>90.6</v>
      </c>
      <c r="H137" s="259">
        <f t="shared" si="32"/>
        <v>90.6</v>
      </c>
      <c r="I137" s="259">
        <f t="shared" si="32"/>
        <v>90.6</v>
      </c>
    </row>
    <row r="138" spans="1:9">
      <c r="A138" s="253" t="s">
        <v>57</v>
      </c>
      <c r="B138" s="253" t="s">
        <v>55</v>
      </c>
      <c r="C138" s="259">
        <f t="shared" ref="C138:I138" si="33">C98*C$114/100</f>
        <v>32.6</v>
      </c>
      <c r="D138" s="259">
        <f t="shared" si="33"/>
        <v>32.6</v>
      </c>
      <c r="E138" s="259">
        <f t="shared" si="33"/>
        <v>32.6</v>
      </c>
      <c r="F138" s="259">
        <f t="shared" si="33"/>
        <v>32.6</v>
      </c>
      <c r="G138" s="259">
        <f t="shared" si="33"/>
        <v>32.6</v>
      </c>
      <c r="H138" s="259">
        <f t="shared" si="33"/>
        <v>32.6</v>
      </c>
      <c r="I138" s="259">
        <f t="shared" si="33"/>
        <v>32.6</v>
      </c>
    </row>
    <row r="139" spans="1:9">
      <c r="A139" s="253" t="s">
        <v>13</v>
      </c>
      <c r="B139" s="253" t="s">
        <v>55</v>
      </c>
      <c r="C139" s="259">
        <f t="shared" ref="C139:I139" si="34">C99*C$115/100</f>
        <v>0</v>
      </c>
      <c r="D139" s="259">
        <f t="shared" si="34"/>
        <v>0</v>
      </c>
      <c r="E139" s="259">
        <f t="shared" si="34"/>
        <v>0</v>
      </c>
      <c r="F139" s="259">
        <f t="shared" si="34"/>
        <v>0</v>
      </c>
      <c r="G139" s="259">
        <f t="shared" si="34"/>
        <v>0</v>
      </c>
      <c r="H139" s="259">
        <f t="shared" si="34"/>
        <v>0</v>
      </c>
      <c r="I139" s="259">
        <f t="shared" si="34"/>
        <v>0</v>
      </c>
    </row>
    <row r="140" spans="1:9">
      <c r="A140" s="253" t="s">
        <v>34</v>
      </c>
      <c r="B140" s="253" t="s">
        <v>55</v>
      </c>
      <c r="C140" s="259">
        <f>SUM(C134:C139)</f>
        <v>251.76499999999999</v>
      </c>
      <c r="D140" s="259">
        <f t="shared" ref="D140:I140" si="35">SUM(D134:D139)</f>
        <v>251.76499999999999</v>
      </c>
      <c r="E140" s="259">
        <f t="shared" si="35"/>
        <v>251.76499999999999</v>
      </c>
      <c r="F140" s="259">
        <f t="shared" si="35"/>
        <v>251.76499999999999</v>
      </c>
      <c r="G140" s="259">
        <f t="shared" si="35"/>
        <v>251.76499999999999</v>
      </c>
      <c r="H140" s="259">
        <f t="shared" si="35"/>
        <v>251.76499999999999</v>
      </c>
      <c r="I140" s="259">
        <f t="shared" si="35"/>
        <v>251.76499999999999</v>
      </c>
    </row>
    <row r="141" spans="1:9" ht="14.45" customHeight="1">
      <c r="A141" s="613" t="s">
        <v>39</v>
      </c>
      <c r="B141" s="613"/>
      <c r="C141" s="613"/>
      <c r="D141" s="613"/>
      <c r="E141" s="613"/>
      <c r="F141" s="613"/>
      <c r="G141" s="613"/>
      <c r="H141" s="613"/>
      <c r="I141" s="613"/>
    </row>
    <row r="142" spans="1:9">
      <c r="A142" s="253" t="s">
        <v>54</v>
      </c>
      <c r="B142" s="253" t="s">
        <v>55</v>
      </c>
      <c r="C142" s="259">
        <f t="shared" ref="C142:I142" si="36">C102*C$110/100</f>
        <v>15.840000000000002</v>
      </c>
      <c r="D142" s="259">
        <f t="shared" si="36"/>
        <v>15.840000000000002</v>
      </c>
      <c r="E142" s="259">
        <f t="shared" si="36"/>
        <v>15.840000000000002</v>
      </c>
      <c r="F142" s="259">
        <f t="shared" si="36"/>
        <v>15.840000000000002</v>
      </c>
      <c r="G142" s="259">
        <f t="shared" si="36"/>
        <v>15.840000000000002</v>
      </c>
      <c r="H142" s="259">
        <f t="shared" si="36"/>
        <v>15.840000000000002</v>
      </c>
      <c r="I142" s="259">
        <f t="shared" si="36"/>
        <v>15.840000000000002</v>
      </c>
    </row>
    <row r="143" spans="1:9">
      <c r="A143" s="253" t="s">
        <v>11</v>
      </c>
      <c r="B143" s="253" t="s">
        <v>55</v>
      </c>
      <c r="C143" s="259">
        <f t="shared" ref="C143:I143" si="37">C103*C$111/100</f>
        <v>139.86000000000001</v>
      </c>
      <c r="D143" s="259">
        <f t="shared" si="37"/>
        <v>139.86000000000001</v>
      </c>
      <c r="E143" s="259">
        <f t="shared" si="37"/>
        <v>139.86000000000001</v>
      </c>
      <c r="F143" s="259">
        <f t="shared" si="37"/>
        <v>139.86000000000001</v>
      </c>
      <c r="G143" s="259">
        <f t="shared" si="37"/>
        <v>139.86000000000001</v>
      </c>
      <c r="H143" s="259">
        <f t="shared" si="37"/>
        <v>139.86000000000001</v>
      </c>
      <c r="I143" s="259">
        <f t="shared" si="37"/>
        <v>139.86000000000001</v>
      </c>
    </row>
    <row r="144" spans="1:9">
      <c r="A144" s="253" t="s">
        <v>14</v>
      </c>
      <c r="B144" s="253" t="s">
        <v>55</v>
      </c>
      <c r="C144" s="259">
        <f t="shared" ref="C144:I144" si="38">C104*C$112/100</f>
        <v>119.52000000000002</v>
      </c>
      <c r="D144" s="259">
        <f t="shared" si="38"/>
        <v>119.52000000000002</v>
      </c>
      <c r="E144" s="259">
        <f t="shared" si="38"/>
        <v>119.52000000000002</v>
      </c>
      <c r="F144" s="259">
        <f t="shared" si="38"/>
        <v>119.52000000000002</v>
      </c>
      <c r="G144" s="259">
        <f t="shared" si="38"/>
        <v>119.52000000000002</v>
      </c>
      <c r="H144" s="259">
        <f t="shared" si="38"/>
        <v>119.52000000000002</v>
      </c>
      <c r="I144" s="259">
        <f t="shared" si="38"/>
        <v>119.52000000000002</v>
      </c>
    </row>
    <row r="145" spans="1:9">
      <c r="A145" s="253" t="s">
        <v>12</v>
      </c>
      <c r="B145" s="253" t="s">
        <v>55</v>
      </c>
      <c r="C145" s="259">
        <f t="shared" ref="C145:I145" si="39">C105*C$113/100</f>
        <v>90.6</v>
      </c>
      <c r="D145" s="259">
        <f t="shared" si="39"/>
        <v>90.6</v>
      </c>
      <c r="E145" s="259">
        <f t="shared" si="39"/>
        <v>90.6</v>
      </c>
      <c r="F145" s="259">
        <f t="shared" si="39"/>
        <v>90.6</v>
      </c>
      <c r="G145" s="259">
        <f t="shared" si="39"/>
        <v>90.6</v>
      </c>
      <c r="H145" s="259">
        <f t="shared" si="39"/>
        <v>90.6</v>
      </c>
      <c r="I145" s="259">
        <f t="shared" si="39"/>
        <v>90.6</v>
      </c>
    </row>
    <row r="146" spans="1:9">
      <c r="A146" s="253" t="s">
        <v>57</v>
      </c>
      <c r="B146" s="253" t="s">
        <v>55</v>
      </c>
      <c r="C146" s="259">
        <f t="shared" ref="C146:I146" si="40">C106*C$114/100</f>
        <v>97.8</v>
      </c>
      <c r="D146" s="259">
        <f t="shared" si="40"/>
        <v>97.8</v>
      </c>
      <c r="E146" s="259">
        <f t="shared" si="40"/>
        <v>97.8</v>
      </c>
      <c r="F146" s="259">
        <f t="shared" si="40"/>
        <v>97.8</v>
      </c>
      <c r="G146" s="259">
        <f t="shared" si="40"/>
        <v>97.8</v>
      </c>
      <c r="H146" s="259">
        <f t="shared" si="40"/>
        <v>97.8</v>
      </c>
      <c r="I146" s="259">
        <f t="shared" si="40"/>
        <v>97.8</v>
      </c>
    </row>
    <row r="147" spans="1:9">
      <c r="A147" s="253" t="s">
        <v>13</v>
      </c>
      <c r="B147" s="253" t="s">
        <v>55</v>
      </c>
      <c r="C147" s="259">
        <f t="shared" ref="C147:I147" si="41">C107*C$115/100</f>
        <v>0</v>
      </c>
      <c r="D147" s="259">
        <f t="shared" si="41"/>
        <v>0</v>
      </c>
      <c r="E147" s="259">
        <f t="shared" si="41"/>
        <v>0</v>
      </c>
      <c r="F147" s="259">
        <f t="shared" si="41"/>
        <v>0</v>
      </c>
      <c r="G147" s="259">
        <f t="shared" si="41"/>
        <v>0</v>
      </c>
      <c r="H147" s="259">
        <f t="shared" si="41"/>
        <v>0</v>
      </c>
      <c r="I147" s="259">
        <f t="shared" si="41"/>
        <v>0</v>
      </c>
    </row>
    <row r="148" spans="1:9" ht="15.75" customHeight="1">
      <c r="A148" s="253" t="s">
        <v>34</v>
      </c>
      <c r="B148" s="253" t="s">
        <v>55</v>
      </c>
      <c r="C148" s="259">
        <f>SUM(C142:C147)</f>
        <v>463.62000000000006</v>
      </c>
      <c r="D148" s="259">
        <f t="shared" ref="D148:I148" si="42">SUM(D142:D147)</f>
        <v>463.62000000000006</v>
      </c>
      <c r="E148" s="259">
        <f t="shared" si="42"/>
        <v>463.62000000000006</v>
      </c>
      <c r="F148" s="259">
        <f t="shared" si="42"/>
        <v>463.62000000000006</v>
      </c>
      <c r="G148" s="259">
        <f t="shared" si="42"/>
        <v>463.62000000000006</v>
      </c>
      <c r="H148" s="259">
        <f t="shared" si="42"/>
        <v>463.62000000000006</v>
      </c>
      <c r="I148" s="259">
        <f t="shared" si="42"/>
        <v>463.62000000000006</v>
      </c>
    </row>
    <row r="149" spans="1:9" ht="15.75" customHeight="1">
      <c r="A149" s="613" t="s">
        <v>94</v>
      </c>
      <c r="B149" s="613"/>
      <c r="C149" s="613"/>
      <c r="D149" s="613"/>
      <c r="E149" s="613"/>
      <c r="F149" s="613"/>
      <c r="G149" s="613"/>
      <c r="H149" s="613"/>
      <c r="I149" s="613"/>
    </row>
    <row r="150" spans="1:9" ht="15.75" customHeight="1">
      <c r="A150" s="253" t="s">
        <v>54</v>
      </c>
      <c r="B150" s="253" t="s">
        <v>55</v>
      </c>
      <c r="C150" s="259">
        <f t="shared" ref="C150:I156" si="43">+C118+C126+C134+C142</f>
        <v>27.720000000000002</v>
      </c>
      <c r="D150" s="259">
        <f t="shared" si="43"/>
        <v>27.720000000000002</v>
      </c>
      <c r="E150" s="259">
        <f t="shared" si="43"/>
        <v>27.720000000000002</v>
      </c>
      <c r="F150" s="259">
        <f t="shared" si="43"/>
        <v>27.720000000000002</v>
      </c>
      <c r="G150" s="259">
        <f t="shared" si="43"/>
        <v>27.720000000000002</v>
      </c>
      <c r="H150" s="259">
        <f t="shared" si="43"/>
        <v>27.720000000000002</v>
      </c>
      <c r="I150" s="259">
        <f t="shared" si="43"/>
        <v>27.720000000000002</v>
      </c>
    </row>
    <row r="151" spans="1:9" ht="15.75" customHeight="1">
      <c r="A151" s="253" t="s">
        <v>11</v>
      </c>
      <c r="B151" s="253" t="s">
        <v>55</v>
      </c>
      <c r="C151" s="259">
        <f t="shared" si="43"/>
        <v>244.75500000000002</v>
      </c>
      <c r="D151" s="259">
        <f t="shared" si="43"/>
        <v>244.75500000000002</v>
      </c>
      <c r="E151" s="259">
        <f t="shared" si="43"/>
        <v>244.75500000000002</v>
      </c>
      <c r="F151" s="259">
        <f t="shared" si="43"/>
        <v>244.75500000000002</v>
      </c>
      <c r="G151" s="259">
        <f t="shared" si="43"/>
        <v>244.75500000000002</v>
      </c>
      <c r="H151" s="259">
        <f t="shared" si="43"/>
        <v>244.75500000000002</v>
      </c>
      <c r="I151" s="259">
        <f t="shared" si="43"/>
        <v>244.75500000000002</v>
      </c>
    </row>
    <row r="152" spans="1:9" ht="15.75" customHeight="1">
      <c r="A152" s="253" t="s">
        <v>14</v>
      </c>
      <c r="B152" s="253" t="s">
        <v>55</v>
      </c>
      <c r="C152" s="259">
        <f t="shared" si="43"/>
        <v>388.44</v>
      </c>
      <c r="D152" s="259">
        <f t="shared" si="43"/>
        <v>388.44</v>
      </c>
      <c r="E152" s="259">
        <f t="shared" si="43"/>
        <v>388.44</v>
      </c>
      <c r="F152" s="259">
        <f t="shared" si="43"/>
        <v>388.44</v>
      </c>
      <c r="G152" s="259">
        <f t="shared" si="43"/>
        <v>388.44</v>
      </c>
      <c r="H152" s="259">
        <f t="shared" si="43"/>
        <v>388.44</v>
      </c>
      <c r="I152" s="259">
        <f t="shared" si="43"/>
        <v>388.44</v>
      </c>
    </row>
    <row r="153" spans="1:9" ht="15.75" customHeight="1">
      <c r="A153" s="253" t="s">
        <v>12</v>
      </c>
      <c r="B153" s="253" t="s">
        <v>55</v>
      </c>
      <c r="C153" s="259">
        <f t="shared" si="43"/>
        <v>362.4</v>
      </c>
      <c r="D153" s="259">
        <f t="shared" si="43"/>
        <v>362.4</v>
      </c>
      <c r="E153" s="259">
        <f t="shared" si="43"/>
        <v>362.4</v>
      </c>
      <c r="F153" s="259">
        <f t="shared" si="43"/>
        <v>362.4</v>
      </c>
      <c r="G153" s="259">
        <f t="shared" si="43"/>
        <v>362.4</v>
      </c>
      <c r="H153" s="259">
        <f t="shared" si="43"/>
        <v>362.4</v>
      </c>
      <c r="I153" s="259">
        <f t="shared" si="43"/>
        <v>362.4</v>
      </c>
    </row>
    <row r="154" spans="1:9" ht="15.75" customHeight="1">
      <c r="A154" s="253" t="s">
        <v>57</v>
      </c>
      <c r="B154" s="253" t="s">
        <v>55</v>
      </c>
      <c r="C154" s="259">
        <f t="shared" si="43"/>
        <v>195.59999999999997</v>
      </c>
      <c r="D154" s="259">
        <f t="shared" si="43"/>
        <v>195.59999999999997</v>
      </c>
      <c r="E154" s="259">
        <f t="shared" si="43"/>
        <v>195.59999999999997</v>
      </c>
      <c r="F154" s="259">
        <f t="shared" si="43"/>
        <v>195.59999999999997</v>
      </c>
      <c r="G154" s="259">
        <f t="shared" si="43"/>
        <v>195.59999999999997</v>
      </c>
      <c r="H154" s="259">
        <f t="shared" si="43"/>
        <v>195.59999999999997</v>
      </c>
      <c r="I154" s="259">
        <f t="shared" si="43"/>
        <v>195.59999999999997</v>
      </c>
    </row>
    <row r="155" spans="1:9" ht="15.75" customHeight="1">
      <c r="A155" s="253" t="s">
        <v>13</v>
      </c>
      <c r="B155" s="253" t="s">
        <v>55</v>
      </c>
      <c r="C155" s="259">
        <f t="shared" si="43"/>
        <v>0</v>
      </c>
      <c r="D155" s="259">
        <f t="shared" si="43"/>
        <v>0</v>
      </c>
      <c r="E155" s="259">
        <f t="shared" si="43"/>
        <v>0</v>
      </c>
      <c r="F155" s="259">
        <f t="shared" si="43"/>
        <v>0</v>
      </c>
      <c r="G155" s="259">
        <f t="shared" si="43"/>
        <v>0</v>
      </c>
      <c r="H155" s="259">
        <f t="shared" si="43"/>
        <v>0</v>
      </c>
      <c r="I155" s="259">
        <f t="shared" si="43"/>
        <v>0</v>
      </c>
    </row>
    <row r="156" spans="1:9" ht="15.75" customHeight="1">
      <c r="A156" s="253" t="s">
        <v>34</v>
      </c>
      <c r="B156" s="253" t="s">
        <v>55</v>
      </c>
      <c r="C156" s="259">
        <f t="shared" si="43"/>
        <v>1218.915</v>
      </c>
      <c r="D156" s="259">
        <f t="shared" si="43"/>
        <v>1218.915</v>
      </c>
      <c r="E156" s="259">
        <f t="shared" si="43"/>
        <v>1218.915</v>
      </c>
      <c r="F156" s="259">
        <f t="shared" si="43"/>
        <v>1218.915</v>
      </c>
      <c r="G156" s="259">
        <f t="shared" si="43"/>
        <v>1218.915</v>
      </c>
      <c r="H156" s="259">
        <f t="shared" si="43"/>
        <v>1218.915</v>
      </c>
      <c r="I156" s="259">
        <f t="shared" si="43"/>
        <v>1218.915</v>
      </c>
    </row>
    <row r="157" spans="1:9">
      <c r="A157" s="609" t="s">
        <v>83</v>
      </c>
      <c r="B157" s="609"/>
      <c r="C157" s="609"/>
      <c r="D157" s="609"/>
      <c r="E157" s="609"/>
      <c r="F157" s="609"/>
      <c r="G157" s="609"/>
      <c r="H157" s="609"/>
      <c r="I157" s="609"/>
    </row>
    <row r="158" spans="1:9">
      <c r="A158" s="260" t="s">
        <v>54</v>
      </c>
      <c r="B158" s="260" t="s">
        <v>28</v>
      </c>
      <c r="C158" s="260">
        <f>+C150/C$156*100</f>
        <v>2.2741536530438959</v>
      </c>
      <c r="D158" s="260">
        <f t="shared" ref="D158:I158" si="44">+D150/D$156*100</f>
        <v>2.2741536530438959</v>
      </c>
      <c r="E158" s="260">
        <f t="shared" si="44"/>
        <v>2.2741536530438959</v>
      </c>
      <c r="F158" s="260">
        <f t="shared" si="44"/>
        <v>2.2741536530438959</v>
      </c>
      <c r="G158" s="260">
        <f t="shared" si="44"/>
        <v>2.2741536530438959</v>
      </c>
      <c r="H158" s="260">
        <f t="shared" si="44"/>
        <v>2.2741536530438959</v>
      </c>
      <c r="I158" s="260">
        <f t="shared" si="44"/>
        <v>2.2741536530438959</v>
      </c>
    </row>
    <row r="159" spans="1:9">
      <c r="A159" s="260" t="s">
        <v>11</v>
      </c>
      <c r="B159" s="260" t="s">
        <v>28</v>
      </c>
      <c r="C159" s="260">
        <f t="shared" ref="C159:I163" si="45">+C151/C$156*100</f>
        <v>20.079743050171672</v>
      </c>
      <c r="D159" s="260">
        <f t="shared" si="45"/>
        <v>20.079743050171672</v>
      </c>
      <c r="E159" s="260">
        <f t="shared" si="45"/>
        <v>20.079743050171672</v>
      </c>
      <c r="F159" s="260">
        <f t="shared" si="45"/>
        <v>20.079743050171672</v>
      </c>
      <c r="G159" s="260">
        <f t="shared" si="45"/>
        <v>20.079743050171672</v>
      </c>
      <c r="H159" s="260">
        <f t="shared" si="45"/>
        <v>20.079743050171672</v>
      </c>
      <c r="I159" s="260">
        <f t="shared" si="45"/>
        <v>20.079743050171672</v>
      </c>
    </row>
    <row r="160" spans="1:9">
      <c r="A160" s="260" t="s">
        <v>14</v>
      </c>
      <c r="B160" s="260" t="s">
        <v>28</v>
      </c>
      <c r="C160" s="260">
        <f t="shared" si="45"/>
        <v>31.867685605641082</v>
      </c>
      <c r="D160" s="260">
        <f t="shared" si="45"/>
        <v>31.867685605641082</v>
      </c>
      <c r="E160" s="260">
        <f t="shared" si="45"/>
        <v>31.867685605641082</v>
      </c>
      <c r="F160" s="260">
        <f t="shared" si="45"/>
        <v>31.867685605641082</v>
      </c>
      <c r="G160" s="260">
        <f t="shared" si="45"/>
        <v>31.867685605641082</v>
      </c>
      <c r="H160" s="260">
        <f t="shared" si="45"/>
        <v>31.867685605641082</v>
      </c>
      <c r="I160" s="260">
        <f t="shared" si="45"/>
        <v>31.867685605641082</v>
      </c>
    </row>
    <row r="161" spans="1:9">
      <c r="A161" s="260" t="s">
        <v>12</v>
      </c>
      <c r="B161" s="260" t="s">
        <v>28</v>
      </c>
      <c r="C161" s="260">
        <f t="shared" si="45"/>
        <v>29.731359446721058</v>
      </c>
      <c r="D161" s="260">
        <f t="shared" si="45"/>
        <v>29.731359446721058</v>
      </c>
      <c r="E161" s="260">
        <f t="shared" si="45"/>
        <v>29.731359446721058</v>
      </c>
      <c r="F161" s="260">
        <f t="shared" si="45"/>
        <v>29.731359446721058</v>
      </c>
      <c r="G161" s="260">
        <f t="shared" si="45"/>
        <v>29.731359446721058</v>
      </c>
      <c r="H161" s="260">
        <f t="shared" si="45"/>
        <v>29.731359446721058</v>
      </c>
      <c r="I161" s="260">
        <f t="shared" si="45"/>
        <v>29.731359446721058</v>
      </c>
    </row>
    <row r="162" spans="1:9">
      <c r="A162" s="260" t="s">
        <v>57</v>
      </c>
      <c r="B162" s="260" t="s">
        <v>28</v>
      </c>
      <c r="C162" s="260">
        <f t="shared" si="45"/>
        <v>16.047058244422292</v>
      </c>
      <c r="D162" s="260">
        <f t="shared" si="45"/>
        <v>16.047058244422292</v>
      </c>
      <c r="E162" s="260">
        <f t="shared" si="45"/>
        <v>16.047058244422292</v>
      </c>
      <c r="F162" s="260">
        <f t="shared" si="45"/>
        <v>16.047058244422292</v>
      </c>
      <c r="G162" s="260">
        <f t="shared" si="45"/>
        <v>16.047058244422292</v>
      </c>
      <c r="H162" s="260">
        <f t="shared" si="45"/>
        <v>16.047058244422292</v>
      </c>
      <c r="I162" s="260">
        <f t="shared" si="45"/>
        <v>16.047058244422292</v>
      </c>
    </row>
    <row r="163" spans="1:9">
      <c r="A163" s="260" t="s">
        <v>13</v>
      </c>
      <c r="B163" s="260" t="s">
        <v>28</v>
      </c>
      <c r="C163" s="260">
        <f t="shared" si="45"/>
        <v>0</v>
      </c>
      <c r="D163" s="260">
        <f t="shared" si="45"/>
        <v>0</v>
      </c>
      <c r="E163" s="260">
        <f t="shared" si="45"/>
        <v>0</v>
      </c>
      <c r="F163" s="260">
        <f t="shared" si="45"/>
        <v>0</v>
      </c>
      <c r="G163" s="260">
        <f t="shared" si="45"/>
        <v>0</v>
      </c>
      <c r="H163" s="260">
        <f t="shared" si="45"/>
        <v>0</v>
      </c>
      <c r="I163" s="260">
        <f t="shared" si="45"/>
        <v>0</v>
      </c>
    </row>
    <row r="164" spans="1:9">
      <c r="A164" s="611" t="s">
        <v>84</v>
      </c>
      <c r="B164" s="611"/>
      <c r="C164" s="611"/>
      <c r="D164" s="611"/>
      <c r="E164" s="611"/>
      <c r="F164" s="611"/>
      <c r="G164" s="611"/>
      <c r="H164" s="611"/>
      <c r="I164" s="611"/>
    </row>
    <row r="165" spans="1:9" ht="15.75" customHeight="1">
      <c r="A165" s="611" t="s">
        <v>95</v>
      </c>
      <c r="B165" s="611"/>
      <c r="C165" s="611"/>
      <c r="D165" s="611"/>
      <c r="E165" s="611"/>
      <c r="F165" s="611"/>
      <c r="G165" s="611"/>
      <c r="H165" s="611"/>
      <c r="I165" s="611"/>
    </row>
    <row r="166" spans="1:9" ht="15.75" customHeight="1">
      <c r="A166" s="167" t="s">
        <v>36</v>
      </c>
      <c r="B166" s="168" t="s">
        <v>92</v>
      </c>
      <c r="C166" s="168">
        <f>C$124/SER_RawData!C12</f>
        <v>1.1599186991869919</v>
      </c>
      <c r="D166" s="168">
        <f>D$124/SER_RawData!D12</f>
        <v>1.1599186991869919</v>
      </c>
      <c r="E166" s="168">
        <f>E$124/SER_RawData!E12</f>
        <v>1.1599186991869919</v>
      </c>
      <c r="F166" s="168">
        <f>F$124/SER_RawData!F12</f>
        <v>1.1599186991869919</v>
      </c>
      <c r="G166" s="168">
        <f>G$124/SER_RawData!G12</f>
        <v>1.1599186991869919</v>
      </c>
      <c r="H166" s="168">
        <f>H$124/SER_RawData!H12</f>
        <v>1.1599186991869919</v>
      </c>
      <c r="I166" s="168">
        <f>I$124/SER_RawData!I12</f>
        <v>1.1599186991869919</v>
      </c>
    </row>
    <row r="167" spans="1:9" ht="15.75" customHeight="1">
      <c r="A167" s="167" t="s">
        <v>37</v>
      </c>
      <c r="B167" s="168" t="s">
        <v>92</v>
      </c>
      <c r="C167" s="168">
        <f>C$132/SER_RawData!C13</f>
        <v>1.7739024390243903</v>
      </c>
      <c r="D167" s="168">
        <f>D$132/SER_RawData!D13</f>
        <v>1.7739024390243903</v>
      </c>
      <c r="E167" s="168">
        <f>E$132/SER_RawData!E13</f>
        <v>1.7739024390243903</v>
      </c>
      <c r="F167" s="168">
        <f>F$132/SER_RawData!F13</f>
        <v>1.7739024390243903</v>
      </c>
      <c r="G167" s="168">
        <f>G$132/SER_RawData!G13</f>
        <v>1.7739024390243903</v>
      </c>
      <c r="H167" s="168">
        <f>H$132/SER_RawData!H13</f>
        <v>1.7739024390243903</v>
      </c>
      <c r="I167" s="168">
        <f>I$132/SER_RawData!I13</f>
        <v>1.7739024390243903</v>
      </c>
    </row>
    <row r="168" spans="1:9" ht="15.75" customHeight="1">
      <c r="A168" s="167" t="s">
        <v>38</v>
      </c>
      <c r="B168" s="168" t="s">
        <v>92</v>
      </c>
      <c r="C168" s="168">
        <f>C$140/SER_RawData!C14</f>
        <v>0.44798042704626334</v>
      </c>
      <c r="D168" s="168">
        <f>D$140/SER_RawData!D14</f>
        <v>0.44798042704626334</v>
      </c>
      <c r="E168" s="168">
        <f>E$140/SER_RawData!E14</f>
        <v>0.44798042704626334</v>
      </c>
      <c r="F168" s="168">
        <f>F$140/SER_RawData!F14</f>
        <v>0.44798042704626334</v>
      </c>
      <c r="G168" s="168">
        <f>G$140/SER_RawData!G14</f>
        <v>0.44798042704626334</v>
      </c>
      <c r="H168" s="168">
        <f>H$140/SER_RawData!H14</f>
        <v>0.44798042704626334</v>
      </c>
      <c r="I168" s="168">
        <f>I$140/SER_RawData!I14</f>
        <v>0.44798042704626334</v>
      </c>
    </row>
    <row r="169" spans="1:9" ht="15.75" customHeight="1">
      <c r="A169" s="167" t="s">
        <v>39</v>
      </c>
      <c r="B169" s="168" t="s">
        <v>92</v>
      </c>
      <c r="C169" s="168">
        <f>C$148/SER_RawData!C15</f>
        <v>1.3922522522522525</v>
      </c>
      <c r="D169" s="168">
        <f>D$148/SER_RawData!D15</f>
        <v>1.3922522522522525</v>
      </c>
      <c r="E169" s="168">
        <f>E$148/SER_RawData!E15</f>
        <v>1.3922522522522525</v>
      </c>
      <c r="F169" s="168">
        <f>F$148/SER_RawData!F15</f>
        <v>1.3922522522522525</v>
      </c>
      <c r="G169" s="168">
        <f>G$148/SER_RawData!G15</f>
        <v>1.3922522522522525</v>
      </c>
      <c r="H169" s="168">
        <f>H$148/SER_RawData!H15</f>
        <v>1.3922522522522525</v>
      </c>
      <c r="I169" s="168">
        <f>I$148/SER_RawData!I15</f>
        <v>1.3922522522522525</v>
      </c>
    </row>
    <row r="170" spans="1:9" s="153" customFormat="1" ht="15.75" customHeight="1">
      <c r="A170" s="618" t="s">
        <v>96</v>
      </c>
      <c r="B170" s="618"/>
      <c r="C170" s="618"/>
      <c r="D170" s="618"/>
      <c r="E170" s="618"/>
      <c r="F170" s="618"/>
      <c r="G170" s="618"/>
      <c r="H170" s="618"/>
      <c r="I170" s="169"/>
    </row>
    <row r="171" spans="1:9" ht="15.75" customHeight="1">
      <c r="A171" s="611" t="s">
        <v>91</v>
      </c>
      <c r="B171" s="611"/>
      <c r="C171" s="611"/>
      <c r="D171" s="611"/>
      <c r="E171" s="611"/>
      <c r="F171" s="611"/>
      <c r="G171" s="611"/>
      <c r="H171" s="611"/>
      <c r="I171" s="611"/>
    </row>
    <row r="172" spans="1:9" ht="15.75" customHeight="1">
      <c r="A172" s="167" t="s">
        <v>36</v>
      </c>
      <c r="B172" s="168" t="s">
        <v>92</v>
      </c>
      <c r="C172" s="168">
        <f>SER_RawData!C103/SER_RawData!C12</f>
        <v>0.5</v>
      </c>
      <c r="D172" s="168">
        <f>SER_RawData!D103/SER_RawData!D12</f>
        <v>0.5</v>
      </c>
      <c r="E172" s="168">
        <f>SER_RawData!E103/SER_RawData!E12</f>
        <v>0.5</v>
      </c>
      <c r="F172" s="168">
        <f>SER_RawData!F103/SER_RawData!F12</f>
        <v>0.5</v>
      </c>
      <c r="G172" s="168">
        <f>SER_RawData!G103/SER_RawData!G12</f>
        <v>0.5</v>
      </c>
      <c r="H172" s="168">
        <f>SER_RawData!H103/SER_RawData!H12</f>
        <v>0.5</v>
      </c>
      <c r="I172" s="168">
        <f>SER_RawData!I103/SER_RawData!I12</f>
        <v>0.5</v>
      </c>
    </row>
    <row r="173" spans="1:9" ht="15.75" customHeight="1">
      <c r="A173" s="167" t="s">
        <v>37</v>
      </c>
      <c r="B173" s="168" t="s">
        <v>92</v>
      </c>
      <c r="C173" s="168">
        <f>SER_RawData!C104/SER_RawData!C13</f>
        <v>2.845528455284553</v>
      </c>
      <c r="D173" s="168">
        <f>SER_RawData!D104/SER_RawData!D13</f>
        <v>2.845528455284553</v>
      </c>
      <c r="E173" s="168">
        <f>SER_RawData!E104/SER_RawData!E13</f>
        <v>2.845528455284553</v>
      </c>
      <c r="F173" s="168">
        <f>SER_RawData!F104/SER_RawData!F13</f>
        <v>2.845528455284553</v>
      </c>
      <c r="G173" s="168">
        <f>SER_RawData!G104/SER_RawData!G13</f>
        <v>2.845528455284553</v>
      </c>
      <c r="H173" s="168">
        <f>SER_RawData!H104/SER_RawData!H13</f>
        <v>2.845528455284553</v>
      </c>
      <c r="I173" s="168">
        <f>SER_RawData!I104/SER_RawData!I13</f>
        <v>2.845528455284553</v>
      </c>
    </row>
    <row r="174" spans="1:9" ht="15.75" customHeight="1">
      <c r="A174" s="167" t="s">
        <v>38</v>
      </c>
      <c r="B174" s="168" t="s">
        <v>92</v>
      </c>
      <c r="C174" s="168">
        <f>SER_RawData!C105/SER_RawData!C14</f>
        <v>0.46797153024911031</v>
      </c>
      <c r="D174" s="168">
        <f>SER_RawData!D105/SER_RawData!D14</f>
        <v>0.46797153024911031</v>
      </c>
      <c r="E174" s="168">
        <f>SER_RawData!E105/SER_RawData!E14</f>
        <v>0.46797153024911031</v>
      </c>
      <c r="F174" s="168">
        <f>SER_RawData!F105/SER_RawData!F14</f>
        <v>0.46797153024911031</v>
      </c>
      <c r="G174" s="168">
        <f>SER_RawData!G105/SER_RawData!G14</f>
        <v>0.46797153024911031</v>
      </c>
      <c r="H174" s="168">
        <f>SER_RawData!H105/SER_RawData!H14</f>
        <v>0.46797153024911031</v>
      </c>
      <c r="I174" s="168">
        <f>SER_RawData!I105/SER_RawData!I14</f>
        <v>0.46797153024911031</v>
      </c>
    </row>
    <row r="175" spans="1:9" ht="15.75" customHeight="1">
      <c r="A175" s="167" t="s">
        <v>39</v>
      </c>
      <c r="B175" s="168" t="s">
        <v>92</v>
      </c>
      <c r="C175" s="168">
        <f>SER_RawData!C106/SER_RawData!C15</f>
        <v>0.59759759759759756</v>
      </c>
      <c r="D175" s="168">
        <f>SER_RawData!D106/SER_RawData!D15</f>
        <v>0.59759759759759756</v>
      </c>
      <c r="E175" s="168">
        <f>SER_RawData!E106/SER_RawData!E15</f>
        <v>0.59759759759759756</v>
      </c>
      <c r="F175" s="168">
        <f>SER_RawData!F106/SER_RawData!F15</f>
        <v>0.59759759759759756</v>
      </c>
      <c r="G175" s="168">
        <f>SER_RawData!G106/SER_RawData!G15</f>
        <v>0.59759759759759756</v>
      </c>
      <c r="H175" s="168">
        <f>SER_RawData!H106/SER_RawData!H15</f>
        <v>0.59759759759759756</v>
      </c>
      <c r="I175" s="168">
        <f>SER_RawData!I106/SER_RawData!I15</f>
        <v>0.59759759759759756</v>
      </c>
    </row>
    <row r="176" spans="1:9" ht="15.75" customHeight="1">
      <c r="A176" s="170"/>
      <c r="B176" s="170"/>
      <c r="C176" s="170"/>
      <c r="D176" s="170"/>
      <c r="E176" s="170"/>
      <c r="F176" s="170"/>
      <c r="G176" s="170"/>
      <c r="H176" s="170"/>
      <c r="I176" s="170"/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</sheetData>
  <mergeCells count="34">
    <mergeCell ref="A171:I171"/>
    <mergeCell ref="A165:I165"/>
    <mergeCell ref="A8:I8"/>
    <mergeCell ref="A1:I1"/>
    <mergeCell ref="A12:I12"/>
    <mergeCell ref="A85:I85"/>
    <mergeCell ref="A93:I93"/>
    <mergeCell ref="A101:I101"/>
    <mergeCell ref="A70:I70"/>
    <mergeCell ref="A77:I77"/>
    <mergeCell ref="A75:I75"/>
    <mergeCell ref="A170:H170"/>
    <mergeCell ref="A50:I50"/>
    <mergeCell ref="A76:I76"/>
    <mergeCell ref="A157:I157"/>
    <mergeCell ref="A109:I109"/>
    <mergeCell ref="A116:I116"/>
    <mergeCell ref="A164:I164"/>
    <mergeCell ref="A64:I64"/>
    <mergeCell ref="A67:I67"/>
    <mergeCell ref="A117:I117"/>
    <mergeCell ref="A125:I125"/>
    <mergeCell ref="A133:I133"/>
    <mergeCell ref="A141:I141"/>
    <mergeCell ref="A149:I149"/>
    <mergeCell ref="A69:I69"/>
    <mergeCell ref="A57:I57"/>
    <mergeCell ref="A60:I60"/>
    <mergeCell ref="A52:H52"/>
    <mergeCell ref="A54:I54"/>
    <mergeCell ref="A16:I16"/>
    <mergeCell ref="A24:I24"/>
    <mergeCell ref="A32:I32"/>
    <mergeCell ref="A41:I41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E9C3-5DDE-41E9-B4BC-C4CF9C658FCF}">
  <sheetPr>
    <tabColor theme="7"/>
  </sheetPr>
  <dimension ref="A1:K1024"/>
  <sheetViews>
    <sheetView zoomScale="115" zoomScaleNormal="115" workbookViewId="0">
      <selection activeCell="D3" sqref="D3"/>
    </sheetView>
  </sheetViews>
  <sheetFormatPr defaultColWidth="27.28515625" defaultRowHeight="15" customHeight="1"/>
  <cols>
    <col min="1" max="2" width="33.7109375" style="5" customWidth="1"/>
    <col min="3" max="3" width="11.42578125" style="5" customWidth="1"/>
    <col min="4" max="10" width="7.42578125" style="5" customWidth="1"/>
    <col min="11" max="16384" width="27.28515625" style="5"/>
  </cols>
  <sheetData>
    <row r="1" spans="1:10" ht="21" customHeight="1">
      <c r="A1" s="614" t="s">
        <v>75</v>
      </c>
      <c r="B1" s="614"/>
      <c r="C1" s="614"/>
      <c r="D1" s="614"/>
      <c r="E1" s="614"/>
      <c r="F1" s="614"/>
      <c r="G1" s="614"/>
      <c r="H1" s="614"/>
      <c r="I1" s="614"/>
      <c r="J1" s="614"/>
    </row>
    <row r="2" spans="1:10" ht="15" customHeight="1">
      <c r="A2" s="171" t="s">
        <v>76</v>
      </c>
      <c r="B2" s="171"/>
      <c r="C2" s="171" t="s">
        <v>19</v>
      </c>
      <c r="D2" s="171">
        <v>2022</v>
      </c>
      <c r="E2" s="171">
        <v>2025</v>
      </c>
      <c r="F2" s="171">
        <v>2030</v>
      </c>
      <c r="G2" s="171">
        <v>2035</v>
      </c>
      <c r="H2" s="171">
        <v>2040</v>
      </c>
      <c r="I2" s="171">
        <v>2045</v>
      </c>
      <c r="J2" s="171">
        <v>2050</v>
      </c>
    </row>
    <row r="3" spans="1:10" ht="15" customHeight="1">
      <c r="A3" s="172" t="s">
        <v>77</v>
      </c>
      <c r="B3" s="172"/>
      <c r="C3" s="172" t="s">
        <v>28</v>
      </c>
      <c r="D3" s="172">
        <f>SER_Reco!C3</f>
        <v>42.133333333333333</v>
      </c>
      <c r="E3" s="172">
        <f>SER_Reco!D3</f>
        <v>42.133333333333333</v>
      </c>
      <c r="F3" s="172">
        <f>SER_Reco!E3</f>
        <v>42.133333333333333</v>
      </c>
      <c r="G3" s="172">
        <f>SER_Reco!F3</f>
        <v>42.133333333333333</v>
      </c>
      <c r="H3" s="172">
        <f>SER_Reco!G3</f>
        <v>42.133333333333333</v>
      </c>
      <c r="I3" s="172">
        <f>SER_Reco!H3</f>
        <v>42.133333333333333</v>
      </c>
      <c r="J3" s="172">
        <f>SER_Reco!I3</f>
        <v>42.133333333333333</v>
      </c>
    </row>
    <row r="4" spans="1:10" ht="15" customHeight="1">
      <c r="A4" s="627" t="s">
        <v>35</v>
      </c>
      <c r="B4" s="627"/>
      <c r="C4" s="627"/>
      <c r="D4" s="627"/>
      <c r="E4" s="627"/>
      <c r="F4" s="627"/>
      <c r="G4" s="627"/>
      <c r="H4" s="627"/>
      <c r="I4" s="627"/>
      <c r="J4" s="627"/>
    </row>
    <row r="5" spans="1:10" ht="33.6" customHeight="1">
      <c r="A5" s="627" t="s">
        <v>32</v>
      </c>
      <c r="B5" s="627"/>
      <c r="C5" s="627"/>
      <c r="D5" s="627"/>
      <c r="E5" s="627"/>
      <c r="F5" s="627"/>
      <c r="G5" s="627"/>
      <c r="H5" s="627"/>
      <c r="I5" s="627"/>
      <c r="J5" s="627"/>
    </row>
    <row r="6" spans="1:10" ht="15" customHeight="1">
      <c r="A6" s="172" t="s">
        <v>36</v>
      </c>
      <c r="B6" s="172"/>
      <c r="C6" s="172" t="s">
        <v>28</v>
      </c>
      <c r="D6" s="172">
        <f>SER_Reco!C4</f>
        <v>19.462025316455698</v>
      </c>
      <c r="E6" s="172">
        <f>SER_Reco!D4</f>
        <v>19.462025316455698</v>
      </c>
      <c r="F6" s="172">
        <f>SER_Reco!E4</f>
        <v>19.462025316455698</v>
      </c>
      <c r="G6" s="172">
        <f>SER_Reco!F4</f>
        <v>19.462025316455698</v>
      </c>
      <c r="H6" s="172">
        <f>SER_Reco!G4</f>
        <v>19.462025316455698</v>
      </c>
      <c r="I6" s="172">
        <f>SER_Reco!H4</f>
        <v>19.462025316455698</v>
      </c>
      <c r="J6" s="172">
        <f>SER_Reco!I4</f>
        <v>19.462025316455698</v>
      </c>
    </row>
    <row r="7" spans="1:10" ht="27" customHeight="1">
      <c r="A7" s="172" t="s">
        <v>37</v>
      </c>
      <c r="B7" s="172"/>
      <c r="C7" s="172" t="s">
        <v>28</v>
      </c>
      <c r="D7" s="172">
        <f>SER_Reco!C5</f>
        <v>9.7310126582278489</v>
      </c>
      <c r="E7" s="172">
        <f>SER_Reco!D5</f>
        <v>9.7310126582278489</v>
      </c>
      <c r="F7" s="172">
        <f>SER_Reco!E5</f>
        <v>9.7310126582278489</v>
      </c>
      <c r="G7" s="172">
        <f>SER_Reco!F5</f>
        <v>9.7310126582278489</v>
      </c>
      <c r="H7" s="172">
        <f>SER_Reco!G5</f>
        <v>9.7310126582278489</v>
      </c>
      <c r="I7" s="172">
        <f>SER_Reco!H5</f>
        <v>9.7310126582278489</v>
      </c>
      <c r="J7" s="172">
        <f>SER_Reco!I5</f>
        <v>9.7310126582278489</v>
      </c>
    </row>
    <row r="8" spans="1:10" ht="24.6" customHeight="1">
      <c r="A8" s="172" t="s">
        <v>38</v>
      </c>
      <c r="B8" s="172"/>
      <c r="C8" s="172" t="s">
        <v>28</v>
      </c>
      <c r="D8" s="172">
        <f>SER_Reco!C6</f>
        <v>44.462025316455694</v>
      </c>
      <c r="E8" s="172">
        <f>SER_Reco!D6</f>
        <v>44.462025316455694</v>
      </c>
      <c r="F8" s="172">
        <f>SER_Reco!E6</f>
        <v>44.462025316455694</v>
      </c>
      <c r="G8" s="172">
        <f>SER_Reco!F6</f>
        <v>44.462025316455694</v>
      </c>
      <c r="H8" s="172">
        <f>SER_Reco!G6</f>
        <v>44.462025316455694</v>
      </c>
      <c r="I8" s="172">
        <f>SER_Reco!H6</f>
        <v>44.462025316455694</v>
      </c>
      <c r="J8" s="172">
        <f>SER_Reco!I6</f>
        <v>44.462025316455694</v>
      </c>
    </row>
    <row r="9" spans="1:10" ht="18" customHeight="1">
      <c r="A9" s="172" t="s">
        <v>39</v>
      </c>
      <c r="B9" s="172"/>
      <c r="C9" s="172" t="s">
        <v>28</v>
      </c>
      <c r="D9" s="172">
        <f>SER_Reco!C7</f>
        <v>26.344936708860761</v>
      </c>
      <c r="E9" s="172">
        <f>SER_Reco!D7</f>
        <v>26.344936708860761</v>
      </c>
      <c r="F9" s="172">
        <f>SER_Reco!E7</f>
        <v>26.344936708860761</v>
      </c>
      <c r="G9" s="172">
        <f>SER_Reco!F7</f>
        <v>26.344936708860761</v>
      </c>
      <c r="H9" s="172">
        <f>SER_Reco!G7</f>
        <v>26.344936708860761</v>
      </c>
      <c r="I9" s="172">
        <f>SER_Reco!H7</f>
        <v>26.344936708860761</v>
      </c>
      <c r="J9" s="172">
        <f>SER_Reco!I7</f>
        <v>26.344936708860761</v>
      </c>
    </row>
    <row r="10" spans="1:10" ht="18" customHeight="1">
      <c r="A10" s="614" t="s">
        <v>40</v>
      </c>
      <c r="B10" s="614"/>
      <c r="C10" s="614"/>
      <c r="D10" s="614"/>
      <c r="E10" s="614"/>
      <c r="F10" s="614"/>
      <c r="G10" s="614"/>
      <c r="H10" s="614"/>
      <c r="I10" s="614"/>
      <c r="J10" s="614"/>
    </row>
    <row r="11" spans="1:10" ht="19.899999999999999" customHeight="1">
      <c r="A11" s="614" t="s">
        <v>41</v>
      </c>
      <c r="B11" s="614"/>
      <c r="C11" s="614"/>
      <c r="D11" s="614"/>
      <c r="E11" s="614"/>
      <c r="F11" s="614"/>
      <c r="G11" s="614"/>
      <c r="H11" s="614"/>
      <c r="I11" s="614"/>
      <c r="J11" s="614"/>
    </row>
    <row r="12" spans="1:10" ht="21.6" customHeight="1">
      <c r="A12" s="154" t="s">
        <v>42</v>
      </c>
      <c r="B12" s="154" t="s">
        <v>518</v>
      </c>
      <c r="C12" s="154" t="s">
        <v>28</v>
      </c>
      <c r="D12" s="154">
        <f>SER_RawData!C18</f>
        <v>30</v>
      </c>
      <c r="E12" s="154">
        <f>SER_RawData!D18</f>
        <v>30</v>
      </c>
      <c r="F12" s="154">
        <f>SER_RawData!E18</f>
        <v>30</v>
      </c>
      <c r="G12" s="154">
        <f>SER_RawData!F18</f>
        <v>30</v>
      </c>
      <c r="H12" s="154">
        <f>SER_RawData!G18</f>
        <v>30</v>
      </c>
      <c r="I12" s="154">
        <f>SER_RawData!H18</f>
        <v>30</v>
      </c>
      <c r="J12" s="154">
        <f>SER_RawData!I18</f>
        <v>30</v>
      </c>
    </row>
    <row r="13" spans="1:10" s="58" customFormat="1" ht="18.600000000000001" customHeight="1">
      <c r="A13" s="154" t="s">
        <v>43</v>
      </c>
      <c r="B13" s="154" t="s">
        <v>519</v>
      </c>
      <c r="C13" s="154" t="s">
        <v>44</v>
      </c>
      <c r="D13" s="154">
        <f>SER_RawData!C19</f>
        <v>15</v>
      </c>
      <c r="E13" s="154">
        <f>SER_RawData!D19</f>
        <v>15</v>
      </c>
      <c r="F13" s="154">
        <f>SER_RawData!E19</f>
        <v>15</v>
      </c>
      <c r="G13" s="154">
        <f>SER_RawData!F19</f>
        <v>15</v>
      </c>
      <c r="H13" s="154">
        <f>SER_RawData!G19</f>
        <v>15</v>
      </c>
      <c r="I13" s="154">
        <f>SER_RawData!H19</f>
        <v>15</v>
      </c>
      <c r="J13" s="154">
        <f>SER_RawData!I19</f>
        <v>15</v>
      </c>
    </row>
    <row r="14" spans="1:10" s="58" customFormat="1" ht="18.600000000000001" customHeight="1">
      <c r="A14" s="154" t="s">
        <v>745</v>
      </c>
      <c r="B14" s="174" t="s">
        <v>520</v>
      </c>
      <c r="C14" s="154" t="s">
        <v>23</v>
      </c>
      <c r="D14" s="154"/>
      <c r="E14" s="154"/>
      <c r="F14" s="154"/>
      <c r="G14" s="154"/>
      <c r="H14" s="154"/>
      <c r="I14" s="154"/>
      <c r="J14" s="154"/>
    </row>
    <row r="15" spans="1:10" s="58" customFormat="1" ht="18.600000000000001" customHeight="1">
      <c r="A15" s="154" t="s">
        <v>746</v>
      </c>
      <c r="B15" s="174" t="s">
        <v>521</v>
      </c>
      <c r="C15" s="154" t="s">
        <v>747</v>
      </c>
      <c r="D15" s="154"/>
      <c r="E15" s="154"/>
      <c r="F15" s="154"/>
      <c r="G15" s="154"/>
      <c r="H15" s="154"/>
      <c r="I15" s="154"/>
      <c r="J15" s="154"/>
    </row>
    <row r="16" spans="1:10" ht="18" customHeight="1">
      <c r="A16" s="614" t="s">
        <v>45</v>
      </c>
      <c r="B16" s="614"/>
      <c r="C16" s="614"/>
      <c r="D16" s="614"/>
      <c r="E16" s="614"/>
      <c r="F16" s="614"/>
      <c r="G16" s="614"/>
      <c r="H16" s="614"/>
      <c r="I16" s="614"/>
      <c r="J16" s="614"/>
    </row>
    <row r="17" spans="1:10" ht="18.75">
      <c r="A17" s="173"/>
      <c r="C17" s="5" t="s">
        <v>31</v>
      </c>
      <c r="D17" s="5">
        <v>2022</v>
      </c>
      <c r="E17" s="5">
        <v>2025</v>
      </c>
      <c r="F17" s="5">
        <v>2030</v>
      </c>
      <c r="G17" s="5">
        <v>2035</v>
      </c>
      <c r="H17" s="5">
        <v>2040</v>
      </c>
      <c r="I17" s="5">
        <v>2045</v>
      </c>
      <c r="J17" s="5">
        <v>2050</v>
      </c>
    </row>
    <row r="18" spans="1:10">
      <c r="A18" s="174" t="s">
        <v>46</v>
      </c>
      <c r="B18" s="5" t="s">
        <v>522</v>
      </c>
      <c r="C18" s="83" t="s">
        <v>28</v>
      </c>
      <c r="D18" s="83">
        <f>SER_Reco!C10</f>
        <v>60</v>
      </c>
      <c r="E18" s="83">
        <f>SER_Reco!D10</f>
        <v>60</v>
      </c>
      <c r="F18" s="83">
        <f>SER_Reco!E10</f>
        <v>60</v>
      </c>
      <c r="G18" s="83">
        <f>SER_Reco!F10</f>
        <v>60</v>
      </c>
      <c r="H18" s="83">
        <f>SER_Reco!G10</f>
        <v>60</v>
      </c>
      <c r="I18" s="83">
        <f>SER_Reco!H10</f>
        <v>60</v>
      </c>
      <c r="J18" s="83">
        <f>SER_Reco!I10</f>
        <v>60</v>
      </c>
    </row>
    <row r="19" spans="1:10">
      <c r="A19" s="174" t="s">
        <v>47</v>
      </c>
      <c r="B19" s="5" t="s">
        <v>523</v>
      </c>
      <c r="C19" s="83" t="s">
        <v>28</v>
      </c>
      <c r="D19" s="83">
        <f>SER_Reco!C11</f>
        <v>50</v>
      </c>
      <c r="E19" s="83">
        <f>SER_Reco!D11</f>
        <v>50</v>
      </c>
      <c r="F19" s="83">
        <f>SER_Reco!E11</f>
        <v>50</v>
      </c>
      <c r="G19" s="83">
        <f>SER_Reco!F11</f>
        <v>50</v>
      </c>
      <c r="H19" s="83">
        <f>SER_Reco!G11</f>
        <v>50</v>
      </c>
      <c r="I19" s="83">
        <f>SER_Reco!H11</f>
        <v>50</v>
      </c>
      <c r="J19" s="83">
        <f>SER_Reco!I11</f>
        <v>50</v>
      </c>
    </row>
    <row r="20" spans="1:10">
      <c r="A20" s="174" t="s">
        <v>85</v>
      </c>
      <c r="B20" s="174" t="s">
        <v>524</v>
      </c>
      <c r="C20" s="83" t="s">
        <v>86</v>
      </c>
      <c r="D20" s="83">
        <f>SER_Reco!C51</f>
        <v>460.9053497942387</v>
      </c>
      <c r="E20" s="83">
        <f>SER_Reco!D51</f>
        <v>253.42935528120717</v>
      </c>
      <c r="F20" s="83">
        <f>SER_Reco!E51</f>
        <v>217.22516166960614</v>
      </c>
      <c r="G20" s="83">
        <f>SER_Reco!F51</f>
        <v>190.0720164609053</v>
      </c>
      <c r="H20" s="83">
        <f>SER_Reco!G51</f>
        <v>168.95290352080471</v>
      </c>
      <c r="I20" s="83">
        <f>SER_Reco!H51</f>
        <v>152.05761316872429</v>
      </c>
      <c r="J20" s="83">
        <f>SER_Reco!I51</f>
        <v>138.23419378974936</v>
      </c>
    </row>
    <row r="21" spans="1:10" ht="18" customHeight="1">
      <c r="A21" s="626" t="s">
        <v>59</v>
      </c>
      <c r="B21" s="626"/>
      <c r="C21" s="626"/>
      <c r="D21" s="626"/>
      <c r="E21" s="626"/>
      <c r="F21" s="626"/>
      <c r="G21" s="626"/>
      <c r="H21" s="626"/>
      <c r="I21" s="626"/>
      <c r="J21" s="626"/>
    </row>
    <row r="22" spans="1:10" s="58" customFormat="1" ht="18.75" customHeight="1">
      <c r="A22" s="174" t="s">
        <v>60</v>
      </c>
      <c r="B22" s="174" t="s">
        <v>525</v>
      </c>
      <c r="C22" s="83" t="s">
        <v>28</v>
      </c>
      <c r="D22" s="83">
        <f>SER_RawData!C42</f>
        <v>90</v>
      </c>
      <c r="E22" s="83">
        <f>SER_RawData!D42</f>
        <v>90</v>
      </c>
      <c r="F22" s="83">
        <f>SER_RawData!E42</f>
        <v>90</v>
      </c>
      <c r="G22" s="83">
        <f>SER_RawData!F42</f>
        <v>90</v>
      </c>
      <c r="H22" s="83">
        <f>SER_RawData!G42</f>
        <v>90</v>
      </c>
      <c r="I22" s="83">
        <f>SER_RawData!H42</f>
        <v>90</v>
      </c>
      <c r="J22" s="83">
        <f>SER_RawData!I42</f>
        <v>90</v>
      </c>
    </row>
    <row r="23" spans="1:10" s="58" customFormat="1" ht="18.75" customHeight="1">
      <c r="A23" s="174" t="s">
        <v>88</v>
      </c>
      <c r="B23" s="174" t="s">
        <v>526</v>
      </c>
      <c r="C23" s="83" t="s">
        <v>86</v>
      </c>
      <c r="D23" s="83">
        <f>SER_Reco!C68</f>
        <v>208.77914951989024</v>
      </c>
      <c r="E23" s="83">
        <f>SER_Reco!D68</f>
        <v>3913.7142857142853</v>
      </c>
      <c r="F23" s="83">
        <f>SER_Reco!E68</f>
        <v>3913.7142857142853</v>
      </c>
      <c r="G23" s="83">
        <f>SER_Reco!F68</f>
        <v>3913.7142857142853</v>
      </c>
      <c r="H23" s="83">
        <f>SER_Reco!G68</f>
        <v>3913.7142857142853</v>
      </c>
      <c r="I23" s="83">
        <f>SER_Reco!H68</f>
        <v>3913.7142857142853</v>
      </c>
      <c r="J23" s="83">
        <f>SER_Reco!I68</f>
        <v>3913.7142857142853</v>
      </c>
    </row>
    <row r="24" spans="1:10" ht="18" customHeight="1">
      <c r="A24" s="614" t="s">
        <v>97</v>
      </c>
      <c r="B24" s="614"/>
      <c r="C24" s="614"/>
      <c r="D24" s="614"/>
      <c r="E24" s="614"/>
      <c r="F24" s="614"/>
      <c r="G24" s="614"/>
      <c r="H24" s="614"/>
      <c r="I24" s="614"/>
      <c r="J24" s="614"/>
    </row>
    <row r="25" spans="1:10">
      <c r="A25" s="624" t="s">
        <v>96</v>
      </c>
      <c r="B25" s="624"/>
      <c r="C25" s="624"/>
      <c r="D25" s="624"/>
      <c r="E25" s="624"/>
      <c r="F25" s="624"/>
      <c r="G25" s="624"/>
      <c r="H25" s="624"/>
      <c r="I25" s="624"/>
      <c r="J25" s="624"/>
    </row>
    <row r="26" spans="1:10">
      <c r="A26" s="9" t="s">
        <v>98</v>
      </c>
      <c r="B26" s="9" t="s">
        <v>431</v>
      </c>
      <c r="C26" s="261" t="s">
        <v>92</v>
      </c>
      <c r="D26" s="261">
        <f>SER_Reco!C172</f>
        <v>0.5</v>
      </c>
      <c r="E26" s="261">
        <f>SER_Reco!D172</f>
        <v>0.5</v>
      </c>
      <c r="F26" s="261">
        <f>SER_Reco!E172</f>
        <v>0.5</v>
      </c>
      <c r="G26" s="261">
        <f>SER_Reco!F172</f>
        <v>0.5</v>
      </c>
      <c r="H26" s="261">
        <f>SER_Reco!G172</f>
        <v>0.5</v>
      </c>
      <c r="I26" s="261">
        <f>SER_Reco!H172</f>
        <v>0.5</v>
      </c>
      <c r="J26" s="261">
        <f>SER_Reco!I172</f>
        <v>0.5</v>
      </c>
    </row>
    <row r="27" spans="1:10">
      <c r="A27" s="175" t="s">
        <v>99</v>
      </c>
      <c r="B27" s="9" t="s">
        <v>432</v>
      </c>
      <c r="C27" s="262" t="s">
        <v>92</v>
      </c>
      <c r="D27" s="262">
        <f>SER_Reco!C173</f>
        <v>2.845528455284553</v>
      </c>
      <c r="E27" s="262">
        <f>SER_Reco!D173</f>
        <v>2.845528455284553</v>
      </c>
      <c r="F27" s="262">
        <f>SER_Reco!E173</f>
        <v>2.845528455284553</v>
      </c>
      <c r="G27" s="262">
        <f>SER_Reco!F173</f>
        <v>2.845528455284553</v>
      </c>
      <c r="H27" s="262">
        <f>SER_Reco!G173</f>
        <v>2.845528455284553</v>
      </c>
      <c r="I27" s="262">
        <f>SER_Reco!H173</f>
        <v>2.845528455284553</v>
      </c>
      <c r="J27" s="262">
        <f>SER_Reco!I173</f>
        <v>2.845528455284553</v>
      </c>
    </row>
    <row r="28" spans="1:10">
      <c r="A28" s="175" t="s">
        <v>100</v>
      </c>
      <c r="B28" s="9" t="s">
        <v>433</v>
      </c>
      <c r="C28" s="262" t="s">
        <v>92</v>
      </c>
      <c r="D28" s="262">
        <f>SER_Reco!C174</f>
        <v>0.46797153024911031</v>
      </c>
      <c r="E28" s="262">
        <f>SER_Reco!D174</f>
        <v>0.46797153024911031</v>
      </c>
      <c r="F28" s="262">
        <f>SER_Reco!E174</f>
        <v>0.46797153024911031</v>
      </c>
      <c r="G28" s="262">
        <f>SER_Reco!F174</f>
        <v>0.46797153024911031</v>
      </c>
      <c r="H28" s="262">
        <f>SER_Reco!G174</f>
        <v>0.46797153024911031</v>
      </c>
      <c r="I28" s="262">
        <f>SER_Reco!H174</f>
        <v>0.46797153024911031</v>
      </c>
      <c r="J28" s="262">
        <f>SER_Reco!I174</f>
        <v>0.46797153024911031</v>
      </c>
    </row>
    <row r="29" spans="1:10">
      <c r="A29" s="175" t="s">
        <v>101</v>
      </c>
      <c r="B29" s="9" t="s">
        <v>434</v>
      </c>
      <c r="C29" s="262" t="s">
        <v>92</v>
      </c>
      <c r="D29" s="262">
        <f>SER_Reco!C175</f>
        <v>0.59759759759759756</v>
      </c>
      <c r="E29" s="262">
        <f>SER_Reco!D175</f>
        <v>0.59759759759759756</v>
      </c>
      <c r="F29" s="262">
        <f>SER_Reco!E175</f>
        <v>0.59759759759759756</v>
      </c>
      <c r="G29" s="262">
        <f>SER_Reco!F175</f>
        <v>0.59759759759759756</v>
      </c>
      <c r="H29" s="262">
        <f>SER_Reco!G175</f>
        <v>0.59759759759759756</v>
      </c>
      <c r="I29" s="262">
        <f>SER_Reco!H175</f>
        <v>0.59759759759759756</v>
      </c>
      <c r="J29" s="262">
        <f>SER_Reco!I175</f>
        <v>0.59759759759759756</v>
      </c>
    </row>
    <row r="30" spans="1:10">
      <c r="A30" s="625" t="s">
        <v>90</v>
      </c>
      <c r="B30" s="625"/>
      <c r="C30" s="625"/>
      <c r="D30" s="625"/>
      <c r="E30" s="625"/>
      <c r="F30" s="625"/>
      <c r="G30" s="625"/>
      <c r="H30" s="625"/>
      <c r="I30" s="625"/>
      <c r="J30" s="625"/>
    </row>
    <row r="31" spans="1:10">
      <c r="A31" s="175" t="s">
        <v>102</v>
      </c>
      <c r="B31" s="9" t="s">
        <v>435</v>
      </c>
      <c r="C31" s="262" t="s">
        <v>92</v>
      </c>
      <c r="D31" s="262">
        <f>SER_Reco!C71</f>
        <v>1.4268292682926829</v>
      </c>
      <c r="E31" s="262">
        <f>SER_Reco!D71</f>
        <v>1.4268292682926829</v>
      </c>
      <c r="F31" s="262">
        <f>SER_Reco!E71</f>
        <v>1.4268292682926829</v>
      </c>
      <c r="G31" s="262">
        <f>SER_Reco!F71</f>
        <v>1.4268292682926829</v>
      </c>
      <c r="H31" s="262">
        <f>SER_Reco!G71</f>
        <v>1.4268292682926829</v>
      </c>
      <c r="I31" s="262">
        <f>SER_Reco!H71</f>
        <v>1.4268292682926829</v>
      </c>
      <c r="J31" s="262">
        <f>SER_Reco!I71</f>
        <v>1.4268292682926829</v>
      </c>
    </row>
    <row r="32" spans="1:10">
      <c r="A32" s="175" t="s">
        <v>103</v>
      </c>
      <c r="B32" s="9" t="s">
        <v>436</v>
      </c>
      <c r="C32" s="262" t="s">
        <v>92</v>
      </c>
      <c r="D32" s="262">
        <f>SER_Reco!C72</f>
        <v>5.0650406504065044</v>
      </c>
      <c r="E32" s="262">
        <f>SER_Reco!D72</f>
        <v>5.0650406504065044</v>
      </c>
      <c r="F32" s="262">
        <f>SER_Reco!E72</f>
        <v>5.0650406504065044</v>
      </c>
      <c r="G32" s="262">
        <f>SER_Reco!F72</f>
        <v>5.0650406504065044</v>
      </c>
      <c r="H32" s="262">
        <f>SER_Reco!G72</f>
        <v>5.0650406504065044</v>
      </c>
      <c r="I32" s="262">
        <f>SER_Reco!H72</f>
        <v>5.0650406504065044</v>
      </c>
      <c r="J32" s="262">
        <f>SER_Reco!I72</f>
        <v>5.0650406504065044</v>
      </c>
    </row>
    <row r="33" spans="1:10">
      <c r="A33" s="175" t="s">
        <v>104</v>
      </c>
      <c r="B33" s="9" t="s">
        <v>437</v>
      </c>
      <c r="C33" s="262" t="s">
        <v>92</v>
      </c>
      <c r="D33" s="262">
        <f>SER_Reco!C73</f>
        <v>0.2188612099644128</v>
      </c>
      <c r="E33" s="262">
        <f>SER_Reco!D73</f>
        <v>0.2188612099644128</v>
      </c>
      <c r="F33" s="262">
        <f>SER_Reco!E73</f>
        <v>0.2188612099644128</v>
      </c>
      <c r="G33" s="262">
        <f>SER_Reco!F73</f>
        <v>0.2188612099644128</v>
      </c>
      <c r="H33" s="262">
        <f>SER_Reco!G73</f>
        <v>0.2188612099644128</v>
      </c>
      <c r="I33" s="262">
        <f>SER_Reco!H73</f>
        <v>0.2188612099644128</v>
      </c>
      <c r="J33" s="262">
        <f>SER_Reco!I73</f>
        <v>0.2188612099644128</v>
      </c>
    </row>
    <row r="34" spans="1:10">
      <c r="A34" s="175" t="s">
        <v>105</v>
      </c>
      <c r="B34" s="9" t="s">
        <v>438</v>
      </c>
      <c r="C34" s="262" t="s">
        <v>92</v>
      </c>
      <c r="D34" s="262">
        <f>SER_Reco!C74</f>
        <v>1.9909909909909911</v>
      </c>
      <c r="E34" s="262">
        <f>SER_Reco!D74</f>
        <v>1.9909909909909911</v>
      </c>
      <c r="F34" s="262">
        <f>SER_Reco!E74</f>
        <v>1.9909909909909911</v>
      </c>
      <c r="G34" s="262">
        <f>SER_Reco!F74</f>
        <v>1.9909909909909911</v>
      </c>
      <c r="H34" s="262">
        <f>SER_Reco!G74</f>
        <v>1.9909909909909911</v>
      </c>
      <c r="I34" s="262">
        <f>SER_Reco!H74</f>
        <v>1.9909909909909911</v>
      </c>
      <c r="J34" s="262">
        <f>SER_Reco!I74</f>
        <v>1.9909909909909911</v>
      </c>
    </row>
    <row r="35" spans="1:10">
      <c r="A35" s="625" t="s">
        <v>106</v>
      </c>
      <c r="B35" s="625"/>
      <c r="C35" s="625"/>
      <c r="D35" s="625"/>
      <c r="E35" s="625"/>
      <c r="F35" s="625"/>
      <c r="G35" s="625"/>
      <c r="H35" s="625"/>
      <c r="I35" s="625"/>
      <c r="J35" s="625"/>
    </row>
    <row r="36" spans="1:10">
      <c r="A36" s="175" t="s">
        <v>107</v>
      </c>
      <c r="B36" s="9" t="s">
        <v>439</v>
      </c>
      <c r="C36" s="262" t="s">
        <v>92</v>
      </c>
      <c r="D36" s="262">
        <f>SER_Reco!C166</f>
        <v>1.1599186991869919</v>
      </c>
      <c r="E36" s="262">
        <f>SER_Reco!D166</f>
        <v>1.1599186991869919</v>
      </c>
      <c r="F36" s="262">
        <f>SER_Reco!E166</f>
        <v>1.1599186991869919</v>
      </c>
      <c r="G36" s="262">
        <f>SER_Reco!F166</f>
        <v>1.1599186991869919</v>
      </c>
      <c r="H36" s="262">
        <f>SER_Reco!G166</f>
        <v>1.1599186991869919</v>
      </c>
      <c r="I36" s="262">
        <f>SER_Reco!H166</f>
        <v>1.1599186991869919</v>
      </c>
      <c r="J36" s="262">
        <f>SER_Reco!I166</f>
        <v>1.1599186991869919</v>
      </c>
    </row>
    <row r="37" spans="1:10">
      <c r="A37" s="175" t="s">
        <v>108</v>
      </c>
      <c r="B37" s="9" t="s">
        <v>440</v>
      </c>
      <c r="C37" s="262" t="s">
        <v>92</v>
      </c>
      <c r="D37" s="262">
        <f>SER_Reco!C167</f>
        <v>1.7739024390243903</v>
      </c>
      <c r="E37" s="262">
        <f>SER_Reco!D167</f>
        <v>1.7739024390243903</v>
      </c>
      <c r="F37" s="262">
        <f>SER_Reco!E167</f>
        <v>1.7739024390243903</v>
      </c>
      <c r="G37" s="262">
        <f>SER_Reco!F167</f>
        <v>1.7739024390243903</v>
      </c>
      <c r="H37" s="262">
        <f>SER_Reco!G167</f>
        <v>1.7739024390243903</v>
      </c>
      <c r="I37" s="262">
        <f>SER_Reco!H167</f>
        <v>1.7739024390243903</v>
      </c>
      <c r="J37" s="262">
        <f>SER_Reco!I167</f>
        <v>1.7739024390243903</v>
      </c>
    </row>
    <row r="38" spans="1:10">
      <c r="A38" s="175" t="s">
        <v>109</v>
      </c>
      <c r="B38" s="9" t="s">
        <v>441</v>
      </c>
      <c r="C38" s="262" t="s">
        <v>92</v>
      </c>
      <c r="D38" s="262">
        <f>SER_Reco!C168</f>
        <v>0.44798042704626334</v>
      </c>
      <c r="E38" s="262">
        <f>SER_Reco!D168</f>
        <v>0.44798042704626334</v>
      </c>
      <c r="F38" s="262">
        <f>SER_Reco!E168</f>
        <v>0.44798042704626334</v>
      </c>
      <c r="G38" s="262">
        <f>SER_Reco!F168</f>
        <v>0.44798042704626334</v>
      </c>
      <c r="H38" s="262">
        <f>SER_Reco!G168</f>
        <v>0.44798042704626334</v>
      </c>
      <c r="I38" s="262">
        <f>SER_Reco!H168</f>
        <v>0.44798042704626334</v>
      </c>
      <c r="J38" s="262">
        <f>SER_Reco!I168</f>
        <v>0.44798042704626334</v>
      </c>
    </row>
    <row r="39" spans="1:10">
      <c r="A39" s="175" t="s">
        <v>110</v>
      </c>
      <c r="B39" s="9" t="s">
        <v>442</v>
      </c>
      <c r="C39" s="262" t="s">
        <v>92</v>
      </c>
      <c r="D39" s="262">
        <f>SER_Reco!C169</f>
        <v>1.3922522522522525</v>
      </c>
      <c r="E39" s="262">
        <f>SER_Reco!D169</f>
        <v>1.3922522522522525</v>
      </c>
      <c r="F39" s="262">
        <f>SER_Reco!E169</f>
        <v>1.3922522522522525</v>
      </c>
      <c r="G39" s="262">
        <f>SER_Reco!F169</f>
        <v>1.3922522522522525</v>
      </c>
      <c r="H39" s="262">
        <f>SER_Reco!G169</f>
        <v>1.3922522522522525</v>
      </c>
      <c r="I39" s="262">
        <f>SER_Reco!H169</f>
        <v>1.3922522522522525</v>
      </c>
      <c r="J39" s="262">
        <f>SER_Reco!I169</f>
        <v>1.3922522522522525</v>
      </c>
    </row>
    <row r="40" spans="1:10" ht="18" customHeight="1">
      <c r="A40" s="614" t="s">
        <v>111</v>
      </c>
      <c r="B40" s="614"/>
      <c r="C40" s="614"/>
      <c r="D40" s="614"/>
      <c r="E40" s="614"/>
      <c r="F40" s="614"/>
      <c r="G40" s="614"/>
      <c r="H40" s="614"/>
      <c r="I40" s="614"/>
      <c r="J40" s="614"/>
    </row>
    <row r="41" spans="1:10" s="58" customFormat="1" ht="18.600000000000001" customHeight="1">
      <c r="A41" s="614" t="s">
        <v>112</v>
      </c>
      <c r="B41" s="614"/>
      <c r="C41" s="614"/>
      <c r="D41" s="614"/>
      <c r="E41" s="614"/>
      <c r="F41" s="614"/>
      <c r="G41" s="614"/>
      <c r="H41" s="614"/>
      <c r="I41" s="614"/>
      <c r="J41" s="614"/>
    </row>
    <row r="42" spans="1:10">
      <c r="A42" s="622" t="s">
        <v>113</v>
      </c>
      <c r="B42" s="622"/>
      <c r="C42" s="622"/>
      <c r="D42" s="622"/>
      <c r="E42" s="622"/>
      <c r="F42" s="622"/>
      <c r="G42" s="622"/>
      <c r="H42" s="622"/>
      <c r="I42" s="622"/>
      <c r="J42" s="622"/>
    </row>
    <row r="43" spans="1:10">
      <c r="A43" s="200"/>
      <c r="B43" s="200"/>
      <c r="C43" s="200"/>
      <c r="D43" s="200">
        <v>2022</v>
      </c>
      <c r="E43" s="5">
        <v>2025</v>
      </c>
      <c r="F43" s="5">
        <v>2030</v>
      </c>
      <c r="G43" s="5">
        <v>2035</v>
      </c>
      <c r="H43" s="5">
        <v>2040</v>
      </c>
      <c r="I43" s="5">
        <v>2045</v>
      </c>
      <c r="J43" s="5">
        <v>2050</v>
      </c>
    </row>
    <row r="44" spans="1:10">
      <c r="A44" s="505" t="s">
        <v>113</v>
      </c>
      <c r="B44" s="200" t="s">
        <v>527</v>
      </c>
      <c r="C44" s="200"/>
      <c r="D44" s="506">
        <f>SUM(D45:D51)</f>
        <v>170.00000000000003</v>
      </c>
      <c r="E44" s="506">
        <f t="shared" ref="E44:J44" si="0">SUM(E45:E51)</f>
        <v>170</v>
      </c>
      <c r="F44" s="506">
        <f t="shared" si="0"/>
        <v>170</v>
      </c>
      <c r="G44" s="506">
        <f t="shared" si="0"/>
        <v>170</v>
      </c>
      <c r="H44" s="506">
        <f t="shared" si="0"/>
        <v>170</v>
      </c>
      <c r="I44" s="506">
        <f t="shared" si="0"/>
        <v>170</v>
      </c>
      <c r="J44" s="506">
        <f t="shared" si="0"/>
        <v>170</v>
      </c>
    </row>
    <row r="45" spans="1:10">
      <c r="A45" s="263" t="s">
        <v>54</v>
      </c>
      <c r="B45" s="263" t="s">
        <v>528</v>
      </c>
      <c r="C45" s="263" t="s">
        <v>28</v>
      </c>
      <c r="D45" s="264">
        <f>SER_Reco!C43</f>
        <v>23.357142857142858</v>
      </c>
      <c r="E45" s="264">
        <f>SER_Reco!D43</f>
        <v>35.399188092016239</v>
      </c>
      <c r="F45" s="264">
        <f>SER_Reco!E43</f>
        <v>35.399188092016239</v>
      </c>
      <c r="G45" s="264">
        <f>SER_Reco!F43</f>
        <v>35.399188092016239</v>
      </c>
      <c r="H45" s="264">
        <f>SER_Reco!G43</f>
        <v>35.399188092016239</v>
      </c>
      <c r="I45" s="264">
        <f>SER_Reco!H43</f>
        <v>35.399188092016239</v>
      </c>
      <c r="J45" s="264">
        <f>SER_Reco!I43</f>
        <v>35.399188092016239</v>
      </c>
    </row>
    <row r="46" spans="1:10">
      <c r="A46" s="263" t="s">
        <v>11</v>
      </c>
      <c r="B46" s="263" t="s">
        <v>529</v>
      </c>
      <c r="C46" s="263" t="s">
        <v>28</v>
      </c>
      <c r="D46" s="264">
        <f>SER_Reco!C44</f>
        <v>5.5416666666666661</v>
      </c>
      <c r="E46" s="264">
        <f>SER_Reco!D44</f>
        <v>8.3987370320252595</v>
      </c>
      <c r="F46" s="264">
        <f>SER_Reco!E44</f>
        <v>8.3987370320252595</v>
      </c>
      <c r="G46" s="264">
        <f>SER_Reco!F44</f>
        <v>8.3987370320252595</v>
      </c>
      <c r="H46" s="264">
        <f>SER_Reco!G44</f>
        <v>8.3987370320252595</v>
      </c>
      <c r="I46" s="264">
        <f>SER_Reco!H44</f>
        <v>8.3987370320252595</v>
      </c>
      <c r="J46" s="264">
        <f>SER_Reco!I44</f>
        <v>8.3987370320252595</v>
      </c>
    </row>
    <row r="47" spans="1:10">
      <c r="A47" s="263" t="s">
        <v>14</v>
      </c>
      <c r="B47" s="263" t="s">
        <v>530</v>
      </c>
      <c r="C47" s="263" t="s">
        <v>28</v>
      </c>
      <c r="D47" s="264">
        <f>SER_Reco!C45</f>
        <v>34.017857142857146</v>
      </c>
      <c r="E47" s="264">
        <f>SER_Reco!D45</f>
        <v>0</v>
      </c>
      <c r="F47" s="264">
        <f>SER_Reco!E45</f>
        <v>0</v>
      </c>
      <c r="G47" s="264">
        <f>SER_Reco!F45</f>
        <v>0</v>
      </c>
      <c r="H47" s="264">
        <f>SER_Reco!G45</f>
        <v>0</v>
      </c>
      <c r="I47" s="264">
        <f>SER_Reco!H45</f>
        <v>0</v>
      </c>
      <c r="J47" s="264">
        <f>SER_Reco!I45</f>
        <v>0</v>
      </c>
    </row>
    <row r="48" spans="1:10">
      <c r="A48" s="263" t="s">
        <v>12</v>
      </c>
      <c r="B48" s="263" t="s">
        <v>531</v>
      </c>
      <c r="C48" s="263" t="s">
        <v>28</v>
      </c>
      <c r="D48" s="264">
        <f>SER_Reco!C46+SER_Reco!C47</f>
        <v>29.761904761904766</v>
      </c>
      <c r="E48" s="264">
        <f>SER_Reco!D46+SER_Reco!D47</f>
        <v>45.105999097880023</v>
      </c>
      <c r="F48" s="264">
        <f>SER_Reco!E46+SER_Reco!E47</f>
        <v>45.105999097880023</v>
      </c>
      <c r="G48" s="264">
        <f>SER_Reco!F46+SER_Reco!F47</f>
        <v>45.105999097880023</v>
      </c>
      <c r="H48" s="264">
        <f>SER_Reco!G46+SER_Reco!G47</f>
        <v>45.105999097880023</v>
      </c>
      <c r="I48" s="264">
        <f>SER_Reco!H46+SER_Reco!H47</f>
        <v>45.105999097880023</v>
      </c>
      <c r="J48" s="264">
        <f>SER_Reco!I46+SER_Reco!I47</f>
        <v>45.105999097880023</v>
      </c>
    </row>
    <row r="49" spans="1:11">
      <c r="A49" s="263" t="s">
        <v>56</v>
      </c>
      <c r="B49" s="263" t="s">
        <v>532</v>
      </c>
      <c r="C49" s="263" t="s">
        <v>28</v>
      </c>
      <c r="D49" s="264">
        <f>SER_Reco!C47/(SER_Reco!C46+SER_Reco!C47)*100</f>
        <v>70</v>
      </c>
      <c r="E49" s="264">
        <f>SER_Reco!D47/(SER_Reco!D46+SER_Reco!D47)*100</f>
        <v>70</v>
      </c>
      <c r="F49" s="264">
        <f>SER_Reco!E47/(SER_Reco!E46+SER_Reco!E47)*100</f>
        <v>70</v>
      </c>
      <c r="G49" s="264">
        <f>SER_Reco!F47/(SER_Reco!F46+SER_Reco!F47)*100</f>
        <v>70</v>
      </c>
      <c r="H49" s="264">
        <f>SER_Reco!G47/(SER_Reco!G46+SER_Reco!G47)*100</f>
        <v>70</v>
      </c>
      <c r="I49" s="264">
        <f>SER_Reco!H47/(SER_Reco!H46+SER_Reco!H47)*100</f>
        <v>70</v>
      </c>
      <c r="J49" s="264">
        <f>SER_Reco!I47/(SER_Reco!I46+SER_Reco!I47)*100</f>
        <v>70</v>
      </c>
    </row>
    <row r="50" spans="1:11">
      <c r="A50" s="263" t="s">
        <v>57</v>
      </c>
      <c r="B50" s="263" t="s">
        <v>533</v>
      </c>
      <c r="C50" s="263" t="s">
        <v>28</v>
      </c>
      <c r="D50" s="264">
        <f>SER_Reco!C48</f>
        <v>7.3214285714285721</v>
      </c>
      <c r="E50" s="264">
        <f>SER_Reco!D48</f>
        <v>11.096075778078484</v>
      </c>
      <c r="F50" s="264">
        <f>SER_Reco!E48</f>
        <v>11.096075778078484</v>
      </c>
      <c r="G50" s="264">
        <f>SER_Reco!F48</f>
        <v>11.096075778078484</v>
      </c>
      <c r="H50" s="264">
        <f>SER_Reco!G48</f>
        <v>11.096075778078484</v>
      </c>
      <c r="I50" s="264">
        <f>SER_Reco!H48</f>
        <v>11.096075778078484</v>
      </c>
      <c r="J50" s="264">
        <f>SER_Reco!I48</f>
        <v>11.096075778078484</v>
      </c>
    </row>
    <row r="51" spans="1:11">
      <c r="A51" s="263" t="s">
        <v>13</v>
      </c>
      <c r="B51" s="263" t="s">
        <v>534</v>
      </c>
      <c r="C51" s="263" t="s">
        <v>28</v>
      </c>
      <c r="D51" s="264">
        <f>SER_Reco!C49</f>
        <v>0</v>
      </c>
      <c r="E51" s="264">
        <f>SER_Reco!D49</f>
        <v>0</v>
      </c>
      <c r="F51" s="264">
        <f>SER_Reco!E49</f>
        <v>0</v>
      </c>
      <c r="G51" s="264">
        <f>SER_Reco!F49</f>
        <v>0</v>
      </c>
      <c r="H51" s="264">
        <f>SER_Reco!G49</f>
        <v>0</v>
      </c>
      <c r="I51" s="264">
        <f>SER_Reco!H49</f>
        <v>0</v>
      </c>
      <c r="J51" s="264">
        <f>SER_Reco!I49</f>
        <v>0</v>
      </c>
    </row>
    <row r="52" spans="1:11">
      <c r="A52" s="621" t="s">
        <v>114</v>
      </c>
      <c r="B52" s="621"/>
      <c r="C52" s="621"/>
      <c r="D52" s="621"/>
      <c r="E52" s="621"/>
      <c r="F52" s="621"/>
      <c r="G52" s="621"/>
      <c r="H52" s="621"/>
      <c r="I52" s="621"/>
      <c r="J52" s="621"/>
    </row>
    <row r="53" spans="1:11">
      <c r="A53" s="265" t="s">
        <v>54</v>
      </c>
      <c r="B53" s="265" t="s">
        <v>535</v>
      </c>
      <c r="C53" s="265" t="s">
        <v>28</v>
      </c>
      <c r="D53" s="265">
        <f>SER_Reco!C25</f>
        <v>60</v>
      </c>
      <c r="E53" s="265">
        <f>SER_Reco!D25</f>
        <v>60</v>
      </c>
      <c r="F53" s="265">
        <f>SER_Reco!E25</f>
        <v>60</v>
      </c>
      <c r="G53" s="265">
        <f>SER_Reco!F25</f>
        <v>60</v>
      </c>
      <c r="H53" s="265">
        <f>SER_Reco!G25</f>
        <v>60</v>
      </c>
      <c r="I53" s="265">
        <f>SER_Reco!H25</f>
        <v>60</v>
      </c>
      <c r="J53" s="265">
        <f>SER_Reco!I25</f>
        <v>60</v>
      </c>
    </row>
    <row r="54" spans="1:11">
      <c r="A54" s="265" t="s">
        <v>11</v>
      </c>
      <c r="B54" s="265" t="s">
        <v>536</v>
      </c>
      <c r="C54" s="265" t="s">
        <v>28</v>
      </c>
      <c r="D54" s="265">
        <f>SER_Reco!C26</f>
        <v>70</v>
      </c>
      <c r="E54" s="265">
        <f>SER_Reco!D26</f>
        <v>70</v>
      </c>
      <c r="F54" s="265">
        <f>SER_Reco!E26</f>
        <v>70</v>
      </c>
      <c r="G54" s="265">
        <f>SER_Reco!F26</f>
        <v>70</v>
      </c>
      <c r="H54" s="265">
        <f>SER_Reco!G26</f>
        <v>70</v>
      </c>
      <c r="I54" s="265">
        <f>SER_Reco!H26</f>
        <v>70</v>
      </c>
      <c r="J54" s="265">
        <f>SER_Reco!I26</f>
        <v>70</v>
      </c>
    </row>
    <row r="55" spans="1:11">
      <c r="A55" s="265" t="s">
        <v>14</v>
      </c>
      <c r="B55" s="265" t="s">
        <v>537</v>
      </c>
      <c r="C55" s="265" t="s">
        <v>28</v>
      </c>
      <c r="D55" s="265">
        <f>SER_Reco!C27</f>
        <v>90</v>
      </c>
      <c r="E55" s="265">
        <f>SER_Reco!D27</f>
        <v>0</v>
      </c>
      <c r="F55" s="265">
        <f>SER_Reco!E27</f>
        <v>0</v>
      </c>
      <c r="G55" s="265">
        <f>SER_Reco!F27</f>
        <v>0</v>
      </c>
      <c r="H55" s="265">
        <f>SER_Reco!G27</f>
        <v>0</v>
      </c>
      <c r="I55" s="265">
        <f>SER_Reco!H27</f>
        <v>0</v>
      </c>
      <c r="J55" s="265">
        <f>SER_Reco!I27</f>
        <v>0</v>
      </c>
    </row>
    <row r="56" spans="1:11">
      <c r="A56" s="623" t="s">
        <v>115</v>
      </c>
      <c r="B56" s="623"/>
      <c r="C56" s="623"/>
      <c r="D56" s="623"/>
      <c r="E56" s="623"/>
      <c r="F56" s="623"/>
      <c r="G56" s="623"/>
      <c r="H56" s="623"/>
      <c r="I56" s="623"/>
      <c r="J56" s="623"/>
    </row>
    <row r="57" spans="1:11" s="58" customFormat="1" ht="18.75" customHeight="1">
      <c r="A57" s="43" t="s">
        <v>49</v>
      </c>
      <c r="B57" s="43" t="s">
        <v>538</v>
      </c>
      <c r="C57" s="5" t="s">
        <v>28</v>
      </c>
      <c r="D57" s="5">
        <f>SER_Reco!C13</f>
        <v>100</v>
      </c>
      <c r="E57" s="5">
        <f>SER_Reco!D13</f>
        <v>100</v>
      </c>
      <c r="F57" s="5">
        <f>SER_Reco!E13</f>
        <v>100</v>
      </c>
      <c r="G57" s="5">
        <f>SER_Reco!F13</f>
        <v>100</v>
      </c>
      <c r="H57" s="5">
        <f>SER_Reco!G13</f>
        <v>100</v>
      </c>
      <c r="I57" s="5">
        <f>SER_Reco!H13</f>
        <v>100</v>
      </c>
      <c r="J57" s="5">
        <f>SER_Reco!I13</f>
        <v>100</v>
      </c>
    </row>
    <row r="58" spans="1:11" s="58" customFormat="1" ht="18.75" customHeight="1">
      <c r="A58" s="43" t="s">
        <v>50</v>
      </c>
      <c r="B58" s="43" t="s">
        <v>539</v>
      </c>
      <c r="C58" s="5" t="s">
        <v>51</v>
      </c>
      <c r="D58" s="5">
        <f>SER_Reco!C14</f>
        <v>3.5</v>
      </c>
      <c r="E58" s="5">
        <f>SER_Reco!D14</f>
        <v>3.5</v>
      </c>
      <c r="F58" s="5">
        <f>SER_Reco!E14</f>
        <v>3.5</v>
      </c>
      <c r="G58" s="5">
        <f>SER_Reco!F14</f>
        <v>3.5</v>
      </c>
      <c r="H58" s="5">
        <f>SER_Reco!G14</f>
        <v>3.5</v>
      </c>
      <c r="I58" s="5">
        <f>SER_Reco!H14</f>
        <v>3.5</v>
      </c>
      <c r="J58" s="5">
        <f>SER_Reco!I14</f>
        <v>3.5</v>
      </c>
    </row>
    <row r="59" spans="1:11" s="58" customFormat="1" ht="18" customHeight="1">
      <c r="A59" s="43" t="s">
        <v>52</v>
      </c>
      <c r="B59" s="43" t="s">
        <v>540</v>
      </c>
      <c r="C59" s="5" t="s">
        <v>28</v>
      </c>
      <c r="D59" s="5">
        <f>SER_Reco!C15</f>
        <v>100</v>
      </c>
      <c r="E59" s="5">
        <f>SER_Reco!D15</f>
        <v>100</v>
      </c>
      <c r="F59" s="5">
        <f>SER_Reco!E15</f>
        <v>100</v>
      </c>
      <c r="G59" s="5">
        <f>SER_Reco!F15</f>
        <v>100</v>
      </c>
      <c r="H59" s="5">
        <f>SER_Reco!G15</f>
        <v>100</v>
      </c>
      <c r="I59" s="5">
        <f>SER_Reco!H15</f>
        <v>100</v>
      </c>
      <c r="J59" s="5">
        <f>SER_Reco!I15</f>
        <v>100</v>
      </c>
    </row>
    <row r="60" spans="1:11" s="58" customFormat="1" ht="18.75" customHeight="1">
      <c r="A60" s="614" t="s">
        <v>116</v>
      </c>
      <c r="B60" s="614"/>
      <c r="C60" s="614"/>
      <c r="D60" s="614"/>
      <c r="E60" s="614"/>
      <c r="F60" s="614"/>
      <c r="G60" s="614"/>
      <c r="H60" s="614"/>
      <c r="I60" s="614"/>
      <c r="J60" s="614"/>
    </row>
    <row r="61" spans="1:11" s="58" customFormat="1" ht="18.75" customHeight="1">
      <c r="A61" s="622" t="s">
        <v>113</v>
      </c>
      <c r="B61" s="622"/>
      <c r="C61" s="622"/>
      <c r="D61" s="622"/>
      <c r="E61" s="622"/>
      <c r="F61" s="622"/>
      <c r="G61" s="622"/>
      <c r="H61" s="622"/>
      <c r="I61" s="622"/>
      <c r="J61" s="622"/>
    </row>
    <row r="62" spans="1:11" s="58" customFormat="1" ht="18.75" customHeight="1">
      <c r="A62" s="200"/>
      <c r="B62" s="200"/>
      <c r="C62" s="200"/>
      <c r="D62" s="200">
        <v>2022</v>
      </c>
      <c r="E62" s="5">
        <v>2025</v>
      </c>
      <c r="F62" s="5">
        <v>2030</v>
      </c>
      <c r="G62" s="5">
        <v>2035</v>
      </c>
      <c r="H62" s="5">
        <v>2040</v>
      </c>
      <c r="I62" s="5">
        <v>2045</v>
      </c>
      <c r="J62" s="5">
        <v>2050</v>
      </c>
    </row>
    <row r="63" spans="1:11" s="58" customFormat="1" ht="18.75" customHeight="1">
      <c r="A63" s="505" t="s">
        <v>113</v>
      </c>
      <c r="B63" s="200" t="s">
        <v>541</v>
      </c>
      <c r="C63" s="200"/>
      <c r="D63" s="506">
        <f>SUM(D64:D69)</f>
        <v>100</v>
      </c>
      <c r="E63" s="506">
        <f t="shared" ref="E63:J63" si="1">SUM(E64:E69)</f>
        <v>100</v>
      </c>
      <c r="F63" s="506">
        <f t="shared" si="1"/>
        <v>100</v>
      </c>
      <c r="G63" s="506">
        <f t="shared" si="1"/>
        <v>100</v>
      </c>
      <c r="H63" s="506">
        <f t="shared" si="1"/>
        <v>100</v>
      </c>
      <c r="I63" s="506">
        <f t="shared" si="1"/>
        <v>100</v>
      </c>
      <c r="J63" s="506">
        <f t="shared" si="1"/>
        <v>100</v>
      </c>
      <c r="K63" s="58">
        <v>1</v>
      </c>
    </row>
    <row r="64" spans="1:11" s="58" customFormat="1" ht="18.75" customHeight="1">
      <c r="A64" s="263" t="s">
        <v>54</v>
      </c>
      <c r="B64" s="263" t="s">
        <v>542</v>
      </c>
      <c r="C64" s="263" t="s">
        <v>28</v>
      </c>
      <c r="D64" s="264">
        <f>SER_Reco!C158</f>
        <v>2.2741536530438959</v>
      </c>
      <c r="E64" s="264">
        <f>SER_Reco!D158</f>
        <v>2.2741536530438959</v>
      </c>
      <c r="F64" s="264">
        <f>SER_Reco!E158</f>
        <v>2.2741536530438959</v>
      </c>
      <c r="G64" s="264">
        <f>SER_Reco!F158</f>
        <v>2.2741536530438959</v>
      </c>
      <c r="H64" s="264">
        <f>SER_Reco!G158</f>
        <v>2.2741536530438959</v>
      </c>
      <c r="I64" s="264">
        <f>SER_Reco!H158</f>
        <v>2.2741536530438959</v>
      </c>
      <c r="J64" s="264">
        <f>SER_Reco!I158</f>
        <v>2.2741536530438959</v>
      </c>
      <c r="K64" s="58">
        <v>1</v>
      </c>
    </row>
    <row r="65" spans="1:11" s="58" customFormat="1" ht="18.75" customHeight="1">
      <c r="A65" s="263" t="s">
        <v>11</v>
      </c>
      <c r="B65" s="263" t="s">
        <v>543</v>
      </c>
      <c r="C65" s="263" t="s">
        <v>28</v>
      </c>
      <c r="D65" s="264">
        <f>SER_Reco!C159</f>
        <v>20.079743050171672</v>
      </c>
      <c r="E65" s="264">
        <f>SER_Reco!D159</f>
        <v>20.079743050171672</v>
      </c>
      <c r="F65" s="264">
        <f>SER_Reco!E159</f>
        <v>20.079743050171672</v>
      </c>
      <c r="G65" s="264">
        <f>SER_Reco!F159</f>
        <v>20.079743050171672</v>
      </c>
      <c r="H65" s="264">
        <f>SER_Reco!G159</f>
        <v>20.079743050171672</v>
      </c>
      <c r="I65" s="264">
        <f>SER_Reco!H159</f>
        <v>20.079743050171672</v>
      </c>
      <c r="J65" s="264">
        <f>SER_Reco!I159</f>
        <v>20.079743050171672</v>
      </c>
      <c r="K65" s="58">
        <v>1</v>
      </c>
    </row>
    <row r="66" spans="1:11" s="58" customFormat="1" ht="18.75" customHeight="1">
      <c r="A66" s="263" t="s">
        <v>14</v>
      </c>
      <c r="B66" s="263" t="s">
        <v>544</v>
      </c>
      <c r="C66" s="263" t="s">
        <v>28</v>
      </c>
      <c r="D66" s="264">
        <f>SER_Reco!C160</f>
        <v>31.867685605641082</v>
      </c>
      <c r="E66" s="264">
        <f>SER_Reco!D160</f>
        <v>31.867685605641082</v>
      </c>
      <c r="F66" s="264">
        <f>SER_Reco!E160</f>
        <v>31.867685605641082</v>
      </c>
      <c r="G66" s="264">
        <f>SER_Reco!F160</f>
        <v>31.867685605641082</v>
      </c>
      <c r="H66" s="264">
        <f>SER_Reco!G160</f>
        <v>31.867685605641082</v>
      </c>
      <c r="I66" s="264">
        <f>SER_Reco!H160</f>
        <v>31.867685605641082</v>
      </c>
      <c r="J66" s="264">
        <f>SER_Reco!I160</f>
        <v>31.867685605641082</v>
      </c>
      <c r="K66" s="58">
        <v>1</v>
      </c>
    </row>
    <row r="67" spans="1:11" s="58" customFormat="1" ht="18.75" customHeight="1">
      <c r="A67" s="263" t="s">
        <v>12</v>
      </c>
      <c r="B67" s="263" t="s">
        <v>545</v>
      </c>
      <c r="C67" s="263" t="s">
        <v>28</v>
      </c>
      <c r="D67" s="264">
        <f>SER_Reco!C161</f>
        <v>29.731359446721058</v>
      </c>
      <c r="E67" s="264">
        <f>SER_Reco!D161</f>
        <v>29.731359446721058</v>
      </c>
      <c r="F67" s="264">
        <f>SER_Reco!E161</f>
        <v>29.731359446721058</v>
      </c>
      <c r="G67" s="264">
        <f>SER_Reco!F161</f>
        <v>29.731359446721058</v>
      </c>
      <c r="H67" s="264">
        <f>SER_Reco!G161</f>
        <v>29.731359446721058</v>
      </c>
      <c r="I67" s="264">
        <f>SER_Reco!H161</f>
        <v>29.731359446721058</v>
      </c>
      <c r="J67" s="264">
        <f>SER_Reco!I161</f>
        <v>29.731359446721058</v>
      </c>
      <c r="K67" s="58">
        <v>1</v>
      </c>
    </row>
    <row r="68" spans="1:11" s="58" customFormat="1" ht="18.75" customHeight="1">
      <c r="A68" s="263" t="s">
        <v>80</v>
      </c>
      <c r="B68" s="263" t="s">
        <v>546</v>
      </c>
      <c r="C68" s="263" t="s">
        <v>28</v>
      </c>
      <c r="D68" s="264">
        <f>SER_Reco!C162</f>
        <v>16.047058244422292</v>
      </c>
      <c r="E68" s="264">
        <f>SER_Reco!D162</f>
        <v>16.047058244422292</v>
      </c>
      <c r="F68" s="264">
        <f>SER_Reco!E162</f>
        <v>16.047058244422292</v>
      </c>
      <c r="G68" s="264">
        <f>SER_Reco!F162</f>
        <v>16.047058244422292</v>
      </c>
      <c r="H68" s="264">
        <f>SER_Reco!G162</f>
        <v>16.047058244422292</v>
      </c>
      <c r="I68" s="264">
        <f>SER_Reco!H162</f>
        <v>16.047058244422292</v>
      </c>
      <c r="J68" s="264">
        <f>SER_Reco!I162</f>
        <v>16.047058244422292</v>
      </c>
      <c r="K68" s="58">
        <v>1</v>
      </c>
    </row>
    <row r="69" spans="1:11" s="58" customFormat="1" ht="18.75" customHeight="1">
      <c r="A69" s="263" t="s">
        <v>13</v>
      </c>
      <c r="B69" s="507" t="s">
        <v>547</v>
      </c>
      <c r="C69" s="263" t="s">
        <v>28</v>
      </c>
      <c r="D69" s="264">
        <f>SER_Reco!C163</f>
        <v>0</v>
      </c>
      <c r="E69" s="264">
        <f>SER_Reco!D163</f>
        <v>0</v>
      </c>
      <c r="F69" s="264">
        <f>SER_Reco!E163</f>
        <v>0</v>
      </c>
      <c r="G69" s="264">
        <f>SER_Reco!F163</f>
        <v>0</v>
      </c>
      <c r="H69" s="264">
        <f>SER_Reco!G163</f>
        <v>0</v>
      </c>
      <c r="I69" s="264">
        <f>SER_Reco!H163</f>
        <v>0</v>
      </c>
      <c r="J69" s="264">
        <f>SER_Reco!I163</f>
        <v>0</v>
      </c>
      <c r="K69" s="58">
        <v>1</v>
      </c>
    </row>
    <row r="70" spans="1:11" s="58" customFormat="1" ht="18.75" customHeight="1">
      <c r="A70" s="621" t="s">
        <v>114</v>
      </c>
      <c r="B70" s="621"/>
      <c r="C70" s="621"/>
      <c r="D70" s="621"/>
      <c r="E70" s="621"/>
      <c r="F70" s="621"/>
      <c r="G70" s="621"/>
      <c r="H70" s="621"/>
      <c r="I70" s="621"/>
      <c r="J70" s="621"/>
      <c r="K70" s="58">
        <v>1</v>
      </c>
    </row>
    <row r="71" spans="1:11" s="58" customFormat="1" ht="18.75" customHeight="1">
      <c r="A71" s="265" t="s">
        <v>54</v>
      </c>
      <c r="B71" s="265" t="s">
        <v>548</v>
      </c>
      <c r="C71" s="265" t="s">
        <v>28</v>
      </c>
      <c r="D71" s="265">
        <f>SER_RawData!C95</f>
        <v>60</v>
      </c>
      <c r="E71" s="265">
        <f>SER_RawData!D95</f>
        <v>60</v>
      </c>
      <c r="F71" s="265">
        <f>SER_RawData!E95</f>
        <v>60</v>
      </c>
      <c r="G71" s="265">
        <f>SER_RawData!F95</f>
        <v>60</v>
      </c>
      <c r="H71" s="265">
        <f>SER_RawData!G95</f>
        <v>60</v>
      </c>
      <c r="I71" s="265">
        <f>SER_RawData!H95</f>
        <v>60</v>
      </c>
      <c r="J71" s="265">
        <f>SER_RawData!I95</f>
        <v>60</v>
      </c>
      <c r="K71" s="58">
        <v>1</v>
      </c>
    </row>
    <row r="72" spans="1:11" s="58" customFormat="1" ht="18.75" customHeight="1">
      <c r="A72" s="265" t="s">
        <v>11</v>
      </c>
      <c r="B72" s="265" t="s">
        <v>549</v>
      </c>
      <c r="C72" s="265" t="s">
        <v>28</v>
      </c>
      <c r="D72" s="265">
        <f>SER_RawData!C96</f>
        <v>70</v>
      </c>
      <c r="E72" s="265">
        <f>SER_RawData!D96</f>
        <v>70</v>
      </c>
      <c r="F72" s="265">
        <f>SER_RawData!E96</f>
        <v>70</v>
      </c>
      <c r="G72" s="265">
        <f>SER_RawData!F96</f>
        <v>70</v>
      </c>
      <c r="H72" s="265">
        <f>SER_RawData!G96</f>
        <v>70</v>
      </c>
      <c r="I72" s="265">
        <f>SER_RawData!H96</f>
        <v>70</v>
      </c>
      <c r="J72" s="265">
        <f>SER_RawData!I96</f>
        <v>70</v>
      </c>
      <c r="K72" s="58">
        <v>1</v>
      </c>
    </row>
    <row r="73" spans="1:11" s="58" customFormat="1" ht="18.75" customHeight="1">
      <c r="A73" s="265" t="s">
        <v>14</v>
      </c>
      <c r="B73" s="508" t="s">
        <v>550</v>
      </c>
      <c r="C73" s="265" t="s">
        <v>28</v>
      </c>
      <c r="D73" s="265">
        <f>SER_RawData!C97</f>
        <v>90</v>
      </c>
      <c r="E73" s="265">
        <f>SER_RawData!D97</f>
        <v>90</v>
      </c>
      <c r="F73" s="265">
        <f>SER_RawData!E97</f>
        <v>90</v>
      </c>
      <c r="G73" s="265">
        <f>SER_RawData!F97</f>
        <v>90</v>
      </c>
      <c r="H73" s="265">
        <f>SER_RawData!G97</f>
        <v>90</v>
      </c>
      <c r="I73" s="265">
        <f>SER_RawData!H97</f>
        <v>90</v>
      </c>
      <c r="J73" s="265">
        <f>SER_RawData!I97</f>
        <v>90</v>
      </c>
      <c r="K73" s="58">
        <v>1</v>
      </c>
    </row>
    <row r="74" spans="1:11" s="58" customFormat="1" ht="18.600000000000001" customHeight="1">
      <c r="A74" s="623" t="s">
        <v>115</v>
      </c>
      <c r="B74" s="623"/>
      <c r="C74" s="623"/>
      <c r="D74" s="623"/>
      <c r="E74" s="623"/>
      <c r="F74" s="623"/>
      <c r="G74" s="623"/>
      <c r="H74" s="623"/>
      <c r="I74" s="623"/>
      <c r="J74" s="623"/>
      <c r="K74" s="58">
        <v>1</v>
      </c>
    </row>
    <row r="75" spans="1:11" ht="18.75">
      <c r="A75" s="43" t="s">
        <v>49</v>
      </c>
      <c r="B75" s="43" t="s">
        <v>748</v>
      </c>
      <c r="C75" s="5" t="s">
        <v>28</v>
      </c>
      <c r="D75" s="5">
        <f>SER_RawData!C98</f>
        <v>100</v>
      </c>
      <c r="E75" s="5">
        <f>SER_RawData!D98</f>
        <v>100</v>
      </c>
      <c r="F75" s="5">
        <f>SER_RawData!E98</f>
        <v>100</v>
      </c>
      <c r="G75" s="5">
        <f>SER_RawData!F98</f>
        <v>100</v>
      </c>
      <c r="H75" s="5">
        <f>SER_RawData!G98</f>
        <v>100</v>
      </c>
      <c r="I75" s="5">
        <f>SER_RawData!H98</f>
        <v>100</v>
      </c>
      <c r="J75" s="5">
        <f>SER_RawData!I98</f>
        <v>100</v>
      </c>
      <c r="K75" s="58">
        <v>1</v>
      </c>
    </row>
    <row r="76" spans="1:11" ht="18.75">
      <c r="A76" s="43" t="s">
        <v>50</v>
      </c>
      <c r="B76" s="43" t="s">
        <v>749</v>
      </c>
      <c r="C76" s="5" t="s">
        <v>51</v>
      </c>
      <c r="D76" s="5">
        <f>SER_RawData!C99</f>
        <v>3.5</v>
      </c>
      <c r="E76" s="5">
        <f>SER_RawData!D99</f>
        <v>3.5</v>
      </c>
      <c r="F76" s="5">
        <f>SER_RawData!E99</f>
        <v>3.5</v>
      </c>
      <c r="G76" s="5">
        <f>SER_RawData!F99</f>
        <v>3.5</v>
      </c>
      <c r="H76" s="5">
        <f>SER_RawData!G99</f>
        <v>3.5</v>
      </c>
      <c r="I76" s="5">
        <f>SER_RawData!H99</f>
        <v>3.5</v>
      </c>
      <c r="J76" s="5">
        <f>SER_RawData!I99</f>
        <v>3.5</v>
      </c>
      <c r="K76" s="58">
        <v>1</v>
      </c>
    </row>
    <row r="77" spans="1:11" ht="18.75">
      <c r="A77" s="43" t="s">
        <v>52</v>
      </c>
      <c r="B77" s="43" t="s">
        <v>750</v>
      </c>
      <c r="C77" s="5" t="s">
        <v>28</v>
      </c>
      <c r="D77" s="5">
        <f>SER_RawData!C100</f>
        <v>100</v>
      </c>
      <c r="E77" s="5">
        <f>SER_RawData!D100</f>
        <v>100</v>
      </c>
      <c r="F77" s="5">
        <f>SER_RawData!E100</f>
        <v>100</v>
      </c>
      <c r="G77" s="5">
        <f>SER_RawData!F100</f>
        <v>100</v>
      </c>
      <c r="H77" s="5">
        <f>SER_RawData!G100</f>
        <v>100</v>
      </c>
      <c r="I77" s="5">
        <f>SER_RawData!H100</f>
        <v>100</v>
      </c>
      <c r="J77" s="5">
        <f>SER_RawData!I100</f>
        <v>100</v>
      </c>
      <c r="K77" s="58">
        <v>1</v>
      </c>
    </row>
    <row r="78" spans="1:11" s="58" customFormat="1" ht="18.75" customHeight="1">
      <c r="A78" s="614" t="s">
        <v>87</v>
      </c>
      <c r="B78" s="614"/>
      <c r="C78" s="614"/>
      <c r="D78" s="614"/>
      <c r="E78" s="614"/>
      <c r="F78" s="614"/>
      <c r="G78" s="614"/>
      <c r="H78" s="614"/>
      <c r="I78" s="614"/>
      <c r="J78" s="614"/>
      <c r="K78" s="58">
        <v>1</v>
      </c>
    </row>
    <row r="79" spans="1:11" ht="18.75">
      <c r="A79" s="519" t="s">
        <v>113</v>
      </c>
      <c r="B79" s="519" t="s">
        <v>751</v>
      </c>
      <c r="C79" s="520" t="s">
        <v>28</v>
      </c>
      <c r="D79" s="521">
        <f>SUM(D80:D81)</f>
        <v>100</v>
      </c>
      <c r="E79" s="521">
        <f t="shared" ref="E79:J79" si="2">SUM(E80:E81)</f>
        <v>1</v>
      </c>
      <c r="F79" s="521">
        <f t="shared" si="2"/>
        <v>1</v>
      </c>
      <c r="G79" s="521">
        <f t="shared" si="2"/>
        <v>1</v>
      </c>
      <c r="H79" s="521">
        <f t="shared" si="2"/>
        <v>1</v>
      </c>
      <c r="I79" s="521">
        <f t="shared" si="2"/>
        <v>1</v>
      </c>
      <c r="J79" s="521">
        <f t="shared" si="2"/>
        <v>1</v>
      </c>
      <c r="K79" s="58">
        <v>1</v>
      </c>
    </row>
    <row r="80" spans="1:11" ht="18.75">
      <c r="A80" s="263" t="s">
        <v>14</v>
      </c>
      <c r="B80" s="263" t="s">
        <v>551</v>
      </c>
      <c r="C80" s="263" t="s">
        <v>28</v>
      </c>
      <c r="D80" s="266">
        <f>SER_Reco!C65</f>
        <v>14.060446780551905</v>
      </c>
      <c r="E80" s="266">
        <f>SER_Reco!D65</f>
        <v>0.14060446780551905</v>
      </c>
      <c r="F80" s="266">
        <f>SER_Reco!E65</f>
        <v>0.14060446780551905</v>
      </c>
      <c r="G80" s="266">
        <f>SER_Reco!F65</f>
        <v>0.14060446780551905</v>
      </c>
      <c r="H80" s="266">
        <f>SER_Reco!G65</f>
        <v>0.14060446780551905</v>
      </c>
      <c r="I80" s="266">
        <f>SER_Reco!H65</f>
        <v>0.14060446780551905</v>
      </c>
      <c r="J80" s="266">
        <f>SER_Reco!I65</f>
        <v>0.14060446780551905</v>
      </c>
      <c r="K80" s="58">
        <v>1</v>
      </c>
    </row>
    <row r="81" spans="1:11" ht="18.75">
      <c r="A81" s="263" t="s">
        <v>12</v>
      </c>
      <c r="B81" s="507" t="s">
        <v>552</v>
      </c>
      <c r="C81" s="263" t="s">
        <v>28</v>
      </c>
      <c r="D81" s="266">
        <f>SER_Reco!C66</f>
        <v>85.939553219448101</v>
      </c>
      <c r="E81" s="266">
        <f>SER_Reco!D66</f>
        <v>0.85939553219448095</v>
      </c>
      <c r="F81" s="266">
        <f>SER_Reco!E66</f>
        <v>0.85939553219448095</v>
      </c>
      <c r="G81" s="266">
        <f>SER_Reco!F66</f>
        <v>0.85939553219448095</v>
      </c>
      <c r="H81" s="266">
        <f>SER_Reco!G66</f>
        <v>0.85939553219448095</v>
      </c>
      <c r="I81" s="266">
        <f>SER_Reco!H66</f>
        <v>0.85939553219448095</v>
      </c>
      <c r="J81" s="266">
        <f>SER_Reco!I66</f>
        <v>0.85939553219448095</v>
      </c>
      <c r="K81" s="58">
        <v>1</v>
      </c>
    </row>
    <row r="82" spans="1:11" ht="18.75">
      <c r="A82" s="621" t="s">
        <v>114</v>
      </c>
      <c r="B82" s="621"/>
      <c r="C82" s="621"/>
      <c r="D82" s="621"/>
      <c r="E82" s="621"/>
      <c r="F82" s="621"/>
      <c r="G82" s="621"/>
      <c r="H82" s="621"/>
      <c r="I82" s="621"/>
      <c r="J82" s="621"/>
      <c r="K82" s="58">
        <v>1</v>
      </c>
    </row>
    <row r="83" spans="1:11" ht="18.75">
      <c r="A83" s="265" t="s">
        <v>65</v>
      </c>
      <c r="B83" s="265" t="s">
        <v>553</v>
      </c>
      <c r="C83" s="265" t="s">
        <v>51</v>
      </c>
      <c r="D83" s="265">
        <f>SER_RawData!C48</f>
        <v>1</v>
      </c>
      <c r="E83" s="265">
        <f>SER_RawData!D48</f>
        <v>1</v>
      </c>
      <c r="F83" s="265">
        <f>SER_RawData!E48</f>
        <v>1</v>
      </c>
      <c r="G83" s="265">
        <f>SER_RawData!F48</f>
        <v>1</v>
      </c>
      <c r="H83" s="265">
        <f>SER_RawData!G48</f>
        <v>1</v>
      </c>
      <c r="I83" s="265">
        <f>SER_RawData!H48</f>
        <v>1</v>
      </c>
      <c r="J83" s="265">
        <f>SER_RawData!I48</f>
        <v>1</v>
      </c>
      <c r="K83" s="58">
        <v>1</v>
      </c>
    </row>
    <row r="84" spans="1:11" ht="18.75">
      <c r="A84" s="265" t="s">
        <v>63</v>
      </c>
      <c r="B84" s="508" t="s">
        <v>554</v>
      </c>
      <c r="C84" s="265" t="s">
        <v>51</v>
      </c>
      <c r="D84" s="265">
        <f>SER_RawData!C49</f>
        <v>3</v>
      </c>
      <c r="E84" s="265">
        <f>SER_RawData!D49</f>
        <v>3</v>
      </c>
      <c r="F84" s="265">
        <f>SER_RawData!E49</f>
        <v>3</v>
      </c>
      <c r="G84" s="265">
        <f>SER_RawData!F49</f>
        <v>3</v>
      </c>
      <c r="H84" s="265">
        <f>SER_RawData!G49</f>
        <v>3</v>
      </c>
      <c r="I84" s="265">
        <f>SER_RawData!H49</f>
        <v>3</v>
      </c>
      <c r="J84" s="265">
        <f>SER_RawData!I49</f>
        <v>3</v>
      </c>
      <c r="K84" s="58">
        <v>1</v>
      </c>
    </row>
    <row r="85" spans="1:11" ht="15.75" customHeight="1">
      <c r="K85" s="58">
        <v>1</v>
      </c>
    </row>
    <row r="86" spans="1:11" ht="15" customHeight="1">
      <c r="K86" s="58">
        <v>1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mergeCells count="22">
    <mergeCell ref="A21:J21"/>
    <mergeCell ref="A10:J10"/>
    <mergeCell ref="A11:J11"/>
    <mergeCell ref="A16:J16"/>
    <mergeCell ref="A1:J1"/>
    <mergeCell ref="A4:J4"/>
    <mergeCell ref="A5:J5"/>
    <mergeCell ref="A25:J25"/>
    <mergeCell ref="A24:J24"/>
    <mergeCell ref="A78:J78"/>
    <mergeCell ref="A42:J42"/>
    <mergeCell ref="A52:J52"/>
    <mergeCell ref="A30:J30"/>
    <mergeCell ref="A35:J35"/>
    <mergeCell ref="A41:J41"/>
    <mergeCell ref="A56:J56"/>
    <mergeCell ref="A40:J40"/>
    <mergeCell ref="A82:J82"/>
    <mergeCell ref="A60:J60"/>
    <mergeCell ref="A61:J61"/>
    <mergeCell ref="A70:J70"/>
    <mergeCell ref="A74:J74"/>
  </mergeCells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F47C-D298-4697-A0B7-0AB3C19958D1}">
  <sheetPr>
    <tabColor theme="7"/>
    <outlinePr summaryBelow="0" summaryRight="0"/>
  </sheetPr>
  <dimension ref="A1:H44"/>
  <sheetViews>
    <sheetView zoomScale="79" zoomScaleNormal="79" workbookViewId="0">
      <selection activeCell="F7" sqref="F7"/>
    </sheetView>
  </sheetViews>
  <sheetFormatPr defaultColWidth="8.85546875" defaultRowHeight="15" customHeight="1"/>
  <cols>
    <col min="1" max="1" width="26.7109375" style="147" customWidth="1"/>
    <col min="2" max="2" width="7.85546875" style="147" bestFit="1" customWidth="1"/>
    <col min="3" max="8" width="7.5703125" style="147" bestFit="1" customWidth="1"/>
    <col min="9" max="16384" width="8.85546875" style="147"/>
  </cols>
  <sheetData>
    <row r="1" spans="1:8" ht="15" customHeight="1">
      <c r="A1" s="628" t="s">
        <v>117</v>
      </c>
      <c r="B1" s="628"/>
      <c r="C1" s="628"/>
      <c r="D1" s="628"/>
      <c r="E1" s="628"/>
      <c r="F1" s="628"/>
      <c r="G1" s="628"/>
      <c r="H1" s="628"/>
    </row>
    <row r="2" spans="1:8" ht="12.75">
      <c r="A2" s="176" t="s">
        <v>1</v>
      </c>
      <c r="B2" s="176" t="s">
        <v>2</v>
      </c>
      <c r="C2" s="176" t="s">
        <v>3</v>
      </c>
      <c r="D2" s="176" t="s">
        <v>4</v>
      </c>
      <c r="E2" s="176" t="s">
        <v>5</v>
      </c>
      <c r="F2" s="176" t="s">
        <v>6</v>
      </c>
      <c r="G2" s="176" t="s">
        <v>7</v>
      </c>
      <c r="H2" s="176" t="s">
        <v>8</v>
      </c>
    </row>
    <row r="3" spans="1:8" ht="12.75">
      <c r="A3" s="177" t="s">
        <v>90</v>
      </c>
      <c r="B3" s="178" t="s">
        <v>118</v>
      </c>
      <c r="C3" s="178" t="s">
        <v>118</v>
      </c>
      <c r="D3" s="178" t="s">
        <v>118</v>
      </c>
      <c r="E3" s="178" t="s">
        <v>118</v>
      </c>
      <c r="F3" s="178" t="s">
        <v>118</v>
      </c>
      <c r="G3" s="178" t="s">
        <v>118</v>
      </c>
      <c r="H3" s="178" t="s">
        <v>118</v>
      </c>
    </row>
    <row r="4" spans="1:8" ht="12.75">
      <c r="A4" s="179" t="s">
        <v>12</v>
      </c>
      <c r="B4" s="180">
        <f>SUM(SER_RawData!C52:C55)/8760</f>
        <v>0.20091324200913241</v>
      </c>
      <c r="C4" s="180">
        <f>SUM(SER_RawData!D52:D55)/8760</f>
        <v>0.20091324200913241</v>
      </c>
      <c r="D4" s="180">
        <f>SUM(SER_RawData!E52:E55)/8760</f>
        <v>0.20091324200913241</v>
      </c>
      <c r="E4" s="180">
        <f>SUM(SER_RawData!F52:F55)/8760</f>
        <v>0.20091324200913241</v>
      </c>
      <c r="F4" s="180">
        <f>SUM(SER_RawData!G52:G55)/8760</f>
        <v>0.20091324200913241</v>
      </c>
      <c r="G4" s="180">
        <f>SUM(SER_RawData!H52:H55)/8760</f>
        <v>0.20091324200913241</v>
      </c>
      <c r="H4" s="180">
        <f>SUM(SER_RawData!I52:I55)/8760</f>
        <v>0.20091324200913241</v>
      </c>
    </row>
    <row r="5" spans="1:8" ht="12.75">
      <c r="A5" s="181" t="s">
        <v>119</v>
      </c>
      <c r="B5" s="182">
        <f>B4</f>
        <v>0.20091324200913241</v>
      </c>
      <c r="C5" s="182">
        <f t="shared" ref="C5:H5" si="0">C4</f>
        <v>0.20091324200913241</v>
      </c>
      <c r="D5" s="182">
        <f t="shared" si="0"/>
        <v>0.20091324200913241</v>
      </c>
      <c r="E5" s="182">
        <f t="shared" si="0"/>
        <v>0.20091324200913241</v>
      </c>
      <c r="F5" s="182">
        <f t="shared" si="0"/>
        <v>0.20091324200913241</v>
      </c>
      <c r="G5" s="182">
        <f t="shared" si="0"/>
        <v>0.20091324200913241</v>
      </c>
      <c r="H5" s="182">
        <f t="shared" si="0"/>
        <v>0.20091324200913241</v>
      </c>
    </row>
    <row r="6" spans="1:8" ht="12.75">
      <c r="A6" s="177" t="s">
        <v>106</v>
      </c>
      <c r="B6" s="183" t="s">
        <v>118</v>
      </c>
      <c r="C6" s="183" t="s">
        <v>118</v>
      </c>
      <c r="D6" s="183" t="s">
        <v>118</v>
      </c>
      <c r="E6" s="183" t="s">
        <v>118</v>
      </c>
      <c r="F6" s="183" t="s">
        <v>118</v>
      </c>
      <c r="G6" s="183" t="s">
        <v>118</v>
      </c>
      <c r="H6" s="183" t="s">
        <v>118</v>
      </c>
    </row>
    <row r="7" spans="1:8" ht="12.75">
      <c r="A7" s="184" t="s">
        <v>54</v>
      </c>
      <c r="B7" s="185">
        <f>(SER_RawData!C29+SER_RawData!C87)/8760</f>
        <v>7.7671232876712321E-2</v>
      </c>
      <c r="C7" s="185">
        <f>(SER_RawData!D29+SER_RawData!D87)/8760</f>
        <v>7.7671232876712321E-2</v>
      </c>
      <c r="D7" s="185">
        <f>(SER_RawData!E29+SER_RawData!E87)/8760</f>
        <v>7.7671232876712321E-2</v>
      </c>
      <c r="E7" s="185">
        <f>(SER_RawData!F29+SER_RawData!F87)/8760</f>
        <v>7.7671232876712321E-2</v>
      </c>
      <c r="F7" s="185">
        <f>(SER_RawData!G29+SER_RawData!G87)/8760</f>
        <v>7.7671232876712321E-2</v>
      </c>
      <c r="G7" s="185">
        <f>(SER_RawData!H29+SER_RawData!H87)/8760</f>
        <v>7.7671232876712321E-2</v>
      </c>
      <c r="H7" s="185">
        <f>(SER_RawData!I29+SER_RawData!I87)/8760</f>
        <v>7.7671232876712321E-2</v>
      </c>
    </row>
    <row r="8" spans="1:8" ht="12.75">
      <c r="A8" s="179" t="s">
        <v>11</v>
      </c>
      <c r="B8" s="185">
        <f>(SER_RawData!C30+SER_RawData!C88)/8760</f>
        <v>3.7990867579908674E-2</v>
      </c>
      <c r="C8" s="185">
        <f>(SER_RawData!D30+SER_RawData!D88)/8760</f>
        <v>3.7990867579908674E-2</v>
      </c>
      <c r="D8" s="185">
        <f>(SER_RawData!E30+SER_RawData!E88)/8760</f>
        <v>3.7990867579908674E-2</v>
      </c>
      <c r="E8" s="185">
        <f>(SER_RawData!F30+SER_RawData!F88)/8760</f>
        <v>3.7990867579908674E-2</v>
      </c>
      <c r="F8" s="185">
        <f>(SER_RawData!G30+SER_RawData!G88)/8760</f>
        <v>3.7990867579908674E-2</v>
      </c>
      <c r="G8" s="185">
        <f>(SER_RawData!H30+SER_RawData!H88)/8760</f>
        <v>3.7990867579908674E-2</v>
      </c>
      <c r="H8" s="185">
        <f>(SER_RawData!I30+SER_RawData!I88)/8760</f>
        <v>3.7990867579908674E-2</v>
      </c>
    </row>
    <row r="9" spans="1:8" ht="12.75">
      <c r="A9" s="184" t="s">
        <v>14</v>
      </c>
      <c r="B9" s="185">
        <f>(SER_RawData!C31+SER_RawData!C89)/8760</f>
        <v>8.7648401826484007E-2</v>
      </c>
      <c r="C9" s="185">
        <f>(SER_RawData!D31+SER_RawData!D89)/8760</f>
        <v>8.7648401826484007E-2</v>
      </c>
      <c r="D9" s="185">
        <f>(SER_RawData!E31+SER_RawData!E89)/8760</f>
        <v>8.7648401826484007E-2</v>
      </c>
      <c r="E9" s="185">
        <f>(SER_RawData!F31+SER_RawData!F89)/8760</f>
        <v>8.7648401826484007E-2</v>
      </c>
      <c r="F9" s="185">
        <f>(SER_RawData!G31+SER_RawData!G89)/8760</f>
        <v>8.7648401826484007E-2</v>
      </c>
      <c r="G9" s="185">
        <f>(SER_RawData!H31+SER_RawData!H89)/8760</f>
        <v>8.7648401826484007E-2</v>
      </c>
      <c r="H9" s="185">
        <f>(SER_RawData!I31+SER_RawData!I89)/8760</f>
        <v>8.7648401826484007E-2</v>
      </c>
    </row>
    <row r="10" spans="1:8" ht="12.75">
      <c r="A10" s="179" t="s">
        <v>12</v>
      </c>
      <c r="B10" s="185">
        <f>(SER_RawData!C32+SER_RawData!C90)/8760</f>
        <v>3.8881278538812791E-2</v>
      </c>
      <c r="C10" s="185">
        <f>(SER_RawData!D32+SER_RawData!D90)/8760</f>
        <v>3.8881278538812791E-2</v>
      </c>
      <c r="D10" s="185">
        <f>(SER_RawData!E32+SER_RawData!E90)/8760</f>
        <v>3.8881278538812791E-2</v>
      </c>
      <c r="E10" s="185">
        <f>(SER_RawData!F32+SER_RawData!F90)/8760</f>
        <v>3.8881278538812791E-2</v>
      </c>
      <c r="F10" s="185">
        <f>(SER_RawData!G32+SER_RawData!G90)/8760</f>
        <v>3.8881278538812791E-2</v>
      </c>
      <c r="G10" s="185">
        <f>(SER_RawData!H32+SER_RawData!H90)/8760</f>
        <v>3.8881278538812791E-2</v>
      </c>
      <c r="H10" s="185">
        <f>(SER_RawData!I32+SER_RawData!I90)/8760</f>
        <v>3.8881278538812791E-2</v>
      </c>
    </row>
    <row r="11" spans="1:8" ht="12.75">
      <c r="A11" s="184" t="s">
        <v>57</v>
      </c>
      <c r="B11" s="185">
        <f>(SER_RawData!C34+SER_RawData!C91)/8760</f>
        <v>2.5205479452054796E-2</v>
      </c>
      <c r="C11" s="185">
        <f>(SER_RawData!D34+SER_RawData!D91)/8760</f>
        <v>2.5205479452054796E-2</v>
      </c>
      <c r="D11" s="185">
        <f>(SER_RawData!E34+SER_RawData!E91)/8760</f>
        <v>2.5205479452054796E-2</v>
      </c>
      <c r="E11" s="185">
        <f>(SER_RawData!F34+SER_RawData!F91)/8760</f>
        <v>2.5205479452054796E-2</v>
      </c>
      <c r="F11" s="185">
        <f>(SER_RawData!G34+SER_RawData!G91)/8760</f>
        <v>2.5205479452054796E-2</v>
      </c>
      <c r="G11" s="185">
        <f>(SER_RawData!H34+SER_RawData!H91)/8760</f>
        <v>2.5205479452054796E-2</v>
      </c>
      <c r="H11" s="185">
        <f>(SER_RawData!I34+SER_RawData!I91)/8760</f>
        <v>2.5205479452054796E-2</v>
      </c>
    </row>
    <row r="12" spans="1:8" ht="12.75">
      <c r="A12" s="179" t="s">
        <v>13</v>
      </c>
      <c r="B12" s="185">
        <f>(SER_RawData!C35+SER_RawData!C92)/8760</f>
        <v>0</v>
      </c>
      <c r="C12" s="185">
        <f>(SER_RawData!D35+SER_RawData!D92)/8760</f>
        <v>0</v>
      </c>
      <c r="D12" s="185">
        <f>(SER_RawData!E35+SER_RawData!E92)/8760</f>
        <v>0</v>
      </c>
      <c r="E12" s="185">
        <f>(SER_RawData!F35+SER_RawData!F92)/8760</f>
        <v>0</v>
      </c>
      <c r="F12" s="185">
        <f>(SER_RawData!G35+SER_RawData!G92)/8760</f>
        <v>0</v>
      </c>
      <c r="G12" s="185">
        <f>(SER_RawData!H35+SER_RawData!H92)/8760</f>
        <v>0</v>
      </c>
      <c r="H12" s="185">
        <f>(SER_RawData!I35+SER_RawData!I92)/8760</f>
        <v>0</v>
      </c>
    </row>
    <row r="13" spans="1:8" ht="12.75">
      <c r="A13" s="181" t="s">
        <v>120</v>
      </c>
      <c r="B13" s="182">
        <f>SUM(B7:B12)</f>
        <v>0.26739726027397259</v>
      </c>
      <c r="C13" s="182">
        <f t="shared" ref="C13:H13" si="1">SUM(C7:C12)</f>
        <v>0.26739726027397259</v>
      </c>
      <c r="D13" s="182">
        <f t="shared" si="1"/>
        <v>0.26739726027397259</v>
      </c>
      <c r="E13" s="182">
        <f t="shared" si="1"/>
        <v>0.26739726027397259</v>
      </c>
      <c r="F13" s="182">
        <f t="shared" si="1"/>
        <v>0.26739726027397259</v>
      </c>
      <c r="G13" s="182">
        <f t="shared" si="1"/>
        <v>0.26739726027397259</v>
      </c>
      <c r="H13" s="182">
        <f t="shared" si="1"/>
        <v>0.26739726027397259</v>
      </c>
    </row>
    <row r="14" spans="1:8" ht="12.75">
      <c r="A14" s="177" t="s">
        <v>121</v>
      </c>
      <c r="B14" s="183" t="s">
        <v>118</v>
      </c>
      <c r="C14" s="183" t="s">
        <v>118</v>
      </c>
      <c r="D14" s="183" t="s">
        <v>118</v>
      </c>
      <c r="E14" s="183" t="s">
        <v>118</v>
      </c>
      <c r="F14" s="183" t="s">
        <v>118</v>
      </c>
      <c r="G14" s="183" t="s">
        <v>118</v>
      </c>
      <c r="H14" s="183" t="s">
        <v>118</v>
      </c>
    </row>
    <row r="15" spans="1:8" ht="12.75">
      <c r="A15" s="184" t="s">
        <v>14</v>
      </c>
      <c r="B15" s="185">
        <f>SER_RawData!C45/8760</f>
        <v>3.6643835616438358E-2</v>
      </c>
      <c r="C15" s="185">
        <f>SER_RawData!D45/8760</f>
        <v>3.6643835616438358E-2</v>
      </c>
      <c r="D15" s="185">
        <f>SER_RawData!E45/8760</f>
        <v>3.6643835616438358E-2</v>
      </c>
      <c r="E15" s="185">
        <f>SER_RawData!F45/8760</f>
        <v>3.6643835616438358E-2</v>
      </c>
      <c r="F15" s="185">
        <f>SER_RawData!G45/8760</f>
        <v>3.6643835616438358E-2</v>
      </c>
      <c r="G15" s="185">
        <f>SER_RawData!H45/8760</f>
        <v>3.6643835616438358E-2</v>
      </c>
      <c r="H15" s="185">
        <f>SER_RawData!I45/8760</f>
        <v>3.6643835616438358E-2</v>
      </c>
    </row>
    <row r="16" spans="1:8" ht="12.75">
      <c r="A16" s="179" t="s">
        <v>12</v>
      </c>
      <c r="B16" s="185">
        <f>SER_RawData!C46/8760</f>
        <v>7.4657534246575341E-2</v>
      </c>
      <c r="C16" s="185">
        <f>SER_RawData!D46/8760</f>
        <v>7.4657534246575341E-2</v>
      </c>
      <c r="D16" s="185">
        <f>SER_RawData!E46/8760</f>
        <v>7.4657534246575341E-2</v>
      </c>
      <c r="E16" s="185">
        <f>SER_RawData!F46/8760</f>
        <v>7.4657534246575341E-2</v>
      </c>
      <c r="F16" s="185">
        <f>SER_RawData!G46/8760</f>
        <v>7.4657534246575341E-2</v>
      </c>
      <c r="G16" s="185">
        <f>SER_RawData!H46/8760</f>
        <v>7.4657534246575341E-2</v>
      </c>
      <c r="H16" s="185">
        <f>SER_RawData!I46/8760</f>
        <v>7.4657534246575341E-2</v>
      </c>
    </row>
    <row r="17" spans="1:8" ht="12.75">
      <c r="A17" s="181" t="s">
        <v>122</v>
      </c>
      <c r="B17" s="182">
        <f>SUM(B15:B16)</f>
        <v>0.1113013698630137</v>
      </c>
      <c r="C17" s="182">
        <f t="shared" ref="C17:H17" si="2">SUM(C15:C16)</f>
        <v>0.1113013698630137</v>
      </c>
      <c r="D17" s="182">
        <f t="shared" si="2"/>
        <v>0.1113013698630137</v>
      </c>
      <c r="E17" s="182">
        <f t="shared" si="2"/>
        <v>0.1113013698630137</v>
      </c>
      <c r="F17" s="182">
        <f t="shared" si="2"/>
        <v>0.1113013698630137</v>
      </c>
      <c r="G17" s="182">
        <f t="shared" si="2"/>
        <v>0.1113013698630137</v>
      </c>
      <c r="H17" s="182">
        <f t="shared" si="2"/>
        <v>0.1113013698630137</v>
      </c>
    </row>
    <row r="18" spans="1:8" ht="15" customHeight="1">
      <c r="A18" s="628" t="s">
        <v>123</v>
      </c>
      <c r="B18" s="628"/>
      <c r="C18" s="628"/>
      <c r="D18" s="628"/>
      <c r="E18" s="628"/>
      <c r="F18" s="628"/>
      <c r="G18" s="628"/>
      <c r="H18" s="628"/>
    </row>
    <row r="19" spans="1:8" ht="12.75">
      <c r="A19" s="176" t="s">
        <v>1</v>
      </c>
      <c r="B19" s="176" t="s">
        <v>2</v>
      </c>
      <c r="C19" s="176" t="s">
        <v>3</v>
      </c>
      <c r="D19" s="176" t="s">
        <v>4</v>
      </c>
      <c r="E19" s="176" t="s">
        <v>5</v>
      </c>
      <c r="F19" s="176" t="s">
        <v>6</v>
      </c>
      <c r="G19" s="176" t="s">
        <v>7</v>
      </c>
      <c r="H19" s="176" t="s">
        <v>8</v>
      </c>
    </row>
    <row r="20" spans="1:8" ht="12.75">
      <c r="A20" s="186" t="s">
        <v>54</v>
      </c>
      <c r="B20" s="187">
        <f>B7</f>
        <v>7.7671232876712321E-2</v>
      </c>
      <c r="C20" s="187">
        <f t="shared" ref="C20:H20" si="3">C7</f>
        <v>7.7671232876712321E-2</v>
      </c>
      <c r="D20" s="187">
        <f t="shared" si="3"/>
        <v>7.7671232876712321E-2</v>
      </c>
      <c r="E20" s="187">
        <f t="shared" si="3"/>
        <v>7.7671232876712321E-2</v>
      </c>
      <c r="F20" s="187">
        <f t="shared" si="3"/>
        <v>7.7671232876712321E-2</v>
      </c>
      <c r="G20" s="187">
        <f t="shared" si="3"/>
        <v>7.7671232876712321E-2</v>
      </c>
      <c r="H20" s="187">
        <f t="shared" si="3"/>
        <v>7.7671232876712321E-2</v>
      </c>
    </row>
    <row r="21" spans="1:8" ht="12.75">
      <c r="A21" s="188" t="s">
        <v>11</v>
      </c>
      <c r="B21" s="187">
        <f>B8</f>
        <v>3.7990867579908674E-2</v>
      </c>
      <c r="C21" s="187">
        <f t="shared" ref="C21:H21" si="4">C8</f>
        <v>3.7990867579908674E-2</v>
      </c>
      <c r="D21" s="187">
        <f t="shared" si="4"/>
        <v>3.7990867579908674E-2</v>
      </c>
      <c r="E21" s="187">
        <f t="shared" si="4"/>
        <v>3.7990867579908674E-2</v>
      </c>
      <c r="F21" s="187">
        <f t="shared" si="4"/>
        <v>3.7990867579908674E-2</v>
      </c>
      <c r="G21" s="187">
        <f t="shared" si="4"/>
        <v>3.7990867579908674E-2</v>
      </c>
      <c r="H21" s="187">
        <f t="shared" si="4"/>
        <v>3.7990867579908674E-2</v>
      </c>
    </row>
    <row r="22" spans="1:8" ht="12.75">
      <c r="A22" s="186" t="s">
        <v>14</v>
      </c>
      <c r="B22" s="187">
        <f>B9+B15</f>
        <v>0.12429223744292237</v>
      </c>
      <c r="C22" s="187">
        <f t="shared" ref="C22:H22" si="5">C9+C15</f>
        <v>0.12429223744292237</v>
      </c>
      <c r="D22" s="187">
        <f t="shared" si="5"/>
        <v>0.12429223744292237</v>
      </c>
      <c r="E22" s="187">
        <f t="shared" si="5"/>
        <v>0.12429223744292237</v>
      </c>
      <c r="F22" s="187">
        <f t="shared" si="5"/>
        <v>0.12429223744292237</v>
      </c>
      <c r="G22" s="187">
        <f t="shared" si="5"/>
        <v>0.12429223744292237</v>
      </c>
      <c r="H22" s="187">
        <f t="shared" si="5"/>
        <v>0.12429223744292237</v>
      </c>
    </row>
    <row r="23" spans="1:8" ht="12.75">
      <c r="A23" s="188" t="s">
        <v>12</v>
      </c>
      <c r="B23" s="187">
        <f t="shared" ref="B23:H23" si="6">B5+B10+B16</f>
        <v>0.31445205479452054</v>
      </c>
      <c r="C23" s="187">
        <f t="shared" si="6"/>
        <v>0.31445205479452054</v>
      </c>
      <c r="D23" s="187">
        <f t="shared" si="6"/>
        <v>0.31445205479452054</v>
      </c>
      <c r="E23" s="187">
        <f t="shared" si="6"/>
        <v>0.31445205479452054</v>
      </c>
      <c r="F23" s="187">
        <f t="shared" si="6"/>
        <v>0.31445205479452054</v>
      </c>
      <c r="G23" s="187">
        <f t="shared" si="6"/>
        <v>0.31445205479452054</v>
      </c>
      <c r="H23" s="187">
        <f t="shared" si="6"/>
        <v>0.31445205479452054</v>
      </c>
    </row>
    <row r="24" spans="1:8" ht="12.75">
      <c r="A24" s="189" t="s">
        <v>57</v>
      </c>
      <c r="B24" s="187">
        <f>B11</f>
        <v>2.5205479452054796E-2</v>
      </c>
      <c r="C24" s="187">
        <f t="shared" ref="C24:H24" si="7">C11</f>
        <v>2.5205479452054796E-2</v>
      </c>
      <c r="D24" s="187">
        <f t="shared" si="7"/>
        <v>2.5205479452054796E-2</v>
      </c>
      <c r="E24" s="187">
        <f t="shared" si="7"/>
        <v>2.5205479452054796E-2</v>
      </c>
      <c r="F24" s="187">
        <f t="shared" si="7"/>
        <v>2.5205479452054796E-2</v>
      </c>
      <c r="G24" s="187">
        <f t="shared" si="7"/>
        <v>2.5205479452054796E-2</v>
      </c>
      <c r="H24" s="187">
        <f t="shared" si="7"/>
        <v>2.5205479452054796E-2</v>
      </c>
    </row>
    <row r="25" spans="1:8" ht="12.75">
      <c r="A25" s="190" t="s">
        <v>13</v>
      </c>
      <c r="B25" s="191">
        <f>B12</f>
        <v>0</v>
      </c>
      <c r="C25" s="191">
        <f t="shared" ref="C25:H25" si="8">C12</f>
        <v>0</v>
      </c>
      <c r="D25" s="191">
        <f t="shared" si="8"/>
        <v>0</v>
      </c>
      <c r="E25" s="191">
        <f t="shared" si="8"/>
        <v>0</v>
      </c>
      <c r="F25" s="191">
        <f t="shared" si="8"/>
        <v>0</v>
      </c>
      <c r="G25" s="191">
        <f t="shared" si="8"/>
        <v>0</v>
      </c>
      <c r="H25" s="191">
        <f t="shared" si="8"/>
        <v>0</v>
      </c>
    </row>
    <row r="26" spans="1:8" ht="12.75">
      <c r="A26" s="186" t="s">
        <v>15</v>
      </c>
      <c r="B26" s="192">
        <f>SUM(SER_RawData!C103:C106)/8760</f>
        <v>0.1067351598173516</v>
      </c>
      <c r="C26" s="192">
        <f>SUM(SER_RawData!D103:D106)/8760</f>
        <v>0.1067351598173516</v>
      </c>
      <c r="D26" s="192">
        <f>SUM(SER_RawData!E103:E106)/8760</f>
        <v>0.1067351598173516</v>
      </c>
      <c r="E26" s="192">
        <f>SUM(SER_RawData!F103:F106)/8760</f>
        <v>0.1067351598173516</v>
      </c>
      <c r="F26" s="192">
        <f>SUM(SER_RawData!G103:G106)/8760</f>
        <v>0.1067351598173516</v>
      </c>
      <c r="G26" s="192">
        <f>SUM(SER_RawData!H103:H106)/8760</f>
        <v>0.1067351598173516</v>
      </c>
      <c r="H26" s="192">
        <f>SUM(SER_RawData!I103:I106)/8760</f>
        <v>0.1067351598173516</v>
      </c>
    </row>
    <row r="27" spans="1:8" ht="12.75">
      <c r="A27" s="188" t="s">
        <v>34</v>
      </c>
      <c r="B27" s="192">
        <f>SUM(B20:B26)</f>
        <v>0.68634703196347024</v>
      </c>
      <c r="C27" s="192">
        <f t="shared" ref="C27:H27" si="9">SUM(C20:C26)</f>
        <v>0.68634703196347024</v>
      </c>
      <c r="D27" s="192">
        <f t="shared" si="9"/>
        <v>0.68634703196347024</v>
      </c>
      <c r="E27" s="192">
        <f t="shared" si="9"/>
        <v>0.68634703196347024</v>
      </c>
      <c r="F27" s="192">
        <f t="shared" si="9"/>
        <v>0.68634703196347024</v>
      </c>
      <c r="G27" s="192">
        <f t="shared" si="9"/>
        <v>0.68634703196347024</v>
      </c>
      <c r="H27" s="192">
        <f t="shared" si="9"/>
        <v>0.68634703196347024</v>
      </c>
    </row>
    <row r="28" spans="1:8" ht="12.75">
      <c r="A28" s="189"/>
      <c r="B28" s="193"/>
      <c r="C28" s="194"/>
      <c r="D28" s="194"/>
      <c r="E28" s="194"/>
      <c r="F28" s="194"/>
      <c r="G28" s="194"/>
      <c r="H28" s="194"/>
    </row>
    <row r="29" spans="1:8" ht="12.75">
      <c r="A29" s="190"/>
      <c r="B29" s="195"/>
      <c r="C29" s="195"/>
      <c r="D29" s="195"/>
      <c r="E29" s="195"/>
      <c r="F29" s="195"/>
      <c r="G29" s="195"/>
      <c r="H29" s="195"/>
    </row>
    <row r="30" spans="1:8" ht="12.75">
      <c r="A30" s="186"/>
      <c r="B30" s="196"/>
      <c r="C30" s="197"/>
      <c r="D30" s="197"/>
      <c r="E30" s="197"/>
      <c r="F30" s="197"/>
      <c r="G30" s="197"/>
      <c r="H30" s="197"/>
    </row>
    <row r="31" spans="1:8" ht="12.75">
      <c r="A31" s="188"/>
      <c r="B31" s="196"/>
      <c r="C31" s="198"/>
      <c r="D31" s="198"/>
      <c r="E31" s="198"/>
      <c r="F31" s="198"/>
      <c r="G31" s="198"/>
      <c r="H31" s="198"/>
    </row>
    <row r="32" spans="1:8" ht="12.75">
      <c r="A32" s="189"/>
      <c r="B32" s="199"/>
      <c r="C32" s="194"/>
      <c r="D32" s="194"/>
      <c r="E32" s="194"/>
      <c r="F32" s="194"/>
      <c r="G32" s="194"/>
      <c r="H32" s="194"/>
    </row>
    <row r="33" spans="1:8" ht="12.75">
      <c r="A33" s="190"/>
      <c r="B33" s="195"/>
      <c r="C33" s="195"/>
      <c r="D33" s="195"/>
      <c r="E33" s="195"/>
      <c r="F33" s="195"/>
      <c r="G33" s="195"/>
      <c r="H33" s="195"/>
    </row>
    <row r="34" spans="1:8" ht="12.75">
      <c r="A34" s="186"/>
      <c r="B34" s="192"/>
      <c r="C34" s="197"/>
      <c r="D34" s="197"/>
      <c r="E34" s="197"/>
      <c r="F34" s="197"/>
      <c r="G34" s="197"/>
      <c r="H34" s="197"/>
    </row>
    <row r="35" spans="1:8" ht="12.75">
      <c r="A35" s="188"/>
      <c r="B35" s="187"/>
      <c r="C35" s="198"/>
      <c r="D35" s="198"/>
      <c r="E35" s="198"/>
      <c r="F35" s="198"/>
      <c r="G35" s="198"/>
      <c r="H35" s="198"/>
    </row>
    <row r="36" spans="1:8" ht="12.75">
      <c r="A36" s="189"/>
      <c r="B36" s="193"/>
      <c r="C36" s="194"/>
      <c r="D36" s="194"/>
      <c r="E36" s="194"/>
      <c r="F36" s="194"/>
      <c r="G36" s="194"/>
      <c r="H36" s="194"/>
    </row>
    <row r="37" spans="1:8" ht="12.75">
      <c r="A37" s="190"/>
      <c r="B37" s="195"/>
      <c r="C37" s="195"/>
      <c r="D37" s="195"/>
      <c r="E37" s="195"/>
      <c r="F37" s="195"/>
      <c r="G37" s="195"/>
      <c r="H37" s="195"/>
    </row>
    <row r="38" spans="1:8" ht="12.75">
      <c r="A38" s="186"/>
      <c r="B38" s="197"/>
      <c r="C38" s="197"/>
      <c r="D38" s="197"/>
      <c r="E38" s="197"/>
      <c r="F38" s="197"/>
      <c r="G38" s="197"/>
      <c r="H38" s="197"/>
    </row>
    <row r="39" spans="1:8" ht="12.75">
      <c r="A39" s="188"/>
      <c r="B39" s="198"/>
      <c r="C39" s="198"/>
      <c r="D39" s="198"/>
      <c r="E39" s="198"/>
      <c r="F39" s="198"/>
      <c r="G39" s="198"/>
      <c r="H39" s="198"/>
    </row>
    <row r="40" spans="1:8" ht="12.75">
      <c r="A40" s="186"/>
      <c r="B40" s="197"/>
      <c r="C40" s="197"/>
      <c r="D40" s="197"/>
      <c r="E40" s="197"/>
      <c r="F40" s="197"/>
      <c r="G40" s="197"/>
      <c r="H40" s="197"/>
    </row>
    <row r="41" spans="1:8" ht="12.75">
      <c r="A41" s="188"/>
      <c r="B41" s="198"/>
      <c r="C41" s="198"/>
      <c r="D41" s="198"/>
      <c r="E41" s="198"/>
      <c r="F41" s="198"/>
      <c r="G41" s="198"/>
      <c r="H41" s="198"/>
    </row>
    <row r="42" spans="1:8" ht="12.75">
      <c r="A42" s="186"/>
      <c r="B42" s="197"/>
      <c r="C42" s="197"/>
      <c r="D42" s="197"/>
      <c r="E42" s="197"/>
      <c r="F42" s="197"/>
      <c r="G42" s="197"/>
      <c r="H42" s="197"/>
    </row>
    <row r="43" spans="1:8" ht="12.75">
      <c r="A43" s="188"/>
      <c r="B43" s="198"/>
      <c r="C43" s="198"/>
      <c r="D43" s="198"/>
      <c r="E43" s="198"/>
      <c r="F43" s="198"/>
      <c r="G43" s="198"/>
      <c r="H43" s="198"/>
    </row>
    <row r="44" spans="1:8" ht="12.75">
      <c r="A44" s="189"/>
      <c r="B44" s="194"/>
      <c r="C44" s="194"/>
      <c r="D44" s="194"/>
      <c r="E44" s="194"/>
      <c r="F44" s="194"/>
      <c r="G44" s="194"/>
      <c r="H44" s="194"/>
    </row>
  </sheetData>
  <mergeCells count="2">
    <mergeCell ref="A1:H1"/>
    <mergeCell ref="A18:H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M1070"/>
  <sheetViews>
    <sheetView topLeftCell="B25" zoomScale="70" zoomScaleNormal="70" workbookViewId="0">
      <selection sqref="A1:I1"/>
    </sheetView>
  </sheetViews>
  <sheetFormatPr defaultColWidth="14.42578125" defaultRowHeight="15" customHeight="1"/>
  <cols>
    <col min="1" max="1" width="34.28515625" style="5" customWidth="1"/>
    <col min="2" max="2" width="17.85546875" style="5" customWidth="1"/>
    <col min="3" max="9" width="7.42578125" style="5" customWidth="1"/>
    <col min="10" max="12" width="8.7109375" style="5" customWidth="1"/>
    <col min="13" max="13" width="35.42578125" style="5" customWidth="1"/>
    <col min="14" max="26" width="8.7109375" style="5" customWidth="1"/>
    <col min="27" max="16384" width="14.42578125" style="5"/>
  </cols>
  <sheetData>
    <row r="1" spans="1:9" ht="18.75">
      <c r="A1" s="565" t="s">
        <v>124</v>
      </c>
      <c r="B1" s="528"/>
      <c r="C1" s="528"/>
      <c r="D1" s="528"/>
      <c r="E1" s="528"/>
      <c r="F1" s="528"/>
      <c r="G1" s="528"/>
      <c r="H1" s="528"/>
      <c r="I1" s="566"/>
    </row>
    <row r="2" spans="1:9">
      <c r="A2" s="267" t="s">
        <v>76</v>
      </c>
      <c r="B2" s="268" t="s">
        <v>19</v>
      </c>
      <c r="C2" s="51">
        <v>2022</v>
      </c>
      <c r="D2" s="5">
        <v>2025</v>
      </c>
      <c r="E2" s="5">
        <v>2030</v>
      </c>
      <c r="F2" s="5">
        <v>2035</v>
      </c>
      <c r="G2" s="5">
        <v>2040</v>
      </c>
      <c r="H2" s="5">
        <v>2045</v>
      </c>
      <c r="I2" s="5">
        <v>2050</v>
      </c>
    </row>
    <row r="3" spans="1:9" ht="18.75">
      <c r="A3" s="632" t="s">
        <v>125</v>
      </c>
      <c r="B3" s="633"/>
      <c r="C3" s="633"/>
      <c r="D3" s="633"/>
      <c r="E3" s="633"/>
      <c r="F3" s="633"/>
      <c r="G3" s="633"/>
      <c r="H3" s="633"/>
      <c r="I3" s="634"/>
    </row>
    <row r="4" spans="1:9">
      <c r="A4" s="44" t="s">
        <v>126</v>
      </c>
      <c r="B4" s="269" t="s">
        <v>28</v>
      </c>
      <c r="C4" s="16">
        <v>70</v>
      </c>
      <c r="D4" s="16">
        <v>70</v>
      </c>
      <c r="E4" s="16">
        <v>70</v>
      </c>
      <c r="F4" s="16">
        <v>70</v>
      </c>
      <c r="G4" s="16">
        <v>70</v>
      </c>
      <c r="H4" s="16">
        <v>70</v>
      </c>
      <c r="I4" s="28">
        <v>70</v>
      </c>
    </row>
    <row r="5" spans="1:9">
      <c r="A5" s="49" t="s">
        <v>127</v>
      </c>
      <c r="B5" s="200" t="s">
        <v>28</v>
      </c>
      <c r="C5" s="5">
        <v>20</v>
      </c>
      <c r="D5" s="5">
        <v>20</v>
      </c>
      <c r="E5" s="5">
        <v>20</v>
      </c>
      <c r="F5" s="5">
        <v>20</v>
      </c>
      <c r="G5" s="5">
        <v>20</v>
      </c>
      <c r="H5" s="5">
        <v>20</v>
      </c>
      <c r="I5" s="29">
        <v>20</v>
      </c>
    </row>
    <row r="6" spans="1:9">
      <c r="A6" s="47" t="s">
        <v>128</v>
      </c>
      <c r="B6" s="270" t="s">
        <v>28</v>
      </c>
      <c r="C6" s="36">
        <v>10</v>
      </c>
      <c r="D6" s="36">
        <v>10</v>
      </c>
      <c r="E6" s="36">
        <v>10</v>
      </c>
      <c r="F6" s="36">
        <v>10</v>
      </c>
      <c r="G6" s="36">
        <v>10</v>
      </c>
      <c r="H6" s="36">
        <v>10</v>
      </c>
      <c r="I6" s="74">
        <v>10</v>
      </c>
    </row>
    <row r="7" spans="1:9" ht="18.75">
      <c r="A7" s="644" t="s">
        <v>129</v>
      </c>
      <c r="B7" s="614"/>
      <c r="C7" s="614"/>
      <c r="D7" s="614"/>
      <c r="E7" s="614"/>
      <c r="F7" s="614"/>
      <c r="G7" s="614"/>
      <c r="H7" s="614"/>
      <c r="I7" s="645"/>
    </row>
    <row r="8" spans="1:9" ht="15.75" customHeight="1">
      <c r="A8" s="44" t="s">
        <v>126</v>
      </c>
      <c r="B8" s="16" t="s">
        <v>130</v>
      </c>
      <c r="C8" s="16">
        <v>100</v>
      </c>
      <c r="D8" s="16">
        <v>100</v>
      </c>
      <c r="E8" s="16">
        <v>100</v>
      </c>
      <c r="F8" s="16">
        <v>100</v>
      </c>
      <c r="G8" s="16">
        <v>100</v>
      </c>
      <c r="H8" s="16">
        <v>100</v>
      </c>
      <c r="I8" s="28">
        <v>100</v>
      </c>
    </row>
    <row r="9" spans="1:9" ht="15.75" customHeight="1">
      <c r="A9" s="49" t="s">
        <v>127</v>
      </c>
      <c r="B9" s="5" t="s">
        <v>130</v>
      </c>
      <c r="C9" s="5">
        <v>90</v>
      </c>
      <c r="D9" s="5">
        <v>90</v>
      </c>
      <c r="E9" s="5">
        <v>90</v>
      </c>
      <c r="F9" s="5">
        <v>90</v>
      </c>
      <c r="G9" s="5">
        <v>90</v>
      </c>
      <c r="H9" s="5">
        <v>90</v>
      </c>
      <c r="I9" s="29">
        <v>90</v>
      </c>
    </row>
    <row r="10" spans="1:9" ht="15.75" customHeight="1">
      <c r="A10" s="47" t="s">
        <v>128</v>
      </c>
      <c r="B10" s="36" t="s">
        <v>130</v>
      </c>
      <c r="C10" s="36">
        <v>80</v>
      </c>
      <c r="D10" s="36">
        <v>80</v>
      </c>
      <c r="E10" s="36">
        <v>80</v>
      </c>
      <c r="F10" s="36">
        <v>80</v>
      </c>
      <c r="G10" s="36">
        <v>80</v>
      </c>
      <c r="H10" s="36">
        <v>80</v>
      </c>
      <c r="I10" s="74">
        <v>80</v>
      </c>
    </row>
    <row r="11" spans="1:9" ht="25.15" customHeight="1">
      <c r="A11" s="10" t="s">
        <v>18</v>
      </c>
      <c r="B11" s="10" t="s">
        <v>19</v>
      </c>
      <c r="C11" s="10" t="s">
        <v>20</v>
      </c>
      <c r="D11" s="643" t="s">
        <v>21</v>
      </c>
      <c r="E11" s="643"/>
      <c r="F11" s="643"/>
      <c r="G11" s="643"/>
      <c r="H11" s="643"/>
      <c r="I11" s="643"/>
    </row>
    <row r="12" spans="1:9" ht="15" customHeight="1">
      <c r="A12" s="10"/>
      <c r="B12" s="10"/>
      <c r="C12" s="10">
        <v>2022</v>
      </c>
      <c r="D12" s="10">
        <v>2025</v>
      </c>
      <c r="E12" s="10">
        <v>2030</v>
      </c>
      <c r="F12" s="10">
        <v>2035</v>
      </c>
      <c r="G12" s="10">
        <v>2040</v>
      </c>
      <c r="H12" s="10">
        <v>2045</v>
      </c>
      <c r="I12" s="10">
        <v>2050</v>
      </c>
    </row>
    <row r="13" spans="1:9" ht="21" customHeight="1">
      <c r="A13" s="44" t="s">
        <v>22</v>
      </c>
      <c r="B13" s="45" t="s">
        <v>23</v>
      </c>
      <c r="C13" s="45">
        <v>5</v>
      </c>
      <c r="D13" s="45">
        <v>6</v>
      </c>
      <c r="E13" s="45">
        <v>7</v>
      </c>
      <c r="F13" s="45">
        <v>8</v>
      </c>
      <c r="G13" s="45">
        <v>9</v>
      </c>
      <c r="H13" s="45">
        <v>10</v>
      </c>
      <c r="I13" s="46">
        <v>11</v>
      </c>
    </row>
    <row r="14" spans="1:9" ht="21" customHeight="1">
      <c r="A14" s="49" t="s">
        <v>24</v>
      </c>
      <c r="B14" s="43" t="s">
        <v>25</v>
      </c>
      <c r="C14" s="43" t="s">
        <v>26</v>
      </c>
      <c r="D14" s="43" t="s">
        <v>26</v>
      </c>
      <c r="E14" s="43" t="s">
        <v>26</v>
      </c>
      <c r="F14" s="43" t="s">
        <v>26</v>
      </c>
      <c r="G14" s="43" t="s">
        <v>26</v>
      </c>
      <c r="H14" s="43" t="s">
        <v>26</v>
      </c>
      <c r="I14" s="50" t="s">
        <v>26</v>
      </c>
    </row>
    <row r="15" spans="1:9" ht="21" customHeight="1">
      <c r="A15" s="82" t="s">
        <v>131</v>
      </c>
      <c r="B15" s="200" t="s">
        <v>28</v>
      </c>
      <c r="C15" s="200">
        <v>50</v>
      </c>
      <c r="D15" s="200">
        <v>50</v>
      </c>
      <c r="E15" s="200">
        <v>50</v>
      </c>
      <c r="F15" s="200">
        <v>50</v>
      </c>
      <c r="G15" s="200">
        <v>50</v>
      </c>
      <c r="H15" s="200">
        <v>50</v>
      </c>
      <c r="I15" s="271">
        <v>50</v>
      </c>
    </row>
    <row r="16" spans="1:9" ht="21" customHeight="1">
      <c r="A16" s="82" t="s">
        <v>132</v>
      </c>
      <c r="B16" s="200" t="s">
        <v>133</v>
      </c>
      <c r="C16" s="200">
        <v>3</v>
      </c>
      <c r="D16" s="200">
        <v>3</v>
      </c>
      <c r="E16" s="200">
        <v>3</v>
      </c>
      <c r="F16" s="200">
        <v>3</v>
      </c>
      <c r="G16" s="200">
        <v>3</v>
      </c>
      <c r="H16" s="200">
        <v>3</v>
      </c>
      <c r="I16" s="271">
        <v>3</v>
      </c>
    </row>
    <row r="17" spans="1:9" ht="21" customHeight="1">
      <c r="A17" s="82" t="s">
        <v>134</v>
      </c>
      <c r="B17" s="200" t="s">
        <v>133</v>
      </c>
      <c r="C17" s="200">
        <v>4</v>
      </c>
      <c r="D17" s="200">
        <v>4</v>
      </c>
      <c r="E17" s="200">
        <v>4</v>
      </c>
      <c r="F17" s="200">
        <v>4</v>
      </c>
      <c r="G17" s="200">
        <v>4</v>
      </c>
      <c r="H17" s="200">
        <v>4</v>
      </c>
      <c r="I17" s="271">
        <v>4</v>
      </c>
    </row>
    <row r="18" spans="1:9" ht="21" customHeight="1">
      <c r="A18" s="82" t="s">
        <v>27</v>
      </c>
      <c r="B18" s="200" t="s">
        <v>28</v>
      </c>
      <c r="C18" s="200">
        <v>60</v>
      </c>
      <c r="D18" s="200">
        <v>60</v>
      </c>
      <c r="E18" s="200">
        <v>60</v>
      </c>
      <c r="F18" s="200">
        <v>60</v>
      </c>
      <c r="G18" s="200">
        <v>60</v>
      </c>
      <c r="H18" s="200">
        <v>60</v>
      </c>
      <c r="I18" s="271">
        <v>60</v>
      </c>
    </row>
    <row r="19" spans="1:9" ht="21" customHeight="1">
      <c r="A19" s="82" t="s">
        <v>29</v>
      </c>
      <c r="B19" s="200" t="s">
        <v>28</v>
      </c>
      <c r="C19" s="200">
        <v>90</v>
      </c>
      <c r="D19" s="200">
        <v>90</v>
      </c>
      <c r="E19" s="200">
        <v>90</v>
      </c>
      <c r="F19" s="200">
        <v>90</v>
      </c>
      <c r="G19" s="200">
        <v>90</v>
      </c>
      <c r="H19" s="200">
        <v>90</v>
      </c>
      <c r="I19" s="271">
        <v>90</v>
      </c>
    </row>
    <row r="20" spans="1:9" ht="33.6" customHeight="1">
      <c r="A20" s="82" t="s">
        <v>135</v>
      </c>
      <c r="B20" s="200" t="s">
        <v>28</v>
      </c>
      <c r="C20" s="200">
        <v>90</v>
      </c>
      <c r="D20" s="200">
        <v>90</v>
      </c>
      <c r="E20" s="200">
        <v>90</v>
      </c>
      <c r="F20" s="200">
        <v>90</v>
      </c>
      <c r="G20" s="200">
        <v>90</v>
      </c>
      <c r="H20" s="200">
        <v>90</v>
      </c>
      <c r="I20" s="271">
        <v>90</v>
      </c>
    </row>
    <row r="21" spans="1:9" ht="21" customHeight="1">
      <c r="A21" s="49" t="s">
        <v>136</v>
      </c>
      <c r="B21" s="200" t="s">
        <v>28</v>
      </c>
      <c r="C21" s="200">
        <v>100</v>
      </c>
      <c r="D21" s="200">
        <v>100</v>
      </c>
      <c r="E21" s="200">
        <v>100</v>
      </c>
      <c r="F21" s="200">
        <v>100</v>
      </c>
      <c r="G21" s="200">
        <v>100</v>
      </c>
      <c r="H21" s="200">
        <v>100</v>
      </c>
      <c r="I21" s="271">
        <v>100</v>
      </c>
    </row>
    <row r="22" spans="1:9" ht="15" customHeight="1">
      <c r="A22" s="60" t="s">
        <v>137</v>
      </c>
      <c r="B22" s="200" t="s">
        <v>138</v>
      </c>
      <c r="C22" s="5">
        <v>0.5</v>
      </c>
      <c r="D22" s="5">
        <v>0.5</v>
      </c>
      <c r="E22" s="5">
        <v>0.5</v>
      </c>
      <c r="F22" s="5">
        <v>0.5</v>
      </c>
      <c r="G22" s="5">
        <v>0.5</v>
      </c>
      <c r="H22" s="5">
        <v>0.5</v>
      </c>
      <c r="I22" s="29">
        <v>0.5</v>
      </c>
    </row>
    <row r="23" spans="1:9" ht="15" customHeight="1">
      <c r="A23" s="60" t="s">
        <v>139</v>
      </c>
      <c r="C23" s="5">
        <v>3</v>
      </c>
      <c r="D23" s="5">
        <v>3</v>
      </c>
      <c r="E23" s="5">
        <v>3</v>
      </c>
      <c r="F23" s="5">
        <v>3</v>
      </c>
      <c r="G23" s="5">
        <v>3</v>
      </c>
      <c r="H23" s="5">
        <v>3</v>
      </c>
      <c r="I23" s="29">
        <v>3</v>
      </c>
    </row>
    <row r="24" spans="1:9" ht="15" customHeight="1">
      <c r="A24" s="60" t="s">
        <v>140</v>
      </c>
      <c r="B24" s="200" t="s">
        <v>138</v>
      </c>
      <c r="C24" s="5">
        <f>C13*C15/100/C16</f>
        <v>0.83333333333333337</v>
      </c>
      <c r="D24" s="5">
        <f t="shared" ref="D24:I24" si="0">D13*D15/100/D16</f>
        <v>1</v>
      </c>
      <c r="E24" s="5">
        <f t="shared" si="0"/>
        <v>1.1666666666666667</v>
      </c>
      <c r="F24" s="5">
        <f t="shared" si="0"/>
        <v>1.3333333333333333</v>
      </c>
      <c r="G24" s="5">
        <f t="shared" si="0"/>
        <v>1.5</v>
      </c>
      <c r="H24" s="5">
        <f t="shared" si="0"/>
        <v>1.6666666666666667</v>
      </c>
      <c r="I24" s="29">
        <f t="shared" si="0"/>
        <v>1.8333333333333333</v>
      </c>
    </row>
    <row r="25" spans="1:9" ht="24.6" customHeight="1">
      <c r="A25" s="60" t="s">
        <v>141</v>
      </c>
      <c r="B25" s="200" t="s">
        <v>138</v>
      </c>
      <c r="C25" s="5">
        <v>1</v>
      </c>
      <c r="D25" s="5">
        <v>2</v>
      </c>
      <c r="E25" s="5">
        <v>3</v>
      </c>
      <c r="F25" s="5">
        <v>4</v>
      </c>
      <c r="G25" s="5">
        <v>5</v>
      </c>
      <c r="H25" s="5">
        <v>6</v>
      </c>
      <c r="I25" s="29">
        <v>7</v>
      </c>
    </row>
    <row r="26" spans="1:9" ht="30.6" customHeight="1">
      <c r="A26" s="60" t="s">
        <v>142</v>
      </c>
      <c r="C26" s="5">
        <f>C$24*C4/100</f>
        <v>0.58333333333333337</v>
      </c>
      <c r="D26" s="5">
        <f t="shared" ref="D26:I26" si="1">D$24*D4/100</f>
        <v>0.7</v>
      </c>
      <c r="E26" s="5">
        <f t="shared" si="1"/>
        <v>0.81666666666666676</v>
      </c>
      <c r="F26" s="5">
        <f t="shared" si="1"/>
        <v>0.93333333333333324</v>
      </c>
      <c r="G26" s="5">
        <f t="shared" si="1"/>
        <v>1.05</v>
      </c>
      <c r="H26" s="5">
        <f t="shared" si="1"/>
        <v>1.1666666666666667</v>
      </c>
      <c r="I26" s="29">
        <f t="shared" si="1"/>
        <v>1.2833333333333332</v>
      </c>
    </row>
    <row r="27" spans="1:9" ht="30.6" customHeight="1">
      <c r="A27" s="60" t="s">
        <v>143</v>
      </c>
      <c r="C27" s="5">
        <f>C$24*C5/100</f>
        <v>0.16666666666666669</v>
      </c>
      <c r="D27" s="5">
        <f t="shared" ref="D27:I27" si="2">D$24*D5/100</f>
        <v>0.2</v>
      </c>
      <c r="E27" s="5">
        <f t="shared" si="2"/>
        <v>0.23333333333333336</v>
      </c>
      <c r="F27" s="5">
        <f t="shared" si="2"/>
        <v>0.26666666666666666</v>
      </c>
      <c r="G27" s="5">
        <f t="shared" si="2"/>
        <v>0.3</v>
      </c>
      <c r="H27" s="5">
        <f t="shared" si="2"/>
        <v>0.33333333333333337</v>
      </c>
      <c r="I27" s="29">
        <f t="shared" si="2"/>
        <v>0.36666666666666664</v>
      </c>
    </row>
    <row r="28" spans="1:9" ht="30.6" customHeight="1">
      <c r="A28" s="61" t="s">
        <v>144</v>
      </c>
      <c r="B28" s="36"/>
      <c r="C28" s="36">
        <f>C$24*C6/100</f>
        <v>8.3333333333333343E-2</v>
      </c>
      <c r="D28" s="36">
        <f t="shared" ref="D28:I28" si="3">D$24*D6/100</f>
        <v>0.1</v>
      </c>
      <c r="E28" s="36">
        <f t="shared" si="3"/>
        <v>0.11666666666666668</v>
      </c>
      <c r="F28" s="36">
        <f t="shared" si="3"/>
        <v>0.13333333333333333</v>
      </c>
      <c r="G28" s="36">
        <f t="shared" si="3"/>
        <v>0.15</v>
      </c>
      <c r="H28" s="36">
        <f t="shared" si="3"/>
        <v>0.16666666666666669</v>
      </c>
      <c r="I28" s="74">
        <f t="shared" si="3"/>
        <v>0.18333333333333332</v>
      </c>
    </row>
    <row r="29" spans="1:9" s="58" customFormat="1" ht="18.600000000000001" customHeight="1">
      <c r="A29" s="633" t="s">
        <v>145</v>
      </c>
      <c r="B29" s="633"/>
      <c r="C29" s="633"/>
      <c r="D29" s="633"/>
      <c r="E29" s="633"/>
      <c r="F29" s="633"/>
      <c r="G29" s="633"/>
      <c r="H29" s="633"/>
      <c r="I29" s="633"/>
    </row>
    <row r="30" spans="1:9" s="58" customFormat="1" ht="18.600000000000001" customHeight="1">
      <c r="A30" s="69"/>
      <c r="B30" s="200" t="s">
        <v>31</v>
      </c>
      <c r="C30" s="200">
        <v>2022</v>
      </c>
      <c r="D30" s="5">
        <v>2025</v>
      </c>
      <c r="E30" s="5">
        <v>2030</v>
      </c>
      <c r="F30" s="5">
        <v>2035</v>
      </c>
      <c r="G30" s="5">
        <v>2040</v>
      </c>
      <c r="H30" s="5">
        <v>2045</v>
      </c>
      <c r="I30" s="5">
        <v>2050</v>
      </c>
    </row>
    <row r="31" spans="1:9" s="58" customFormat="1" ht="18.75">
      <c r="A31" s="44" t="s">
        <v>146</v>
      </c>
      <c r="B31" s="269" t="s">
        <v>28</v>
      </c>
      <c r="C31" s="16">
        <v>60</v>
      </c>
      <c r="D31" s="16">
        <v>60</v>
      </c>
      <c r="E31" s="16">
        <v>60</v>
      </c>
      <c r="F31" s="16">
        <v>60</v>
      </c>
      <c r="G31" s="16">
        <v>60</v>
      </c>
      <c r="H31" s="16">
        <v>60</v>
      </c>
      <c r="I31" s="28">
        <v>60</v>
      </c>
    </row>
    <row r="32" spans="1:9" s="58" customFormat="1" ht="18.600000000000001" customHeight="1">
      <c r="A32" s="49" t="s">
        <v>147</v>
      </c>
      <c r="B32" s="200" t="s">
        <v>148</v>
      </c>
      <c r="C32" s="81"/>
      <c r="D32" s="81"/>
      <c r="E32" s="81"/>
      <c r="F32" s="81"/>
      <c r="G32" s="81"/>
      <c r="H32" s="81"/>
      <c r="I32" s="80"/>
    </row>
    <row r="33" spans="1:13" s="58" customFormat="1" ht="18.600000000000001" customHeight="1">
      <c r="A33" s="49" t="s">
        <v>149</v>
      </c>
      <c r="B33" s="200" t="s">
        <v>150</v>
      </c>
      <c r="C33" s="81"/>
      <c r="D33" s="81"/>
      <c r="E33" s="81"/>
      <c r="F33" s="81"/>
      <c r="G33" s="81"/>
      <c r="H33" s="81"/>
      <c r="I33" s="80"/>
    </row>
    <row r="34" spans="1:13" s="58" customFormat="1" ht="35.450000000000003" customHeight="1">
      <c r="A34" s="49" t="s">
        <v>151</v>
      </c>
      <c r="B34" s="200" t="s">
        <v>152</v>
      </c>
      <c r="C34" s="81"/>
      <c r="D34" s="81"/>
      <c r="E34" s="81"/>
      <c r="F34" s="81"/>
      <c r="G34" s="81"/>
      <c r="H34" s="81"/>
      <c r="I34" s="80"/>
    </row>
    <row r="35" spans="1:13" s="58" customFormat="1" ht="37.9" customHeight="1">
      <c r="A35" s="49" t="s">
        <v>153</v>
      </c>
      <c r="B35" s="200" t="s">
        <v>154</v>
      </c>
      <c r="C35" s="81"/>
      <c r="D35" s="81"/>
      <c r="E35" s="81"/>
      <c r="F35" s="81"/>
      <c r="G35" s="81"/>
      <c r="H35" s="81"/>
      <c r="I35" s="80"/>
    </row>
    <row r="36" spans="1:13" s="58" customFormat="1" ht="18.600000000000001" customHeight="1">
      <c r="A36" s="646" t="s">
        <v>155</v>
      </c>
      <c r="B36" s="647"/>
      <c r="C36" s="647"/>
      <c r="D36" s="647"/>
      <c r="E36" s="647"/>
      <c r="F36" s="647"/>
      <c r="G36" s="647"/>
      <c r="H36" s="647"/>
      <c r="I36" s="648"/>
    </row>
    <row r="37" spans="1:13" s="58" customFormat="1" ht="18.600000000000001" customHeight="1">
      <c r="A37" s="49" t="s">
        <v>126</v>
      </c>
      <c r="B37" s="200" t="s">
        <v>28</v>
      </c>
      <c r="C37" s="5">
        <v>60</v>
      </c>
      <c r="D37" s="5">
        <v>60</v>
      </c>
      <c r="E37" s="5">
        <v>60</v>
      </c>
      <c r="F37" s="5">
        <v>60</v>
      </c>
      <c r="G37" s="5">
        <v>60</v>
      </c>
      <c r="H37" s="5">
        <v>60</v>
      </c>
      <c r="I37" s="29">
        <v>60</v>
      </c>
    </row>
    <row r="38" spans="1:13" s="58" customFormat="1" ht="18.600000000000001" customHeight="1">
      <c r="A38" s="49" t="s">
        <v>127</v>
      </c>
      <c r="B38" s="200" t="s">
        <v>28</v>
      </c>
      <c r="C38" s="5">
        <v>50</v>
      </c>
      <c r="D38" s="5">
        <v>50</v>
      </c>
      <c r="E38" s="5">
        <v>50</v>
      </c>
      <c r="F38" s="5">
        <v>50</v>
      </c>
      <c r="G38" s="5">
        <v>50</v>
      </c>
      <c r="H38" s="5">
        <v>50</v>
      </c>
      <c r="I38" s="29">
        <v>50</v>
      </c>
    </row>
    <row r="39" spans="1:13" s="58" customFormat="1" ht="18.600000000000001" customHeight="1">
      <c r="A39" s="49" t="s">
        <v>128</v>
      </c>
      <c r="B39" s="200" t="s">
        <v>28</v>
      </c>
      <c r="C39" s="5">
        <v>80</v>
      </c>
      <c r="D39" s="5">
        <v>80</v>
      </c>
      <c r="E39" s="5">
        <v>80</v>
      </c>
      <c r="F39" s="5">
        <v>80</v>
      </c>
      <c r="G39" s="5">
        <v>80</v>
      </c>
      <c r="H39" s="5">
        <v>80</v>
      </c>
      <c r="I39" s="29">
        <v>80</v>
      </c>
    </row>
    <row r="40" spans="1:13" s="58" customFormat="1" ht="18.600000000000001" customHeight="1">
      <c r="A40" s="646" t="s">
        <v>156</v>
      </c>
      <c r="B40" s="647"/>
      <c r="C40" s="647"/>
      <c r="D40" s="647"/>
      <c r="E40" s="647"/>
      <c r="F40" s="647"/>
      <c r="G40" s="647"/>
      <c r="H40" s="647"/>
      <c r="I40" s="648"/>
    </row>
    <row r="41" spans="1:13" s="58" customFormat="1" ht="18.600000000000001" customHeight="1">
      <c r="A41" s="49" t="s">
        <v>126</v>
      </c>
      <c r="B41" s="200" t="s">
        <v>157</v>
      </c>
      <c r="C41" s="5">
        <v>4.5</v>
      </c>
      <c r="D41" s="5">
        <v>4.5</v>
      </c>
      <c r="E41" s="5">
        <v>4.5</v>
      </c>
      <c r="F41" s="5">
        <v>4.5</v>
      </c>
      <c r="G41" s="5">
        <v>4.5</v>
      </c>
      <c r="H41" s="5">
        <v>4.5</v>
      </c>
      <c r="I41" s="29">
        <v>4.5</v>
      </c>
    </row>
    <row r="42" spans="1:13" s="58" customFormat="1" ht="18.600000000000001" customHeight="1">
      <c r="A42" s="49" t="s">
        <v>127</v>
      </c>
      <c r="B42" s="200" t="s">
        <v>157</v>
      </c>
      <c r="C42" s="5">
        <v>5</v>
      </c>
      <c r="D42" s="5">
        <v>5</v>
      </c>
      <c r="E42" s="5">
        <v>5</v>
      </c>
      <c r="F42" s="5">
        <v>5</v>
      </c>
      <c r="G42" s="5">
        <v>5</v>
      </c>
      <c r="H42" s="5">
        <v>5</v>
      </c>
      <c r="I42" s="29">
        <v>5</v>
      </c>
    </row>
    <row r="43" spans="1:13" s="58" customFormat="1" ht="18.600000000000001" customHeight="1">
      <c r="A43" s="47" t="s">
        <v>128</v>
      </c>
      <c r="B43" s="270" t="s">
        <v>157</v>
      </c>
      <c r="C43" s="36">
        <v>4</v>
      </c>
      <c r="D43" s="36">
        <v>4</v>
      </c>
      <c r="E43" s="36">
        <v>4</v>
      </c>
      <c r="F43" s="36">
        <v>4</v>
      </c>
      <c r="G43" s="36">
        <v>4</v>
      </c>
      <c r="H43" s="36">
        <v>4</v>
      </c>
      <c r="I43" s="74">
        <v>4</v>
      </c>
    </row>
    <row r="44" spans="1:13">
      <c r="A44" s="588" t="s">
        <v>62</v>
      </c>
      <c r="B44" s="534"/>
      <c r="C44" s="534"/>
      <c r="D44" s="534"/>
      <c r="E44" s="534"/>
      <c r="F44" s="534"/>
      <c r="G44" s="534"/>
      <c r="H44" s="534"/>
      <c r="I44" s="589"/>
      <c r="M44" s="200"/>
    </row>
    <row r="45" spans="1:13">
      <c r="A45" s="272" t="s">
        <v>10</v>
      </c>
      <c r="B45" s="273" t="s">
        <v>55</v>
      </c>
      <c r="C45" s="273">
        <v>32</v>
      </c>
      <c r="D45" s="273">
        <f>1.1*C45</f>
        <v>35.200000000000003</v>
      </c>
      <c r="E45" s="273">
        <f t="shared" ref="E45:E51" si="4">1.1*D45</f>
        <v>38.720000000000006</v>
      </c>
      <c r="F45" s="273">
        <f t="shared" ref="F45:F51" si="5">1.1*E45</f>
        <v>42.592000000000013</v>
      </c>
      <c r="G45" s="273">
        <f t="shared" ref="G45:G51" si="6">1.1*F45</f>
        <v>46.85120000000002</v>
      </c>
      <c r="H45" s="273">
        <f t="shared" ref="H45:H51" si="7">1.1*G45</f>
        <v>51.536320000000025</v>
      </c>
      <c r="I45" s="274">
        <f t="shared" ref="I45:I51" si="8">1.1*H45</f>
        <v>56.689952000000034</v>
      </c>
      <c r="M45" s="200"/>
    </row>
    <row r="46" spans="1:13">
      <c r="A46" s="272" t="s">
        <v>11</v>
      </c>
      <c r="B46" s="273" t="s">
        <v>55</v>
      </c>
      <c r="C46" s="273">
        <v>12</v>
      </c>
      <c r="D46" s="273">
        <f t="shared" ref="D46:D51" si="9">1.1*C46</f>
        <v>13.200000000000001</v>
      </c>
      <c r="E46" s="273">
        <f t="shared" si="4"/>
        <v>14.520000000000003</v>
      </c>
      <c r="F46" s="273">
        <f t="shared" si="5"/>
        <v>15.972000000000005</v>
      </c>
      <c r="G46" s="273">
        <f t="shared" si="6"/>
        <v>17.569200000000006</v>
      </c>
      <c r="H46" s="273">
        <f t="shared" si="7"/>
        <v>19.326120000000007</v>
      </c>
      <c r="I46" s="274">
        <f t="shared" si="8"/>
        <v>21.258732000000009</v>
      </c>
      <c r="M46" s="200"/>
    </row>
    <row r="47" spans="1:13">
      <c r="A47" s="272" t="s">
        <v>78</v>
      </c>
      <c r="B47" s="273" t="s">
        <v>55</v>
      </c>
      <c r="C47" s="273">
        <v>44</v>
      </c>
      <c r="D47" s="273">
        <f t="shared" si="9"/>
        <v>48.400000000000006</v>
      </c>
      <c r="E47" s="273">
        <f t="shared" si="4"/>
        <v>53.240000000000009</v>
      </c>
      <c r="F47" s="273">
        <f t="shared" si="5"/>
        <v>58.564000000000014</v>
      </c>
      <c r="G47" s="273">
        <f t="shared" si="6"/>
        <v>64.420400000000015</v>
      </c>
      <c r="H47" s="273">
        <f t="shared" si="7"/>
        <v>70.862440000000021</v>
      </c>
      <c r="I47" s="274">
        <f t="shared" si="8"/>
        <v>77.948684000000029</v>
      </c>
      <c r="K47" s="75"/>
      <c r="M47" s="200"/>
    </row>
    <row r="48" spans="1:13">
      <c r="A48" s="272" t="s">
        <v>79</v>
      </c>
      <c r="B48" s="273" t="s">
        <v>55</v>
      </c>
      <c r="C48" s="273">
        <v>10</v>
      </c>
      <c r="D48" s="273">
        <f>D47*0.2</f>
        <v>9.6800000000000015</v>
      </c>
      <c r="E48" s="273">
        <f t="shared" ref="E48:I48" si="10">E47*0.2</f>
        <v>10.648000000000003</v>
      </c>
      <c r="F48" s="273">
        <f t="shared" si="10"/>
        <v>11.712800000000003</v>
      </c>
      <c r="G48" s="273">
        <f t="shared" si="10"/>
        <v>12.884080000000004</v>
      </c>
      <c r="H48" s="273">
        <f t="shared" si="10"/>
        <v>14.172488000000005</v>
      </c>
      <c r="I48" s="274">
        <f t="shared" si="10"/>
        <v>15.589736800000006</v>
      </c>
      <c r="M48" s="200"/>
    </row>
    <row r="49" spans="1:13">
      <c r="A49" s="272" t="s">
        <v>80</v>
      </c>
      <c r="B49" s="273" t="s">
        <v>55</v>
      </c>
      <c r="C49" s="273">
        <v>34</v>
      </c>
      <c r="D49" s="273">
        <f>1.1*C49</f>
        <v>37.400000000000006</v>
      </c>
      <c r="E49" s="273">
        <f t="shared" ref="E49:I49" si="11">1.1*D49</f>
        <v>41.140000000000008</v>
      </c>
      <c r="F49" s="273">
        <f t="shared" si="11"/>
        <v>45.254000000000012</v>
      </c>
      <c r="G49" s="273">
        <f t="shared" si="11"/>
        <v>49.779400000000017</v>
      </c>
      <c r="H49" s="273">
        <f t="shared" si="11"/>
        <v>54.757340000000021</v>
      </c>
      <c r="I49" s="274">
        <f t="shared" si="11"/>
        <v>60.23307400000003</v>
      </c>
      <c r="M49" s="200"/>
    </row>
    <row r="50" spans="1:13">
      <c r="A50" s="272" t="s">
        <v>158</v>
      </c>
      <c r="B50" s="273" t="s">
        <v>55</v>
      </c>
      <c r="C50" s="273">
        <v>12</v>
      </c>
      <c r="D50" s="273">
        <f t="shared" si="9"/>
        <v>13.200000000000001</v>
      </c>
      <c r="E50" s="273">
        <f t="shared" si="4"/>
        <v>14.520000000000003</v>
      </c>
      <c r="F50" s="273">
        <f t="shared" si="5"/>
        <v>15.972000000000005</v>
      </c>
      <c r="G50" s="273">
        <f t="shared" si="6"/>
        <v>17.569200000000006</v>
      </c>
      <c r="H50" s="273">
        <f t="shared" si="7"/>
        <v>19.326120000000007</v>
      </c>
      <c r="I50" s="274">
        <f t="shared" si="8"/>
        <v>21.258732000000009</v>
      </c>
      <c r="M50" s="200"/>
    </row>
    <row r="51" spans="1:13">
      <c r="A51" s="272" t="s">
        <v>13</v>
      </c>
      <c r="B51" s="273" t="s">
        <v>55</v>
      </c>
      <c r="C51" s="273">
        <v>5</v>
      </c>
      <c r="D51" s="273">
        <f t="shared" si="9"/>
        <v>5.5</v>
      </c>
      <c r="E51" s="273">
        <f t="shared" si="4"/>
        <v>6.0500000000000007</v>
      </c>
      <c r="F51" s="273">
        <f t="shared" si="5"/>
        <v>6.6550000000000011</v>
      </c>
      <c r="G51" s="273">
        <f t="shared" si="6"/>
        <v>7.3205000000000018</v>
      </c>
      <c r="H51" s="273">
        <f t="shared" si="7"/>
        <v>8.0525500000000019</v>
      </c>
      <c r="I51" s="274">
        <f t="shared" si="8"/>
        <v>8.8578050000000026</v>
      </c>
      <c r="M51" s="200"/>
    </row>
    <row r="52" spans="1:13">
      <c r="A52" s="635" t="s">
        <v>81</v>
      </c>
      <c r="B52" s="531"/>
      <c r="C52" s="531"/>
      <c r="D52" s="531"/>
      <c r="E52" s="531"/>
      <c r="F52" s="531"/>
      <c r="G52" s="531"/>
      <c r="H52" s="531"/>
      <c r="I52" s="636"/>
      <c r="M52" s="200"/>
    </row>
    <row r="53" spans="1:13">
      <c r="A53" s="275" t="s">
        <v>159</v>
      </c>
      <c r="B53" s="265" t="s">
        <v>28</v>
      </c>
      <c r="C53" s="265">
        <v>60</v>
      </c>
      <c r="D53" s="265">
        <v>60</v>
      </c>
      <c r="E53" s="265">
        <v>60</v>
      </c>
      <c r="F53" s="265">
        <v>60</v>
      </c>
      <c r="G53" s="265">
        <v>60</v>
      </c>
      <c r="H53" s="265">
        <v>60</v>
      </c>
      <c r="I53" s="276">
        <v>60</v>
      </c>
    </row>
    <row r="54" spans="1:13">
      <c r="A54" s="275" t="s">
        <v>160</v>
      </c>
      <c r="B54" s="265" t="s">
        <v>28</v>
      </c>
      <c r="C54" s="265">
        <v>70</v>
      </c>
      <c r="D54" s="265">
        <v>70</v>
      </c>
      <c r="E54" s="265">
        <v>70</v>
      </c>
      <c r="F54" s="265">
        <v>70</v>
      </c>
      <c r="G54" s="265">
        <v>70</v>
      </c>
      <c r="H54" s="265">
        <v>70</v>
      </c>
      <c r="I54" s="276">
        <v>70</v>
      </c>
    </row>
    <row r="55" spans="1:13">
      <c r="A55" s="275" t="s">
        <v>161</v>
      </c>
      <c r="B55" s="265" t="s">
        <v>28</v>
      </c>
      <c r="C55" s="265">
        <v>100</v>
      </c>
      <c r="D55" s="265">
        <v>100</v>
      </c>
      <c r="E55" s="265">
        <v>100</v>
      </c>
      <c r="F55" s="265">
        <v>100</v>
      </c>
      <c r="G55" s="265">
        <v>100</v>
      </c>
      <c r="H55" s="265">
        <v>100</v>
      </c>
      <c r="I55" s="276">
        <v>100</v>
      </c>
    </row>
    <row r="56" spans="1:13">
      <c r="A56" s="275" t="s">
        <v>50</v>
      </c>
      <c r="B56" s="265" t="s">
        <v>28</v>
      </c>
      <c r="C56" s="265">
        <v>350</v>
      </c>
      <c r="D56" s="265">
        <v>100</v>
      </c>
      <c r="E56" s="265">
        <v>100</v>
      </c>
      <c r="F56" s="265">
        <v>100</v>
      </c>
      <c r="G56" s="265">
        <v>100</v>
      </c>
      <c r="H56" s="265">
        <v>100</v>
      </c>
      <c r="I56" s="276">
        <v>100</v>
      </c>
    </row>
    <row r="57" spans="1:13">
      <c r="A57" s="275" t="s">
        <v>80</v>
      </c>
      <c r="B57" s="265" t="s">
        <v>28</v>
      </c>
      <c r="C57" s="265">
        <v>100</v>
      </c>
      <c r="D57" s="265">
        <v>100</v>
      </c>
      <c r="E57" s="265">
        <v>100</v>
      </c>
      <c r="F57" s="265">
        <v>100</v>
      </c>
      <c r="G57" s="265">
        <v>100</v>
      </c>
      <c r="H57" s="265">
        <v>100</v>
      </c>
      <c r="I57" s="276">
        <v>100</v>
      </c>
    </row>
    <row r="58" spans="1:13">
      <c r="A58" s="275" t="s">
        <v>162</v>
      </c>
      <c r="B58" s="265" t="s">
        <v>28</v>
      </c>
      <c r="C58" s="265">
        <v>100</v>
      </c>
      <c r="D58" s="265">
        <v>100</v>
      </c>
      <c r="E58" s="265">
        <v>100</v>
      </c>
      <c r="F58" s="265">
        <v>100</v>
      </c>
      <c r="G58" s="265">
        <v>100</v>
      </c>
      <c r="H58" s="265">
        <v>100</v>
      </c>
      <c r="I58" s="276">
        <v>100</v>
      </c>
    </row>
    <row r="59" spans="1:13">
      <c r="A59" s="275" t="s">
        <v>52</v>
      </c>
      <c r="B59" s="265" t="s">
        <v>28</v>
      </c>
      <c r="C59" s="265">
        <v>100</v>
      </c>
      <c r="D59" s="265">
        <v>100</v>
      </c>
      <c r="E59" s="265">
        <v>100</v>
      </c>
      <c r="F59" s="265">
        <v>100</v>
      </c>
      <c r="G59" s="265">
        <v>100</v>
      </c>
      <c r="H59" s="265">
        <v>100</v>
      </c>
      <c r="I59" s="276">
        <v>100</v>
      </c>
    </row>
    <row r="60" spans="1:13" s="58" customFormat="1" ht="18.600000000000001" customHeight="1">
      <c r="A60" s="632" t="s">
        <v>163</v>
      </c>
      <c r="B60" s="633"/>
      <c r="C60" s="633"/>
      <c r="D60" s="633"/>
      <c r="E60" s="633"/>
      <c r="F60" s="633"/>
      <c r="G60" s="633"/>
      <c r="H60" s="633"/>
      <c r="I60" s="634"/>
    </row>
    <row r="61" spans="1:13" s="58" customFormat="1" ht="18.600000000000001" customHeight="1">
      <c r="A61" s="87"/>
      <c r="B61" s="200" t="s">
        <v>31</v>
      </c>
      <c r="C61" s="200">
        <v>2022</v>
      </c>
      <c r="D61" s="5">
        <v>2025</v>
      </c>
      <c r="E61" s="5">
        <v>2030</v>
      </c>
      <c r="F61" s="5">
        <v>2035</v>
      </c>
      <c r="G61" s="5">
        <v>2040</v>
      </c>
      <c r="H61" s="5">
        <v>2045</v>
      </c>
      <c r="I61" s="29">
        <v>2050</v>
      </c>
    </row>
    <row r="62" spans="1:13" ht="18.75" customHeight="1">
      <c r="A62" s="637" t="s">
        <v>164</v>
      </c>
      <c r="B62" s="638"/>
      <c r="C62" s="638"/>
      <c r="D62" s="638"/>
      <c r="E62" s="638"/>
      <c r="F62" s="638"/>
      <c r="G62" s="638"/>
      <c r="H62" s="638"/>
      <c r="I62" s="639"/>
    </row>
    <row r="63" spans="1:13">
      <c r="A63" s="43" t="s">
        <v>126</v>
      </c>
      <c r="B63" s="200" t="s">
        <v>28</v>
      </c>
      <c r="C63" s="5">
        <v>90</v>
      </c>
      <c r="D63" s="5">
        <v>90</v>
      </c>
      <c r="E63" s="5">
        <v>90</v>
      </c>
      <c r="F63" s="5">
        <v>90</v>
      </c>
      <c r="G63" s="5">
        <v>90</v>
      </c>
      <c r="H63" s="5">
        <v>90</v>
      </c>
      <c r="I63" s="5">
        <v>90</v>
      </c>
    </row>
    <row r="64" spans="1:13">
      <c r="A64" s="43" t="s">
        <v>127</v>
      </c>
      <c r="B64" s="200" t="s">
        <v>28</v>
      </c>
      <c r="C64" s="5">
        <v>80</v>
      </c>
      <c r="D64" s="5">
        <v>80</v>
      </c>
      <c r="E64" s="5">
        <v>80</v>
      </c>
      <c r="F64" s="5">
        <v>80</v>
      </c>
      <c r="G64" s="5">
        <v>80</v>
      </c>
      <c r="H64" s="5">
        <v>80</v>
      </c>
      <c r="I64" s="5">
        <v>80</v>
      </c>
    </row>
    <row r="65" spans="1:13">
      <c r="A65" s="43" t="s">
        <v>128</v>
      </c>
      <c r="B65" s="200" t="s">
        <v>28</v>
      </c>
      <c r="C65" s="5">
        <v>60</v>
      </c>
      <c r="D65" s="5">
        <v>60</v>
      </c>
      <c r="E65" s="5">
        <v>60</v>
      </c>
      <c r="F65" s="5">
        <v>60</v>
      </c>
      <c r="G65" s="5">
        <v>60</v>
      </c>
      <c r="H65" s="5">
        <v>60</v>
      </c>
      <c r="I65" s="5">
        <v>60</v>
      </c>
    </row>
    <row r="66" spans="1:13">
      <c r="A66" s="629" t="s">
        <v>62</v>
      </c>
      <c r="B66" s="630"/>
      <c r="C66" s="630"/>
      <c r="D66" s="630"/>
      <c r="E66" s="630"/>
      <c r="F66" s="630"/>
      <c r="G66" s="630"/>
      <c r="H66" s="630"/>
      <c r="I66" s="631"/>
      <c r="M66" s="200"/>
    </row>
    <row r="67" spans="1:13">
      <c r="A67" s="272" t="s">
        <v>10</v>
      </c>
      <c r="B67" s="273" t="s">
        <v>55</v>
      </c>
      <c r="C67" s="273">
        <v>32</v>
      </c>
      <c r="D67" s="273">
        <f>1.1*C67</f>
        <v>35.200000000000003</v>
      </c>
      <c r="E67" s="273">
        <f t="shared" ref="E67:E69" si="12">1.1*D67</f>
        <v>38.720000000000006</v>
      </c>
      <c r="F67" s="273">
        <f t="shared" ref="F67:F69" si="13">1.1*E67</f>
        <v>42.592000000000013</v>
      </c>
      <c r="G67" s="273">
        <f t="shared" ref="G67:G69" si="14">1.1*F67</f>
        <v>46.85120000000002</v>
      </c>
      <c r="H67" s="273">
        <f t="shared" ref="H67:H69" si="15">1.1*G67</f>
        <v>51.536320000000025</v>
      </c>
      <c r="I67" s="274">
        <f t="shared" ref="I67:I69" si="16">1.1*H67</f>
        <v>56.689952000000034</v>
      </c>
      <c r="M67" s="200"/>
    </row>
    <row r="68" spans="1:13">
      <c r="A68" s="272" t="s">
        <v>11</v>
      </c>
      <c r="B68" s="273" t="s">
        <v>55</v>
      </c>
      <c r="C68" s="273">
        <v>12</v>
      </c>
      <c r="D68" s="273">
        <f t="shared" ref="D68:D69" si="17">1.1*C68</f>
        <v>13.200000000000001</v>
      </c>
      <c r="E68" s="273">
        <f t="shared" si="12"/>
        <v>14.520000000000003</v>
      </c>
      <c r="F68" s="273">
        <f t="shared" si="13"/>
        <v>15.972000000000005</v>
      </c>
      <c r="G68" s="273">
        <f t="shared" si="14"/>
        <v>17.569200000000006</v>
      </c>
      <c r="H68" s="273">
        <f t="shared" si="15"/>
        <v>19.326120000000007</v>
      </c>
      <c r="I68" s="274">
        <f t="shared" si="16"/>
        <v>21.258732000000009</v>
      </c>
      <c r="M68" s="200"/>
    </row>
    <row r="69" spans="1:13">
      <c r="A69" s="272" t="s">
        <v>12</v>
      </c>
      <c r="B69" s="273" t="s">
        <v>55</v>
      </c>
      <c r="C69" s="273">
        <v>44</v>
      </c>
      <c r="D69" s="273">
        <f t="shared" si="17"/>
        <v>48.400000000000006</v>
      </c>
      <c r="E69" s="273">
        <f t="shared" si="12"/>
        <v>53.240000000000009</v>
      </c>
      <c r="F69" s="273">
        <f t="shared" si="13"/>
        <v>58.564000000000014</v>
      </c>
      <c r="G69" s="273">
        <f t="shared" si="14"/>
        <v>64.420400000000015</v>
      </c>
      <c r="H69" s="273">
        <f t="shared" si="15"/>
        <v>70.862440000000021</v>
      </c>
      <c r="I69" s="274">
        <f t="shared" si="16"/>
        <v>77.948684000000029</v>
      </c>
      <c r="M69" s="200"/>
    </row>
    <row r="70" spans="1:13">
      <c r="A70" s="272" t="s">
        <v>165</v>
      </c>
      <c r="B70" s="273" t="s">
        <v>55</v>
      </c>
      <c r="C70" s="273">
        <f>C69*0.2</f>
        <v>8.8000000000000007</v>
      </c>
      <c r="D70" s="273">
        <f>D69*0.2</f>
        <v>9.6800000000000015</v>
      </c>
      <c r="E70" s="273">
        <f t="shared" ref="E70" si="18">E69*0.2</f>
        <v>10.648000000000003</v>
      </c>
      <c r="F70" s="273">
        <f t="shared" ref="F70" si="19">F69*0.2</f>
        <v>11.712800000000003</v>
      </c>
      <c r="G70" s="273">
        <f t="shared" ref="G70" si="20">G69*0.2</f>
        <v>12.884080000000004</v>
      </c>
      <c r="H70" s="273">
        <f t="shared" ref="H70" si="21">H69*0.2</f>
        <v>14.172488000000005</v>
      </c>
      <c r="I70" s="274">
        <f t="shared" ref="I70" si="22">I69*0.2</f>
        <v>15.589736800000006</v>
      </c>
      <c r="M70" s="200"/>
    </row>
    <row r="71" spans="1:13">
      <c r="A71" s="272" t="s">
        <v>80</v>
      </c>
      <c r="B71" s="273" t="s">
        <v>55</v>
      </c>
      <c r="C71" s="273">
        <v>34</v>
      </c>
      <c r="D71" s="273">
        <f>1.1*C71</f>
        <v>37.400000000000006</v>
      </c>
      <c r="E71" s="273">
        <f t="shared" ref="E71:I73" si="23">1.1*D71</f>
        <v>41.140000000000008</v>
      </c>
      <c r="F71" s="273">
        <f t="shared" si="23"/>
        <v>45.254000000000012</v>
      </c>
      <c r="G71" s="273">
        <f t="shared" si="23"/>
        <v>49.779400000000017</v>
      </c>
      <c r="H71" s="273">
        <f t="shared" si="23"/>
        <v>54.757340000000021</v>
      </c>
      <c r="I71" s="274">
        <f t="shared" si="23"/>
        <v>60.23307400000003</v>
      </c>
      <c r="M71" s="200"/>
    </row>
    <row r="72" spans="1:13">
      <c r="A72" s="272" t="s">
        <v>158</v>
      </c>
      <c r="B72" s="273" t="s">
        <v>55</v>
      </c>
      <c r="C72" s="273">
        <v>12</v>
      </c>
      <c r="D72" s="273">
        <f t="shared" ref="D72:D73" si="24">1.1*C72</f>
        <v>13.200000000000001</v>
      </c>
      <c r="E72" s="273">
        <f t="shared" si="23"/>
        <v>14.520000000000003</v>
      </c>
      <c r="F72" s="273">
        <f t="shared" si="23"/>
        <v>15.972000000000005</v>
      </c>
      <c r="G72" s="273">
        <f t="shared" si="23"/>
        <v>17.569200000000006</v>
      </c>
      <c r="H72" s="273">
        <f t="shared" si="23"/>
        <v>19.326120000000007</v>
      </c>
      <c r="I72" s="274">
        <f t="shared" si="23"/>
        <v>21.258732000000009</v>
      </c>
      <c r="M72" s="200"/>
    </row>
    <row r="73" spans="1:13">
      <c r="A73" s="272" t="s">
        <v>13</v>
      </c>
      <c r="B73" s="273" t="s">
        <v>55</v>
      </c>
      <c r="C73" s="273">
        <v>5</v>
      </c>
      <c r="D73" s="273">
        <f t="shared" si="24"/>
        <v>5.5</v>
      </c>
      <c r="E73" s="273">
        <f t="shared" si="23"/>
        <v>6.0500000000000007</v>
      </c>
      <c r="F73" s="273">
        <f t="shared" si="23"/>
        <v>6.6550000000000011</v>
      </c>
      <c r="G73" s="273">
        <f t="shared" si="23"/>
        <v>7.3205000000000018</v>
      </c>
      <c r="H73" s="273">
        <f t="shared" si="23"/>
        <v>8.0525500000000019</v>
      </c>
      <c r="I73" s="274">
        <f t="shared" si="23"/>
        <v>8.8578050000000026</v>
      </c>
      <c r="M73" s="200"/>
    </row>
    <row r="74" spans="1:13">
      <c r="A74" s="635" t="s">
        <v>81</v>
      </c>
      <c r="B74" s="531"/>
      <c r="C74" s="531"/>
      <c r="D74" s="531"/>
      <c r="E74" s="531"/>
      <c r="F74" s="531"/>
      <c r="G74" s="531"/>
      <c r="H74" s="531"/>
      <c r="I74" s="636"/>
      <c r="M74" s="200"/>
    </row>
    <row r="75" spans="1:13">
      <c r="A75" s="275" t="s">
        <v>159</v>
      </c>
      <c r="B75" s="265" t="s">
        <v>28</v>
      </c>
      <c r="C75" s="265">
        <v>60</v>
      </c>
      <c r="D75" s="265">
        <v>60</v>
      </c>
      <c r="E75" s="265">
        <v>60</v>
      </c>
      <c r="F75" s="265">
        <v>60</v>
      </c>
      <c r="G75" s="265">
        <v>60</v>
      </c>
      <c r="H75" s="265">
        <v>60</v>
      </c>
      <c r="I75" s="276">
        <v>60</v>
      </c>
    </row>
    <row r="76" spans="1:13">
      <c r="A76" s="275" t="s">
        <v>160</v>
      </c>
      <c r="B76" s="265" t="s">
        <v>28</v>
      </c>
      <c r="C76" s="265">
        <v>70</v>
      </c>
      <c r="D76" s="265">
        <v>70</v>
      </c>
      <c r="E76" s="265">
        <v>70</v>
      </c>
      <c r="F76" s="265">
        <v>70</v>
      </c>
      <c r="G76" s="265">
        <v>70</v>
      </c>
      <c r="H76" s="265">
        <v>70</v>
      </c>
      <c r="I76" s="276">
        <v>70</v>
      </c>
    </row>
    <row r="77" spans="1:13">
      <c r="A77" s="275" t="s">
        <v>161</v>
      </c>
      <c r="B77" s="265" t="s">
        <v>28</v>
      </c>
      <c r="C77" s="265">
        <v>100</v>
      </c>
      <c r="D77" s="265">
        <v>100</v>
      </c>
      <c r="E77" s="265">
        <v>100</v>
      </c>
      <c r="F77" s="265">
        <v>100</v>
      </c>
      <c r="G77" s="265">
        <v>100</v>
      </c>
      <c r="H77" s="265">
        <v>100</v>
      </c>
      <c r="I77" s="276">
        <v>100</v>
      </c>
    </row>
    <row r="78" spans="1:13">
      <c r="A78" s="275" t="s">
        <v>50</v>
      </c>
      <c r="B78" s="265" t="s">
        <v>28</v>
      </c>
      <c r="C78" s="265">
        <v>350</v>
      </c>
      <c r="D78" s="265">
        <v>100</v>
      </c>
      <c r="E78" s="265">
        <v>100</v>
      </c>
      <c r="F78" s="265">
        <v>100</v>
      </c>
      <c r="G78" s="265">
        <v>100</v>
      </c>
      <c r="H78" s="265">
        <v>100</v>
      </c>
      <c r="I78" s="276">
        <v>100</v>
      </c>
    </row>
    <row r="79" spans="1:13">
      <c r="A79" s="275" t="s">
        <v>80</v>
      </c>
      <c r="B79" s="265" t="s">
        <v>28</v>
      </c>
      <c r="C79" s="265">
        <v>100</v>
      </c>
      <c r="D79" s="265">
        <v>100</v>
      </c>
      <c r="E79" s="265">
        <v>100</v>
      </c>
      <c r="F79" s="265">
        <v>100</v>
      </c>
      <c r="G79" s="265">
        <v>100</v>
      </c>
      <c r="H79" s="265">
        <v>100</v>
      </c>
      <c r="I79" s="276">
        <v>100</v>
      </c>
    </row>
    <row r="80" spans="1:13">
      <c r="A80" s="275" t="s">
        <v>162</v>
      </c>
      <c r="B80" s="265" t="s">
        <v>28</v>
      </c>
      <c r="C80" s="265">
        <v>100</v>
      </c>
      <c r="D80" s="265">
        <v>100</v>
      </c>
      <c r="E80" s="265">
        <v>100</v>
      </c>
      <c r="F80" s="265">
        <v>100</v>
      </c>
      <c r="G80" s="265">
        <v>100</v>
      </c>
      <c r="H80" s="265">
        <v>100</v>
      </c>
      <c r="I80" s="276">
        <v>100</v>
      </c>
    </row>
    <row r="81" spans="1:9">
      <c r="A81" s="275" t="s">
        <v>52</v>
      </c>
      <c r="B81" s="265" t="s">
        <v>28</v>
      </c>
      <c r="C81" s="265">
        <v>100</v>
      </c>
      <c r="D81" s="265">
        <v>100</v>
      </c>
      <c r="E81" s="265">
        <v>100</v>
      </c>
      <c r="F81" s="265">
        <v>100</v>
      </c>
      <c r="G81" s="265">
        <v>100</v>
      </c>
      <c r="H81" s="265">
        <v>100</v>
      </c>
      <c r="I81" s="276">
        <v>100</v>
      </c>
    </row>
    <row r="82" spans="1:9" s="58" customFormat="1" ht="18.600000000000001" customHeight="1">
      <c r="A82" s="614" t="s">
        <v>166</v>
      </c>
      <c r="B82" s="614"/>
      <c r="C82" s="614"/>
      <c r="D82" s="614"/>
      <c r="E82" s="614"/>
      <c r="F82" s="614"/>
      <c r="G82" s="614"/>
      <c r="H82" s="614"/>
      <c r="I82" s="614"/>
    </row>
    <row r="83" spans="1:9">
      <c r="A83" s="48"/>
      <c r="B83" s="200" t="s">
        <v>31</v>
      </c>
      <c r="C83" s="200">
        <v>2022</v>
      </c>
      <c r="D83" s="5">
        <v>2025</v>
      </c>
      <c r="E83" s="5">
        <v>2030</v>
      </c>
      <c r="F83" s="5">
        <v>2035</v>
      </c>
      <c r="G83" s="5">
        <v>2040</v>
      </c>
      <c r="H83" s="5">
        <v>2045</v>
      </c>
      <c r="I83" s="5">
        <v>2050</v>
      </c>
    </row>
    <row r="84" spans="1:9">
      <c r="A84" s="588" t="s">
        <v>167</v>
      </c>
      <c r="B84" s="534"/>
      <c r="C84" s="534"/>
      <c r="D84" s="534"/>
      <c r="E84" s="534"/>
      <c r="F84" s="534"/>
      <c r="G84" s="534"/>
      <c r="H84" s="534"/>
      <c r="I84" s="589"/>
    </row>
    <row r="85" spans="1:9">
      <c r="A85" s="272" t="s">
        <v>10</v>
      </c>
      <c r="B85" s="273" t="s">
        <v>55</v>
      </c>
      <c r="C85" s="273">
        <v>32</v>
      </c>
      <c r="D85" s="273">
        <f>1.1*C85</f>
        <v>35.200000000000003</v>
      </c>
      <c r="E85" s="273">
        <f t="shared" ref="E85:I85" si="25">1.1*D85</f>
        <v>38.720000000000006</v>
      </c>
      <c r="F85" s="273">
        <f t="shared" si="25"/>
        <v>42.592000000000013</v>
      </c>
      <c r="G85" s="273">
        <f t="shared" si="25"/>
        <v>46.85120000000002</v>
      </c>
      <c r="H85" s="273">
        <f t="shared" si="25"/>
        <v>51.536320000000025</v>
      </c>
      <c r="I85" s="274">
        <f t="shared" si="25"/>
        <v>56.689952000000034</v>
      </c>
    </row>
    <row r="86" spans="1:9">
      <c r="A86" s="272" t="s">
        <v>11</v>
      </c>
      <c r="B86" s="273" t="s">
        <v>55</v>
      </c>
      <c r="C86" s="273">
        <v>12</v>
      </c>
      <c r="D86" s="273">
        <f t="shared" ref="D86:I89" si="26">1.1*C86</f>
        <v>13.200000000000001</v>
      </c>
      <c r="E86" s="273">
        <f t="shared" si="26"/>
        <v>14.520000000000003</v>
      </c>
      <c r="F86" s="273">
        <f t="shared" si="26"/>
        <v>15.972000000000005</v>
      </c>
      <c r="G86" s="273">
        <f t="shared" si="26"/>
        <v>17.569200000000006</v>
      </c>
      <c r="H86" s="273">
        <f t="shared" si="26"/>
        <v>19.326120000000007</v>
      </c>
      <c r="I86" s="274">
        <f t="shared" si="26"/>
        <v>21.258732000000009</v>
      </c>
    </row>
    <row r="87" spans="1:9">
      <c r="A87" s="272" t="s">
        <v>12</v>
      </c>
      <c r="B87" s="273" t="s">
        <v>55</v>
      </c>
      <c r="C87" s="273">
        <v>44</v>
      </c>
      <c r="D87" s="273">
        <f t="shared" si="26"/>
        <v>48.400000000000006</v>
      </c>
      <c r="E87" s="273">
        <f t="shared" si="26"/>
        <v>53.240000000000009</v>
      </c>
      <c r="F87" s="273">
        <f t="shared" si="26"/>
        <v>58.564000000000014</v>
      </c>
      <c r="G87" s="273">
        <f t="shared" si="26"/>
        <v>64.420400000000015</v>
      </c>
      <c r="H87" s="273">
        <f t="shared" si="26"/>
        <v>70.862440000000021</v>
      </c>
      <c r="I87" s="274">
        <f t="shared" si="26"/>
        <v>77.948684000000029</v>
      </c>
    </row>
    <row r="88" spans="1:9">
      <c r="A88" s="272" t="s">
        <v>158</v>
      </c>
      <c r="B88" s="273" t="s">
        <v>55</v>
      </c>
      <c r="C88" s="273">
        <v>12</v>
      </c>
      <c r="D88" s="273">
        <f t="shared" si="26"/>
        <v>13.200000000000001</v>
      </c>
      <c r="E88" s="273">
        <f t="shared" si="26"/>
        <v>14.520000000000003</v>
      </c>
      <c r="F88" s="273">
        <f t="shared" si="26"/>
        <v>15.972000000000005</v>
      </c>
      <c r="G88" s="273">
        <f t="shared" si="26"/>
        <v>17.569200000000006</v>
      </c>
      <c r="H88" s="273">
        <f t="shared" si="26"/>
        <v>19.326120000000007</v>
      </c>
      <c r="I88" s="274">
        <f t="shared" si="26"/>
        <v>21.258732000000009</v>
      </c>
    </row>
    <row r="89" spans="1:9">
      <c r="A89" s="272" t="s">
        <v>13</v>
      </c>
      <c r="B89" s="273" t="s">
        <v>55</v>
      </c>
      <c r="C89" s="273">
        <v>5</v>
      </c>
      <c r="D89" s="273">
        <f t="shared" si="26"/>
        <v>5.5</v>
      </c>
      <c r="E89" s="273">
        <f t="shared" si="26"/>
        <v>6.0500000000000007</v>
      </c>
      <c r="F89" s="273">
        <f t="shared" si="26"/>
        <v>6.6550000000000011</v>
      </c>
      <c r="G89" s="273">
        <f t="shared" si="26"/>
        <v>7.3205000000000018</v>
      </c>
      <c r="H89" s="273">
        <f t="shared" si="26"/>
        <v>8.0525500000000019</v>
      </c>
      <c r="I89" s="274">
        <f t="shared" si="26"/>
        <v>8.8578050000000026</v>
      </c>
    </row>
    <row r="90" spans="1:9">
      <c r="A90" s="640" t="s">
        <v>168</v>
      </c>
      <c r="B90" s="641"/>
      <c r="C90" s="641"/>
      <c r="D90" s="641"/>
      <c r="E90" s="641"/>
      <c r="F90" s="641"/>
      <c r="G90" s="641"/>
      <c r="H90" s="641"/>
      <c r="I90" s="642"/>
    </row>
    <row r="91" spans="1:9">
      <c r="A91" s="65" t="s">
        <v>126</v>
      </c>
      <c r="B91" s="59" t="s">
        <v>28</v>
      </c>
      <c r="C91" s="59">
        <v>65</v>
      </c>
      <c r="D91" s="59">
        <v>65</v>
      </c>
      <c r="E91" s="59">
        <v>65</v>
      </c>
      <c r="F91" s="59">
        <v>65</v>
      </c>
      <c r="G91" s="59">
        <v>65</v>
      </c>
      <c r="H91" s="59">
        <v>65</v>
      </c>
      <c r="I91" s="88">
        <v>65</v>
      </c>
    </row>
    <row r="92" spans="1:9">
      <c r="A92" s="65" t="s">
        <v>127</v>
      </c>
      <c r="B92" s="59" t="s">
        <v>28</v>
      </c>
      <c r="C92" s="59">
        <v>20</v>
      </c>
      <c r="D92" s="59">
        <v>20</v>
      </c>
      <c r="E92" s="59">
        <v>20</v>
      </c>
      <c r="F92" s="59">
        <v>20</v>
      </c>
      <c r="G92" s="59">
        <v>20</v>
      </c>
      <c r="H92" s="59">
        <v>20</v>
      </c>
      <c r="I92" s="88">
        <v>20</v>
      </c>
    </row>
    <row r="93" spans="1:9">
      <c r="A93" s="65" t="s">
        <v>128</v>
      </c>
      <c r="B93" s="59" t="s">
        <v>28</v>
      </c>
      <c r="C93" s="59">
        <v>15</v>
      </c>
      <c r="D93" s="59">
        <v>15</v>
      </c>
      <c r="E93" s="59">
        <v>15</v>
      </c>
      <c r="F93" s="59">
        <v>15</v>
      </c>
      <c r="G93" s="59">
        <v>15</v>
      </c>
      <c r="H93" s="59">
        <v>15</v>
      </c>
      <c r="I93" s="88">
        <v>15</v>
      </c>
    </row>
    <row r="94" spans="1:9">
      <c r="A94" s="635" t="s">
        <v>81</v>
      </c>
      <c r="B94" s="531"/>
      <c r="C94" s="531"/>
      <c r="D94" s="531"/>
      <c r="E94" s="531"/>
      <c r="F94" s="531"/>
      <c r="G94" s="531"/>
      <c r="H94" s="531"/>
      <c r="I94" s="636"/>
    </row>
    <row r="95" spans="1:9">
      <c r="A95" s="275" t="s">
        <v>159</v>
      </c>
      <c r="B95" s="265" t="s">
        <v>28</v>
      </c>
      <c r="C95" s="265">
        <v>60</v>
      </c>
      <c r="D95" s="265">
        <v>60</v>
      </c>
      <c r="E95" s="265">
        <v>60</v>
      </c>
      <c r="F95" s="265">
        <v>60</v>
      </c>
      <c r="G95" s="265">
        <v>60</v>
      </c>
      <c r="H95" s="265">
        <v>60</v>
      </c>
      <c r="I95" s="276">
        <v>60</v>
      </c>
    </row>
    <row r="96" spans="1:9">
      <c r="A96" s="275" t="s">
        <v>160</v>
      </c>
      <c r="B96" s="265" t="s">
        <v>28</v>
      </c>
      <c r="C96" s="265">
        <v>70</v>
      </c>
      <c r="D96" s="265">
        <v>70</v>
      </c>
      <c r="E96" s="265">
        <v>70</v>
      </c>
      <c r="F96" s="265">
        <v>70</v>
      </c>
      <c r="G96" s="265">
        <v>70</v>
      </c>
      <c r="H96" s="265">
        <v>70</v>
      </c>
      <c r="I96" s="276">
        <v>70</v>
      </c>
    </row>
    <row r="97" spans="1:9">
      <c r="A97" s="275" t="s">
        <v>161</v>
      </c>
      <c r="B97" s="265" t="s">
        <v>28</v>
      </c>
      <c r="C97" s="265">
        <v>100</v>
      </c>
      <c r="D97" s="265">
        <v>100</v>
      </c>
      <c r="E97" s="265">
        <v>100</v>
      </c>
      <c r="F97" s="265">
        <v>100</v>
      </c>
      <c r="G97" s="265">
        <v>100</v>
      </c>
      <c r="H97" s="265">
        <v>100</v>
      </c>
      <c r="I97" s="276">
        <v>100</v>
      </c>
    </row>
    <row r="98" spans="1:9">
      <c r="A98" s="275" t="s">
        <v>162</v>
      </c>
      <c r="B98" s="265" t="s">
        <v>28</v>
      </c>
      <c r="C98" s="265">
        <v>100</v>
      </c>
      <c r="D98" s="265">
        <v>100</v>
      </c>
      <c r="E98" s="265">
        <v>100</v>
      </c>
      <c r="F98" s="265">
        <v>100</v>
      </c>
      <c r="G98" s="265">
        <v>100</v>
      </c>
      <c r="H98" s="265">
        <v>100</v>
      </c>
      <c r="I98" s="276">
        <v>100</v>
      </c>
    </row>
    <row r="99" spans="1:9">
      <c r="A99" s="275" t="s">
        <v>52</v>
      </c>
      <c r="B99" s="265" t="s">
        <v>28</v>
      </c>
      <c r="C99" s="265">
        <v>100</v>
      </c>
      <c r="D99" s="265">
        <v>100</v>
      </c>
      <c r="E99" s="265">
        <v>100</v>
      </c>
      <c r="F99" s="265">
        <v>100</v>
      </c>
      <c r="G99" s="265">
        <v>100</v>
      </c>
      <c r="H99" s="265">
        <v>100</v>
      </c>
      <c r="I99" s="276">
        <v>100</v>
      </c>
    </row>
    <row r="100" spans="1:9" s="58" customFormat="1" ht="18.600000000000001" customHeight="1">
      <c r="A100" s="632" t="s">
        <v>169</v>
      </c>
      <c r="B100" s="633"/>
      <c r="C100" s="633"/>
      <c r="D100" s="633"/>
      <c r="E100" s="633"/>
      <c r="F100" s="633"/>
      <c r="G100" s="633"/>
      <c r="H100" s="633"/>
      <c r="I100" s="634"/>
    </row>
    <row r="101" spans="1:9">
      <c r="A101" s="79"/>
      <c r="B101" s="200" t="s">
        <v>31</v>
      </c>
      <c r="C101" s="200">
        <v>2022</v>
      </c>
      <c r="D101" s="5">
        <v>2025</v>
      </c>
      <c r="E101" s="5">
        <v>2030</v>
      </c>
      <c r="F101" s="5">
        <v>2035</v>
      </c>
      <c r="G101" s="5">
        <v>2040</v>
      </c>
      <c r="H101" s="5">
        <v>2045</v>
      </c>
      <c r="I101" s="29">
        <v>2050</v>
      </c>
    </row>
    <row r="102" spans="1:9" ht="18.75" customHeight="1">
      <c r="A102" s="637" t="s">
        <v>170</v>
      </c>
      <c r="B102" s="638"/>
      <c r="C102" s="638"/>
      <c r="D102" s="638"/>
      <c r="E102" s="638"/>
      <c r="F102" s="638"/>
      <c r="G102" s="638"/>
      <c r="H102" s="638"/>
      <c r="I102" s="639"/>
    </row>
    <row r="103" spans="1:9">
      <c r="A103" s="49" t="s">
        <v>126</v>
      </c>
      <c r="B103" s="200" t="s">
        <v>28</v>
      </c>
      <c r="C103" s="5">
        <v>60</v>
      </c>
      <c r="D103" s="5">
        <v>60</v>
      </c>
      <c r="E103" s="5">
        <v>60</v>
      </c>
      <c r="F103" s="5">
        <v>60</v>
      </c>
      <c r="G103" s="5">
        <v>60</v>
      </c>
      <c r="H103" s="5">
        <v>60</v>
      </c>
      <c r="I103" s="29">
        <v>60</v>
      </c>
    </row>
    <row r="104" spans="1:9">
      <c r="A104" s="49" t="s">
        <v>127</v>
      </c>
      <c r="B104" s="200" t="s">
        <v>28</v>
      </c>
      <c r="C104" s="5">
        <v>80</v>
      </c>
      <c r="D104" s="5">
        <v>80</v>
      </c>
      <c r="E104" s="5">
        <v>80</v>
      </c>
      <c r="F104" s="5">
        <v>80</v>
      </c>
      <c r="G104" s="5">
        <v>80</v>
      </c>
      <c r="H104" s="5">
        <v>80</v>
      </c>
      <c r="I104" s="29">
        <v>80</v>
      </c>
    </row>
    <row r="105" spans="1:9">
      <c r="A105" s="49" t="s">
        <v>128</v>
      </c>
      <c r="B105" s="200" t="s">
        <v>28</v>
      </c>
      <c r="C105" s="5">
        <v>70</v>
      </c>
      <c r="D105" s="5">
        <v>70</v>
      </c>
      <c r="E105" s="5">
        <v>70</v>
      </c>
      <c r="F105" s="5">
        <v>70</v>
      </c>
      <c r="G105" s="5">
        <v>70</v>
      </c>
      <c r="H105" s="5">
        <v>70</v>
      </c>
      <c r="I105" s="29">
        <v>70</v>
      </c>
    </row>
    <row r="106" spans="1:9">
      <c r="A106" s="588" t="s">
        <v>167</v>
      </c>
      <c r="B106" s="534"/>
      <c r="C106" s="534"/>
      <c r="D106" s="534"/>
      <c r="E106" s="534"/>
      <c r="F106" s="534"/>
      <c r="G106" s="534"/>
      <c r="H106" s="534"/>
      <c r="I106" s="589"/>
    </row>
    <row r="107" spans="1:9">
      <c r="A107" s="272" t="s">
        <v>12</v>
      </c>
      <c r="B107" s="273" t="s">
        <v>55</v>
      </c>
      <c r="C107" s="273">
        <v>44</v>
      </c>
      <c r="D107" s="273">
        <f t="shared" ref="D107:D108" si="27">1.1*C107</f>
        <v>48.400000000000006</v>
      </c>
      <c r="E107" s="273">
        <f t="shared" ref="E107:E108" si="28">1.1*D107</f>
        <v>53.240000000000009</v>
      </c>
      <c r="F107" s="273">
        <f t="shared" ref="F107:F108" si="29">1.1*E107</f>
        <v>58.564000000000014</v>
      </c>
      <c r="G107" s="273">
        <f t="shared" ref="G107:G108" si="30">1.1*F107</f>
        <v>64.420400000000015</v>
      </c>
      <c r="H107" s="273">
        <f t="shared" ref="H107:H108" si="31">1.1*G107</f>
        <v>70.862440000000021</v>
      </c>
      <c r="I107" s="274">
        <f t="shared" ref="I107:I108" si="32">1.1*H107</f>
        <v>77.948684000000029</v>
      </c>
    </row>
    <row r="108" spans="1:9">
      <c r="A108" s="272" t="s">
        <v>158</v>
      </c>
      <c r="B108" s="273" t="s">
        <v>55</v>
      </c>
      <c r="C108" s="273">
        <v>12</v>
      </c>
      <c r="D108" s="273">
        <f t="shared" si="27"/>
        <v>13.200000000000001</v>
      </c>
      <c r="E108" s="273">
        <f t="shared" si="28"/>
        <v>14.520000000000003</v>
      </c>
      <c r="F108" s="273">
        <f t="shared" si="29"/>
        <v>15.972000000000005</v>
      </c>
      <c r="G108" s="273">
        <f t="shared" si="30"/>
        <v>17.569200000000006</v>
      </c>
      <c r="H108" s="273">
        <f t="shared" si="31"/>
        <v>19.326120000000007</v>
      </c>
      <c r="I108" s="274">
        <f t="shared" si="32"/>
        <v>21.258732000000009</v>
      </c>
    </row>
    <row r="109" spans="1:9">
      <c r="A109" s="629" t="s">
        <v>168</v>
      </c>
      <c r="B109" s="630"/>
      <c r="C109" s="630"/>
      <c r="D109" s="630"/>
      <c r="E109" s="630"/>
      <c r="F109" s="630"/>
      <c r="G109" s="630"/>
      <c r="H109" s="630"/>
      <c r="I109" s="631"/>
    </row>
    <row r="110" spans="1:9">
      <c r="A110" s="272" t="s">
        <v>12</v>
      </c>
      <c r="B110" s="273" t="s">
        <v>55</v>
      </c>
      <c r="C110" s="273">
        <v>10</v>
      </c>
      <c r="D110" s="273">
        <f t="shared" ref="D110:D111" si="33">1.1*C110</f>
        <v>11</v>
      </c>
      <c r="E110" s="273">
        <f t="shared" ref="E110:E111" si="34">1.1*D110</f>
        <v>12.100000000000001</v>
      </c>
      <c r="F110" s="273">
        <f t="shared" ref="F110:F111" si="35">1.1*E110</f>
        <v>13.310000000000002</v>
      </c>
      <c r="G110" s="273">
        <f t="shared" ref="G110:G111" si="36">1.1*F110</f>
        <v>14.641000000000004</v>
      </c>
      <c r="H110" s="273">
        <f t="shared" ref="H110:H111" si="37">1.1*G110</f>
        <v>16.105100000000004</v>
      </c>
      <c r="I110" s="274">
        <f t="shared" ref="I110:I111" si="38">1.1*H110</f>
        <v>17.715610000000005</v>
      </c>
    </row>
    <row r="111" spans="1:9">
      <c r="A111" s="272" t="s">
        <v>158</v>
      </c>
      <c r="B111" s="273" t="s">
        <v>55</v>
      </c>
      <c r="C111" s="273">
        <v>5</v>
      </c>
      <c r="D111" s="273">
        <f t="shared" si="33"/>
        <v>5.5</v>
      </c>
      <c r="E111" s="273">
        <f t="shared" si="34"/>
        <v>6.0500000000000007</v>
      </c>
      <c r="F111" s="273">
        <f t="shared" si="35"/>
        <v>6.6550000000000011</v>
      </c>
      <c r="G111" s="273">
        <f t="shared" si="36"/>
        <v>7.3205000000000018</v>
      </c>
      <c r="H111" s="273">
        <f t="shared" si="37"/>
        <v>8.0525500000000019</v>
      </c>
      <c r="I111" s="274">
        <f t="shared" si="38"/>
        <v>8.8578050000000026</v>
      </c>
    </row>
    <row r="112" spans="1:9">
      <c r="A112" s="629" t="s">
        <v>171</v>
      </c>
      <c r="B112" s="630"/>
      <c r="C112" s="630"/>
      <c r="D112" s="630"/>
      <c r="E112" s="630"/>
      <c r="F112" s="630"/>
      <c r="G112" s="630"/>
      <c r="H112" s="630"/>
      <c r="I112" s="631"/>
    </row>
    <row r="113" spans="1:9">
      <c r="A113" s="272" t="s">
        <v>12</v>
      </c>
      <c r="B113" s="273" t="s">
        <v>55</v>
      </c>
      <c r="C113" s="273">
        <v>6</v>
      </c>
      <c r="D113" s="273">
        <f t="shared" ref="D113:D114" si="39">1.1*C113</f>
        <v>6.6000000000000005</v>
      </c>
      <c r="E113" s="273">
        <f t="shared" ref="E113:E114" si="40">1.1*D113</f>
        <v>7.2600000000000016</v>
      </c>
      <c r="F113" s="273">
        <f t="shared" ref="F113:F114" si="41">1.1*E113</f>
        <v>7.9860000000000024</v>
      </c>
      <c r="G113" s="273">
        <f t="shared" ref="G113:G114" si="42">1.1*F113</f>
        <v>8.7846000000000029</v>
      </c>
      <c r="H113" s="273">
        <f t="shared" ref="H113:H114" si="43">1.1*G113</f>
        <v>9.6630600000000033</v>
      </c>
      <c r="I113" s="274">
        <f t="shared" ref="I113:I114" si="44">1.1*H113</f>
        <v>10.629366000000005</v>
      </c>
    </row>
    <row r="114" spans="1:9">
      <c r="A114" s="272" t="s">
        <v>158</v>
      </c>
      <c r="B114" s="273" t="s">
        <v>55</v>
      </c>
      <c r="C114" s="273">
        <v>4</v>
      </c>
      <c r="D114" s="273">
        <f t="shared" si="39"/>
        <v>4.4000000000000004</v>
      </c>
      <c r="E114" s="273">
        <f t="shared" si="40"/>
        <v>4.8400000000000007</v>
      </c>
      <c r="F114" s="273">
        <f t="shared" si="41"/>
        <v>5.3240000000000016</v>
      </c>
      <c r="G114" s="273">
        <f t="shared" si="42"/>
        <v>5.8564000000000025</v>
      </c>
      <c r="H114" s="273">
        <f t="shared" si="43"/>
        <v>6.4420400000000031</v>
      </c>
      <c r="I114" s="274">
        <f t="shared" si="44"/>
        <v>7.0862440000000042</v>
      </c>
    </row>
    <row r="115" spans="1:9">
      <c r="A115" s="635" t="s">
        <v>81</v>
      </c>
      <c r="B115" s="531"/>
      <c r="C115" s="531"/>
      <c r="D115" s="531"/>
      <c r="E115" s="531"/>
      <c r="F115" s="531"/>
      <c r="G115" s="531"/>
      <c r="H115" s="531"/>
      <c r="I115" s="636"/>
    </row>
    <row r="116" spans="1:9">
      <c r="A116" s="275" t="s">
        <v>65</v>
      </c>
      <c r="B116" s="265" t="s">
        <v>51</v>
      </c>
      <c r="C116" s="90">
        <v>2.5</v>
      </c>
      <c r="D116" s="90">
        <v>1</v>
      </c>
      <c r="E116" s="90">
        <v>1</v>
      </c>
      <c r="F116" s="90">
        <v>1</v>
      </c>
      <c r="G116" s="90">
        <v>1</v>
      </c>
      <c r="H116" s="90">
        <v>1</v>
      </c>
      <c r="I116" s="91">
        <v>1</v>
      </c>
    </row>
    <row r="117" spans="1:9">
      <c r="A117" s="275" t="s">
        <v>63</v>
      </c>
      <c r="B117" s="265" t="s">
        <v>51</v>
      </c>
      <c r="C117" s="90">
        <v>1.5</v>
      </c>
      <c r="D117" s="90">
        <v>1</v>
      </c>
      <c r="E117" s="90">
        <v>1</v>
      </c>
      <c r="F117" s="90">
        <v>1</v>
      </c>
      <c r="G117" s="90">
        <v>1</v>
      </c>
      <c r="H117" s="90">
        <v>1</v>
      </c>
      <c r="I117" s="91">
        <v>1</v>
      </c>
    </row>
    <row r="118" spans="1:9" ht="18" customHeight="1">
      <c r="A118" s="632" t="s">
        <v>172</v>
      </c>
      <c r="B118" s="633"/>
      <c r="C118" s="633"/>
      <c r="D118" s="633"/>
      <c r="E118" s="633"/>
      <c r="F118" s="633"/>
      <c r="G118" s="633"/>
      <c r="H118" s="633"/>
      <c r="I118" s="634"/>
    </row>
    <row r="119" spans="1:9">
      <c r="A119" s="79"/>
      <c r="B119" s="200" t="s">
        <v>31</v>
      </c>
      <c r="C119" s="200">
        <v>2022</v>
      </c>
      <c r="D119" s="5">
        <v>2025</v>
      </c>
      <c r="E119" s="5">
        <v>2030</v>
      </c>
      <c r="F119" s="5">
        <v>2035</v>
      </c>
      <c r="G119" s="5">
        <v>2040</v>
      </c>
      <c r="H119" s="5">
        <v>2045</v>
      </c>
      <c r="I119" s="29">
        <v>2050</v>
      </c>
    </row>
    <row r="120" spans="1:9">
      <c r="A120" s="49" t="s">
        <v>173</v>
      </c>
      <c r="B120" s="200" t="s">
        <v>28</v>
      </c>
      <c r="C120" s="5">
        <v>95</v>
      </c>
      <c r="D120" s="5">
        <v>95</v>
      </c>
      <c r="E120" s="5">
        <v>95</v>
      </c>
      <c r="F120" s="5">
        <v>95</v>
      </c>
      <c r="G120" s="5">
        <v>95</v>
      </c>
      <c r="H120" s="5">
        <v>95</v>
      </c>
      <c r="I120" s="29">
        <v>95</v>
      </c>
    </row>
    <row r="121" spans="1:9">
      <c r="A121" s="629" t="s">
        <v>167</v>
      </c>
      <c r="B121" s="630"/>
      <c r="C121" s="630"/>
      <c r="D121" s="630"/>
      <c r="E121" s="630"/>
      <c r="F121" s="630"/>
      <c r="G121" s="630"/>
      <c r="H121" s="630"/>
      <c r="I121" s="631"/>
    </row>
    <row r="122" spans="1:9">
      <c r="A122" s="272" t="s">
        <v>12</v>
      </c>
      <c r="B122" s="273" t="s">
        <v>55</v>
      </c>
      <c r="C122" s="273">
        <v>44</v>
      </c>
      <c r="D122" s="273">
        <f t="shared" ref="D122:D123" si="45">1.1*C122</f>
        <v>48.400000000000006</v>
      </c>
      <c r="E122" s="273">
        <f t="shared" ref="E122:E123" si="46">1.1*D122</f>
        <v>53.240000000000009</v>
      </c>
      <c r="F122" s="273">
        <f t="shared" ref="F122:F123" si="47">1.1*E122</f>
        <v>58.564000000000014</v>
      </c>
      <c r="G122" s="273">
        <f t="shared" ref="G122:G123" si="48">1.1*F122</f>
        <v>64.420400000000015</v>
      </c>
      <c r="H122" s="273">
        <f t="shared" ref="H122:H123" si="49">1.1*G122</f>
        <v>70.862440000000021</v>
      </c>
      <c r="I122" s="274">
        <f t="shared" ref="I122:I123" si="50">1.1*H122</f>
        <v>77.948684000000029</v>
      </c>
    </row>
    <row r="123" spans="1:9">
      <c r="A123" s="272" t="s">
        <v>158</v>
      </c>
      <c r="B123" s="273" t="s">
        <v>55</v>
      </c>
      <c r="C123" s="273">
        <v>12</v>
      </c>
      <c r="D123" s="273">
        <f t="shared" si="45"/>
        <v>13.200000000000001</v>
      </c>
      <c r="E123" s="273">
        <f t="shared" si="46"/>
        <v>14.520000000000003</v>
      </c>
      <c r="F123" s="273">
        <f t="shared" si="47"/>
        <v>15.972000000000005</v>
      </c>
      <c r="G123" s="273">
        <f t="shared" si="48"/>
        <v>17.569200000000006</v>
      </c>
      <c r="H123" s="273">
        <f t="shared" si="49"/>
        <v>19.326120000000007</v>
      </c>
      <c r="I123" s="274">
        <f t="shared" si="50"/>
        <v>21.258732000000009</v>
      </c>
    </row>
    <row r="124" spans="1:9">
      <c r="A124" s="629" t="s">
        <v>168</v>
      </c>
      <c r="B124" s="630"/>
      <c r="C124" s="630"/>
      <c r="D124" s="630"/>
      <c r="E124" s="630"/>
      <c r="F124" s="630"/>
      <c r="G124" s="630"/>
      <c r="H124" s="630"/>
      <c r="I124" s="631"/>
    </row>
    <row r="125" spans="1:9">
      <c r="A125" s="272" t="s">
        <v>12</v>
      </c>
      <c r="B125" s="273" t="s">
        <v>55</v>
      </c>
      <c r="C125" s="273">
        <v>10</v>
      </c>
      <c r="D125" s="273">
        <f t="shared" ref="D125:D126" si="51">1.1*C125</f>
        <v>11</v>
      </c>
      <c r="E125" s="273">
        <f t="shared" ref="E125:E126" si="52">1.1*D125</f>
        <v>12.100000000000001</v>
      </c>
      <c r="F125" s="273">
        <f t="shared" ref="F125:F126" si="53">1.1*E125</f>
        <v>13.310000000000002</v>
      </c>
      <c r="G125" s="273">
        <f t="shared" ref="G125:G126" si="54">1.1*F125</f>
        <v>14.641000000000004</v>
      </c>
      <c r="H125" s="273">
        <f t="shared" ref="H125:H126" si="55">1.1*G125</f>
        <v>16.105100000000004</v>
      </c>
      <c r="I125" s="274">
        <f t="shared" ref="I125:I126" si="56">1.1*H125</f>
        <v>17.715610000000005</v>
      </c>
    </row>
    <row r="126" spans="1:9">
      <c r="A126" s="272" t="s">
        <v>158</v>
      </c>
      <c r="B126" s="273" t="s">
        <v>55</v>
      </c>
      <c r="C126" s="273">
        <v>5</v>
      </c>
      <c r="D126" s="273">
        <f t="shared" si="51"/>
        <v>5.5</v>
      </c>
      <c r="E126" s="273">
        <f t="shared" si="52"/>
        <v>6.0500000000000007</v>
      </c>
      <c r="F126" s="273">
        <f t="shared" si="53"/>
        <v>6.6550000000000011</v>
      </c>
      <c r="G126" s="273">
        <f t="shared" si="54"/>
        <v>7.3205000000000018</v>
      </c>
      <c r="H126" s="273">
        <f t="shared" si="55"/>
        <v>8.0525500000000019</v>
      </c>
      <c r="I126" s="274">
        <f t="shared" si="56"/>
        <v>8.8578050000000026</v>
      </c>
    </row>
    <row r="127" spans="1:9">
      <c r="A127" s="629" t="s">
        <v>171</v>
      </c>
      <c r="B127" s="630"/>
      <c r="C127" s="630"/>
      <c r="D127" s="630"/>
      <c r="E127" s="630"/>
      <c r="F127" s="630"/>
      <c r="G127" s="630"/>
      <c r="H127" s="630"/>
      <c r="I127" s="631"/>
    </row>
    <row r="128" spans="1:9">
      <c r="A128" s="272" t="s">
        <v>12</v>
      </c>
      <c r="B128" s="273" t="s">
        <v>55</v>
      </c>
      <c r="C128" s="273">
        <v>6</v>
      </c>
      <c r="D128" s="273">
        <f t="shared" ref="D128:D129" si="57">1.1*C128</f>
        <v>6.6000000000000005</v>
      </c>
      <c r="E128" s="273">
        <f t="shared" ref="E128:E129" si="58">1.1*D128</f>
        <v>7.2600000000000016</v>
      </c>
      <c r="F128" s="273">
        <f t="shared" ref="F128:F129" si="59">1.1*E128</f>
        <v>7.9860000000000024</v>
      </c>
      <c r="G128" s="273">
        <f t="shared" ref="G128:G129" si="60">1.1*F128</f>
        <v>8.7846000000000029</v>
      </c>
      <c r="H128" s="273">
        <f t="shared" ref="H128:H129" si="61">1.1*G128</f>
        <v>9.6630600000000033</v>
      </c>
      <c r="I128" s="274">
        <f t="shared" ref="I128:I129" si="62">1.1*H128</f>
        <v>10.629366000000005</v>
      </c>
    </row>
    <row r="129" spans="1:9">
      <c r="A129" s="272" t="s">
        <v>158</v>
      </c>
      <c r="B129" s="273" t="s">
        <v>55</v>
      </c>
      <c r="C129" s="273">
        <v>4</v>
      </c>
      <c r="D129" s="273">
        <f t="shared" si="57"/>
        <v>4.4000000000000004</v>
      </c>
      <c r="E129" s="273">
        <f t="shared" si="58"/>
        <v>4.8400000000000007</v>
      </c>
      <c r="F129" s="273">
        <f t="shared" si="59"/>
        <v>5.3240000000000016</v>
      </c>
      <c r="G129" s="273">
        <f t="shared" si="60"/>
        <v>5.8564000000000025</v>
      </c>
      <c r="H129" s="273">
        <f t="shared" si="61"/>
        <v>6.4420400000000031</v>
      </c>
      <c r="I129" s="274">
        <f t="shared" si="62"/>
        <v>7.0862440000000042</v>
      </c>
    </row>
    <row r="130" spans="1:9" ht="18.75">
      <c r="A130" s="632" t="s">
        <v>174</v>
      </c>
      <c r="B130" s="633"/>
      <c r="C130" s="633"/>
      <c r="D130" s="633"/>
      <c r="E130" s="633"/>
      <c r="F130" s="633"/>
      <c r="G130" s="633"/>
      <c r="H130" s="633"/>
      <c r="I130" s="634"/>
    </row>
    <row r="131" spans="1:9">
      <c r="A131" s="79"/>
      <c r="B131" s="200" t="s">
        <v>31</v>
      </c>
      <c r="C131" s="200">
        <v>2022</v>
      </c>
      <c r="D131" s="5">
        <v>2025</v>
      </c>
      <c r="E131" s="5">
        <v>2030</v>
      </c>
      <c r="F131" s="5">
        <v>2035</v>
      </c>
      <c r="G131" s="5">
        <v>2040</v>
      </c>
      <c r="H131" s="5">
        <v>2045</v>
      </c>
      <c r="I131" s="29">
        <v>2050</v>
      </c>
    </row>
    <row r="132" spans="1:9">
      <c r="A132" s="629" t="s">
        <v>167</v>
      </c>
      <c r="B132" s="630"/>
      <c r="C132" s="630"/>
      <c r="D132" s="630"/>
      <c r="E132" s="630"/>
      <c r="F132" s="630"/>
      <c r="G132" s="630"/>
      <c r="H132" s="630"/>
      <c r="I132" s="631"/>
    </row>
    <row r="133" spans="1:9">
      <c r="A133" s="272" t="s">
        <v>12</v>
      </c>
      <c r="B133" s="273" t="s">
        <v>55</v>
      </c>
      <c r="C133" s="273">
        <v>50</v>
      </c>
      <c r="D133" s="273">
        <f t="shared" ref="D133:D134" si="63">1.1*C133</f>
        <v>55.000000000000007</v>
      </c>
      <c r="E133" s="273">
        <f t="shared" ref="E133:E134" si="64">1.1*D133</f>
        <v>60.500000000000014</v>
      </c>
      <c r="F133" s="273">
        <f t="shared" ref="F133:F134" si="65">1.1*E133</f>
        <v>66.550000000000026</v>
      </c>
      <c r="G133" s="273">
        <f t="shared" ref="G133:G134" si="66">1.1*F133</f>
        <v>73.205000000000041</v>
      </c>
      <c r="H133" s="273">
        <f t="shared" ref="H133:H134" si="67">1.1*G133</f>
        <v>80.525500000000051</v>
      </c>
      <c r="I133" s="274">
        <f t="shared" ref="I133:I134" si="68">1.1*H133</f>
        <v>88.578050000000061</v>
      </c>
    </row>
    <row r="134" spans="1:9">
      <c r="A134" s="272" t="s">
        <v>158</v>
      </c>
      <c r="B134" s="273" t="s">
        <v>55</v>
      </c>
      <c r="C134" s="273">
        <v>6</v>
      </c>
      <c r="D134" s="273">
        <f t="shared" si="63"/>
        <v>6.6000000000000005</v>
      </c>
      <c r="E134" s="273">
        <f t="shared" si="64"/>
        <v>7.2600000000000016</v>
      </c>
      <c r="F134" s="273">
        <f t="shared" si="65"/>
        <v>7.9860000000000024</v>
      </c>
      <c r="G134" s="273">
        <f t="shared" si="66"/>
        <v>8.7846000000000029</v>
      </c>
      <c r="H134" s="273">
        <f t="shared" si="67"/>
        <v>9.6630600000000033</v>
      </c>
      <c r="I134" s="274">
        <f t="shared" si="68"/>
        <v>10.629366000000005</v>
      </c>
    </row>
    <row r="135" spans="1:9">
      <c r="A135" s="629" t="s">
        <v>168</v>
      </c>
      <c r="B135" s="630"/>
      <c r="C135" s="630"/>
      <c r="D135" s="630"/>
      <c r="E135" s="630"/>
      <c r="F135" s="630"/>
      <c r="G135" s="630"/>
      <c r="H135" s="630"/>
      <c r="I135" s="631"/>
    </row>
    <row r="136" spans="1:9">
      <c r="A136" s="272" t="s">
        <v>12</v>
      </c>
      <c r="B136" s="273" t="s">
        <v>55</v>
      </c>
      <c r="C136" s="273">
        <v>15</v>
      </c>
      <c r="D136" s="273">
        <f t="shared" ref="D136:D137" si="69">1.1*C136</f>
        <v>16.5</v>
      </c>
      <c r="E136" s="273">
        <f t="shared" ref="E136:E137" si="70">1.1*D136</f>
        <v>18.150000000000002</v>
      </c>
      <c r="F136" s="273">
        <f t="shared" ref="F136:F137" si="71">1.1*E136</f>
        <v>19.965000000000003</v>
      </c>
      <c r="G136" s="273">
        <f t="shared" ref="G136:G137" si="72">1.1*F136</f>
        <v>21.961500000000004</v>
      </c>
      <c r="H136" s="273">
        <f t="shared" ref="H136:H137" si="73">1.1*G136</f>
        <v>24.157650000000007</v>
      </c>
      <c r="I136" s="274">
        <f t="shared" ref="I136:I137" si="74">1.1*H136</f>
        <v>26.573415000000011</v>
      </c>
    </row>
    <row r="137" spans="1:9">
      <c r="A137" s="272" t="s">
        <v>158</v>
      </c>
      <c r="B137" s="273" t="s">
        <v>55</v>
      </c>
      <c r="C137" s="273">
        <v>6</v>
      </c>
      <c r="D137" s="273">
        <f t="shared" si="69"/>
        <v>6.6000000000000005</v>
      </c>
      <c r="E137" s="273">
        <f t="shared" si="70"/>
        <v>7.2600000000000016</v>
      </c>
      <c r="F137" s="273">
        <f t="shared" si="71"/>
        <v>7.9860000000000024</v>
      </c>
      <c r="G137" s="273">
        <f t="shared" si="72"/>
        <v>8.7846000000000029</v>
      </c>
      <c r="H137" s="273">
        <f t="shared" si="73"/>
        <v>9.6630600000000033</v>
      </c>
      <c r="I137" s="274">
        <f t="shared" si="74"/>
        <v>10.629366000000005</v>
      </c>
    </row>
    <row r="138" spans="1:9">
      <c r="A138" s="629" t="s">
        <v>171</v>
      </c>
      <c r="B138" s="630"/>
      <c r="C138" s="630"/>
      <c r="D138" s="630"/>
      <c r="E138" s="630"/>
      <c r="F138" s="630"/>
      <c r="G138" s="630"/>
      <c r="H138" s="630"/>
      <c r="I138" s="631"/>
    </row>
    <row r="139" spans="1:9">
      <c r="A139" s="272" t="s">
        <v>12</v>
      </c>
      <c r="B139" s="273" t="s">
        <v>55</v>
      </c>
      <c r="C139" s="273">
        <v>3</v>
      </c>
      <c r="D139" s="273">
        <f t="shared" ref="D139:D140" si="75">1.1*C139</f>
        <v>3.3000000000000003</v>
      </c>
      <c r="E139" s="273">
        <f t="shared" ref="E139:E140" si="76">1.1*D139</f>
        <v>3.6300000000000008</v>
      </c>
      <c r="F139" s="273">
        <f t="shared" ref="F139:F140" si="77">1.1*E139</f>
        <v>3.9930000000000012</v>
      </c>
      <c r="G139" s="273">
        <f t="shared" ref="G139:G140" si="78">1.1*F139</f>
        <v>4.3923000000000014</v>
      </c>
      <c r="H139" s="273">
        <f t="shared" ref="H139:H140" si="79">1.1*G139</f>
        <v>4.8315300000000017</v>
      </c>
      <c r="I139" s="274">
        <f t="shared" ref="I139:I140" si="80">1.1*H139</f>
        <v>5.3146830000000023</v>
      </c>
    </row>
    <row r="140" spans="1:9">
      <c r="A140" s="277" t="s">
        <v>158</v>
      </c>
      <c r="B140" s="278" t="s">
        <v>55</v>
      </c>
      <c r="C140" s="278">
        <v>6</v>
      </c>
      <c r="D140" s="278">
        <f t="shared" si="75"/>
        <v>6.6000000000000005</v>
      </c>
      <c r="E140" s="278">
        <f t="shared" si="76"/>
        <v>7.2600000000000016</v>
      </c>
      <c r="F140" s="278">
        <f t="shared" si="77"/>
        <v>7.9860000000000024</v>
      </c>
      <c r="G140" s="278">
        <f t="shared" si="78"/>
        <v>8.7846000000000029</v>
      </c>
      <c r="H140" s="278">
        <f t="shared" si="79"/>
        <v>9.6630600000000033</v>
      </c>
      <c r="I140" s="279">
        <f t="shared" si="80"/>
        <v>10.629366000000005</v>
      </c>
    </row>
    <row r="141" spans="1:9" ht="15.75" customHeight="1"/>
    <row r="142" spans="1:9" ht="15.75" customHeight="1"/>
    <row r="143" spans="1:9" ht="15.75" customHeight="1"/>
    <row r="144" spans="1:9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</sheetData>
  <mergeCells count="31">
    <mergeCell ref="A1:I1"/>
    <mergeCell ref="D11:I11"/>
    <mergeCell ref="A3:I3"/>
    <mergeCell ref="A7:I7"/>
    <mergeCell ref="A62:I62"/>
    <mergeCell ref="A44:I44"/>
    <mergeCell ref="A36:I36"/>
    <mergeCell ref="A40:I40"/>
    <mergeCell ref="A52:I52"/>
    <mergeCell ref="A29:I29"/>
    <mergeCell ref="A60:I60"/>
    <mergeCell ref="A66:I66"/>
    <mergeCell ref="A74:I74"/>
    <mergeCell ref="A109:I109"/>
    <mergeCell ref="A112:I112"/>
    <mergeCell ref="A121:I121"/>
    <mergeCell ref="A115:I115"/>
    <mergeCell ref="A102:I102"/>
    <mergeCell ref="A118:I118"/>
    <mergeCell ref="A84:I84"/>
    <mergeCell ref="A94:I94"/>
    <mergeCell ref="A106:I106"/>
    <mergeCell ref="A90:I90"/>
    <mergeCell ref="A82:I82"/>
    <mergeCell ref="A100:I100"/>
    <mergeCell ref="A124:I124"/>
    <mergeCell ref="A127:I127"/>
    <mergeCell ref="A132:I132"/>
    <mergeCell ref="A135:I135"/>
    <mergeCell ref="A138:I138"/>
    <mergeCell ref="A130:I130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C993"/>
  <sheetViews>
    <sheetView topLeftCell="A19" workbookViewId="0">
      <selection activeCell="C41" sqref="C41"/>
    </sheetView>
  </sheetViews>
  <sheetFormatPr defaultColWidth="14.42578125" defaultRowHeight="15" customHeight="1"/>
  <cols>
    <col min="1" max="1" width="45.85546875" style="5" customWidth="1"/>
    <col min="2" max="2" width="11.42578125" style="5" customWidth="1"/>
    <col min="3" max="3" width="15.5703125" style="5" customWidth="1"/>
    <col min="4" max="4" width="13.85546875" style="5" customWidth="1"/>
    <col min="5" max="5" width="13.5703125" style="5" customWidth="1"/>
    <col min="6" max="6" width="21" style="5" customWidth="1"/>
    <col min="7" max="26" width="8.7109375" style="5" customWidth="1"/>
    <col min="27" max="16384" width="14.42578125" style="5"/>
  </cols>
  <sheetData>
    <row r="1" spans="1:3">
      <c r="A1" s="280" t="s">
        <v>176</v>
      </c>
      <c r="B1" s="281" t="s">
        <v>177</v>
      </c>
      <c r="C1" s="282" t="s">
        <v>178</v>
      </c>
    </row>
    <row r="2" spans="1:3">
      <c r="A2" s="272" t="s">
        <v>10</v>
      </c>
      <c r="B2" s="273" t="e">
        <f>HOU_URB_RawData!#REF!</f>
        <v>#REF!</v>
      </c>
      <c r="C2" s="274" t="e">
        <f t="shared" ref="C2:C6" si="0">B2/8760</f>
        <v>#REF!</v>
      </c>
    </row>
    <row r="3" spans="1:3">
      <c r="A3" s="272" t="s">
        <v>11</v>
      </c>
      <c r="B3" s="273" t="e">
        <f>HOU_URB_RawData!#REF!</f>
        <v>#REF!</v>
      </c>
      <c r="C3" s="274" t="e">
        <f t="shared" si="0"/>
        <v>#REF!</v>
      </c>
    </row>
    <row r="4" spans="1:3">
      <c r="A4" s="272" t="s">
        <v>12</v>
      </c>
      <c r="B4" s="273" t="e">
        <f>HOU_URB_RawData!#REF!</f>
        <v>#REF!</v>
      </c>
      <c r="C4" s="274" t="e">
        <f t="shared" si="0"/>
        <v>#REF!</v>
      </c>
    </row>
    <row r="5" spans="1:3">
      <c r="A5" s="272" t="s">
        <v>158</v>
      </c>
      <c r="B5" s="273" t="e">
        <f>HOU_URB_RawData!#REF!</f>
        <v>#REF!</v>
      </c>
      <c r="C5" s="274" t="e">
        <f t="shared" si="0"/>
        <v>#REF!</v>
      </c>
    </row>
    <row r="6" spans="1:3">
      <c r="A6" s="277" t="s">
        <v>13</v>
      </c>
      <c r="B6" s="278" t="e">
        <f>HOU_URB_RawData!#REF!</f>
        <v>#REF!</v>
      </c>
      <c r="C6" s="279" t="e">
        <f t="shared" si="0"/>
        <v>#REF!</v>
      </c>
    </row>
    <row r="8" spans="1:3">
      <c r="A8" s="283" t="s">
        <v>179</v>
      </c>
      <c r="B8" s="284" t="s">
        <v>177</v>
      </c>
    </row>
    <row r="9" spans="1:3">
      <c r="A9" s="275" t="s">
        <v>10</v>
      </c>
      <c r="B9" s="276" t="e">
        <f>HOU_URB_RawData!#REF!</f>
        <v>#REF!</v>
      </c>
    </row>
    <row r="10" spans="1:3">
      <c r="A10" s="275" t="s">
        <v>11</v>
      </c>
      <c r="B10" s="276" t="e">
        <f>HOU_URB_RawData!#REF!</f>
        <v>#REF!</v>
      </c>
    </row>
    <row r="11" spans="1:3">
      <c r="A11" s="275" t="s">
        <v>12</v>
      </c>
      <c r="B11" s="276" t="e">
        <f>HOU_URB_RawData!#REF!</f>
        <v>#REF!</v>
      </c>
    </row>
    <row r="12" spans="1:3">
      <c r="A12" s="275" t="s">
        <v>158</v>
      </c>
      <c r="B12" s="276" t="e">
        <f>HOU_URB_RawData!#REF!</f>
        <v>#REF!</v>
      </c>
    </row>
    <row r="13" spans="1:3">
      <c r="A13" s="285" t="s">
        <v>13</v>
      </c>
      <c r="B13" s="286" t="e">
        <f>HOU_URB_RawData!#REF!</f>
        <v>#REF!</v>
      </c>
    </row>
    <row r="15" spans="1:3">
      <c r="A15" s="287" t="s">
        <v>180</v>
      </c>
      <c r="B15" s="288" t="s">
        <v>177</v>
      </c>
      <c r="C15" s="289" t="s">
        <v>178</v>
      </c>
    </row>
    <row r="16" spans="1:3">
      <c r="A16" s="290" t="s">
        <v>10</v>
      </c>
      <c r="B16" s="291" t="e">
        <f>B2*B9/100</f>
        <v>#REF!</v>
      </c>
      <c r="C16" s="292" t="e">
        <f t="shared" ref="C16:C21" si="1">B16/8760</f>
        <v>#REF!</v>
      </c>
    </row>
    <row r="17" spans="1:3">
      <c r="A17" s="290" t="s">
        <v>11</v>
      </c>
      <c r="B17" s="291" t="e">
        <f>B3*B10/100</f>
        <v>#REF!</v>
      </c>
      <c r="C17" s="292" t="e">
        <f t="shared" si="1"/>
        <v>#REF!</v>
      </c>
    </row>
    <row r="18" spans="1:3">
      <c r="A18" s="290" t="s">
        <v>12</v>
      </c>
      <c r="B18" s="291" t="e">
        <f>B4*B11/100</f>
        <v>#REF!</v>
      </c>
      <c r="C18" s="292" t="e">
        <f t="shared" si="1"/>
        <v>#REF!</v>
      </c>
    </row>
    <row r="19" spans="1:3" ht="15.75" customHeight="1">
      <c r="A19" s="290" t="s">
        <v>158</v>
      </c>
      <c r="B19" s="291" t="e">
        <f>B5*B12/100</f>
        <v>#REF!</v>
      </c>
      <c r="C19" s="292" t="e">
        <f t="shared" si="1"/>
        <v>#REF!</v>
      </c>
    </row>
    <row r="20" spans="1:3" ht="15.75" customHeight="1">
      <c r="A20" s="290" t="s">
        <v>13</v>
      </c>
      <c r="B20" s="291" t="e">
        <f>B6*B13/100</f>
        <v>#REF!</v>
      </c>
      <c r="C20" s="292" t="e">
        <f t="shared" si="1"/>
        <v>#REF!</v>
      </c>
    </row>
    <row r="21" spans="1:3" ht="15.75" customHeight="1">
      <c r="A21" s="293" t="s">
        <v>34</v>
      </c>
      <c r="B21" s="294" t="e">
        <f>SUM(B16:B20)</f>
        <v>#REF!</v>
      </c>
      <c r="C21" s="295" t="e">
        <f t="shared" si="1"/>
        <v>#REF!</v>
      </c>
    </row>
    <row r="22" spans="1:3" ht="15.75" customHeight="1"/>
    <row r="23" spans="1:3" ht="15.75" customHeight="1">
      <c r="A23" s="296" t="s">
        <v>181</v>
      </c>
      <c r="B23" s="297" t="s">
        <v>177</v>
      </c>
    </row>
    <row r="24" spans="1:3" ht="15.75" customHeight="1">
      <c r="A24" s="298" t="s">
        <v>10</v>
      </c>
      <c r="B24" s="299" t="e">
        <f>B16/B$21*100</f>
        <v>#REF!</v>
      </c>
    </row>
    <row r="25" spans="1:3" ht="15.75" customHeight="1">
      <c r="A25" s="298" t="s">
        <v>11</v>
      </c>
      <c r="B25" s="299" t="e">
        <f t="shared" ref="B25:B28" si="2">B17/B$21*100</f>
        <v>#REF!</v>
      </c>
    </row>
    <row r="26" spans="1:3" ht="15.75" customHeight="1">
      <c r="A26" s="298" t="s">
        <v>12</v>
      </c>
      <c r="B26" s="299" t="e">
        <f>B18/B$21*100</f>
        <v>#REF!</v>
      </c>
    </row>
    <row r="27" spans="1:3" ht="15.75" customHeight="1">
      <c r="A27" s="298" t="s">
        <v>158</v>
      </c>
      <c r="B27" s="299" t="e">
        <f t="shared" si="2"/>
        <v>#REF!</v>
      </c>
    </row>
    <row r="28" spans="1:3" ht="15.75" customHeight="1">
      <c r="A28" s="300" t="s">
        <v>13</v>
      </c>
      <c r="B28" s="301" t="e">
        <f t="shared" si="2"/>
        <v>#REF!</v>
      </c>
    </row>
    <row r="29" spans="1:3" ht="15.75" customHeight="1"/>
    <row r="30" spans="1:3" ht="15.75" customHeight="1">
      <c r="A30" s="17" t="s">
        <v>182</v>
      </c>
      <c r="B30" s="302">
        <f>HOU_URB_RawData!C13</f>
        <v>5</v>
      </c>
    </row>
    <row r="31" spans="1:3" ht="15.75" customHeight="1">
      <c r="A31" s="18" t="s">
        <v>137</v>
      </c>
      <c r="B31" s="271">
        <f>HOU_URB_RawData!C15/100</f>
        <v>0.5</v>
      </c>
    </row>
    <row r="32" spans="1:3" ht="15.75" customHeight="1">
      <c r="A32" s="18" t="s">
        <v>139</v>
      </c>
      <c r="B32" s="271">
        <f>HOU_URB_RawData!C16</f>
        <v>3</v>
      </c>
    </row>
    <row r="33" spans="1:3" ht="15.75" customHeight="1">
      <c r="A33" s="18" t="s">
        <v>140</v>
      </c>
      <c r="B33" s="271">
        <f>B30*B31/B32</f>
        <v>0.83333333333333337</v>
      </c>
    </row>
    <row r="34" spans="1:3" ht="15.75" customHeight="1">
      <c r="A34" s="18" t="s">
        <v>141</v>
      </c>
      <c r="B34" s="271">
        <f>HOU_URB_RawData!C21/100</f>
        <v>1</v>
      </c>
    </row>
    <row r="35" spans="1:3" ht="15.75" customHeight="1">
      <c r="A35" s="19" t="s">
        <v>142</v>
      </c>
      <c r="B35" s="303">
        <f>B33*B34*HOU_URB_RawData!C4</f>
        <v>58.333333333333336</v>
      </c>
    </row>
    <row r="36" spans="1:3" ht="15.75" customHeight="1">
      <c r="A36" s="19" t="s">
        <v>143</v>
      </c>
      <c r="B36" s="303">
        <f>B34*B35*HOU_URB_RawData!C5</f>
        <v>1166.6666666666667</v>
      </c>
    </row>
    <row r="37" spans="1:3" ht="15.75" customHeight="1">
      <c r="A37" s="19" t="s">
        <v>144</v>
      </c>
      <c r="B37" s="303">
        <f>B35*B36*HOU_URB_RawData!C6</f>
        <v>680555.55555555562</v>
      </c>
    </row>
    <row r="38" spans="1:3" ht="15.75" customHeight="1"/>
    <row r="39" spans="1:3" ht="15.75" customHeight="1">
      <c r="A39" s="649" t="s">
        <v>166</v>
      </c>
      <c r="B39" s="649"/>
      <c r="C39" s="649"/>
    </row>
    <row r="40" spans="1:3" ht="15.75" customHeight="1">
      <c r="A40" s="650" t="s">
        <v>95</v>
      </c>
      <c r="B40" s="650"/>
      <c r="C40" s="650"/>
    </row>
    <row r="41" spans="1:3" ht="42" customHeight="1">
      <c r="A41" s="9" t="s">
        <v>126</v>
      </c>
      <c r="B41" s="261" t="s">
        <v>183</v>
      </c>
      <c r="C41" s="261" t="e">
        <f>B21/B35</f>
        <v>#REF!</v>
      </c>
    </row>
    <row r="42" spans="1:3" ht="42" customHeight="1">
      <c r="A42" s="9" t="s">
        <v>127</v>
      </c>
      <c r="B42" s="261" t="s">
        <v>183</v>
      </c>
      <c r="C42" s="261" t="e">
        <f>B21/B36</f>
        <v>#REF!</v>
      </c>
    </row>
    <row r="43" spans="1:3" ht="42" customHeight="1">
      <c r="A43" s="9" t="s">
        <v>128</v>
      </c>
      <c r="B43" s="261" t="s">
        <v>183</v>
      </c>
      <c r="C43" s="261" t="e">
        <f>B21/B37</f>
        <v>#REF!</v>
      </c>
    </row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2">
    <mergeCell ref="A39:C39"/>
    <mergeCell ref="A40:C40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F7AD-58D1-40D4-A9CB-75B847802F24}">
  <sheetPr>
    <tabColor theme="5"/>
  </sheetPr>
  <dimension ref="A1:M1144"/>
  <sheetViews>
    <sheetView zoomScale="75" zoomScaleNormal="130" workbookViewId="0">
      <selection activeCell="A40" sqref="A40:I40"/>
    </sheetView>
  </sheetViews>
  <sheetFormatPr defaultColWidth="27.28515625" defaultRowHeight="15" customHeight="1"/>
  <cols>
    <col min="1" max="1" width="33.7109375" style="5" customWidth="1"/>
    <col min="2" max="2" width="11.42578125" style="5" customWidth="1"/>
    <col min="3" max="9" width="9.7109375" style="5" customWidth="1"/>
    <col min="10" max="16384" width="27.28515625" style="5"/>
  </cols>
  <sheetData>
    <row r="1" spans="1:9" ht="18" customHeight="1">
      <c r="A1" s="674" t="s">
        <v>184</v>
      </c>
      <c r="B1" s="675"/>
      <c r="C1" s="675"/>
      <c r="D1" s="675"/>
      <c r="E1" s="675"/>
      <c r="F1" s="675"/>
      <c r="G1" s="675"/>
      <c r="H1" s="675"/>
      <c r="I1" s="676"/>
    </row>
    <row r="2" spans="1:9" ht="15.75">
      <c r="A2" s="683" t="s">
        <v>124</v>
      </c>
      <c r="B2" s="684"/>
      <c r="C2" s="684"/>
      <c r="D2" s="684"/>
      <c r="E2" s="684"/>
      <c r="F2" s="684"/>
      <c r="G2" s="684"/>
      <c r="H2" s="684"/>
      <c r="I2" s="685"/>
    </row>
    <row r="3" spans="1:9">
      <c r="A3" s="94" t="s">
        <v>76</v>
      </c>
      <c r="B3" s="89" t="s">
        <v>19</v>
      </c>
      <c r="C3" s="89">
        <v>2022</v>
      </c>
      <c r="D3" s="5">
        <v>2025</v>
      </c>
      <c r="E3" s="5">
        <v>2030</v>
      </c>
      <c r="F3" s="5">
        <v>2035</v>
      </c>
      <c r="G3" s="5">
        <v>2040</v>
      </c>
      <c r="H3" s="5">
        <v>2045</v>
      </c>
      <c r="I3" s="29">
        <v>2050</v>
      </c>
    </row>
    <row r="4" spans="1:9">
      <c r="A4" s="677" t="s">
        <v>125</v>
      </c>
      <c r="B4" s="678"/>
      <c r="C4" s="678"/>
      <c r="D4" s="678"/>
      <c r="E4" s="678"/>
      <c r="F4" s="678"/>
      <c r="G4" s="678"/>
      <c r="H4" s="678"/>
      <c r="I4" s="679"/>
    </row>
    <row r="5" spans="1:9">
      <c r="A5" s="110" t="s">
        <v>126</v>
      </c>
      <c r="B5" s="83" t="s">
        <v>28</v>
      </c>
      <c r="C5" s="83">
        <f>HOU_URB_RawData!C4</f>
        <v>70</v>
      </c>
      <c r="D5" s="83">
        <f>HOU_URB_RawData!D4</f>
        <v>70</v>
      </c>
      <c r="E5" s="83">
        <f>HOU_URB_RawData!E4</f>
        <v>70</v>
      </c>
      <c r="F5" s="83">
        <f>HOU_URB_RawData!F4</f>
        <v>70</v>
      </c>
      <c r="G5" s="83">
        <f>HOU_URB_RawData!G4</f>
        <v>70</v>
      </c>
      <c r="H5" s="83">
        <f>HOU_URB_RawData!H4</f>
        <v>70</v>
      </c>
      <c r="I5" s="84">
        <f>HOU_URB_RawData!I4</f>
        <v>70</v>
      </c>
    </row>
    <row r="6" spans="1:9">
      <c r="A6" s="110" t="s">
        <v>127</v>
      </c>
      <c r="B6" s="83" t="s">
        <v>28</v>
      </c>
      <c r="C6" s="83">
        <f>HOU_URB_RawData!C5</f>
        <v>20</v>
      </c>
      <c r="D6" s="83">
        <f>HOU_URB_RawData!D5</f>
        <v>20</v>
      </c>
      <c r="E6" s="83">
        <f>HOU_URB_RawData!E5</f>
        <v>20</v>
      </c>
      <c r="F6" s="83">
        <f>HOU_URB_RawData!F5</f>
        <v>20</v>
      </c>
      <c r="G6" s="83">
        <f>HOU_URB_RawData!G5</f>
        <v>20</v>
      </c>
      <c r="H6" s="83">
        <f>HOU_URB_RawData!H5</f>
        <v>20</v>
      </c>
      <c r="I6" s="84">
        <f>HOU_URB_RawData!I5</f>
        <v>20</v>
      </c>
    </row>
    <row r="7" spans="1:9">
      <c r="A7" s="110" t="s">
        <v>128</v>
      </c>
      <c r="B7" s="83" t="s">
        <v>28</v>
      </c>
      <c r="C7" s="83">
        <f>HOU_URB_RawData!C6</f>
        <v>10</v>
      </c>
      <c r="D7" s="83">
        <f>HOU_URB_RawData!D6</f>
        <v>10</v>
      </c>
      <c r="E7" s="83">
        <f>HOU_URB_RawData!E6</f>
        <v>10</v>
      </c>
      <c r="F7" s="83">
        <f>HOU_URB_RawData!F6</f>
        <v>10</v>
      </c>
      <c r="G7" s="83">
        <f>HOU_URB_RawData!G6</f>
        <v>10</v>
      </c>
      <c r="H7" s="83">
        <f>HOU_URB_RawData!H6</f>
        <v>10</v>
      </c>
      <c r="I7" s="84">
        <f>HOU_URB_RawData!I6</f>
        <v>10</v>
      </c>
    </row>
    <row r="8" spans="1:9">
      <c r="A8" s="680" t="s">
        <v>129</v>
      </c>
      <c r="B8" s="681"/>
      <c r="C8" s="681"/>
      <c r="D8" s="681"/>
      <c r="E8" s="681"/>
      <c r="F8" s="681"/>
      <c r="G8" s="681"/>
      <c r="H8" s="681"/>
      <c r="I8" s="682"/>
    </row>
    <row r="9" spans="1:9" ht="15.75" customHeight="1">
      <c r="A9" s="110" t="s">
        <v>126</v>
      </c>
      <c r="B9" s="83" t="s">
        <v>130</v>
      </c>
      <c r="C9" s="83">
        <f>HOU_URB_RawData!C8</f>
        <v>100</v>
      </c>
      <c r="D9" s="83">
        <f>HOU_URB_RawData!D8</f>
        <v>100</v>
      </c>
      <c r="E9" s="83">
        <f>HOU_URB_RawData!E8</f>
        <v>100</v>
      </c>
      <c r="F9" s="83">
        <f>HOU_URB_RawData!F8</f>
        <v>100</v>
      </c>
      <c r="G9" s="83">
        <f>HOU_URB_RawData!G8</f>
        <v>100</v>
      </c>
      <c r="H9" s="83">
        <f>HOU_URB_RawData!H8</f>
        <v>100</v>
      </c>
      <c r="I9" s="84">
        <f>HOU_URB_RawData!I8</f>
        <v>100</v>
      </c>
    </row>
    <row r="10" spans="1:9" ht="15.75" customHeight="1">
      <c r="A10" s="110" t="s">
        <v>127</v>
      </c>
      <c r="B10" s="83" t="s">
        <v>130</v>
      </c>
      <c r="C10" s="83">
        <f>HOU_URB_RawData!C9</f>
        <v>90</v>
      </c>
      <c r="D10" s="83">
        <f>HOU_URB_RawData!D9</f>
        <v>90</v>
      </c>
      <c r="E10" s="83">
        <f>HOU_URB_RawData!E9</f>
        <v>90</v>
      </c>
      <c r="F10" s="83">
        <f>HOU_URB_RawData!F9</f>
        <v>90</v>
      </c>
      <c r="G10" s="83">
        <f>HOU_URB_RawData!G9</f>
        <v>90</v>
      </c>
      <c r="H10" s="83">
        <f>HOU_URB_RawData!H9</f>
        <v>90</v>
      </c>
      <c r="I10" s="84">
        <f>HOU_URB_RawData!I9</f>
        <v>90</v>
      </c>
    </row>
    <row r="11" spans="1:9" ht="15.75" customHeight="1">
      <c r="A11" s="111" t="s">
        <v>128</v>
      </c>
      <c r="B11" s="112" t="s">
        <v>130</v>
      </c>
      <c r="C11" s="112">
        <f>HOU_URB_RawData!C10</f>
        <v>80</v>
      </c>
      <c r="D11" s="112">
        <f>HOU_URB_RawData!D10</f>
        <v>80</v>
      </c>
      <c r="E11" s="112">
        <f>HOU_URB_RawData!E10</f>
        <v>80</v>
      </c>
      <c r="F11" s="112">
        <f>HOU_URB_RawData!F10</f>
        <v>80</v>
      </c>
      <c r="G11" s="112">
        <f>HOU_URB_RawData!G10</f>
        <v>80</v>
      </c>
      <c r="H11" s="112">
        <f>HOU_URB_RawData!H10</f>
        <v>80</v>
      </c>
      <c r="I11" s="113">
        <f>HOU_URB_RawData!I10</f>
        <v>80</v>
      </c>
    </row>
    <row r="12" spans="1:9" s="58" customFormat="1" ht="18.600000000000001" customHeight="1">
      <c r="A12" s="686" t="s">
        <v>145</v>
      </c>
      <c r="B12" s="686"/>
      <c r="C12" s="686"/>
      <c r="D12" s="686"/>
      <c r="E12" s="686"/>
      <c r="F12" s="686"/>
      <c r="G12" s="686"/>
      <c r="H12" s="686"/>
      <c r="I12" s="686"/>
    </row>
    <row r="13" spans="1:9">
      <c r="A13" s="105"/>
      <c r="B13" s="304" t="s">
        <v>31</v>
      </c>
      <c r="C13" s="305">
        <v>2022</v>
      </c>
      <c r="D13" s="114">
        <v>2025</v>
      </c>
      <c r="E13" s="114">
        <v>2030</v>
      </c>
      <c r="F13" s="114">
        <v>2035</v>
      </c>
      <c r="G13" s="114">
        <v>2040</v>
      </c>
      <c r="H13" s="114">
        <v>2045</v>
      </c>
      <c r="I13" s="115">
        <v>2050</v>
      </c>
    </row>
    <row r="14" spans="1:9">
      <c r="A14" s="100" t="s">
        <v>185</v>
      </c>
      <c r="B14" s="306" t="s">
        <v>28</v>
      </c>
      <c r="C14" s="83">
        <f>HOU_URB_RawData!C31</f>
        <v>60</v>
      </c>
      <c r="D14" s="83">
        <f>HOU_URB_RawData!D31</f>
        <v>60</v>
      </c>
      <c r="E14" s="83">
        <f>HOU_URB_RawData!E31</f>
        <v>60</v>
      </c>
      <c r="F14" s="83">
        <f>HOU_URB_RawData!F31</f>
        <v>60</v>
      </c>
      <c r="G14" s="83">
        <f>HOU_URB_RawData!G31</f>
        <v>60</v>
      </c>
      <c r="H14" s="83">
        <f>HOU_URB_RawData!H31</f>
        <v>60</v>
      </c>
      <c r="I14" s="84">
        <f>HOU_URB_RawData!I31</f>
        <v>60</v>
      </c>
    </row>
    <row r="15" spans="1:9">
      <c r="A15" s="100" t="s">
        <v>186</v>
      </c>
      <c r="B15" s="306" t="s">
        <v>148</v>
      </c>
      <c r="C15" s="83">
        <f t="shared" ref="C15:I15" si="0">C53/C28</f>
        <v>50.590652285567543</v>
      </c>
      <c r="D15" s="83">
        <f t="shared" si="0"/>
        <v>38.665254237288138</v>
      </c>
      <c r="E15" s="83">
        <f t="shared" si="0"/>
        <v>36.455811138014539</v>
      </c>
      <c r="F15" s="83">
        <f t="shared" si="0"/>
        <v>35.08871822033899</v>
      </c>
      <c r="G15" s="83">
        <f t="shared" si="0"/>
        <v>34.308968926553682</v>
      </c>
      <c r="H15" s="83">
        <f t="shared" si="0"/>
        <v>33.965879237288149</v>
      </c>
      <c r="I15" s="84">
        <f t="shared" si="0"/>
        <v>33.965879237288156</v>
      </c>
    </row>
    <row r="16" spans="1:9">
      <c r="A16" s="656" t="s">
        <v>155</v>
      </c>
      <c r="B16" s="657"/>
      <c r="C16" s="657"/>
      <c r="D16" s="657"/>
      <c r="E16" s="657"/>
      <c r="F16" s="657"/>
      <c r="G16" s="657"/>
      <c r="H16" s="657"/>
      <c r="I16" s="658"/>
    </row>
    <row r="17" spans="1:13">
      <c r="A17" s="100" t="s">
        <v>126</v>
      </c>
      <c r="B17" s="306" t="s">
        <v>28</v>
      </c>
      <c r="C17" s="83">
        <f>HOU_URB_RawData!C37</f>
        <v>60</v>
      </c>
      <c r="D17" s="83">
        <f>HOU_URB_RawData!D37</f>
        <v>60</v>
      </c>
      <c r="E17" s="83">
        <f>HOU_URB_RawData!E37</f>
        <v>60</v>
      </c>
      <c r="F17" s="83">
        <f>HOU_URB_RawData!F37</f>
        <v>60</v>
      </c>
      <c r="G17" s="83">
        <f>HOU_URB_RawData!G37</f>
        <v>60</v>
      </c>
      <c r="H17" s="83">
        <f>HOU_URB_RawData!H37</f>
        <v>60</v>
      </c>
      <c r="I17" s="84">
        <f>HOU_URB_RawData!I37</f>
        <v>60</v>
      </c>
    </row>
    <row r="18" spans="1:13">
      <c r="A18" s="100" t="s">
        <v>127</v>
      </c>
      <c r="B18" s="306" t="s">
        <v>28</v>
      </c>
      <c r="C18" s="83">
        <f>HOU_URB_RawData!C38</f>
        <v>50</v>
      </c>
      <c r="D18" s="83">
        <f>HOU_URB_RawData!D38</f>
        <v>50</v>
      </c>
      <c r="E18" s="83">
        <f>HOU_URB_RawData!E38</f>
        <v>50</v>
      </c>
      <c r="F18" s="83">
        <f>HOU_URB_RawData!F38</f>
        <v>50</v>
      </c>
      <c r="G18" s="83">
        <f>HOU_URB_RawData!G38</f>
        <v>50</v>
      </c>
      <c r="H18" s="83">
        <f>HOU_URB_RawData!H38</f>
        <v>50</v>
      </c>
      <c r="I18" s="84">
        <f>HOU_URB_RawData!I38</f>
        <v>50</v>
      </c>
    </row>
    <row r="19" spans="1:13">
      <c r="A19" s="100" t="s">
        <v>128</v>
      </c>
      <c r="B19" s="306" t="s">
        <v>28</v>
      </c>
      <c r="C19" s="83">
        <f>HOU_URB_RawData!C39</f>
        <v>80</v>
      </c>
      <c r="D19" s="83">
        <f>HOU_URB_RawData!D39</f>
        <v>80</v>
      </c>
      <c r="E19" s="83">
        <f>HOU_URB_RawData!E39</f>
        <v>80</v>
      </c>
      <c r="F19" s="83">
        <f>HOU_URB_RawData!F39</f>
        <v>80</v>
      </c>
      <c r="G19" s="83">
        <f>HOU_URB_RawData!G39</f>
        <v>80</v>
      </c>
      <c r="H19" s="83">
        <f>HOU_URB_RawData!H39</f>
        <v>80</v>
      </c>
      <c r="I19" s="84">
        <f>HOU_URB_RawData!I39</f>
        <v>80</v>
      </c>
    </row>
    <row r="20" spans="1:13">
      <c r="A20" s="656" t="s">
        <v>156</v>
      </c>
      <c r="B20" s="657"/>
      <c r="C20" s="657"/>
      <c r="D20" s="657"/>
      <c r="E20" s="657"/>
      <c r="F20" s="657"/>
      <c r="G20" s="657"/>
      <c r="H20" s="657"/>
      <c r="I20" s="658"/>
    </row>
    <row r="21" spans="1:13" ht="30">
      <c r="A21" s="100" t="s">
        <v>126</v>
      </c>
      <c r="B21" s="306" t="s">
        <v>157</v>
      </c>
      <c r="C21" s="107">
        <f>HOU_URB_RawData!C41</f>
        <v>4.5</v>
      </c>
      <c r="D21" s="107">
        <f>HOU_URB_RawData!D41</f>
        <v>4.5</v>
      </c>
      <c r="E21" s="107">
        <f>HOU_URB_RawData!E41</f>
        <v>4.5</v>
      </c>
      <c r="F21" s="107">
        <f>HOU_URB_RawData!F41</f>
        <v>4.5</v>
      </c>
      <c r="G21" s="107">
        <f>HOU_URB_RawData!G41</f>
        <v>4.5</v>
      </c>
      <c r="H21" s="107">
        <f>HOU_URB_RawData!H41</f>
        <v>4.5</v>
      </c>
      <c r="I21" s="108">
        <f>HOU_URB_RawData!I41</f>
        <v>4.5</v>
      </c>
    </row>
    <row r="22" spans="1:13" ht="30">
      <c r="A22" s="100" t="s">
        <v>127</v>
      </c>
      <c r="B22" s="306" t="s">
        <v>157</v>
      </c>
      <c r="C22" s="107">
        <f>HOU_URB_RawData!C42</f>
        <v>5</v>
      </c>
      <c r="D22" s="107">
        <f>HOU_URB_RawData!D42</f>
        <v>5</v>
      </c>
      <c r="E22" s="107">
        <f>HOU_URB_RawData!E42</f>
        <v>5</v>
      </c>
      <c r="F22" s="107">
        <f>HOU_URB_RawData!F42</f>
        <v>5</v>
      </c>
      <c r="G22" s="107">
        <f>HOU_URB_RawData!G42</f>
        <v>5</v>
      </c>
      <c r="H22" s="107">
        <f>HOU_URB_RawData!H42</f>
        <v>5</v>
      </c>
      <c r="I22" s="108">
        <f>HOU_URB_RawData!I42</f>
        <v>5</v>
      </c>
    </row>
    <row r="23" spans="1:13" ht="30">
      <c r="A23" s="100" t="s">
        <v>128</v>
      </c>
      <c r="B23" s="306" t="s">
        <v>157</v>
      </c>
      <c r="C23" s="107">
        <f>HOU_URB_RawData!C43</f>
        <v>4</v>
      </c>
      <c r="D23" s="107">
        <f>HOU_URB_RawData!D43</f>
        <v>4</v>
      </c>
      <c r="E23" s="107">
        <f>HOU_URB_RawData!E43</f>
        <v>4</v>
      </c>
      <c r="F23" s="107">
        <f>HOU_URB_RawData!F43</f>
        <v>4</v>
      </c>
      <c r="G23" s="107">
        <f>HOU_URB_RawData!G43</f>
        <v>4</v>
      </c>
      <c r="H23" s="107">
        <f>HOU_URB_RawData!H43</f>
        <v>4</v>
      </c>
      <c r="I23" s="108">
        <f>HOU_URB_RawData!I43</f>
        <v>4</v>
      </c>
    </row>
    <row r="24" spans="1:13">
      <c r="A24" s="656" t="s">
        <v>187</v>
      </c>
      <c r="B24" s="657"/>
      <c r="C24" s="657"/>
      <c r="D24" s="657"/>
      <c r="E24" s="657"/>
      <c r="F24" s="657"/>
      <c r="G24" s="657"/>
      <c r="H24" s="657"/>
      <c r="I24" s="658"/>
    </row>
    <row r="25" spans="1:13">
      <c r="A25" s="100" t="s">
        <v>126</v>
      </c>
      <c r="B25" s="75" t="s">
        <v>188</v>
      </c>
      <c r="C25" s="75">
        <f>C21*C17/100*C$14/100*C9*HOU_URB_RawData!C26/1000</f>
        <v>9.4500000000000001E-2</v>
      </c>
      <c r="D25" s="75">
        <f>D21*D17/100*D$14/100*D9*HOU_URB_RawData!D26/1000</f>
        <v>0.11339999999999999</v>
      </c>
      <c r="E25" s="75">
        <f>E21*E17/100*E$14/100*E9*HOU_URB_RawData!E26/1000</f>
        <v>0.1323</v>
      </c>
      <c r="F25" s="75">
        <f>F21*F17/100*F$14/100*F9*HOU_URB_RawData!F26/1000</f>
        <v>0.1512</v>
      </c>
      <c r="G25" s="75">
        <f>G21*G17/100*G$14/100*G9*HOU_URB_RawData!G26/1000</f>
        <v>0.1701</v>
      </c>
      <c r="H25" s="75">
        <f>H21*H17/100*H$14/100*H9*HOU_URB_RawData!H26/1000</f>
        <v>0.189</v>
      </c>
      <c r="I25" s="101">
        <f>I21*I17/100*I$14/100*I9*HOU_URB_RawData!I26/1000</f>
        <v>0.20789999999999997</v>
      </c>
    </row>
    <row r="26" spans="1:13">
      <c r="A26" s="100" t="s">
        <v>127</v>
      </c>
      <c r="B26" s="75" t="s">
        <v>188</v>
      </c>
      <c r="C26" s="75">
        <f>C22*C18/100*C$14/100*C10*HOU_URB_RawData!C27/1000</f>
        <v>2.2500000000000003E-2</v>
      </c>
      <c r="D26" s="75">
        <f>D22*D18/100*D$14/100*D10*HOU_URB_RawData!D27/1000</f>
        <v>2.7E-2</v>
      </c>
      <c r="E26" s="75">
        <f>E22*E18/100*E$14/100*E10*HOU_URB_RawData!E27/1000</f>
        <v>3.15E-2</v>
      </c>
      <c r="F26" s="75">
        <f>F22*F18/100*F$14/100*F10*HOU_URB_RawData!F27/1000</f>
        <v>3.5999999999999997E-2</v>
      </c>
      <c r="G26" s="75">
        <f>G22*G18/100*G$14/100*G10*HOU_URB_RawData!G27/1000</f>
        <v>4.0500000000000001E-2</v>
      </c>
      <c r="H26" s="75">
        <f>H22*H18/100*H$14/100*H10*HOU_URB_RawData!H27/1000</f>
        <v>4.5000000000000005E-2</v>
      </c>
      <c r="I26" s="101">
        <f>I22*I18/100*I$14/100*I10*HOU_URB_RawData!I27/1000</f>
        <v>4.9500000000000002E-2</v>
      </c>
    </row>
    <row r="27" spans="1:13">
      <c r="A27" s="100" t="s">
        <v>128</v>
      </c>
      <c r="B27" s="75" t="s">
        <v>188</v>
      </c>
      <c r="C27" s="75">
        <f>C23*C19/100*C$14/100*C11*HOU_URB_RawData!C28/1000</f>
        <v>1.2800000000000001E-2</v>
      </c>
      <c r="D27" s="75">
        <f>D23*D19/100*D$14/100*D11*HOU_URB_RawData!D28/1000</f>
        <v>1.5359999999999999E-2</v>
      </c>
      <c r="E27" s="75">
        <f>E23*E19/100*E$14/100*E11*HOU_URB_RawData!E28/1000</f>
        <v>1.7920000000000002E-2</v>
      </c>
      <c r="F27" s="75">
        <f>F23*F19/100*F$14/100*F11*HOU_URB_RawData!F28/1000</f>
        <v>2.0480000000000002E-2</v>
      </c>
      <c r="G27" s="75">
        <f>G23*G19/100*G$14/100*G11*HOU_URB_RawData!G28/1000</f>
        <v>2.3039999999999998E-2</v>
      </c>
      <c r="H27" s="75">
        <f>H23*H19/100*H$14/100*H11*HOU_URB_RawData!H28/1000</f>
        <v>2.5600000000000001E-2</v>
      </c>
      <c r="I27" s="101">
        <f>I23*I19/100*I$14/100*I11*HOU_URB_RawData!I28/1000</f>
        <v>2.8159999999999998E-2</v>
      </c>
    </row>
    <row r="28" spans="1:13">
      <c r="A28" s="102" t="s">
        <v>34</v>
      </c>
      <c r="B28" s="103" t="s">
        <v>189</v>
      </c>
      <c r="C28" s="103">
        <f>SUM(C25:C27)*24</f>
        <v>3.1151999999999997</v>
      </c>
      <c r="D28" s="103">
        <f t="shared" ref="D28:I28" si="1">SUM(D25:D27)*24</f>
        <v>3.7382400000000002</v>
      </c>
      <c r="E28" s="103">
        <f t="shared" si="1"/>
        <v>4.3612799999999998</v>
      </c>
      <c r="F28" s="103">
        <f t="shared" si="1"/>
        <v>4.9843200000000003</v>
      </c>
      <c r="G28" s="103">
        <f t="shared" si="1"/>
        <v>5.6073599999999999</v>
      </c>
      <c r="H28" s="103">
        <f t="shared" si="1"/>
        <v>6.2303999999999995</v>
      </c>
      <c r="I28" s="104">
        <f t="shared" si="1"/>
        <v>6.8534399999999991</v>
      </c>
    </row>
    <row r="29" spans="1:13">
      <c r="A29" s="629" t="s">
        <v>62</v>
      </c>
      <c r="B29" s="630"/>
      <c r="C29" s="630"/>
      <c r="D29" s="630"/>
      <c r="E29" s="630"/>
      <c r="F29" s="630"/>
      <c r="G29" s="630"/>
      <c r="H29" s="630"/>
      <c r="I29" s="631"/>
      <c r="M29" s="200"/>
    </row>
    <row r="30" spans="1:13">
      <c r="A30" s="272" t="s">
        <v>10</v>
      </c>
      <c r="B30" s="273" t="s">
        <v>55</v>
      </c>
      <c r="C30" s="307">
        <f>HOU_URB_RawData!C45</f>
        <v>32</v>
      </c>
      <c r="D30" s="307">
        <f>HOU_URB_RawData!D45</f>
        <v>35.200000000000003</v>
      </c>
      <c r="E30" s="307">
        <f>HOU_URB_RawData!E45</f>
        <v>38.720000000000006</v>
      </c>
      <c r="F30" s="307">
        <f>HOU_URB_RawData!F45</f>
        <v>42.592000000000013</v>
      </c>
      <c r="G30" s="307">
        <f>HOU_URB_RawData!G45</f>
        <v>46.85120000000002</v>
      </c>
      <c r="H30" s="307">
        <f>HOU_URB_RawData!H45</f>
        <v>51.536320000000025</v>
      </c>
      <c r="I30" s="308">
        <f>HOU_URB_RawData!I45</f>
        <v>56.689952000000034</v>
      </c>
      <c r="M30" s="200"/>
    </row>
    <row r="31" spans="1:13">
      <c r="A31" s="272" t="s">
        <v>11</v>
      </c>
      <c r="B31" s="273" t="s">
        <v>55</v>
      </c>
      <c r="C31" s="307">
        <f>HOU_URB_RawData!C46</f>
        <v>12</v>
      </c>
      <c r="D31" s="307">
        <f>HOU_URB_RawData!D46</f>
        <v>13.200000000000001</v>
      </c>
      <c r="E31" s="307">
        <f>HOU_URB_RawData!E46</f>
        <v>14.520000000000003</v>
      </c>
      <c r="F31" s="307">
        <f>HOU_URB_RawData!F46</f>
        <v>15.972000000000005</v>
      </c>
      <c r="G31" s="307">
        <f>HOU_URB_RawData!G46</f>
        <v>17.569200000000006</v>
      </c>
      <c r="H31" s="307">
        <f>HOU_URB_RawData!H46</f>
        <v>19.326120000000007</v>
      </c>
      <c r="I31" s="308">
        <f>HOU_URB_RawData!I46</f>
        <v>21.258732000000009</v>
      </c>
      <c r="M31" s="200"/>
    </row>
    <row r="32" spans="1:13">
      <c r="A32" s="65" t="s">
        <v>78</v>
      </c>
      <c r="B32" s="273" t="s">
        <v>55</v>
      </c>
      <c r="C32" s="307">
        <f>HOU_URB_RawData!C47</f>
        <v>44</v>
      </c>
      <c r="D32" s="307">
        <f>HOU_URB_RawData!D47</f>
        <v>48.400000000000006</v>
      </c>
      <c r="E32" s="307">
        <f>HOU_URB_RawData!E47</f>
        <v>53.240000000000009</v>
      </c>
      <c r="F32" s="307">
        <f>HOU_URB_RawData!F47</f>
        <v>58.564000000000014</v>
      </c>
      <c r="G32" s="307">
        <f>HOU_URB_RawData!G47</f>
        <v>64.420400000000015</v>
      </c>
      <c r="H32" s="307">
        <f>HOU_URB_RawData!H47</f>
        <v>70.862440000000021</v>
      </c>
      <c r="I32" s="308">
        <f>HOU_URB_RawData!I47</f>
        <v>77.948684000000029</v>
      </c>
      <c r="M32" s="200"/>
    </row>
    <row r="33" spans="1:13">
      <c r="A33" s="272" t="s">
        <v>79</v>
      </c>
      <c r="B33" s="273" t="s">
        <v>55</v>
      </c>
      <c r="C33" s="307">
        <f>HOU_URB_RawData!C48</f>
        <v>10</v>
      </c>
      <c r="D33" s="307">
        <f>HOU_URB_RawData!D48</f>
        <v>9.6800000000000015</v>
      </c>
      <c r="E33" s="307">
        <f>HOU_URB_RawData!E48</f>
        <v>10.648000000000003</v>
      </c>
      <c r="F33" s="307">
        <f>HOU_URB_RawData!F48</f>
        <v>11.712800000000003</v>
      </c>
      <c r="G33" s="307">
        <f>HOU_URB_RawData!G48</f>
        <v>12.884080000000004</v>
      </c>
      <c r="H33" s="307">
        <f>HOU_URB_RawData!H48</f>
        <v>14.172488000000005</v>
      </c>
      <c r="I33" s="308">
        <f>HOU_URB_RawData!I48</f>
        <v>15.589736800000006</v>
      </c>
      <c r="M33" s="200"/>
    </row>
    <row r="34" spans="1:13">
      <c r="A34" s="272" t="s">
        <v>80</v>
      </c>
      <c r="B34" s="273" t="s">
        <v>55</v>
      </c>
      <c r="C34" s="307">
        <f>HOU_URB_RawData!C49</f>
        <v>34</v>
      </c>
      <c r="D34" s="307">
        <f>HOU_URB_RawData!D49</f>
        <v>37.400000000000006</v>
      </c>
      <c r="E34" s="307">
        <f>HOU_URB_RawData!E49</f>
        <v>41.140000000000008</v>
      </c>
      <c r="F34" s="307">
        <f>HOU_URB_RawData!F49</f>
        <v>45.254000000000012</v>
      </c>
      <c r="G34" s="307">
        <f>HOU_URB_RawData!G49</f>
        <v>49.779400000000017</v>
      </c>
      <c r="H34" s="307">
        <f>HOU_URB_RawData!H49</f>
        <v>54.757340000000021</v>
      </c>
      <c r="I34" s="308">
        <f>HOU_URB_RawData!I49</f>
        <v>60.23307400000003</v>
      </c>
      <c r="M34" s="200"/>
    </row>
    <row r="35" spans="1:13">
      <c r="A35" s="272" t="s">
        <v>158</v>
      </c>
      <c r="B35" s="273" t="s">
        <v>55</v>
      </c>
      <c r="C35" s="307">
        <f>HOU_URB_RawData!C50</f>
        <v>12</v>
      </c>
      <c r="D35" s="307">
        <f>HOU_URB_RawData!D50</f>
        <v>13.200000000000001</v>
      </c>
      <c r="E35" s="307">
        <f>HOU_URB_RawData!E50</f>
        <v>14.520000000000003</v>
      </c>
      <c r="F35" s="307">
        <f>HOU_URB_RawData!F50</f>
        <v>15.972000000000005</v>
      </c>
      <c r="G35" s="307">
        <f>HOU_URB_RawData!G50</f>
        <v>17.569200000000006</v>
      </c>
      <c r="H35" s="307">
        <f>HOU_URB_RawData!H50</f>
        <v>19.326120000000007</v>
      </c>
      <c r="I35" s="308">
        <f>HOU_URB_RawData!I50</f>
        <v>21.258732000000009</v>
      </c>
      <c r="M35" s="200"/>
    </row>
    <row r="36" spans="1:13">
      <c r="A36" s="272" t="s">
        <v>13</v>
      </c>
      <c r="B36" s="273" t="s">
        <v>55</v>
      </c>
      <c r="C36" s="307">
        <f>HOU_URB_RawData!C51</f>
        <v>5</v>
      </c>
      <c r="D36" s="307">
        <f>HOU_URB_RawData!D51</f>
        <v>5.5</v>
      </c>
      <c r="E36" s="307">
        <f>HOU_URB_RawData!E51</f>
        <v>6.0500000000000007</v>
      </c>
      <c r="F36" s="307">
        <f>HOU_URB_RawData!F51</f>
        <v>6.6550000000000011</v>
      </c>
      <c r="G36" s="307">
        <f>HOU_URB_RawData!G51</f>
        <v>7.3205000000000018</v>
      </c>
      <c r="H36" s="307">
        <f>HOU_URB_RawData!H51</f>
        <v>8.0525500000000019</v>
      </c>
      <c r="I36" s="308">
        <f>HOU_URB_RawData!I51</f>
        <v>8.8578050000000026</v>
      </c>
      <c r="M36" s="200"/>
    </row>
    <row r="37" spans="1:13">
      <c r="A37" s="635" t="s">
        <v>81</v>
      </c>
      <c r="B37" s="531"/>
      <c r="C37" s="531"/>
      <c r="D37" s="531"/>
      <c r="E37" s="531"/>
      <c r="F37" s="531"/>
      <c r="G37" s="531"/>
      <c r="H37" s="531"/>
      <c r="I37" s="636"/>
      <c r="M37" s="200"/>
    </row>
    <row r="38" spans="1:13">
      <c r="A38" s="275" t="s">
        <v>159</v>
      </c>
      <c r="B38" s="265" t="s">
        <v>28</v>
      </c>
      <c r="C38" s="265">
        <f>HOU_URB_RawData!C53</f>
        <v>60</v>
      </c>
      <c r="D38" s="265">
        <f>HOU_URB_RawData!D53</f>
        <v>60</v>
      </c>
      <c r="E38" s="265">
        <f>HOU_URB_RawData!E53</f>
        <v>60</v>
      </c>
      <c r="F38" s="265">
        <f>HOU_URB_RawData!F53</f>
        <v>60</v>
      </c>
      <c r="G38" s="265">
        <f>HOU_URB_RawData!G53</f>
        <v>60</v>
      </c>
      <c r="H38" s="265">
        <f>HOU_URB_RawData!H53</f>
        <v>60</v>
      </c>
      <c r="I38" s="276">
        <f>HOU_URB_RawData!I53</f>
        <v>60</v>
      </c>
    </row>
    <row r="39" spans="1:13">
      <c r="A39" s="275" t="s">
        <v>160</v>
      </c>
      <c r="B39" s="265" t="s">
        <v>28</v>
      </c>
      <c r="C39" s="265">
        <f>HOU_URB_RawData!C54</f>
        <v>70</v>
      </c>
      <c r="D39" s="265">
        <f>HOU_URB_RawData!D54</f>
        <v>70</v>
      </c>
      <c r="E39" s="265">
        <f>HOU_URB_RawData!E54</f>
        <v>70</v>
      </c>
      <c r="F39" s="265">
        <f>HOU_URB_RawData!F54</f>
        <v>70</v>
      </c>
      <c r="G39" s="265">
        <f>HOU_URB_RawData!G54</f>
        <v>70</v>
      </c>
      <c r="H39" s="265">
        <f>HOU_URB_RawData!H54</f>
        <v>70</v>
      </c>
      <c r="I39" s="276">
        <f>HOU_URB_RawData!I54</f>
        <v>70</v>
      </c>
    </row>
    <row r="40" spans="1:13">
      <c r="A40" s="275" t="s">
        <v>161</v>
      </c>
      <c r="B40" s="265" t="s">
        <v>28</v>
      </c>
      <c r="C40" s="265">
        <f>HOU_URB_RawData!C55</f>
        <v>100</v>
      </c>
      <c r="D40" s="265">
        <f>HOU_URB_RawData!D55</f>
        <v>100</v>
      </c>
      <c r="E40" s="265">
        <f>HOU_URB_RawData!E55</f>
        <v>100</v>
      </c>
      <c r="F40" s="265">
        <f>HOU_URB_RawData!F55</f>
        <v>100</v>
      </c>
      <c r="G40" s="265">
        <f>HOU_URB_RawData!G55</f>
        <v>100</v>
      </c>
      <c r="H40" s="265">
        <f>HOU_URB_RawData!H55</f>
        <v>100</v>
      </c>
      <c r="I40" s="276">
        <f>HOU_URB_RawData!I55</f>
        <v>100</v>
      </c>
    </row>
    <row r="41" spans="1:13">
      <c r="A41" s="275" t="s">
        <v>50</v>
      </c>
      <c r="B41" s="265" t="s">
        <v>28</v>
      </c>
      <c r="C41" s="90">
        <f>HOU_URB_RawData!C56</f>
        <v>350</v>
      </c>
      <c r="D41" s="265">
        <f>HOU_URB_RawData!D56</f>
        <v>100</v>
      </c>
      <c r="E41" s="265">
        <f>HOU_URB_RawData!E56</f>
        <v>100</v>
      </c>
      <c r="F41" s="265">
        <f>HOU_URB_RawData!F56</f>
        <v>100</v>
      </c>
      <c r="G41" s="265">
        <f>HOU_URB_RawData!G56</f>
        <v>100</v>
      </c>
      <c r="H41" s="265">
        <f>HOU_URB_RawData!H56</f>
        <v>100</v>
      </c>
      <c r="I41" s="276">
        <f>HOU_URB_RawData!I56</f>
        <v>100</v>
      </c>
    </row>
    <row r="42" spans="1:13">
      <c r="A42" s="275" t="s">
        <v>80</v>
      </c>
      <c r="B42" s="265" t="s">
        <v>28</v>
      </c>
      <c r="C42" s="90">
        <f>HOU_URB_RawData!C57</f>
        <v>100</v>
      </c>
      <c r="D42" s="265">
        <f>HOU_URB_RawData!D57</f>
        <v>100</v>
      </c>
      <c r="E42" s="265">
        <f>HOU_URB_RawData!E57</f>
        <v>100</v>
      </c>
      <c r="F42" s="265">
        <f>HOU_URB_RawData!F57</f>
        <v>100</v>
      </c>
      <c r="G42" s="265">
        <f>HOU_URB_RawData!G57</f>
        <v>100</v>
      </c>
      <c r="H42" s="265">
        <f>HOU_URB_RawData!H57</f>
        <v>100</v>
      </c>
      <c r="I42" s="276">
        <f>HOU_URB_RawData!I57</f>
        <v>100</v>
      </c>
    </row>
    <row r="43" spans="1:13">
      <c r="A43" s="275" t="s">
        <v>162</v>
      </c>
      <c r="B43" s="265" t="s">
        <v>28</v>
      </c>
      <c r="C43" s="265">
        <f>HOU_URB_RawData!C58</f>
        <v>100</v>
      </c>
      <c r="D43" s="265">
        <f>HOU_URB_RawData!D58</f>
        <v>100</v>
      </c>
      <c r="E43" s="265">
        <f>HOU_URB_RawData!E58</f>
        <v>100</v>
      </c>
      <c r="F43" s="265">
        <f>HOU_URB_RawData!F58</f>
        <v>100</v>
      </c>
      <c r="G43" s="265">
        <f>HOU_URB_RawData!G58</f>
        <v>100</v>
      </c>
      <c r="H43" s="265">
        <f>HOU_URB_RawData!H58</f>
        <v>100</v>
      </c>
      <c r="I43" s="276">
        <f>HOU_URB_RawData!I58</f>
        <v>100</v>
      </c>
    </row>
    <row r="44" spans="1:13">
      <c r="A44" s="275" t="s">
        <v>52</v>
      </c>
      <c r="B44" s="265" t="s">
        <v>28</v>
      </c>
      <c r="C44" s="265">
        <f>HOU_URB_RawData!C59</f>
        <v>100</v>
      </c>
      <c r="D44" s="265">
        <f>HOU_URB_RawData!D59</f>
        <v>100</v>
      </c>
      <c r="E44" s="265">
        <f>HOU_URB_RawData!E59</f>
        <v>100</v>
      </c>
      <c r="F44" s="265">
        <f>HOU_URB_RawData!F59</f>
        <v>100</v>
      </c>
      <c r="G44" s="265">
        <f>HOU_URB_RawData!G59</f>
        <v>100</v>
      </c>
      <c r="H44" s="265">
        <f>HOU_URB_RawData!H59</f>
        <v>100</v>
      </c>
      <c r="I44" s="276">
        <f>HOU_URB_RawData!I59</f>
        <v>100</v>
      </c>
    </row>
    <row r="45" spans="1:13">
      <c r="A45" s="659" t="s">
        <v>82</v>
      </c>
      <c r="B45" s="660"/>
      <c r="C45" s="660"/>
      <c r="D45" s="660"/>
      <c r="E45" s="660"/>
      <c r="F45" s="660"/>
      <c r="G45" s="660"/>
      <c r="H45" s="660"/>
      <c r="I45" s="661"/>
    </row>
    <row r="46" spans="1:13">
      <c r="A46" s="290" t="s">
        <v>10</v>
      </c>
      <c r="B46" s="291" t="s">
        <v>55</v>
      </c>
      <c r="C46" s="309">
        <f t="shared" ref="C46:I52" si="2">C30*C38/100</f>
        <v>19.2</v>
      </c>
      <c r="D46" s="309">
        <f t="shared" si="2"/>
        <v>21.12</v>
      </c>
      <c r="E46" s="309">
        <f t="shared" si="2"/>
        <v>23.232000000000003</v>
      </c>
      <c r="F46" s="309">
        <f t="shared" si="2"/>
        <v>25.55520000000001</v>
      </c>
      <c r="G46" s="309">
        <f t="shared" si="2"/>
        <v>28.110720000000011</v>
      </c>
      <c r="H46" s="309">
        <f t="shared" si="2"/>
        <v>30.921792000000014</v>
      </c>
      <c r="I46" s="310">
        <f t="shared" si="2"/>
        <v>34.013971200000022</v>
      </c>
    </row>
    <row r="47" spans="1:13">
      <c r="A47" s="290" t="s">
        <v>11</v>
      </c>
      <c r="B47" s="291" t="s">
        <v>55</v>
      </c>
      <c r="C47" s="309">
        <f t="shared" si="2"/>
        <v>8.4</v>
      </c>
      <c r="D47" s="309">
        <f t="shared" si="2"/>
        <v>9.240000000000002</v>
      </c>
      <c r="E47" s="309">
        <f t="shared" si="2"/>
        <v>10.164000000000001</v>
      </c>
      <c r="F47" s="309">
        <f t="shared" si="2"/>
        <v>11.180400000000004</v>
      </c>
      <c r="G47" s="309">
        <f t="shared" si="2"/>
        <v>12.298440000000005</v>
      </c>
      <c r="H47" s="309">
        <f t="shared" si="2"/>
        <v>13.528284000000006</v>
      </c>
      <c r="I47" s="310">
        <f t="shared" si="2"/>
        <v>14.881112400000006</v>
      </c>
    </row>
    <row r="48" spans="1:13">
      <c r="A48" s="290" t="s">
        <v>78</v>
      </c>
      <c r="B48" s="291" t="s">
        <v>55</v>
      </c>
      <c r="C48" s="309">
        <f t="shared" si="2"/>
        <v>44</v>
      </c>
      <c r="D48" s="309">
        <f t="shared" si="2"/>
        <v>48.400000000000006</v>
      </c>
      <c r="E48" s="309">
        <f t="shared" si="2"/>
        <v>53.240000000000009</v>
      </c>
      <c r="F48" s="309">
        <f t="shared" si="2"/>
        <v>58.564000000000014</v>
      </c>
      <c r="G48" s="309">
        <f t="shared" si="2"/>
        <v>64.420400000000015</v>
      </c>
      <c r="H48" s="309">
        <f t="shared" si="2"/>
        <v>70.862440000000021</v>
      </c>
      <c r="I48" s="310">
        <f t="shared" si="2"/>
        <v>77.948684000000029</v>
      </c>
    </row>
    <row r="49" spans="1:9">
      <c r="A49" s="290" t="s">
        <v>190</v>
      </c>
      <c r="B49" s="291" t="s">
        <v>55</v>
      </c>
      <c r="C49" s="309">
        <f t="shared" si="2"/>
        <v>35</v>
      </c>
      <c r="D49" s="309">
        <f t="shared" si="2"/>
        <v>9.6800000000000015</v>
      </c>
      <c r="E49" s="309">
        <f t="shared" si="2"/>
        <v>10.648000000000003</v>
      </c>
      <c r="F49" s="309">
        <f t="shared" si="2"/>
        <v>11.712800000000005</v>
      </c>
      <c r="G49" s="309">
        <f t="shared" si="2"/>
        <v>12.884080000000004</v>
      </c>
      <c r="H49" s="309">
        <f t="shared" si="2"/>
        <v>14.172488000000005</v>
      </c>
      <c r="I49" s="310">
        <f t="shared" si="2"/>
        <v>15.589736800000004</v>
      </c>
    </row>
    <row r="50" spans="1:9">
      <c r="A50" s="290" t="s">
        <v>80</v>
      </c>
      <c r="B50" s="291" t="s">
        <v>55</v>
      </c>
      <c r="C50" s="309">
        <f t="shared" si="2"/>
        <v>34</v>
      </c>
      <c r="D50" s="309">
        <f t="shared" si="2"/>
        <v>37.400000000000006</v>
      </c>
      <c r="E50" s="309">
        <f t="shared" si="2"/>
        <v>41.140000000000008</v>
      </c>
      <c r="F50" s="309">
        <f t="shared" si="2"/>
        <v>45.254000000000012</v>
      </c>
      <c r="G50" s="309">
        <f t="shared" si="2"/>
        <v>49.779400000000017</v>
      </c>
      <c r="H50" s="309">
        <f t="shared" si="2"/>
        <v>54.757340000000021</v>
      </c>
      <c r="I50" s="310">
        <f t="shared" si="2"/>
        <v>60.23307400000003</v>
      </c>
    </row>
    <row r="51" spans="1:9" ht="15.75" customHeight="1">
      <c r="A51" s="290" t="s">
        <v>158</v>
      </c>
      <c r="B51" s="291" t="s">
        <v>55</v>
      </c>
      <c r="C51" s="309">
        <f t="shared" si="2"/>
        <v>12</v>
      </c>
      <c r="D51" s="309">
        <f t="shared" si="2"/>
        <v>13.2</v>
      </c>
      <c r="E51" s="309">
        <f t="shared" si="2"/>
        <v>14.520000000000003</v>
      </c>
      <c r="F51" s="309">
        <f t="shared" si="2"/>
        <v>15.972000000000005</v>
      </c>
      <c r="G51" s="309">
        <f t="shared" si="2"/>
        <v>17.569200000000006</v>
      </c>
      <c r="H51" s="309">
        <f t="shared" si="2"/>
        <v>19.326120000000007</v>
      </c>
      <c r="I51" s="310">
        <f t="shared" si="2"/>
        <v>21.258732000000009</v>
      </c>
    </row>
    <row r="52" spans="1:9" ht="15.75" customHeight="1">
      <c r="A52" s="290" t="s">
        <v>13</v>
      </c>
      <c r="B52" s="291" t="s">
        <v>55</v>
      </c>
      <c r="C52" s="309">
        <f t="shared" si="2"/>
        <v>5</v>
      </c>
      <c r="D52" s="309">
        <f t="shared" si="2"/>
        <v>5.5</v>
      </c>
      <c r="E52" s="309">
        <f t="shared" si="2"/>
        <v>6.0500000000000007</v>
      </c>
      <c r="F52" s="309">
        <f t="shared" si="2"/>
        <v>6.6550000000000011</v>
      </c>
      <c r="G52" s="309">
        <f t="shared" si="2"/>
        <v>7.3205000000000018</v>
      </c>
      <c r="H52" s="309">
        <f t="shared" si="2"/>
        <v>8.0525500000000019</v>
      </c>
      <c r="I52" s="310">
        <f t="shared" si="2"/>
        <v>8.8578050000000026</v>
      </c>
    </row>
    <row r="53" spans="1:9" ht="15.75" customHeight="1">
      <c r="A53" s="290" t="s">
        <v>34</v>
      </c>
      <c r="B53" s="291" t="s">
        <v>55</v>
      </c>
      <c r="C53" s="309">
        <f>SUM(C46:C52)</f>
        <v>157.6</v>
      </c>
      <c r="D53" s="309">
        <f t="shared" ref="D53" si="3">SUM(D46:D52)</f>
        <v>144.54000000000002</v>
      </c>
      <c r="E53" s="309">
        <f t="shared" ref="E53" si="4">SUM(E46:E52)</f>
        <v>158.99400000000006</v>
      </c>
      <c r="F53" s="309">
        <f t="shared" ref="F53" si="5">SUM(F46:F52)</f>
        <v>174.89340000000004</v>
      </c>
      <c r="G53" s="309">
        <f t="shared" ref="G53" si="6">SUM(G46:G52)</f>
        <v>192.38274000000004</v>
      </c>
      <c r="H53" s="309">
        <f t="shared" ref="H53" si="7">SUM(H46:H52)</f>
        <v>211.62101400000009</v>
      </c>
      <c r="I53" s="310">
        <f t="shared" ref="I53" si="8">SUM(I46:I52)</f>
        <v>232.78311540000013</v>
      </c>
    </row>
    <row r="54" spans="1:9">
      <c r="A54" s="662" t="s">
        <v>83</v>
      </c>
      <c r="B54" s="663"/>
      <c r="C54" s="663"/>
      <c r="D54" s="663"/>
      <c r="E54" s="663"/>
      <c r="F54" s="663"/>
      <c r="G54" s="663"/>
      <c r="H54" s="663"/>
      <c r="I54" s="664"/>
    </row>
    <row r="55" spans="1:9">
      <c r="A55" s="311"/>
      <c r="B55" s="312"/>
      <c r="C55" s="200">
        <v>2022</v>
      </c>
      <c r="D55" s="5">
        <v>2025</v>
      </c>
      <c r="E55" s="5">
        <v>2030</v>
      </c>
      <c r="F55" s="5">
        <v>2035</v>
      </c>
      <c r="G55" s="5">
        <v>2040</v>
      </c>
      <c r="H55" s="5">
        <v>2045</v>
      </c>
      <c r="I55" s="29">
        <v>2050</v>
      </c>
    </row>
    <row r="56" spans="1:9">
      <c r="A56" s="313" t="s">
        <v>54</v>
      </c>
      <c r="B56" s="263" t="s">
        <v>28</v>
      </c>
      <c r="C56" s="266">
        <f>C46/C$53*100</f>
        <v>12.18274111675127</v>
      </c>
      <c r="D56" s="266">
        <f t="shared" ref="D56:I62" si="9">D46/D$53</f>
        <v>0.14611872146118721</v>
      </c>
      <c r="E56" s="266">
        <f t="shared" si="9"/>
        <v>0.14611872146118718</v>
      </c>
      <c r="F56" s="266">
        <f t="shared" si="9"/>
        <v>0.14611872146118723</v>
      </c>
      <c r="G56" s="266">
        <f t="shared" si="9"/>
        <v>0.14611872146118723</v>
      </c>
      <c r="H56" s="266">
        <f t="shared" si="9"/>
        <v>0.14611872146118723</v>
      </c>
      <c r="I56" s="314">
        <f t="shared" si="9"/>
        <v>0.14611872146118723</v>
      </c>
    </row>
    <row r="57" spans="1:9">
      <c r="A57" s="313" t="s">
        <v>11</v>
      </c>
      <c r="B57" s="263" t="s">
        <v>28</v>
      </c>
      <c r="C57" s="266">
        <f>C47/C$53*100</f>
        <v>5.3299492385786813</v>
      </c>
      <c r="D57" s="266">
        <f t="shared" si="9"/>
        <v>6.3926940639269417E-2</v>
      </c>
      <c r="E57" s="266">
        <f t="shared" si="9"/>
        <v>6.3926940639269389E-2</v>
      </c>
      <c r="F57" s="266">
        <f t="shared" si="9"/>
        <v>6.3926940639269417E-2</v>
      </c>
      <c r="G57" s="266">
        <f t="shared" si="9"/>
        <v>6.3926940639269417E-2</v>
      </c>
      <c r="H57" s="266">
        <f t="shared" si="9"/>
        <v>6.3926940639269417E-2</v>
      </c>
      <c r="I57" s="314">
        <f t="shared" si="9"/>
        <v>6.3926940639269403E-2</v>
      </c>
    </row>
    <row r="58" spans="1:9">
      <c r="A58" s="313" t="s">
        <v>12</v>
      </c>
      <c r="B58" s="263" t="s">
        <v>28</v>
      </c>
      <c r="C58" s="266">
        <f>(C48+C49)/C$53*100</f>
        <v>50.126903553299499</v>
      </c>
      <c r="D58" s="266">
        <f t="shared" si="9"/>
        <v>0.33485540334855401</v>
      </c>
      <c r="E58" s="266">
        <f t="shared" si="9"/>
        <v>0.33485540334855396</v>
      </c>
      <c r="F58" s="266">
        <f t="shared" si="9"/>
        <v>0.33485540334855401</v>
      </c>
      <c r="G58" s="266">
        <f t="shared" si="9"/>
        <v>0.33485540334855401</v>
      </c>
      <c r="H58" s="266">
        <f t="shared" si="9"/>
        <v>0.33485540334855401</v>
      </c>
      <c r="I58" s="314">
        <f t="shared" si="9"/>
        <v>0.33485540334855396</v>
      </c>
    </row>
    <row r="59" spans="1:9">
      <c r="A59" s="313" t="s">
        <v>165</v>
      </c>
      <c r="B59" s="263" t="s">
        <v>28</v>
      </c>
      <c r="C59" s="266">
        <f>C49/C$53*100</f>
        <v>22.208121827411169</v>
      </c>
      <c r="D59" s="266">
        <f t="shared" si="9"/>
        <v>6.6971080669710803E-2</v>
      </c>
      <c r="E59" s="266">
        <f t="shared" si="9"/>
        <v>6.6971080669710803E-2</v>
      </c>
      <c r="F59" s="266">
        <f t="shared" si="9"/>
        <v>6.6971080669710817E-2</v>
      </c>
      <c r="G59" s="266">
        <f t="shared" si="9"/>
        <v>6.6971080669710817E-2</v>
      </c>
      <c r="H59" s="266">
        <f t="shared" si="9"/>
        <v>6.6971080669710803E-2</v>
      </c>
      <c r="I59" s="314">
        <f t="shared" si="9"/>
        <v>6.6971080669710789E-2</v>
      </c>
    </row>
    <row r="60" spans="1:9">
      <c r="A60" s="313" t="s">
        <v>80</v>
      </c>
      <c r="B60" s="263" t="s">
        <v>28</v>
      </c>
      <c r="C60" s="266">
        <f>C50/C$53*100</f>
        <v>21.573604060913706</v>
      </c>
      <c r="D60" s="266">
        <f t="shared" si="9"/>
        <v>0.25875190258751901</v>
      </c>
      <c r="E60" s="266">
        <f t="shared" si="9"/>
        <v>0.25875190258751896</v>
      </c>
      <c r="F60" s="266">
        <f t="shared" si="9"/>
        <v>0.25875190258751901</v>
      </c>
      <c r="G60" s="266">
        <f t="shared" si="9"/>
        <v>0.25875190258751907</v>
      </c>
      <c r="H60" s="266">
        <f t="shared" si="9"/>
        <v>0.25875190258751901</v>
      </c>
      <c r="I60" s="314">
        <f t="shared" si="9"/>
        <v>0.25875190258751901</v>
      </c>
    </row>
    <row r="61" spans="1:9">
      <c r="A61" s="313" t="s">
        <v>158</v>
      </c>
      <c r="B61" s="263" t="s">
        <v>28</v>
      </c>
      <c r="C61" s="266">
        <f>C51/C$53*100</f>
        <v>7.6142131979695442</v>
      </c>
      <c r="D61" s="266">
        <f t="shared" si="9"/>
        <v>9.132420091324199E-2</v>
      </c>
      <c r="E61" s="266">
        <f t="shared" si="9"/>
        <v>9.132420091324199E-2</v>
      </c>
      <c r="F61" s="266">
        <f t="shared" si="9"/>
        <v>9.1324200913242018E-2</v>
      </c>
      <c r="G61" s="266">
        <f t="shared" si="9"/>
        <v>9.1324200913242018E-2</v>
      </c>
      <c r="H61" s="266">
        <f t="shared" si="9"/>
        <v>9.1324200913242004E-2</v>
      </c>
      <c r="I61" s="314">
        <f t="shared" si="9"/>
        <v>9.1324200913242004E-2</v>
      </c>
    </row>
    <row r="62" spans="1:9">
      <c r="A62" s="313" t="s">
        <v>13</v>
      </c>
      <c r="B62" s="263" t="s">
        <v>28</v>
      </c>
      <c r="C62" s="266">
        <f>C52/C$53*100</f>
        <v>3.1725888324873095</v>
      </c>
      <c r="D62" s="266">
        <f t="shared" si="9"/>
        <v>3.8051750380517502E-2</v>
      </c>
      <c r="E62" s="266">
        <f t="shared" si="9"/>
        <v>3.8051750380517495E-2</v>
      </c>
      <c r="F62" s="266">
        <f t="shared" si="9"/>
        <v>3.8051750380517502E-2</v>
      </c>
      <c r="G62" s="266">
        <f t="shared" si="9"/>
        <v>3.8051750380517502E-2</v>
      </c>
      <c r="H62" s="266">
        <f t="shared" si="9"/>
        <v>3.8051750380517495E-2</v>
      </c>
      <c r="I62" s="314">
        <f t="shared" si="9"/>
        <v>3.8051750380517495E-2</v>
      </c>
    </row>
    <row r="63" spans="1:9" s="58" customFormat="1" ht="18.600000000000001" customHeight="1">
      <c r="A63" s="632" t="s">
        <v>163</v>
      </c>
      <c r="B63" s="633"/>
      <c r="C63" s="633"/>
      <c r="D63" s="633"/>
      <c r="E63" s="633"/>
      <c r="F63" s="633"/>
      <c r="G63" s="633"/>
      <c r="H63" s="633"/>
      <c r="I63" s="634"/>
    </row>
    <row r="64" spans="1:9">
      <c r="A64" s="79"/>
      <c r="B64" s="200" t="s">
        <v>31</v>
      </c>
      <c r="C64" s="200">
        <v>2022</v>
      </c>
      <c r="D64" s="5">
        <v>2025</v>
      </c>
      <c r="E64" s="5">
        <v>2030</v>
      </c>
      <c r="F64" s="5">
        <v>2035</v>
      </c>
      <c r="G64" s="5">
        <v>2040</v>
      </c>
      <c r="H64" s="5">
        <v>2045</v>
      </c>
      <c r="I64" s="29">
        <v>2050</v>
      </c>
    </row>
    <row r="65" spans="1:13" ht="30">
      <c r="A65" s="49" t="s">
        <v>191</v>
      </c>
      <c r="B65" s="200" t="s">
        <v>192</v>
      </c>
      <c r="C65" s="107">
        <f t="shared" ref="C65:I65" si="10">C95/C70</f>
        <v>68.047058823529426</v>
      </c>
      <c r="D65" s="107">
        <f t="shared" si="10"/>
        <v>56.682352941176482</v>
      </c>
      <c r="E65" s="107">
        <f t="shared" si="10"/>
        <v>53.443361344537834</v>
      </c>
      <c r="F65" s="107">
        <f t="shared" si="10"/>
        <v>51.439235294117658</v>
      </c>
      <c r="G65" s="107">
        <f t="shared" si="10"/>
        <v>50.296141176470606</v>
      </c>
      <c r="H65" s="107">
        <f t="shared" si="10"/>
        <v>49.793179764705904</v>
      </c>
      <c r="I65" s="108">
        <f t="shared" si="10"/>
        <v>49.793179764705911</v>
      </c>
    </row>
    <row r="66" spans="1:13" ht="18.75" customHeight="1">
      <c r="A66" s="693" t="s">
        <v>164</v>
      </c>
      <c r="B66" s="694"/>
      <c r="C66" s="694"/>
      <c r="D66" s="694"/>
      <c r="E66" s="694"/>
      <c r="F66" s="694"/>
      <c r="G66" s="694"/>
      <c r="H66" s="694"/>
      <c r="I66" s="695"/>
    </row>
    <row r="67" spans="1:13">
      <c r="A67" s="49" t="s">
        <v>126</v>
      </c>
      <c r="B67" s="200" t="s">
        <v>28</v>
      </c>
      <c r="C67" s="83">
        <f>HOU_URB_RawData!C63</f>
        <v>90</v>
      </c>
      <c r="D67" s="83">
        <f>HOU_URB_RawData!D63</f>
        <v>90</v>
      </c>
      <c r="E67" s="83">
        <f>HOU_URB_RawData!E63</f>
        <v>90</v>
      </c>
      <c r="F67" s="83">
        <f>HOU_URB_RawData!F63</f>
        <v>90</v>
      </c>
      <c r="G67" s="83">
        <f>HOU_URB_RawData!G63</f>
        <v>90</v>
      </c>
      <c r="H67" s="83">
        <f>HOU_URB_RawData!H63</f>
        <v>90</v>
      </c>
      <c r="I67" s="84">
        <f>HOU_URB_RawData!I63</f>
        <v>90</v>
      </c>
    </row>
    <row r="68" spans="1:13">
      <c r="A68" s="49" t="s">
        <v>127</v>
      </c>
      <c r="B68" s="200" t="s">
        <v>28</v>
      </c>
      <c r="C68" s="83">
        <f>HOU_URB_RawData!C64</f>
        <v>80</v>
      </c>
      <c r="D68" s="83">
        <f>HOU_URB_RawData!D64</f>
        <v>80</v>
      </c>
      <c r="E68" s="83">
        <f>HOU_URB_RawData!E64</f>
        <v>80</v>
      </c>
      <c r="F68" s="83">
        <f>HOU_URB_RawData!F64</f>
        <v>80</v>
      </c>
      <c r="G68" s="83">
        <f>HOU_URB_RawData!G64</f>
        <v>80</v>
      </c>
      <c r="H68" s="83">
        <f>HOU_URB_RawData!H64</f>
        <v>80</v>
      </c>
      <c r="I68" s="84">
        <f>HOU_URB_RawData!I64</f>
        <v>80</v>
      </c>
    </row>
    <row r="69" spans="1:13">
      <c r="A69" s="49" t="s">
        <v>128</v>
      </c>
      <c r="B69" s="200" t="s">
        <v>28</v>
      </c>
      <c r="C69" s="83">
        <f>HOU_URB_RawData!C65</f>
        <v>60</v>
      </c>
      <c r="D69" s="83">
        <f>HOU_URB_RawData!D65</f>
        <v>60</v>
      </c>
      <c r="E69" s="83">
        <f>HOU_URB_RawData!E65</f>
        <v>60</v>
      </c>
      <c r="F69" s="83">
        <f>HOU_URB_RawData!F65</f>
        <v>60</v>
      </c>
      <c r="G69" s="83">
        <f>HOU_URB_RawData!G65</f>
        <v>60</v>
      </c>
      <c r="H69" s="83">
        <f>HOU_URB_RawData!H65</f>
        <v>60</v>
      </c>
      <c r="I69" s="84">
        <f>HOU_URB_RawData!I65</f>
        <v>60</v>
      </c>
    </row>
    <row r="70" spans="1:13">
      <c r="A70" s="49" t="s">
        <v>193</v>
      </c>
      <c r="B70" s="200" t="s">
        <v>23</v>
      </c>
      <c r="C70" s="83">
        <f>(C67*C5+C68*C6+C69*C7)/10000*HOU_URB_RawData!C15/100*HOU_URB_RawData!C13</f>
        <v>2.125</v>
      </c>
      <c r="D70" s="83">
        <f>(D67*D5+D68*D6+D69*D7)/10000*HOU_URB_RawData!D15/100*HOU_URB_RawData!D13</f>
        <v>2.5499999999999998</v>
      </c>
      <c r="E70" s="83">
        <f>(E67*E5+E68*E6+E69*E7)/10000*HOU_URB_RawData!E15/100*HOU_URB_RawData!E13</f>
        <v>2.9750000000000001</v>
      </c>
      <c r="F70" s="83">
        <f>(F67*F5+F68*F6+F69*F7)/10000*HOU_URB_RawData!F15/100*HOU_URB_RawData!F13</f>
        <v>3.4</v>
      </c>
      <c r="G70" s="83">
        <f>(G67*G5+G68*G6+G69*G7)/10000*HOU_URB_RawData!G15/100*HOU_URB_RawData!G13</f>
        <v>3.8249999999999997</v>
      </c>
      <c r="H70" s="83">
        <f>(H67*H5+H68*H6+H69*H7)/10000*HOU_URB_RawData!H15/100*HOU_URB_RawData!H13</f>
        <v>4.25</v>
      </c>
      <c r="I70" s="84">
        <f>(I67*I5+I68*I6+I69*I7)/10000*HOU_URB_RawData!I15/100*HOU_URB_RawData!I13</f>
        <v>4.6749999999999998</v>
      </c>
    </row>
    <row r="71" spans="1:13">
      <c r="A71" s="588" t="s">
        <v>62</v>
      </c>
      <c r="B71" s="534"/>
      <c r="C71" s="534"/>
      <c r="D71" s="534"/>
      <c r="E71" s="534"/>
      <c r="F71" s="534"/>
      <c r="G71" s="534"/>
      <c r="H71" s="534"/>
      <c r="I71" s="589"/>
      <c r="M71" s="200"/>
    </row>
    <row r="72" spans="1:13">
      <c r="A72" s="272" t="s">
        <v>10</v>
      </c>
      <c r="B72" s="273" t="s">
        <v>55</v>
      </c>
      <c r="C72" s="307">
        <f>HOU_URB_RawData!C67</f>
        <v>32</v>
      </c>
      <c r="D72" s="307">
        <f>HOU_URB_RawData!D67</f>
        <v>35.200000000000003</v>
      </c>
      <c r="E72" s="307">
        <f>HOU_URB_RawData!E67</f>
        <v>38.720000000000006</v>
      </c>
      <c r="F72" s="307">
        <f>HOU_URB_RawData!F67</f>
        <v>42.592000000000013</v>
      </c>
      <c r="G72" s="307">
        <f>HOU_URB_RawData!G67</f>
        <v>46.85120000000002</v>
      </c>
      <c r="H72" s="307">
        <f>HOU_URB_RawData!H67</f>
        <v>51.536320000000025</v>
      </c>
      <c r="I72" s="308">
        <f>HOU_URB_RawData!I67</f>
        <v>56.689952000000034</v>
      </c>
      <c r="M72" s="200"/>
    </row>
    <row r="73" spans="1:13">
      <c r="A73" s="272" t="s">
        <v>11</v>
      </c>
      <c r="B73" s="273" t="s">
        <v>55</v>
      </c>
      <c r="C73" s="307">
        <f>HOU_URB_RawData!C68</f>
        <v>12</v>
      </c>
      <c r="D73" s="307">
        <f>HOU_URB_RawData!D68</f>
        <v>13.200000000000001</v>
      </c>
      <c r="E73" s="307">
        <f>HOU_URB_RawData!E68</f>
        <v>14.520000000000003</v>
      </c>
      <c r="F73" s="307">
        <f>HOU_URB_RawData!F68</f>
        <v>15.972000000000005</v>
      </c>
      <c r="G73" s="307">
        <f>HOU_URB_RawData!G68</f>
        <v>17.569200000000006</v>
      </c>
      <c r="H73" s="307">
        <f>HOU_URB_RawData!H68</f>
        <v>19.326120000000007</v>
      </c>
      <c r="I73" s="308">
        <f>HOU_URB_RawData!I68</f>
        <v>21.258732000000009</v>
      </c>
      <c r="M73" s="200"/>
    </row>
    <row r="74" spans="1:13">
      <c r="A74" s="272" t="s">
        <v>12</v>
      </c>
      <c r="B74" s="273" t="s">
        <v>55</v>
      </c>
      <c r="C74" s="307">
        <f>HOU_URB_RawData!C69</f>
        <v>44</v>
      </c>
      <c r="D74" s="307">
        <f>HOU_URB_RawData!D69</f>
        <v>48.400000000000006</v>
      </c>
      <c r="E74" s="307">
        <f>HOU_URB_RawData!E69</f>
        <v>53.240000000000009</v>
      </c>
      <c r="F74" s="307">
        <f>HOU_URB_RawData!F69</f>
        <v>58.564000000000014</v>
      </c>
      <c r="G74" s="307">
        <f>HOU_URB_RawData!G69</f>
        <v>64.420400000000015</v>
      </c>
      <c r="H74" s="307">
        <f>HOU_URB_RawData!H69</f>
        <v>70.862440000000021</v>
      </c>
      <c r="I74" s="308">
        <f>HOU_URB_RawData!I69</f>
        <v>77.948684000000029</v>
      </c>
      <c r="M74" s="200"/>
    </row>
    <row r="75" spans="1:13">
      <c r="A75" s="272" t="s">
        <v>165</v>
      </c>
      <c r="B75" s="273" t="s">
        <v>55</v>
      </c>
      <c r="C75" s="307">
        <f>HOU_URB_RawData!C70</f>
        <v>8.8000000000000007</v>
      </c>
      <c r="D75" s="307">
        <f>HOU_URB_RawData!D70</f>
        <v>9.6800000000000015</v>
      </c>
      <c r="E75" s="307">
        <f>HOU_URB_RawData!E70</f>
        <v>10.648000000000003</v>
      </c>
      <c r="F75" s="307">
        <f>HOU_URB_RawData!F70</f>
        <v>11.712800000000003</v>
      </c>
      <c r="G75" s="307">
        <f>HOU_URB_RawData!G70</f>
        <v>12.884080000000004</v>
      </c>
      <c r="H75" s="307">
        <f>HOU_URB_RawData!H70</f>
        <v>14.172488000000005</v>
      </c>
      <c r="I75" s="308">
        <f>HOU_URB_RawData!I70</f>
        <v>15.589736800000006</v>
      </c>
      <c r="M75" s="200"/>
    </row>
    <row r="76" spans="1:13">
      <c r="A76" s="272" t="s">
        <v>80</v>
      </c>
      <c r="B76" s="273" t="s">
        <v>55</v>
      </c>
      <c r="C76" s="307">
        <f>HOU_URB_RawData!C71</f>
        <v>34</v>
      </c>
      <c r="D76" s="307">
        <f>HOU_URB_RawData!D71</f>
        <v>37.400000000000006</v>
      </c>
      <c r="E76" s="307">
        <f>HOU_URB_RawData!E71</f>
        <v>41.140000000000008</v>
      </c>
      <c r="F76" s="307">
        <f>HOU_URB_RawData!F71</f>
        <v>45.254000000000012</v>
      </c>
      <c r="G76" s="307">
        <f>HOU_URB_RawData!G71</f>
        <v>49.779400000000017</v>
      </c>
      <c r="H76" s="307">
        <f>HOU_URB_RawData!H71</f>
        <v>54.757340000000021</v>
      </c>
      <c r="I76" s="308">
        <f>HOU_URB_RawData!I71</f>
        <v>60.23307400000003</v>
      </c>
      <c r="M76" s="200"/>
    </row>
    <row r="77" spans="1:13">
      <c r="A77" s="272" t="s">
        <v>158</v>
      </c>
      <c r="B77" s="273" t="s">
        <v>55</v>
      </c>
      <c r="C77" s="307">
        <f>HOU_URB_RawData!C72</f>
        <v>12</v>
      </c>
      <c r="D77" s="307">
        <f>HOU_URB_RawData!D72</f>
        <v>13.200000000000001</v>
      </c>
      <c r="E77" s="307">
        <f>HOU_URB_RawData!E72</f>
        <v>14.520000000000003</v>
      </c>
      <c r="F77" s="307">
        <f>HOU_URB_RawData!F72</f>
        <v>15.972000000000005</v>
      </c>
      <c r="G77" s="307">
        <f>HOU_URB_RawData!G72</f>
        <v>17.569200000000006</v>
      </c>
      <c r="H77" s="307">
        <f>HOU_URB_RawData!H72</f>
        <v>19.326120000000007</v>
      </c>
      <c r="I77" s="308">
        <f>HOU_URB_RawData!I72</f>
        <v>21.258732000000009</v>
      </c>
      <c r="M77" s="200"/>
    </row>
    <row r="78" spans="1:13">
      <c r="A78" s="272" t="s">
        <v>13</v>
      </c>
      <c r="B78" s="273" t="s">
        <v>55</v>
      </c>
      <c r="C78" s="307">
        <f>HOU_URB_RawData!C73</f>
        <v>5</v>
      </c>
      <c r="D78" s="307">
        <f>HOU_URB_RawData!D73</f>
        <v>5.5</v>
      </c>
      <c r="E78" s="307">
        <f>HOU_URB_RawData!E73</f>
        <v>6.0500000000000007</v>
      </c>
      <c r="F78" s="307">
        <f>HOU_URB_RawData!F73</f>
        <v>6.6550000000000011</v>
      </c>
      <c r="G78" s="307">
        <f>HOU_URB_RawData!G73</f>
        <v>7.3205000000000018</v>
      </c>
      <c r="H78" s="307">
        <f>HOU_URB_RawData!H73</f>
        <v>8.0525500000000019</v>
      </c>
      <c r="I78" s="308">
        <f>HOU_URB_RawData!I73</f>
        <v>8.8578050000000026</v>
      </c>
      <c r="M78" s="200"/>
    </row>
    <row r="79" spans="1:13">
      <c r="A79" s="635" t="s">
        <v>81</v>
      </c>
      <c r="B79" s="531"/>
      <c r="C79" s="531"/>
      <c r="D79" s="531"/>
      <c r="E79" s="531"/>
      <c r="F79" s="531"/>
      <c r="G79" s="531"/>
      <c r="H79" s="531"/>
      <c r="I79" s="636"/>
      <c r="M79" s="200"/>
    </row>
    <row r="80" spans="1:13">
      <c r="A80" s="275" t="s">
        <v>159</v>
      </c>
      <c r="B80" s="265" t="s">
        <v>28</v>
      </c>
      <c r="C80" s="265">
        <f>HOU_URB_RawData!C75</f>
        <v>60</v>
      </c>
      <c r="D80" s="265">
        <f>HOU_URB_RawData!D75</f>
        <v>60</v>
      </c>
      <c r="E80" s="265">
        <f>HOU_URB_RawData!E75</f>
        <v>60</v>
      </c>
      <c r="F80" s="265">
        <f>HOU_URB_RawData!F75</f>
        <v>60</v>
      </c>
      <c r="G80" s="265">
        <f>HOU_URB_RawData!G75</f>
        <v>60</v>
      </c>
      <c r="H80" s="265">
        <f>HOU_URB_RawData!H75</f>
        <v>60</v>
      </c>
      <c r="I80" s="276">
        <f>HOU_URB_RawData!I75</f>
        <v>60</v>
      </c>
    </row>
    <row r="81" spans="1:9">
      <c r="A81" s="275" t="s">
        <v>160</v>
      </c>
      <c r="B81" s="265" t="s">
        <v>28</v>
      </c>
      <c r="C81" s="265">
        <f>HOU_URB_RawData!C76</f>
        <v>70</v>
      </c>
      <c r="D81" s="265">
        <f>HOU_URB_RawData!D76</f>
        <v>70</v>
      </c>
      <c r="E81" s="265">
        <f>HOU_URB_RawData!E76</f>
        <v>70</v>
      </c>
      <c r="F81" s="265">
        <f>HOU_URB_RawData!F76</f>
        <v>70</v>
      </c>
      <c r="G81" s="265">
        <f>HOU_URB_RawData!G76</f>
        <v>70</v>
      </c>
      <c r="H81" s="265">
        <f>HOU_URB_RawData!H76</f>
        <v>70</v>
      </c>
      <c r="I81" s="276">
        <f>HOU_URB_RawData!I76</f>
        <v>70</v>
      </c>
    </row>
    <row r="82" spans="1:9">
      <c r="A82" s="275" t="s">
        <v>161</v>
      </c>
      <c r="B82" s="265" t="s">
        <v>28</v>
      </c>
      <c r="C82" s="265">
        <f>HOU_URB_RawData!C77</f>
        <v>100</v>
      </c>
      <c r="D82" s="265">
        <f>HOU_URB_RawData!D77</f>
        <v>100</v>
      </c>
      <c r="E82" s="265">
        <f>HOU_URB_RawData!E77</f>
        <v>100</v>
      </c>
      <c r="F82" s="265">
        <f>HOU_URB_RawData!F77</f>
        <v>100</v>
      </c>
      <c r="G82" s="265">
        <f>HOU_URB_RawData!G77</f>
        <v>100</v>
      </c>
      <c r="H82" s="265">
        <f>HOU_URB_RawData!H77</f>
        <v>100</v>
      </c>
      <c r="I82" s="276">
        <f>HOU_URB_RawData!I77</f>
        <v>100</v>
      </c>
    </row>
    <row r="83" spans="1:9">
      <c r="A83" s="275" t="s">
        <v>50</v>
      </c>
      <c r="B83" s="265" t="s">
        <v>28</v>
      </c>
      <c r="C83" s="265">
        <f>HOU_URB_RawData!C78</f>
        <v>350</v>
      </c>
      <c r="D83" s="265">
        <f>HOU_URB_RawData!D78</f>
        <v>100</v>
      </c>
      <c r="E83" s="265">
        <f>HOU_URB_RawData!E78</f>
        <v>100</v>
      </c>
      <c r="F83" s="265">
        <f>HOU_URB_RawData!F78</f>
        <v>100</v>
      </c>
      <c r="G83" s="265">
        <f>HOU_URB_RawData!G78</f>
        <v>100</v>
      </c>
      <c r="H83" s="265">
        <f>HOU_URB_RawData!H78</f>
        <v>100</v>
      </c>
      <c r="I83" s="276">
        <f>HOU_URB_RawData!I78</f>
        <v>100</v>
      </c>
    </row>
    <row r="84" spans="1:9">
      <c r="A84" s="275" t="s">
        <v>80</v>
      </c>
      <c r="B84" s="265" t="s">
        <v>28</v>
      </c>
      <c r="C84" s="265">
        <f>HOU_URB_RawData!C79</f>
        <v>100</v>
      </c>
      <c r="D84" s="265">
        <f>HOU_URB_RawData!D79</f>
        <v>100</v>
      </c>
      <c r="E84" s="265">
        <f>HOU_URB_RawData!E79</f>
        <v>100</v>
      </c>
      <c r="F84" s="265">
        <f>HOU_URB_RawData!F79</f>
        <v>100</v>
      </c>
      <c r="G84" s="265">
        <f>HOU_URB_RawData!G79</f>
        <v>100</v>
      </c>
      <c r="H84" s="265">
        <f>HOU_URB_RawData!H79</f>
        <v>100</v>
      </c>
      <c r="I84" s="276">
        <f>HOU_URB_RawData!I79</f>
        <v>100</v>
      </c>
    </row>
    <row r="85" spans="1:9">
      <c r="A85" s="275" t="s">
        <v>162</v>
      </c>
      <c r="B85" s="265" t="s">
        <v>28</v>
      </c>
      <c r="C85" s="265">
        <f>HOU_URB_RawData!C80</f>
        <v>100</v>
      </c>
      <c r="D85" s="265">
        <f>HOU_URB_RawData!D80</f>
        <v>100</v>
      </c>
      <c r="E85" s="265">
        <f>HOU_URB_RawData!E80</f>
        <v>100</v>
      </c>
      <c r="F85" s="265">
        <f>HOU_URB_RawData!F80</f>
        <v>100</v>
      </c>
      <c r="G85" s="265">
        <f>HOU_URB_RawData!G80</f>
        <v>100</v>
      </c>
      <c r="H85" s="265">
        <f>HOU_URB_RawData!H80</f>
        <v>100</v>
      </c>
      <c r="I85" s="276">
        <f>HOU_URB_RawData!I80</f>
        <v>100</v>
      </c>
    </row>
    <row r="86" spans="1:9">
      <c r="A86" s="275" t="s">
        <v>52</v>
      </c>
      <c r="B86" s="265" t="s">
        <v>28</v>
      </c>
      <c r="C86" s="265">
        <f>HOU_URB_RawData!C81</f>
        <v>100</v>
      </c>
      <c r="D86" s="265">
        <f>HOU_URB_RawData!D81</f>
        <v>100</v>
      </c>
      <c r="E86" s="265">
        <f>HOU_URB_RawData!E81</f>
        <v>100</v>
      </c>
      <c r="F86" s="265">
        <f>HOU_URB_RawData!F81</f>
        <v>100</v>
      </c>
      <c r="G86" s="265">
        <f>HOU_URB_RawData!G81</f>
        <v>100</v>
      </c>
      <c r="H86" s="265">
        <f>HOU_URB_RawData!H81</f>
        <v>100</v>
      </c>
      <c r="I86" s="276">
        <f>HOU_URB_RawData!I81</f>
        <v>100</v>
      </c>
    </row>
    <row r="87" spans="1:9">
      <c r="A87" s="659" t="s">
        <v>82</v>
      </c>
      <c r="B87" s="660"/>
      <c r="C87" s="660"/>
      <c r="D87" s="660"/>
      <c r="E87" s="660"/>
      <c r="F87" s="660"/>
      <c r="G87" s="660"/>
      <c r="H87" s="660"/>
      <c r="I87" s="661"/>
    </row>
    <row r="88" spans="1:9">
      <c r="A88" s="290" t="s">
        <v>10</v>
      </c>
      <c r="B88" s="291" t="s">
        <v>55</v>
      </c>
      <c r="C88" s="309">
        <f>C72*C80/100</f>
        <v>19.2</v>
      </c>
      <c r="D88" s="309">
        <f t="shared" ref="D88:I88" si="11">D72*D80/100</f>
        <v>21.12</v>
      </c>
      <c r="E88" s="309">
        <f t="shared" si="11"/>
        <v>23.232000000000003</v>
      </c>
      <c r="F88" s="309">
        <f t="shared" si="11"/>
        <v>25.55520000000001</v>
      </c>
      <c r="G88" s="309">
        <f t="shared" si="11"/>
        <v>28.110720000000011</v>
      </c>
      <c r="H88" s="309">
        <f t="shared" si="11"/>
        <v>30.921792000000014</v>
      </c>
      <c r="I88" s="310">
        <f t="shared" si="11"/>
        <v>34.013971200000022</v>
      </c>
    </row>
    <row r="89" spans="1:9">
      <c r="A89" s="290" t="s">
        <v>11</v>
      </c>
      <c r="B89" s="291" t="s">
        <v>55</v>
      </c>
      <c r="C89" s="309">
        <f t="shared" ref="C89:I89" si="12">C73*C81/100</f>
        <v>8.4</v>
      </c>
      <c r="D89" s="309">
        <f t="shared" si="12"/>
        <v>9.240000000000002</v>
      </c>
      <c r="E89" s="309">
        <f t="shared" si="12"/>
        <v>10.164000000000001</v>
      </c>
      <c r="F89" s="309">
        <f t="shared" si="12"/>
        <v>11.180400000000004</v>
      </c>
      <c r="G89" s="309">
        <f t="shared" si="12"/>
        <v>12.298440000000005</v>
      </c>
      <c r="H89" s="309">
        <f t="shared" si="12"/>
        <v>13.528284000000006</v>
      </c>
      <c r="I89" s="310">
        <f t="shared" si="12"/>
        <v>14.881112400000006</v>
      </c>
    </row>
    <row r="90" spans="1:9">
      <c r="A90" s="290" t="s">
        <v>78</v>
      </c>
      <c r="B90" s="291" t="s">
        <v>55</v>
      </c>
      <c r="C90" s="309">
        <f>(C74-C75)*C82/100</f>
        <v>35.200000000000003</v>
      </c>
      <c r="D90" s="309">
        <f t="shared" ref="D90:I90" si="13">D74*D82/100</f>
        <v>48.400000000000006</v>
      </c>
      <c r="E90" s="309">
        <f t="shared" si="13"/>
        <v>53.240000000000009</v>
      </c>
      <c r="F90" s="309">
        <f t="shared" si="13"/>
        <v>58.564000000000014</v>
      </c>
      <c r="G90" s="309">
        <f t="shared" si="13"/>
        <v>64.420400000000015</v>
      </c>
      <c r="H90" s="309">
        <f t="shared" si="13"/>
        <v>70.862440000000021</v>
      </c>
      <c r="I90" s="310">
        <f t="shared" si="13"/>
        <v>77.948684000000029</v>
      </c>
    </row>
    <row r="91" spans="1:9">
      <c r="A91" s="290" t="s">
        <v>50</v>
      </c>
      <c r="B91" s="291" t="s">
        <v>55</v>
      </c>
      <c r="C91" s="309">
        <f t="shared" ref="C91:I91" si="14">C75*C83/100</f>
        <v>30.800000000000004</v>
      </c>
      <c r="D91" s="309">
        <f t="shared" si="14"/>
        <v>9.6800000000000015</v>
      </c>
      <c r="E91" s="309">
        <f t="shared" si="14"/>
        <v>10.648000000000003</v>
      </c>
      <c r="F91" s="309">
        <f t="shared" si="14"/>
        <v>11.712800000000005</v>
      </c>
      <c r="G91" s="309">
        <f t="shared" si="14"/>
        <v>12.884080000000004</v>
      </c>
      <c r="H91" s="309">
        <f t="shared" si="14"/>
        <v>14.172488000000005</v>
      </c>
      <c r="I91" s="310">
        <f t="shared" si="14"/>
        <v>15.589736800000004</v>
      </c>
    </row>
    <row r="92" spans="1:9">
      <c r="A92" s="290" t="s">
        <v>80</v>
      </c>
      <c r="B92" s="291" t="s">
        <v>55</v>
      </c>
      <c r="C92" s="309">
        <f t="shared" ref="C92:I92" si="15">C76*C84/100</f>
        <v>34</v>
      </c>
      <c r="D92" s="309">
        <f t="shared" si="15"/>
        <v>37.400000000000006</v>
      </c>
      <c r="E92" s="309">
        <f t="shared" si="15"/>
        <v>41.140000000000008</v>
      </c>
      <c r="F92" s="309">
        <f t="shared" si="15"/>
        <v>45.254000000000012</v>
      </c>
      <c r="G92" s="309">
        <f t="shared" si="15"/>
        <v>49.779400000000017</v>
      </c>
      <c r="H92" s="309">
        <f t="shared" si="15"/>
        <v>54.757340000000021</v>
      </c>
      <c r="I92" s="310">
        <f t="shared" si="15"/>
        <v>60.23307400000003</v>
      </c>
    </row>
    <row r="93" spans="1:9" ht="15.75" customHeight="1">
      <c r="A93" s="290" t="s">
        <v>158</v>
      </c>
      <c r="B93" s="291" t="s">
        <v>55</v>
      </c>
      <c r="C93" s="309">
        <f t="shared" ref="C93:I93" si="16">C77*C85/100</f>
        <v>12</v>
      </c>
      <c r="D93" s="309">
        <f t="shared" si="16"/>
        <v>13.2</v>
      </c>
      <c r="E93" s="309">
        <f t="shared" si="16"/>
        <v>14.520000000000003</v>
      </c>
      <c r="F93" s="309">
        <f t="shared" si="16"/>
        <v>15.972000000000005</v>
      </c>
      <c r="G93" s="309">
        <f t="shared" si="16"/>
        <v>17.569200000000006</v>
      </c>
      <c r="H93" s="309">
        <f t="shared" si="16"/>
        <v>19.326120000000007</v>
      </c>
      <c r="I93" s="310">
        <f t="shared" si="16"/>
        <v>21.258732000000009</v>
      </c>
    </row>
    <row r="94" spans="1:9" ht="15.75" customHeight="1">
      <c r="A94" s="290" t="s">
        <v>13</v>
      </c>
      <c r="B94" s="291" t="s">
        <v>55</v>
      </c>
      <c r="C94" s="309">
        <f t="shared" ref="C94:I94" si="17">C78*C86/100</f>
        <v>5</v>
      </c>
      <c r="D94" s="309">
        <f t="shared" si="17"/>
        <v>5.5</v>
      </c>
      <c r="E94" s="309">
        <f t="shared" si="17"/>
        <v>6.0500000000000007</v>
      </c>
      <c r="F94" s="309">
        <f t="shared" si="17"/>
        <v>6.6550000000000011</v>
      </c>
      <c r="G94" s="309">
        <f t="shared" si="17"/>
        <v>7.3205000000000018</v>
      </c>
      <c r="H94" s="309">
        <f t="shared" si="17"/>
        <v>8.0525500000000019</v>
      </c>
      <c r="I94" s="310">
        <f t="shared" si="17"/>
        <v>8.8578050000000026</v>
      </c>
    </row>
    <row r="95" spans="1:9" ht="15.75" customHeight="1">
      <c r="A95" s="290" t="s">
        <v>34</v>
      </c>
      <c r="B95" s="291" t="s">
        <v>55</v>
      </c>
      <c r="C95" s="309">
        <f>SUM(C88:C94)</f>
        <v>144.60000000000002</v>
      </c>
      <c r="D95" s="309">
        <f t="shared" ref="D95" si="18">SUM(D88:D94)</f>
        <v>144.54000000000002</v>
      </c>
      <c r="E95" s="309">
        <f t="shared" ref="E95" si="19">SUM(E88:E94)</f>
        <v>158.99400000000006</v>
      </c>
      <c r="F95" s="309">
        <f t="shared" ref="F95" si="20">SUM(F88:F94)</f>
        <v>174.89340000000004</v>
      </c>
      <c r="G95" s="309">
        <f t="shared" ref="G95" si="21">SUM(G88:G94)</f>
        <v>192.38274000000004</v>
      </c>
      <c r="H95" s="309">
        <f t="shared" ref="H95" si="22">SUM(H88:H94)</f>
        <v>211.62101400000009</v>
      </c>
      <c r="I95" s="310">
        <f t="shared" ref="I95" si="23">SUM(I88:I94)</f>
        <v>232.78311540000013</v>
      </c>
    </row>
    <row r="96" spans="1:9">
      <c r="A96" s="662" t="s">
        <v>83</v>
      </c>
      <c r="B96" s="663"/>
      <c r="C96" s="663"/>
      <c r="D96" s="663"/>
      <c r="E96" s="663"/>
      <c r="F96" s="663"/>
      <c r="G96" s="663"/>
      <c r="H96" s="663"/>
      <c r="I96" s="664"/>
    </row>
    <row r="97" spans="1:9">
      <c r="A97" s="311"/>
      <c r="B97" s="312"/>
      <c r="C97" s="200">
        <v>2022</v>
      </c>
      <c r="D97" s="5">
        <v>2025</v>
      </c>
      <c r="E97" s="5">
        <v>2030</v>
      </c>
      <c r="F97" s="5">
        <v>2035</v>
      </c>
      <c r="G97" s="5">
        <v>2040</v>
      </c>
      <c r="H97" s="5">
        <v>2045</v>
      </c>
      <c r="I97" s="29">
        <v>2050</v>
      </c>
    </row>
    <row r="98" spans="1:9">
      <c r="A98" s="313" t="s">
        <v>54</v>
      </c>
      <c r="B98" s="263" t="s">
        <v>28</v>
      </c>
      <c r="C98" s="266">
        <f>C88/C$95*100</f>
        <v>13.278008298755184</v>
      </c>
      <c r="D98" s="266">
        <f t="shared" ref="D98:I98" si="24">D88/D$95</f>
        <v>0.14611872146118721</v>
      </c>
      <c r="E98" s="266">
        <f t="shared" si="24"/>
        <v>0.14611872146118718</v>
      </c>
      <c r="F98" s="266">
        <f t="shared" si="24"/>
        <v>0.14611872146118723</v>
      </c>
      <c r="G98" s="266">
        <f t="shared" si="24"/>
        <v>0.14611872146118723</v>
      </c>
      <c r="H98" s="266">
        <f t="shared" si="24"/>
        <v>0.14611872146118723</v>
      </c>
      <c r="I98" s="314">
        <f t="shared" si="24"/>
        <v>0.14611872146118723</v>
      </c>
    </row>
    <row r="99" spans="1:9">
      <c r="A99" s="313" t="s">
        <v>11</v>
      </c>
      <c r="B99" s="263" t="s">
        <v>28</v>
      </c>
      <c r="C99" s="266">
        <f t="shared" ref="C99:C104" si="25">C89/C$95*100</f>
        <v>5.809128630705394</v>
      </c>
      <c r="D99" s="266">
        <f t="shared" ref="D99:I103" si="26">D89/D$95</f>
        <v>6.3926940639269417E-2</v>
      </c>
      <c r="E99" s="266">
        <f t="shared" si="26"/>
        <v>6.3926940639269389E-2</v>
      </c>
      <c r="F99" s="266">
        <f t="shared" si="26"/>
        <v>6.3926940639269417E-2</v>
      </c>
      <c r="G99" s="266">
        <f t="shared" si="26"/>
        <v>6.3926940639269417E-2</v>
      </c>
      <c r="H99" s="266">
        <f t="shared" si="26"/>
        <v>6.3926940639269417E-2</v>
      </c>
      <c r="I99" s="314">
        <f t="shared" si="26"/>
        <v>6.3926940639269403E-2</v>
      </c>
    </row>
    <row r="100" spans="1:9">
      <c r="A100" s="313" t="s">
        <v>12</v>
      </c>
      <c r="B100" s="263" t="s">
        <v>28</v>
      </c>
      <c r="C100" s="266">
        <f>(C90+C91)/C$95*100</f>
        <v>45.643153526970949</v>
      </c>
      <c r="D100" s="266">
        <f t="shared" si="26"/>
        <v>0.33485540334855401</v>
      </c>
      <c r="E100" s="266">
        <f t="shared" si="26"/>
        <v>0.33485540334855396</v>
      </c>
      <c r="F100" s="266">
        <f t="shared" si="26"/>
        <v>0.33485540334855401</v>
      </c>
      <c r="G100" s="266">
        <f t="shared" si="26"/>
        <v>0.33485540334855401</v>
      </c>
      <c r="H100" s="266">
        <f t="shared" si="26"/>
        <v>0.33485540334855401</v>
      </c>
      <c r="I100" s="314">
        <f t="shared" si="26"/>
        <v>0.33485540334855396</v>
      </c>
    </row>
    <row r="101" spans="1:9">
      <c r="A101" s="313" t="s">
        <v>165</v>
      </c>
      <c r="B101" s="263" t="s">
        <v>28</v>
      </c>
      <c r="C101" s="266">
        <f t="shared" si="25"/>
        <v>21.300138312586444</v>
      </c>
      <c r="D101" s="266">
        <f t="shared" si="26"/>
        <v>6.6971080669710803E-2</v>
      </c>
      <c r="E101" s="266">
        <f t="shared" si="26"/>
        <v>6.6971080669710803E-2</v>
      </c>
      <c r="F101" s="266">
        <f t="shared" si="26"/>
        <v>6.6971080669710817E-2</v>
      </c>
      <c r="G101" s="266">
        <f t="shared" si="26"/>
        <v>6.6971080669710817E-2</v>
      </c>
      <c r="H101" s="266">
        <f t="shared" si="26"/>
        <v>6.6971080669710803E-2</v>
      </c>
      <c r="I101" s="314">
        <f t="shared" si="26"/>
        <v>6.6971080669710789E-2</v>
      </c>
    </row>
    <row r="102" spans="1:9">
      <c r="A102" s="313" t="s">
        <v>80</v>
      </c>
      <c r="B102" s="263" t="s">
        <v>28</v>
      </c>
      <c r="C102" s="266">
        <f t="shared" si="25"/>
        <v>23.513139695712308</v>
      </c>
      <c r="D102" s="266">
        <f t="shared" si="26"/>
        <v>0.25875190258751901</v>
      </c>
      <c r="E102" s="266">
        <f t="shared" si="26"/>
        <v>0.25875190258751896</v>
      </c>
      <c r="F102" s="266">
        <f t="shared" si="26"/>
        <v>0.25875190258751901</v>
      </c>
      <c r="G102" s="266">
        <f t="shared" si="26"/>
        <v>0.25875190258751907</v>
      </c>
      <c r="H102" s="266">
        <f t="shared" si="26"/>
        <v>0.25875190258751901</v>
      </c>
      <c r="I102" s="314">
        <f t="shared" si="26"/>
        <v>0.25875190258751901</v>
      </c>
    </row>
    <row r="103" spans="1:9">
      <c r="A103" s="313" t="s">
        <v>158</v>
      </c>
      <c r="B103" s="263" t="s">
        <v>28</v>
      </c>
      <c r="C103" s="266">
        <f t="shared" si="25"/>
        <v>8.2987551867219906</v>
      </c>
      <c r="D103" s="266">
        <f t="shared" si="26"/>
        <v>9.132420091324199E-2</v>
      </c>
      <c r="E103" s="266">
        <f t="shared" si="26"/>
        <v>9.132420091324199E-2</v>
      </c>
      <c r="F103" s="266">
        <f t="shared" si="26"/>
        <v>9.1324200913242018E-2</v>
      </c>
      <c r="G103" s="266">
        <f t="shared" si="26"/>
        <v>9.1324200913242018E-2</v>
      </c>
      <c r="H103" s="266">
        <f t="shared" si="26"/>
        <v>9.1324200913242004E-2</v>
      </c>
      <c r="I103" s="314">
        <f t="shared" si="26"/>
        <v>9.1324200913242004E-2</v>
      </c>
    </row>
    <row r="104" spans="1:9">
      <c r="A104" s="313" t="s">
        <v>13</v>
      </c>
      <c r="B104" s="263" t="s">
        <v>28</v>
      </c>
      <c r="C104" s="266">
        <f t="shared" si="25"/>
        <v>3.4578146611341629</v>
      </c>
      <c r="D104" s="266">
        <f t="shared" ref="D104:I104" si="27">D94/D$95</f>
        <v>3.8051750380517502E-2</v>
      </c>
      <c r="E104" s="266">
        <f t="shared" si="27"/>
        <v>3.8051750380517495E-2</v>
      </c>
      <c r="F104" s="266">
        <f t="shared" si="27"/>
        <v>3.8051750380517502E-2</v>
      </c>
      <c r="G104" s="266">
        <f t="shared" si="27"/>
        <v>3.8051750380517502E-2</v>
      </c>
      <c r="H104" s="266">
        <f t="shared" si="27"/>
        <v>3.8051750380517495E-2</v>
      </c>
      <c r="I104" s="314">
        <f t="shared" si="27"/>
        <v>3.8051750380517495E-2</v>
      </c>
    </row>
    <row r="105" spans="1:9" s="58" customFormat="1" ht="18.600000000000001" customHeight="1">
      <c r="A105" s="632" t="s">
        <v>166</v>
      </c>
      <c r="B105" s="633"/>
      <c r="C105" s="633"/>
      <c r="D105" s="633"/>
      <c r="E105" s="633"/>
      <c r="F105" s="633"/>
      <c r="G105" s="633"/>
      <c r="H105" s="633"/>
      <c r="I105" s="634"/>
    </row>
    <row r="106" spans="1:9">
      <c r="A106" s="79"/>
      <c r="B106" s="200" t="s">
        <v>31</v>
      </c>
      <c r="C106" s="200">
        <v>2022</v>
      </c>
      <c r="D106" s="5">
        <v>2025</v>
      </c>
      <c r="E106" s="5">
        <v>2030</v>
      </c>
      <c r="F106" s="5">
        <v>2035</v>
      </c>
      <c r="G106" s="5">
        <v>2040</v>
      </c>
      <c r="H106" s="5">
        <v>2045</v>
      </c>
      <c r="I106" s="29">
        <v>2050</v>
      </c>
    </row>
    <row r="107" spans="1:9">
      <c r="A107" s="699" t="s">
        <v>62</v>
      </c>
      <c r="B107" s="562"/>
      <c r="C107" s="562"/>
      <c r="D107" s="562"/>
      <c r="E107" s="562"/>
      <c r="F107" s="562"/>
      <c r="G107" s="562"/>
      <c r="H107" s="562"/>
      <c r="I107" s="700"/>
    </row>
    <row r="108" spans="1:9">
      <c r="A108" s="65" t="s">
        <v>10</v>
      </c>
      <c r="B108" s="59" t="s">
        <v>55</v>
      </c>
      <c r="C108" s="116">
        <f>HOU_URB_RawData!C85</f>
        <v>32</v>
      </c>
      <c r="D108" s="116">
        <f>HOU_URB_RawData!D85</f>
        <v>35.200000000000003</v>
      </c>
      <c r="E108" s="116">
        <f>HOU_URB_RawData!E85</f>
        <v>38.720000000000006</v>
      </c>
      <c r="F108" s="116">
        <f>HOU_URB_RawData!F85</f>
        <v>42.592000000000013</v>
      </c>
      <c r="G108" s="116">
        <f>HOU_URB_RawData!G85</f>
        <v>46.85120000000002</v>
      </c>
      <c r="H108" s="116">
        <f>HOU_URB_RawData!H85</f>
        <v>51.536320000000025</v>
      </c>
      <c r="I108" s="117">
        <f>HOU_URB_RawData!I85</f>
        <v>56.689952000000034</v>
      </c>
    </row>
    <row r="109" spans="1:9">
      <c r="A109" s="65" t="s">
        <v>11</v>
      </c>
      <c r="B109" s="59" t="s">
        <v>55</v>
      </c>
      <c r="C109" s="116">
        <f>HOU_URB_RawData!C86</f>
        <v>12</v>
      </c>
      <c r="D109" s="116">
        <f>HOU_URB_RawData!D86</f>
        <v>13.200000000000001</v>
      </c>
      <c r="E109" s="116">
        <f>HOU_URB_RawData!E86</f>
        <v>14.520000000000003</v>
      </c>
      <c r="F109" s="116">
        <f>HOU_URB_RawData!F86</f>
        <v>15.972000000000005</v>
      </c>
      <c r="G109" s="116">
        <f>HOU_URB_RawData!G86</f>
        <v>17.569200000000006</v>
      </c>
      <c r="H109" s="116">
        <f>HOU_URB_RawData!H86</f>
        <v>19.326120000000007</v>
      </c>
      <c r="I109" s="117">
        <f>HOU_URB_RawData!I86</f>
        <v>21.258732000000009</v>
      </c>
    </row>
    <row r="110" spans="1:9">
      <c r="A110" s="65" t="s">
        <v>12</v>
      </c>
      <c r="B110" s="59" t="s">
        <v>55</v>
      </c>
      <c r="C110" s="116">
        <f>HOU_URB_RawData!C87</f>
        <v>44</v>
      </c>
      <c r="D110" s="116">
        <f>HOU_URB_RawData!D87</f>
        <v>48.400000000000006</v>
      </c>
      <c r="E110" s="116">
        <f>HOU_URB_RawData!E87</f>
        <v>53.240000000000009</v>
      </c>
      <c r="F110" s="116">
        <f>HOU_URB_RawData!F87</f>
        <v>58.564000000000014</v>
      </c>
      <c r="G110" s="116">
        <f>HOU_URB_RawData!G87</f>
        <v>64.420400000000015</v>
      </c>
      <c r="H110" s="116">
        <f>HOU_URB_RawData!H87</f>
        <v>70.862440000000021</v>
      </c>
      <c r="I110" s="117">
        <f>HOU_URB_RawData!I87</f>
        <v>77.948684000000029</v>
      </c>
    </row>
    <row r="111" spans="1:9">
      <c r="A111" s="65" t="s">
        <v>158</v>
      </c>
      <c r="B111" s="59" t="s">
        <v>55</v>
      </c>
      <c r="C111" s="116">
        <f>HOU_URB_RawData!C88</f>
        <v>12</v>
      </c>
      <c r="D111" s="116">
        <f>HOU_URB_RawData!D88</f>
        <v>13.200000000000001</v>
      </c>
      <c r="E111" s="116">
        <f>HOU_URB_RawData!E88</f>
        <v>14.520000000000003</v>
      </c>
      <c r="F111" s="116">
        <f>HOU_URB_RawData!F88</f>
        <v>15.972000000000005</v>
      </c>
      <c r="G111" s="116">
        <f>HOU_URB_RawData!G88</f>
        <v>17.569200000000006</v>
      </c>
      <c r="H111" s="116">
        <f>HOU_URB_RawData!H88</f>
        <v>19.326120000000007</v>
      </c>
      <c r="I111" s="117">
        <f>HOU_URB_RawData!I88</f>
        <v>21.258732000000009</v>
      </c>
    </row>
    <row r="112" spans="1:9">
      <c r="A112" s="65" t="s">
        <v>13</v>
      </c>
      <c r="B112" s="59" t="s">
        <v>55</v>
      </c>
      <c r="C112" s="116">
        <f>HOU_URB_RawData!C89</f>
        <v>5</v>
      </c>
      <c r="D112" s="116">
        <f>HOU_URB_RawData!D89</f>
        <v>5.5</v>
      </c>
      <c r="E112" s="116">
        <f>HOU_URB_RawData!E89</f>
        <v>6.0500000000000007</v>
      </c>
      <c r="F112" s="116">
        <f>HOU_URB_RawData!F89</f>
        <v>6.6550000000000011</v>
      </c>
      <c r="G112" s="116">
        <f>HOU_URB_RawData!G89</f>
        <v>7.3205000000000018</v>
      </c>
      <c r="H112" s="116">
        <f>HOU_URB_RawData!H89</f>
        <v>8.0525500000000019</v>
      </c>
      <c r="I112" s="117">
        <f>HOU_URB_RawData!I89</f>
        <v>8.8578050000000026</v>
      </c>
    </row>
    <row r="113" spans="1:9">
      <c r="A113" s="640" t="s">
        <v>194</v>
      </c>
      <c r="B113" s="641"/>
      <c r="C113" s="641"/>
      <c r="D113" s="641"/>
      <c r="E113" s="641"/>
      <c r="F113" s="641"/>
      <c r="G113" s="641"/>
      <c r="H113" s="641"/>
      <c r="I113" s="642"/>
    </row>
    <row r="114" spans="1:9">
      <c r="A114" s="65" t="s">
        <v>126</v>
      </c>
      <c r="B114" s="59" t="s">
        <v>28</v>
      </c>
      <c r="C114" s="59">
        <f>HOU_URB_RawData!C91</f>
        <v>65</v>
      </c>
      <c r="D114" s="59">
        <f>HOU_URB_RawData!D91</f>
        <v>65</v>
      </c>
      <c r="E114" s="59">
        <f>HOU_URB_RawData!E91</f>
        <v>65</v>
      </c>
      <c r="F114" s="59">
        <f>HOU_URB_RawData!F91</f>
        <v>65</v>
      </c>
      <c r="G114" s="59">
        <f>HOU_URB_RawData!G91</f>
        <v>65</v>
      </c>
      <c r="H114" s="59">
        <f>HOU_URB_RawData!H91</f>
        <v>65</v>
      </c>
      <c r="I114" s="88">
        <f>HOU_URB_RawData!I91</f>
        <v>65</v>
      </c>
    </row>
    <row r="115" spans="1:9">
      <c r="A115" s="65" t="s">
        <v>127</v>
      </c>
      <c r="B115" s="59" t="s">
        <v>28</v>
      </c>
      <c r="C115" s="59">
        <f>HOU_URB_RawData!C92</f>
        <v>20</v>
      </c>
      <c r="D115" s="59">
        <f>HOU_URB_RawData!D92</f>
        <v>20</v>
      </c>
      <c r="E115" s="59">
        <f>HOU_URB_RawData!E92</f>
        <v>20</v>
      </c>
      <c r="F115" s="59">
        <f>HOU_URB_RawData!F92</f>
        <v>20</v>
      </c>
      <c r="G115" s="59">
        <f>HOU_URB_RawData!G92</f>
        <v>20</v>
      </c>
      <c r="H115" s="59">
        <f>HOU_URB_RawData!H92</f>
        <v>20</v>
      </c>
      <c r="I115" s="88">
        <f>HOU_URB_RawData!I92</f>
        <v>20</v>
      </c>
    </row>
    <row r="116" spans="1:9">
      <c r="A116" s="65" t="s">
        <v>128</v>
      </c>
      <c r="B116" s="59" t="s">
        <v>28</v>
      </c>
      <c r="C116" s="59">
        <f>HOU_URB_RawData!C93</f>
        <v>15</v>
      </c>
      <c r="D116" s="59">
        <f>HOU_URB_RawData!D93</f>
        <v>15</v>
      </c>
      <c r="E116" s="59">
        <f>HOU_URB_RawData!E93</f>
        <v>15</v>
      </c>
      <c r="F116" s="59">
        <f>HOU_URB_RawData!F93</f>
        <v>15</v>
      </c>
      <c r="G116" s="59">
        <f>HOU_URB_RawData!G93</f>
        <v>15</v>
      </c>
      <c r="H116" s="59">
        <f>HOU_URB_RawData!H93</f>
        <v>15</v>
      </c>
      <c r="I116" s="88">
        <f>HOU_URB_RawData!I93</f>
        <v>15</v>
      </c>
    </row>
    <row r="117" spans="1:9">
      <c r="A117" s="635" t="s">
        <v>81</v>
      </c>
      <c r="B117" s="531"/>
      <c r="C117" s="531"/>
      <c r="D117" s="531"/>
      <c r="E117" s="531"/>
      <c r="F117" s="531"/>
      <c r="G117" s="531"/>
      <c r="H117" s="531"/>
      <c r="I117" s="636"/>
    </row>
    <row r="118" spans="1:9">
      <c r="A118" s="275" t="s">
        <v>159</v>
      </c>
      <c r="B118" s="265" t="s">
        <v>28</v>
      </c>
      <c r="C118" s="265">
        <f>HOU_URB_RawData!C95</f>
        <v>60</v>
      </c>
      <c r="D118" s="265">
        <f>HOU_URB_RawData!D95</f>
        <v>60</v>
      </c>
      <c r="E118" s="265">
        <f>HOU_URB_RawData!E95</f>
        <v>60</v>
      </c>
      <c r="F118" s="265">
        <f>HOU_URB_RawData!F95</f>
        <v>60</v>
      </c>
      <c r="G118" s="265">
        <f>HOU_URB_RawData!G95</f>
        <v>60</v>
      </c>
      <c r="H118" s="265">
        <f>HOU_URB_RawData!H95</f>
        <v>60</v>
      </c>
      <c r="I118" s="276">
        <f>HOU_URB_RawData!I95</f>
        <v>60</v>
      </c>
    </row>
    <row r="119" spans="1:9">
      <c r="A119" s="275" t="s">
        <v>160</v>
      </c>
      <c r="B119" s="265" t="s">
        <v>28</v>
      </c>
      <c r="C119" s="265">
        <f>HOU_URB_RawData!C96</f>
        <v>70</v>
      </c>
      <c r="D119" s="265">
        <f>HOU_URB_RawData!D96</f>
        <v>70</v>
      </c>
      <c r="E119" s="265">
        <f>HOU_URB_RawData!E96</f>
        <v>70</v>
      </c>
      <c r="F119" s="265">
        <f>HOU_URB_RawData!F96</f>
        <v>70</v>
      </c>
      <c r="G119" s="265">
        <f>HOU_URB_RawData!G96</f>
        <v>70</v>
      </c>
      <c r="H119" s="265">
        <f>HOU_URB_RawData!H96</f>
        <v>70</v>
      </c>
      <c r="I119" s="276">
        <f>HOU_URB_RawData!I96</f>
        <v>70</v>
      </c>
    </row>
    <row r="120" spans="1:9">
      <c r="A120" s="275" t="s">
        <v>161</v>
      </c>
      <c r="B120" s="265" t="s">
        <v>28</v>
      </c>
      <c r="C120" s="265">
        <f>HOU_URB_RawData!C97</f>
        <v>100</v>
      </c>
      <c r="D120" s="265">
        <f>HOU_URB_RawData!D97</f>
        <v>100</v>
      </c>
      <c r="E120" s="265">
        <f>HOU_URB_RawData!E97</f>
        <v>100</v>
      </c>
      <c r="F120" s="265">
        <f>HOU_URB_RawData!F97</f>
        <v>100</v>
      </c>
      <c r="G120" s="265">
        <f>HOU_URB_RawData!G97</f>
        <v>100</v>
      </c>
      <c r="H120" s="265">
        <f>HOU_URB_RawData!H97</f>
        <v>100</v>
      </c>
      <c r="I120" s="276">
        <f>HOU_URB_RawData!I97</f>
        <v>100</v>
      </c>
    </row>
    <row r="121" spans="1:9">
      <c r="A121" s="275" t="s">
        <v>162</v>
      </c>
      <c r="B121" s="265" t="s">
        <v>28</v>
      </c>
      <c r="C121" s="265">
        <f>HOU_URB_RawData!C98</f>
        <v>100</v>
      </c>
      <c r="D121" s="265">
        <f>HOU_URB_RawData!D98</f>
        <v>100</v>
      </c>
      <c r="E121" s="265">
        <f>HOU_URB_RawData!E98</f>
        <v>100</v>
      </c>
      <c r="F121" s="265">
        <f>HOU_URB_RawData!F98</f>
        <v>100</v>
      </c>
      <c r="G121" s="265">
        <f>HOU_URB_RawData!G98</f>
        <v>100</v>
      </c>
      <c r="H121" s="265">
        <f>HOU_URB_RawData!H98</f>
        <v>100</v>
      </c>
      <c r="I121" s="276">
        <f>HOU_URB_RawData!I98</f>
        <v>100</v>
      </c>
    </row>
    <row r="122" spans="1:9">
      <c r="A122" s="275" t="s">
        <v>52</v>
      </c>
      <c r="B122" s="265" t="s">
        <v>28</v>
      </c>
      <c r="C122" s="265">
        <f>HOU_URB_RawData!C99</f>
        <v>100</v>
      </c>
      <c r="D122" s="265">
        <f>HOU_URB_RawData!D99</f>
        <v>100</v>
      </c>
      <c r="E122" s="265">
        <f>HOU_URB_RawData!E99</f>
        <v>100</v>
      </c>
      <c r="F122" s="265">
        <f>HOU_URB_RawData!F99</f>
        <v>100</v>
      </c>
      <c r="G122" s="265">
        <f>HOU_URB_RawData!G99</f>
        <v>100</v>
      </c>
      <c r="H122" s="265">
        <f>HOU_URB_RawData!H99</f>
        <v>100</v>
      </c>
      <c r="I122" s="276">
        <f>HOU_URB_RawData!I99</f>
        <v>100</v>
      </c>
    </row>
    <row r="123" spans="1:9">
      <c r="A123" s="659" t="s">
        <v>82</v>
      </c>
      <c r="B123" s="660"/>
      <c r="C123" s="660"/>
      <c r="D123" s="660"/>
      <c r="E123" s="660"/>
      <c r="F123" s="660"/>
      <c r="G123" s="660"/>
      <c r="H123" s="660"/>
      <c r="I123" s="661"/>
    </row>
    <row r="124" spans="1:9">
      <c r="A124" s="290" t="s">
        <v>10</v>
      </c>
      <c r="B124" s="291" t="s">
        <v>55</v>
      </c>
      <c r="C124" s="309">
        <f>C108*C118/100</f>
        <v>19.2</v>
      </c>
      <c r="D124" s="309">
        <f t="shared" ref="D124:I124" si="28">D108*D118/100</f>
        <v>21.12</v>
      </c>
      <c r="E124" s="309">
        <f t="shared" si="28"/>
        <v>23.232000000000003</v>
      </c>
      <c r="F124" s="309">
        <f t="shared" si="28"/>
        <v>25.55520000000001</v>
      </c>
      <c r="G124" s="309">
        <f t="shared" si="28"/>
        <v>28.110720000000011</v>
      </c>
      <c r="H124" s="309">
        <f t="shared" si="28"/>
        <v>30.921792000000014</v>
      </c>
      <c r="I124" s="310">
        <f t="shared" si="28"/>
        <v>34.013971200000022</v>
      </c>
    </row>
    <row r="125" spans="1:9">
      <c r="A125" s="290" t="s">
        <v>11</v>
      </c>
      <c r="B125" s="291" t="s">
        <v>55</v>
      </c>
      <c r="C125" s="309">
        <f>C109*C119/100</f>
        <v>8.4</v>
      </c>
      <c r="D125" s="309">
        <f t="shared" ref="D125:I125" si="29">D109*D119/100</f>
        <v>9.240000000000002</v>
      </c>
      <c r="E125" s="309">
        <f t="shared" si="29"/>
        <v>10.164000000000001</v>
      </c>
      <c r="F125" s="309">
        <f t="shared" si="29"/>
        <v>11.180400000000004</v>
      </c>
      <c r="G125" s="309">
        <f t="shared" si="29"/>
        <v>12.298440000000005</v>
      </c>
      <c r="H125" s="309">
        <f t="shared" si="29"/>
        <v>13.528284000000006</v>
      </c>
      <c r="I125" s="310">
        <f t="shared" si="29"/>
        <v>14.881112400000006</v>
      </c>
    </row>
    <row r="126" spans="1:9">
      <c r="A126" s="290" t="s">
        <v>12</v>
      </c>
      <c r="B126" s="291" t="s">
        <v>55</v>
      </c>
      <c r="C126" s="309">
        <f>C110*C120/100</f>
        <v>44</v>
      </c>
      <c r="D126" s="309">
        <f t="shared" ref="D126:I126" si="30">D110*D120/100</f>
        <v>48.400000000000006</v>
      </c>
      <c r="E126" s="309">
        <f t="shared" si="30"/>
        <v>53.240000000000009</v>
      </c>
      <c r="F126" s="309">
        <f t="shared" si="30"/>
        <v>58.564000000000014</v>
      </c>
      <c r="G126" s="309">
        <f t="shared" si="30"/>
        <v>64.420400000000015</v>
      </c>
      <c r="H126" s="309">
        <f t="shared" si="30"/>
        <v>70.862440000000021</v>
      </c>
      <c r="I126" s="310">
        <f t="shared" si="30"/>
        <v>77.948684000000029</v>
      </c>
    </row>
    <row r="127" spans="1:9" ht="15.75" customHeight="1">
      <c r="A127" s="290" t="s">
        <v>158</v>
      </c>
      <c r="B127" s="291" t="s">
        <v>55</v>
      </c>
      <c r="C127" s="309">
        <f>C111*C121/100</f>
        <v>12</v>
      </c>
      <c r="D127" s="309">
        <f t="shared" ref="D127:I127" si="31">D111*D121/100</f>
        <v>13.2</v>
      </c>
      <c r="E127" s="309">
        <f t="shared" si="31"/>
        <v>14.520000000000003</v>
      </c>
      <c r="F127" s="309">
        <f t="shared" si="31"/>
        <v>15.972000000000005</v>
      </c>
      <c r="G127" s="309">
        <f t="shared" si="31"/>
        <v>17.569200000000006</v>
      </c>
      <c r="H127" s="309">
        <f t="shared" si="31"/>
        <v>19.326120000000007</v>
      </c>
      <c r="I127" s="310">
        <f t="shared" si="31"/>
        <v>21.258732000000009</v>
      </c>
    </row>
    <row r="128" spans="1:9" ht="15.75" customHeight="1">
      <c r="A128" s="290" t="s">
        <v>13</v>
      </c>
      <c r="B128" s="291" t="s">
        <v>55</v>
      </c>
      <c r="C128" s="309">
        <f>C112*C122/100</f>
        <v>5</v>
      </c>
      <c r="D128" s="309">
        <f t="shared" ref="D128:I128" si="32">D112*D122/100</f>
        <v>5.5</v>
      </c>
      <c r="E128" s="309">
        <f t="shared" si="32"/>
        <v>6.0500000000000007</v>
      </c>
      <c r="F128" s="309">
        <f t="shared" si="32"/>
        <v>6.6550000000000011</v>
      </c>
      <c r="G128" s="309">
        <f t="shared" si="32"/>
        <v>7.3205000000000018</v>
      </c>
      <c r="H128" s="309">
        <f t="shared" si="32"/>
        <v>8.0525500000000019</v>
      </c>
      <c r="I128" s="310">
        <f t="shared" si="32"/>
        <v>8.8578050000000026</v>
      </c>
    </row>
    <row r="129" spans="1:9" ht="15.75" customHeight="1">
      <c r="A129" s="290" t="s">
        <v>34</v>
      </c>
      <c r="B129" s="291" t="s">
        <v>55</v>
      </c>
      <c r="C129" s="309">
        <f>SUM(C124:C128)</f>
        <v>88.6</v>
      </c>
      <c r="D129" s="309">
        <f t="shared" ref="D129:I129" si="33">SUM(D124:D128)</f>
        <v>97.460000000000008</v>
      </c>
      <c r="E129" s="309">
        <f t="shared" si="33"/>
        <v>107.206</v>
      </c>
      <c r="F129" s="309">
        <f t="shared" si="33"/>
        <v>117.92660000000004</v>
      </c>
      <c r="G129" s="309">
        <f t="shared" si="33"/>
        <v>129.71926000000005</v>
      </c>
      <c r="H129" s="309">
        <f t="shared" si="33"/>
        <v>142.69118600000004</v>
      </c>
      <c r="I129" s="310">
        <f t="shared" si="33"/>
        <v>156.96030460000009</v>
      </c>
    </row>
    <row r="130" spans="1:9" ht="15.75" customHeight="1">
      <c r="A130" s="701" t="s">
        <v>195</v>
      </c>
      <c r="B130" s="702"/>
      <c r="C130" s="702"/>
      <c r="D130" s="702"/>
      <c r="E130" s="702"/>
      <c r="F130" s="702"/>
      <c r="G130" s="702"/>
      <c r="H130" s="702"/>
      <c r="I130" s="703"/>
    </row>
    <row r="131" spans="1:9" ht="15.75" customHeight="1">
      <c r="A131" s="66" t="s">
        <v>126</v>
      </c>
      <c r="B131" s="67" t="s">
        <v>55</v>
      </c>
      <c r="C131" s="118">
        <f>C$129*C114/100</f>
        <v>57.59</v>
      </c>
      <c r="D131" s="118">
        <f t="shared" ref="D131:I132" si="34">D119*D125/100</f>
        <v>6.4680000000000017</v>
      </c>
      <c r="E131" s="118">
        <f t="shared" si="34"/>
        <v>7.1148000000000016</v>
      </c>
      <c r="F131" s="118">
        <f t="shared" si="34"/>
        <v>7.8262800000000023</v>
      </c>
      <c r="G131" s="118">
        <f t="shared" si="34"/>
        <v>8.6089080000000031</v>
      </c>
      <c r="H131" s="118">
        <f t="shared" si="34"/>
        <v>9.4697988000000048</v>
      </c>
      <c r="I131" s="119">
        <f t="shared" si="34"/>
        <v>10.416778680000004</v>
      </c>
    </row>
    <row r="132" spans="1:9" ht="15.75" customHeight="1">
      <c r="A132" s="66" t="s">
        <v>127</v>
      </c>
      <c r="B132" s="67" t="s">
        <v>55</v>
      </c>
      <c r="C132" s="118">
        <f>C$129*C115/100</f>
        <v>17.72</v>
      </c>
      <c r="D132" s="118">
        <f t="shared" si="34"/>
        <v>48.400000000000006</v>
      </c>
      <c r="E132" s="118">
        <f t="shared" si="34"/>
        <v>53.240000000000009</v>
      </c>
      <c r="F132" s="118">
        <f t="shared" si="34"/>
        <v>58.564000000000014</v>
      </c>
      <c r="G132" s="118">
        <f t="shared" si="34"/>
        <v>64.420400000000015</v>
      </c>
      <c r="H132" s="118">
        <f t="shared" si="34"/>
        <v>70.862440000000021</v>
      </c>
      <c r="I132" s="119">
        <f t="shared" si="34"/>
        <v>77.948684000000029</v>
      </c>
    </row>
    <row r="133" spans="1:9" ht="15.75" customHeight="1">
      <c r="A133" s="66" t="s">
        <v>128</v>
      </c>
      <c r="B133" s="67" t="s">
        <v>55</v>
      </c>
      <c r="C133" s="118">
        <f>C$129*C116/100</f>
        <v>13.29</v>
      </c>
      <c r="D133" s="118">
        <f t="shared" ref="D133:I133" si="35">D121*D128/100</f>
        <v>5.5</v>
      </c>
      <c r="E133" s="118">
        <f t="shared" si="35"/>
        <v>6.0500000000000007</v>
      </c>
      <c r="F133" s="118">
        <f t="shared" si="35"/>
        <v>6.6550000000000011</v>
      </c>
      <c r="G133" s="118">
        <f t="shared" si="35"/>
        <v>7.3205000000000018</v>
      </c>
      <c r="H133" s="118">
        <f t="shared" si="35"/>
        <v>8.0525500000000019</v>
      </c>
      <c r="I133" s="119">
        <f t="shared" si="35"/>
        <v>8.8578050000000026</v>
      </c>
    </row>
    <row r="134" spans="1:9">
      <c r="A134" s="662" t="s">
        <v>83</v>
      </c>
      <c r="B134" s="663"/>
      <c r="C134" s="663"/>
      <c r="D134" s="663"/>
      <c r="E134" s="663"/>
      <c r="F134" s="663"/>
      <c r="G134" s="663"/>
      <c r="H134" s="663"/>
      <c r="I134" s="664"/>
    </row>
    <row r="135" spans="1:9">
      <c r="A135" s="313" t="s">
        <v>54</v>
      </c>
      <c r="B135" s="263" t="s">
        <v>28</v>
      </c>
      <c r="C135" s="264">
        <f>C124/C$129*100</f>
        <v>21.670428893905193</v>
      </c>
      <c r="D135" s="264">
        <f t="shared" ref="D135:I135" si="36">D124/D129</f>
        <v>0.21670428893905191</v>
      </c>
      <c r="E135" s="264">
        <f t="shared" si="36"/>
        <v>0.21670428893905194</v>
      </c>
      <c r="F135" s="264">
        <f t="shared" si="36"/>
        <v>0.21670428893905194</v>
      </c>
      <c r="G135" s="264">
        <f t="shared" si="36"/>
        <v>0.21670428893905191</v>
      </c>
      <c r="H135" s="264">
        <f t="shared" si="36"/>
        <v>0.21670428893905194</v>
      </c>
      <c r="I135" s="315">
        <f t="shared" si="36"/>
        <v>0.21670428893905194</v>
      </c>
    </row>
    <row r="136" spans="1:9">
      <c r="A136" s="313" t="s">
        <v>11</v>
      </c>
      <c r="B136" s="263" t="s">
        <v>28</v>
      </c>
      <c r="C136" s="264">
        <f>C125/C$129*100</f>
        <v>9.4808126410835225</v>
      </c>
      <c r="D136" s="264">
        <f t="shared" ref="D136:I136" si="37">D125/D129</f>
        <v>9.4808126410835233E-2</v>
      </c>
      <c r="E136" s="264">
        <f t="shared" si="37"/>
        <v>9.480812641083522E-2</v>
      </c>
      <c r="F136" s="264">
        <f t="shared" si="37"/>
        <v>9.480812641083522E-2</v>
      </c>
      <c r="G136" s="264">
        <f t="shared" si="37"/>
        <v>9.480812641083522E-2</v>
      </c>
      <c r="H136" s="264">
        <f t="shared" si="37"/>
        <v>9.4808126410835233E-2</v>
      </c>
      <c r="I136" s="315">
        <f t="shared" si="37"/>
        <v>9.4808126410835206E-2</v>
      </c>
    </row>
    <row r="137" spans="1:9">
      <c r="A137" s="313" t="s">
        <v>12</v>
      </c>
      <c r="B137" s="263" t="s">
        <v>28</v>
      </c>
      <c r="C137" s="264">
        <f>C126/C$129*100</f>
        <v>49.661399548532735</v>
      </c>
      <c r="D137" s="264">
        <f t="shared" ref="D137:I137" si="38">D126/D129</f>
        <v>0.49661399548532731</v>
      </c>
      <c r="E137" s="264">
        <f t="shared" si="38"/>
        <v>0.49661399548532736</v>
      </c>
      <c r="F137" s="264">
        <f t="shared" si="38"/>
        <v>0.49661399548532731</v>
      </c>
      <c r="G137" s="264">
        <f t="shared" si="38"/>
        <v>0.49661399548532725</v>
      </c>
      <c r="H137" s="264">
        <f t="shared" si="38"/>
        <v>0.49661399548532731</v>
      </c>
      <c r="I137" s="315">
        <f t="shared" si="38"/>
        <v>0.4966139954853272</v>
      </c>
    </row>
    <row r="138" spans="1:9">
      <c r="A138" s="313" t="s">
        <v>158</v>
      </c>
      <c r="B138" s="263" t="s">
        <v>28</v>
      </c>
      <c r="C138" s="264">
        <f>C127/C$129*100</f>
        <v>13.544018058690746</v>
      </c>
      <c r="D138" s="264">
        <f t="shared" ref="D138:I138" si="39">D127/D129</f>
        <v>0.13544018058690743</v>
      </c>
      <c r="E138" s="264">
        <f t="shared" si="39"/>
        <v>0.13544018058690749</v>
      </c>
      <c r="F138" s="264">
        <f t="shared" si="39"/>
        <v>0.13544018058690746</v>
      </c>
      <c r="G138" s="264">
        <f t="shared" si="39"/>
        <v>0.13544018058690743</v>
      </c>
      <c r="H138" s="264">
        <f t="shared" si="39"/>
        <v>0.13544018058690746</v>
      </c>
      <c r="I138" s="315">
        <f t="shared" si="39"/>
        <v>0.13544018058690743</v>
      </c>
    </row>
    <row r="139" spans="1:9">
      <c r="A139" s="313" t="s">
        <v>13</v>
      </c>
      <c r="B139" s="263" t="s">
        <v>28</v>
      </c>
      <c r="C139" s="264">
        <f>C128/C$129*100</f>
        <v>5.6433408577878108</v>
      </c>
      <c r="D139" s="264">
        <f t="shared" ref="D139:I139" si="40">D128/D129</f>
        <v>5.6433408577878097E-2</v>
      </c>
      <c r="E139" s="264">
        <f t="shared" si="40"/>
        <v>5.6433408577878111E-2</v>
      </c>
      <c r="F139" s="264">
        <f t="shared" si="40"/>
        <v>5.6433408577878097E-2</v>
      </c>
      <c r="G139" s="264">
        <f t="shared" si="40"/>
        <v>5.6433408577878097E-2</v>
      </c>
      <c r="H139" s="264">
        <f t="shared" si="40"/>
        <v>5.6433408577878097E-2</v>
      </c>
      <c r="I139" s="315">
        <f t="shared" si="40"/>
        <v>5.643340857787809E-2</v>
      </c>
    </row>
    <row r="140" spans="1:9">
      <c r="A140" s="696" t="s">
        <v>95</v>
      </c>
      <c r="B140" s="697"/>
      <c r="C140" s="697"/>
      <c r="D140" s="697"/>
      <c r="E140" s="697"/>
      <c r="F140" s="697"/>
      <c r="G140" s="697"/>
      <c r="H140" s="697"/>
      <c r="I140" s="698"/>
    </row>
    <row r="141" spans="1:9">
      <c r="A141" s="85" t="s">
        <v>126</v>
      </c>
      <c r="B141" s="261" t="s">
        <v>196</v>
      </c>
      <c r="C141" s="316">
        <f>C131/HOU_URB_RawData!C26</f>
        <v>98.72571428571429</v>
      </c>
      <c r="D141" s="316">
        <f>D129/HOU_URB_RawData!$C26</f>
        <v>167.07428571428571</v>
      </c>
      <c r="E141" s="316">
        <f>E129/HOU_URB_RawData!$C26</f>
        <v>183.78171428571429</v>
      </c>
      <c r="F141" s="316">
        <f>F129/HOU_URB_RawData!$C26</f>
        <v>202.15988571428576</v>
      </c>
      <c r="G141" s="316">
        <f>G129/HOU_URB_RawData!$C26</f>
        <v>222.37587428571436</v>
      </c>
      <c r="H141" s="316">
        <f>H129/HOU_URB_RawData!$C26</f>
        <v>244.61346171428576</v>
      </c>
      <c r="I141" s="317">
        <f>I129/HOU_URB_RawData!$C26</f>
        <v>269.07480788571439</v>
      </c>
    </row>
    <row r="142" spans="1:9">
      <c r="A142" s="85" t="s">
        <v>127</v>
      </c>
      <c r="B142" s="261" t="s">
        <v>196</v>
      </c>
      <c r="C142" s="316">
        <f>C132/HOU_URB_RawData!C27</f>
        <v>106.31999999999998</v>
      </c>
      <c r="D142" s="316">
        <f>D129/HOU_URB_RawData!$C27</f>
        <v>584.76</v>
      </c>
      <c r="E142" s="316">
        <f>E129/HOU_URB_RawData!$C27</f>
        <v>643.23599999999999</v>
      </c>
      <c r="F142" s="316">
        <f>F129/HOU_URB_RawData!$C27</f>
        <v>707.55960000000016</v>
      </c>
      <c r="G142" s="316">
        <f>G129/HOU_URB_RawData!$C27</f>
        <v>778.31556000000023</v>
      </c>
      <c r="H142" s="316">
        <f>H129/HOU_URB_RawData!$C27</f>
        <v>856.14711600000021</v>
      </c>
      <c r="I142" s="317">
        <f>I129/HOU_URB_RawData!$C27</f>
        <v>941.7618276000004</v>
      </c>
    </row>
    <row r="143" spans="1:9">
      <c r="A143" s="85" t="s">
        <v>128</v>
      </c>
      <c r="B143" s="261" t="s">
        <v>196</v>
      </c>
      <c r="C143" s="316">
        <f>C133/HOU_URB_RawData!C28</f>
        <v>159.47999999999996</v>
      </c>
      <c r="D143" s="316">
        <f>D129/HOU_URB_RawData!$C28</f>
        <v>1169.52</v>
      </c>
      <c r="E143" s="316">
        <f>E129/HOU_URB_RawData!$C28</f>
        <v>1286.472</v>
      </c>
      <c r="F143" s="316">
        <f>F129/HOU_URB_RawData!$C28</f>
        <v>1415.1192000000003</v>
      </c>
      <c r="G143" s="316">
        <f>G129/HOU_URB_RawData!$C28</f>
        <v>1556.6311200000005</v>
      </c>
      <c r="H143" s="316">
        <f>H129/HOU_URB_RawData!$C28</f>
        <v>1712.2942320000004</v>
      </c>
      <c r="I143" s="317">
        <f>I129/HOU_URB_RawData!$C28</f>
        <v>1883.5236552000008</v>
      </c>
    </row>
    <row r="144" spans="1:9" s="58" customFormat="1" ht="18.600000000000001" customHeight="1">
      <c r="A144" s="632" t="s">
        <v>169</v>
      </c>
      <c r="B144" s="633"/>
      <c r="C144" s="633"/>
      <c r="D144" s="633"/>
      <c r="E144" s="633"/>
      <c r="F144" s="633"/>
      <c r="G144" s="633"/>
      <c r="H144" s="633"/>
      <c r="I144" s="634"/>
    </row>
    <row r="145" spans="1:9">
      <c r="A145" s="79"/>
      <c r="B145" s="200" t="s">
        <v>31</v>
      </c>
      <c r="C145" s="200">
        <v>2022</v>
      </c>
      <c r="D145" s="5">
        <v>2025</v>
      </c>
      <c r="E145" s="5">
        <v>2030</v>
      </c>
      <c r="F145" s="5">
        <v>2035</v>
      </c>
      <c r="G145" s="5">
        <v>2040</v>
      </c>
      <c r="H145" s="5">
        <v>2045</v>
      </c>
      <c r="I145" s="29">
        <v>2050</v>
      </c>
    </row>
    <row r="146" spans="1:9">
      <c r="A146" s="671" t="s">
        <v>170</v>
      </c>
      <c r="B146" s="672"/>
      <c r="C146" s="672"/>
      <c r="D146" s="672"/>
      <c r="E146" s="672"/>
      <c r="F146" s="672"/>
      <c r="G146" s="672"/>
      <c r="H146" s="672"/>
      <c r="I146" s="673"/>
    </row>
    <row r="147" spans="1:9">
      <c r="A147" s="110" t="s">
        <v>126</v>
      </c>
      <c r="B147" s="318" t="s">
        <v>28</v>
      </c>
      <c r="C147" s="83">
        <f>HOU_URB_RawData!C103</f>
        <v>60</v>
      </c>
      <c r="D147" s="83">
        <f>HOU_URB_RawData!D103</f>
        <v>60</v>
      </c>
      <c r="E147" s="83">
        <f>HOU_URB_RawData!E103</f>
        <v>60</v>
      </c>
      <c r="F147" s="83">
        <f>HOU_URB_RawData!F103</f>
        <v>60</v>
      </c>
      <c r="G147" s="83">
        <f>HOU_URB_RawData!G103</f>
        <v>60</v>
      </c>
      <c r="H147" s="83">
        <f>HOU_URB_RawData!H103</f>
        <v>60</v>
      </c>
      <c r="I147" s="84">
        <f>HOU_URB_RawData!I103</f>
        <v>60</v>
      </c>
    </row>
    <row r="148" spans="1:9">
      <c r="A148" s="110" t="s">
        <v>127</v>
      </c>
      <c r="B148" s="318" t="s">
        <v>28</v>
      </c>
      <c r="C148" s="83">
        <f>HOU_URB_RawData!C104</f>
        <v>80</v>
      </c>
      <c r="D148" s="83">
        <f>HOU_URB_RawData!D104</f>
        <v>80</v>
      </c>
      <c r="E148" s="83">
        <f>HOU_URB_RawData!E104</f>
        <v>80</v>
      </c>
      <c r="F148" s="83">
        <f>HOU_URB_RawData!F104</f>
        <v>80</v>
      </c>
      <c r="G148" s="83">
        <f>HOU_URB_RawData!G104</f>
        <v>80</v>
      </c>
      <c r="H148" s="83">
        <f>HOU_URB_RawData!H104</f>
        <v>80</v>
      </c>
      <c r="I148" s="84">
        <f>HOU_URB_RawData!I104</f>
        <v>80</v>
      </c>
    </row>
    <row r="149" spans="1:9">
      <c r="A149" s="110" t="s">
        <v>128</v>
      </c>
      <c r="B149" s="318" t="s">
        <v>28</v>
      </c>
      <c r="C149" s="83">
        <f>HOU_URB_RawData!C105</f>
        <v>70</v>
      </c>
      <c r="D149" s="83">
        <f>HOU_URB_RawData!D105</f>
        <v>70</v>
      </c>
      <c r="E149" s="83">
        <f>HOU_URB_RawData!E105</f>
        <v>70</v>
      </c>
      <c r="F149" s="83">
        <f>HOU_URB_RawData!F105</f>
        <v>70</v>
      </c>
      <c r="G149" s="83">
        <f>HOU_URB_RawData!G105</f>
        <v>70</v>
      </c>
      <c r="H149" s="83">
        <f>HOU_URB_RawData!H105</f>
        <v>70</v>
      </c>
      <c r="I149" s="84">
        <f>HOU_URB_RawData!I105</f>
        <v>70</v>
      </c>
    </row>
    <row r="150" spans="1:9">
      <c r="A150" s="120"/>
      <c r="B150" s="318" t="s">
        <v>31</v>
      </c>
      <c r="C150" s="318">
        <v>2022</v>
      </c>
      <c r="D150" s="83">
        <v>2025</v>
      </c>
      <c r="E150" s="83">
        <v>2030</v>
      </c>
      <c r="F150" s="83">
        <v>2035</v>
      </c>
      <c r="G150" s="83">
        <v>2040</v>
      </c>
      <c r="H150" s="83">
        <v>2045</v>
      </c>
      <c r="I150" s="84">
        <v>2050</v>
      </c>
    </row>
    <row r="151" spans="1:9">
      <c r="A151" s="687" t="s">
        <v>167</v>
      </c>
      <c r="B151" s="688"/>
      <c r="C151" s="688"/>
      <c r="D151" s="688"/>
      <c r="E151" s="688"/>
      <c r="F151" s="688"/>
      <c r="G151" s="688"/>
      <c r="H151" s="688"/>
      <c r="I151" s="689"/>
    </row>
    <row r="152" spans="1:9">
      <c r="A152" s="319" t="s">
        <v>12</v>
      </c>
      <c r="B152" s="307" t="s">
        <v>55</v>
      </c>
      <c r="C152" s="307">
        <f>HOU_URB_RawData!C107</f>
        <v>44</v>
      </c>
      <c r="D152" s="307">
        <f>HOU_URB_RawData!D107</f>
        <v>48.400000000000006</v>
      </c>
      <c r="E152" s="307">
        <f>HOU_URB_RawData!E107</f>
        <v>53.240000000000009</v>
      </c>
      <c r="F152" s="307">
        <f>HOU_URB_RawData!F107</f>
        <v>58.564000000000014</v>
      </c>
      <c r="G152" s="307">
        <f>HOU_URB_RawData!G107</f>
        <v>64.420400000000015</v>
      </c>
      <c r="H152" s="307">
        <f>HOU_URB_RawData!H107</f>
        <v>70.862440000000021</v>
      </c>
      <c r="I152" s="308">
        <f>HOU_URB_RawData!I107</f>
        <v>77.948684000000029</v>
      </c>
    </row>
    <row r="153" spans="1:9">
      <c r="A153" s="319" t="s">
        <v>158</v>
      </c>
      <c r="B153" s="307" t="s">
        <v>55</v>
      </c>
      <c r="C153" s="307">
        <f>HOU_URB_RawData!C108</f>
        <v>12</v>
      </c>
      <c r="D153" s="307">
        <f>HOU_URB_RawData!D108</f>
        <v>13.200000000000001</v>
      </c>
      <c r="E153" s="307">
        <f>HOU_URB_RawData!E108</f>
        <v>14.520000000000003</v>
      </c>
      <c r="F153" s="307">
        <f>HOU_URB_RawData!F108</f>
        <v>15.972000000000005</v>
      </c>
      <c r="G153" s="307">
        <f>HOU_URB_RawData!G108</f>
        <v>17.569200000000006</v>
      </c>
      <c r="H153" s="307">
        <f>HOU_URB_RawData!H108</f>
        <v>19.326120000000007</v>
      </c>
      <c r="I153" s="308">
        <f>HOU_URB_RawData!I108</f>
        <v>21.258732000000009</v>
      </c>
    </row>
    <row r="154" spans="1:9">
      <c r="A154" s="668" t="s">
        <v>197</v>
      </c>
      <c r="B154" s="669"/>
      <c r="C154" s="669"/>
      <c r="D154" s="669"/>
      <c r="E154" s="669"/>
      <c r="F154" s="669"/>
      <c r="G154" s="669"/>
      <c r="H154" s="669"/>
      <c r="I154" s="670"/>
    </row>
    <row r="155" spans="1:9">
      <c r="A155" s="319" t="s">
        <v>12</v>
      </c>
      <c r="B155" s="307" t="s">
        <v>55</v>
      </c>
      <c r="C155" s="307">
        <f>HOU_URB_RawData!C110</f>
        <v>10</v>
      </c>
      <c r="D155" s="307">
        <f>HOU_URB_RawData!D110</f>
        <v>11</v>
      </c>
      <c r="E155" s="307">
        <f>HOU_URB_RawData!E110</f>
        <v>12.100000000000001</v>
      </c>
      <c r="F155" s="307">
        <f>HOU_URB_RawData!F110</f>
        <v>13.310000000000002</v>
      </c>
      <c r="G155" s="307">
        <f>HOU_URB_RawData!G110</f>
        <v>14.641000000000004</v>
      </c>
      <c r="H155" s="307">
        <f>HOU_URB_RawData!H110</f>
        <v>16.105100000000004</v>
      </c>
      <c r="I155" s="308">
        <f>HOU_URB_RawData!I110</f>
        <v>17.715610000000005</v>
      </c>
    </row>
    <row r="156" spans="1:9">
      <c r="A156" s="319" t="s">
        <v>158</v>
      </c>
      <c r="B156" s="307" t="s">
        <v>55</v>
      </c>
      <c r="C156" s="307">
        <f>HOU_URB_RawData!C111</f>
        <v>5</v>
      </c>
      <c r="D156" s="307">
        <f>HOU_URB_RawData!D111</f>
        <v>5.5</v>
      </c>
      <c r="E156" s="307">
        <f>HOU_URB_RawData!E111</f>
        <v>6.0500000000000007</v>
      </c>
      <c r="F156" s="307">
        <f>HOU_URB_RawData!F111</f>
        <v>6.6550000000000011</v>
      </c>
      <c r="G156" s="307">
        <f>HOU_URB_RawData!G111</f>
        <v>7.3205000000000018</v>
      </c>
      <c r="H156" s="307">
        <f>HOU_URB_RawData!H111</f>
        <v>8.0525500000000019</v>
      </c>
      <c r="I156" s="308">
        <f>HOU_URB_RawData!I111</f>
        <v>8.8578050000000026</v>
      </c>
    </row>
    <row r="157" spans="1:9">
      <c r="A157" s="668" t="s">
        <v>171</v>
      </c>
      <c r="B157" s="669"/>
      <c r="C157" s="669"/>
      <c r="D157" s="669"/>
      <c r="E157" s="669"/>
      <c r="F157" s="669"/>
      <c r="G157" s="669"/>
      <c r="H157" s="669"/>
      <c r="I157" s="670"/>
    </row>
    <row r="158" spans="1:9">
      <c r="A158" s="319" t="s">
        <v>12</v>
      </c>
      <c r="B158" s="307" t="s">
        <v>55</v>
      </c>
      <c r="C158" s="307">
        <f>HOU_URB_RawData!C113</f>
        <v>6</v>
      </c>
      <c r="D158" s="307">
        <f>HOU_URB_RawData!D113</f>
        <v>6.6000000000000005</v>
      </c>
      <c r="E158" s="307">
        <f>HOU_URB_RawData!E113</f>
        <v>7.2600000000000016</v>
      </c>
      <c r="F158" s="307">
        <f>HOU_URB_RawData!F113</f>
        <v>7.9860000000000024</v>
      </c>
      <c r="G158" s="307">
        <f>HOU_URB_RawData!G113</f>
        <v>8.7846000000000029</v>
      </c>
      <c r="H158" s="307">
        <f>HOU_URB_RawData!H113</f>
        <v>9.6630600000000033</v>
      </c>
      <c r="I158" s="308">
        <f>HOU_URB_RawData!I113</f>
        <v>10.629366000000005</v>
      </c>
    </row>
    <row r="159" spans="1:9">
      <c r="A159" s="319" t="s">
        <v>158</v>
      </c>
      <c r="B159" s="307" t="s">
        <v>55</v>
      </c>
      <c r="C159" s="307">
        <f>HOU_URB_RawData!C114</f>
        <v>4</v>
      </c>
      <c r="D159" s="307">
        <f>HOU_URB_RawData!D114</f>
        <v>4.4000000000000004</v>
      </c>
      <c r="E159" s="307">
        <f>HOU_URB_RawData!E114</f>
        <v>4.8400000000000007</v>
      </c>
      <c r="F159" s="307">
        <f>HOU_URB_RawData!F114</f>
        <v>5.3240000000000016</v>
      </c>
      <c r="G159" s="307">
        <f>HOU_URB_RawData!G114</f>
        <v>5.8564000000000025</v>
      </c>
      <c r="H159" s="307">
        <f>HOU_URB_RawData!H114</f>
        <v>6.4420400000000031</v>
      </c>
      <c r="I159" s="308">
        <f>HOU_URB_RawData!I114</f>
        <v>7.0862440000000042</v>
      </c>
    </row>
    <row r="160" spans="1:9">
      <c r="A160" s="668" t="s">
        <v>198</v>
      </c>
      <c r="B160" s="669"/>
      <c r="C160" s="669"/>
      <c r="D160" s="669"/>
      <c r="E160" s="669"/>
      <c r="F160" s="669"/>
      <c r="G160" s="669"/>
      <c r="H160" s="669"/>
      <c r="I160" s="670"/>
    </row>
    <row r="161" spans="1:9">
      <c r="A161" s="319" t="s">
        <v>12</v>
      </c>
      <c r="B161" s="307" t="s">
        <v>55</v>
      </c>
      <c r="C161" s="307">
        <f>C152+C155+C158</f>
        <v>60</v>
      </c>
      <c r="D161" s="307">
        <f t="shared" ref="D161:I161" si="41">D152+D155+D158</f>
        <v>66</v>
      </c>
      <c r="E161" s="307">
        <f t="shared" si="41"/>
        <v>72.600000000000009</v>
      </c>
      <c r="F161" s="307">
        <f t="shared" si="41"/>
        <v>79.860000000000028</v>
      </c>
      <c r="G161" s="307">
        <f t="shared" si="41"/>
        <v>87.846000000000018</v>
      </c>
      <c r="H161" s="307">
        <f t="shared" si="41"/>
        <v>96.63060000000003</v>
      </c>
      <c r="I161" s="308">
        <f t="shared" si="41"/>
        <v>106.29366000000005</v>
      </c>
    </row>
    <row r="162" spans="1:9">
      <c r="A162" s="319" t="s">
        <v>158</v>
      </c>
      <c r="B162" s="307" t="s">
        <v>55</v>
      </c>
      <c r="C162" s="307">
        <f>C153+C156+C159</f>
        <v>21</v>
      </c>
      <c r="D162" s="307">
        <f t="shared" ref="D162:I162" si="42">D153+D156+D159</f>
        <v>23.1</v>
      </c>
      <c r="E162" s="307">
        <f t="shared" si="42"/>
        <v>25.410000000000004</v>
      </c>
      <c r="F162" s="307">
        <f t="shared" si="42"/>
        <v>27.951000000000008</v>
      </c>
      <c r="G162" s="307">
        <f t="shared" si="42"/>
        <v>30.746100000000013</v>
      </c>
      <c r="H162" s="307">
        <f t="shared" si="42"/>
        <v>33.820710000000012</v>
      </c>
      <c r="I162" s="308">
        <f t="shared" si="42"/>
        <v>37.202781000000016</v>
      </c>
    </row>
    <row r="163" spans="1:9">
      <c r="A163" s="690" t="s">
        <v>81</v>
      </c>
      <c r="B163" s="691"/>
      <c r="C163" s="691"/>
      <c r="D163" s="691"/>
      <c r="E163" s="691"/>
      <c r="F163" s="691"/>
      <c r="G163" s="691"/>
      <c r="H163" s="691"/>
      <c r="I163" s="692"/>
    </row>
    <row r="164" spans="1:9">
      <c r="A164" s="320" t="s">
        <v>65</v>
      </c>
      <c r="B164" s="321" t="s">
        <v>64</v>
      </c>
      <c r="C164" s="321">
        <f>HOU_URB_RawData!C116</f>
        <v>2.5</v>
      </c>
      <c r="D164" s="321">
        <f>HOU_URB_RawData!D116</f>
        <v>1</v>
      </c>
      <c r="E164" s="321">
        <f>HOU_URB_RawData!E116</f>
        <v>1</v>
      </c>
      <c r="F164" s="321">
        <f>HOU_URB_RawData!F116</f>
        <v>1</v>
      </c>
      <c r="G164" s="321">
        <f>HOU_URB_RawData!G116</f>
        <v>1</v>
      </c>
      <c r="H164" s="321">
        <f>HOU_URB_RawData!H116</f>
        <v>1</v>
      </c>
      <c r="I164" s="322">
        <f>HOU_URB_RawData!I116</f>
        <v>1</v>
      </c>
    </row>
    <row r="165" spans="1:9">
      <c r="A165" s="320" t="s">
        <v>63</v>
      </c>
      <c r="B165" s="321" t="s">
        <v>64</v>
      </c>
      <c r="C165" s="321">
        <f>HOU_URB_RawData!C117</f>
        <v>1.5</v>
      </c>
      <c r="D165" s="321">
        <f>HOU_URB_RawData!D117</f>
        <v>1</v>
      </c>
      <c r="E165" s="321">
        <f>HOU_URB_RawData!E117</f>
        <v>1</v>
      </c>
      <c r="F165" s="321">
        <f>HOU_URB_RawData!F117</f>
        <v>1</v>
      </c>
      <c r="G165" s="321">
        <f>HOU_URB_RawData!G117</f>
        <v>1</v>
      </c>
      <c r="H165" s="321">
        <f>HOU_URB_RawData!H117</f>
        <v>1</v>
      </c>
      <c r="I165" s="322">
        <f>HOU_URB_RawData!I117</f>
        <v>1</v>
      </c>
    </row>
    <row r="166" spans="1:9">
      <c r="A166" s="709" t="s">
        <v>199</v>
      </c>
      <c r="B166" s="710"/>
      <c r="C166" s="710"/>
      <c r="D166" s="710"/>
      <c r="E166" s="710"/>
      <c r="F166" s="710"/>
      <c r="G166" s="710"/>
      <c r="H166" s="710"/>
      <c r="I166" s="711"/>
    </row>
    <row r="167" spans="1:9">
      <c r="A167" s="323" t="s">
        <v>12</v>
      </c>
      <c r="B167" s="309" t="s">
        <v>55</v>
      </c>
      <c r="C167" s="309">
        <f>C152*C164</f>
        <v>110</v>
      </c>
      <c r="D167" s="309">
        <f t="shared" ref="D167:I167" si="43">D152*D164</f>
        <v>48.400000000000006</v>
      </c>
      <c r="E167" s="309">
        <f t="shared" si="43"/>
        <v>53.240000000000009</v>
      </c>
      <c r="F167" s="309">
        <f t="shared" si="43"/>
        <v>58.564000000000014</v>
      </c>
      <c r="G167" s="309">
        <f t="shared" si="43"/>
        <v>64.420400000000015</v>
      </c>
      <c r="H167" s="309">
        <f t="shared" si="43"/>
        <v>70.862440000000021</v>
      </c>
      <c r="I167" s="310">
        <f t="shared" si="43"/>
        <v>77.948684000000029</v>
      </c>
    </row>
    <row r="168" spans="1:9">
      <c r="A168" s="323" t="s">
        <v>158</v>
      </c>
      <c r="B168" s="309" t="s">
        <v>55</v>
      </c>
      <c r="C168" s="309">
        <f>C153*C165</f>
        <v>18</v>
      </c>
      <c r="D168" s="309">
        <f t="shared" ref="D168:I168" si="44">D153*D165</f>
        <v>13.200000000000001</v>
      </c>
      <c r="E168" s="309">
        <f t="shared" si="44"/>
        <v>14.520000000000003</v>
      </c>
      <c r="F168" s="309">
        <f t="shared" si="44"/>
        <v>15.972000000000005</v>
      </c>
      <c r="G168" s="309">
        <f t="shared" si="44"/>
        <v>17.569200000000006</v>
      </c>
      <c r="H168" s="309">
        <f t="shared" si="44"/>
        <v>19.326120000000007</v>
      </c>
      <c r="I168" s="310">
        <f t="shared" si="44"/>
        <v>21.258732000000009</v>
      </c>
    </row>
    <row r="169" spans="1:9" ht="15.75" customHeight="1">
      <c r="A169" s="323" t="s">
        <v>34</v>
      </c>
      <c r="B169" s="309" t="s">
        <v>55</v>
      </c>
      <c r="C169" s="309">
        <f t="shared" ref="C169" si="45">SUM(C167:C168)</f>
        <v>128</v>
      </c>
      <c r="D169" s="309">
        <f t="shared" ref="D169:I169" si="46">SUM(D167:D168)</f>
        <v>61.600000000000009</v>
      </c>
      <c r="E169" s="309">
        <f t="shared" si="46"/>
        <v>67.760000000000019</v>
      </c>
      <c r="F169" s="309">
        <f t="shared" si="46"/>
        <v>74.536000000000016</v>
      </c>
      <c r="G169" s="309">
        <f t="shared" si="46"/>
        <v>81.989600000000024</v>
      </c>
      <c r="H169" s="309">
        <f t="shared" si="46"/>
        <v>90.188560000000024</v>
      </c>
      <c r="I169" s="310">
        <f t="shared" si="46"/>
        <v>99.207416000000038</v>
      </c>
    </row>
    <row r="170" spans="1:9">
      <c r="A170" s="665" t="s">
        <v>200</v>
      </c>
      <c r="B170" s="666"/>
      <c r="C170" s="666"/>
      <c r="D170" s="666"/>
      <c r="E170" s="666"/>
      <c r="F170" s="666"/>
      <c r="G170" s="666"/>
      <c r="H170" s="666"/>
      <c r="I170" s="667"/>
    </row>
    <row r="171" spans="1:9">
      <c r="A171" s="323" t="s">
        <v>12</v>
      </c>
      <c r="B171" s="309" t="s">
        <v>55</v>
      </c>
      <c r="C171" s="309">
        <f>C155*C164</f>
        <v>25</v>
      </c>
      <c r="D171" s="309">
        <f t="shared" ref="D171:I171" si="47">D155*D164</f>
        <v>11</v>
      </c>
      <c r="E171" s="309">
        <f t="shared" si="47"/>
        <v>12.100000000000001</v>
      </c>
      <c r="F171" s="309">
        <f t="shared" si="47"/>
        <v>13.310000000000002</v>
      </c>
      <c r="G171" s="309">
        <f t="shared" si="47"/>
        <v>14.641000000000004</v>
      </c>
      <c r="H171" s="309">
        <f t="shared" si="47"/>
        <v>16.105100000000004</v>
      </c>
      <c r="I171" s="310">
        <f t="shared" si="47"/>
        <v>17.715610000000005</v>
      </c>
    </row>
    <row r="172" spans="1:9">
      <c r="A172" s="323" t="s">
        <v>158</v>
      </c>
      <c r="B172" s="309" t="s">
        <v>55</v>
      </c>
      <c r="C172" s="309">
        <f>C156*C165</f>
        <v>7.5</v>
      </c>
      <c r="D172" s="309">
        <f t="shared" ref="D172:I172" si="48">D156*D165</f>
        <v>5.5</v>
      </c>
      <c r="E172" s="309">
        <f t="shared" si="48"/>
        <v>6.0500000000000007</v>
      </c>
      <c r="F172" s="309">
        <f t="shared" si="48"/>
        <v>6.6550000000000011</v>
      </c>
      <c r="G172" s="309">
        <f t="shared" si="48"/>
        <v>7.3205000000000018</v>
      </c>
      <c r="H172" s="309">
        <f t="shared" si="48"/>
        <v>8.0525500000000019</v>
      </c>
      <c r="I172" s="310">
        <f t="shared" si="48"/>
        <v>8.8578050000000026</v>
      </c>
    </row>
    <row r="173" spans="1:9" ht="15.75" customHeight="1">
      <c r="A173" s="323" t="s">
        <v>34</v>
      </c>
      <c r="B173" s="309" t="s">
        <v>55</v>
      </c>
      <c r="C173" s="309">
        <f t="shared" ref="C173" si="49">SUM(C171:C172)</f>
        <v>32.5</v>
      </c>
      <c r="D173" s="309">
        <f t="shared" ref="D173:I173" si="50">SUM(D171:D172)</f>
        <v>16.5</v>
      </c>
      <c r="E173" s="309">
        <f t="shared" si="50"/>
        <v>18.150000000000002</v>
      </c>
      <c r="F173" s="309">
        <f t="shared" si="50"/>
        <v>19.965000000000003</v>
      </c>
      <c r="G173" s="309">
        <f t="shared" si="50"/>
        <v>21.961500000000004</v>
      </c>
      <c r="H173" s="309">
        <f t="shared" si="50"/>
        <v>24.157650000000004</v>
      </c>
      <c r="I173" s="310">
        <f t="shared" si="50"/>
        <v>26.573415000000008</v>
      </c>
    </row>
    <row r="174" spans="1:9">
      <c r="A174" s="665" t="s">
        <v>201</v>
      </c>
      <c r="B174" s="666"/>
      <c r="C174" s="666"/>
      <c r="D174" s="666"/>
      <c r="E174" s="666"/>
      <c r="F174" s="666"/>
      <c r="G174" s="666"/>
      <c r="H174" s="666"/>
      <c r="I174" s="667"/>
    </row>
    <row r="175" spans="1:9">
      <c r="A175" s="323" t="s">
        <v>12</v>
      </c>
      <c r="B175" s="309" t="s">
        <v>55</v>
      </c>
      <c r="C175" s="309">
        <f>C158*C164</f>
        <v>15</v>
      </c>
      <c r="D175" s="309">
        <f t="shared" ref="D175:I175" si="51">D158*D164</f>
        <v>6.6000000000000005</v>
      </c>
      <c r="E175" s="309">
        <f t="shared" si="51"/>
        <v>7.2600000000000016</v>
      </c>
      <c r="F175" s="309">
        <f t="shared" si="51"/>
        <v>7.9860000000000024</v>
      </c>
      <c r="G175" s="309">
        <f t="shared" si="51"/>
        <v>8.7846000000000029</v>
      </c>
      <c r="H175" s="309">
        <f t="shared" si="51"/>
        <v>9.6630600000000033</v>
      </c>
      <c r="I175" s="310">
        <f t="shared" si="51"/>
        <v>10.629366000000005</v>
      </c>
    </row>
    <row r="176" spans="1:9">
      <c r="A176" s="323" t="s">
        <v>158</v>
      </c>
      <c r="B176" s="309" t="s">
        <v>55</v>
      </c>
      <c r="C176" s="309">
        <f>C159*C165</f>
        <v>6</v>
      </c>
      <c r="D176" s="309">
        <f t="shared" ref="D176:I176" si="52">D159*D165</f>
        <v>4.4000000000000004</v>
      </c>
      <c r="E176" s="309">
        <f t="shared" si="52"/>
        <v>4.8400000000000007</v>
      </c>
      <c r="F176" s="309">
        <f t="shared" si="52"/>
        <v>5.3240000000000016</v>
      </c>
      <c r="G176" s="309">
        <f t="shared" si="52"/>
        <v>5.8564000000000025</v>
      </c>
      <c r="H176" s="309">
        <f t="shared" si="52"/>
        <v>6.4420400000000031</v>
      </c>
      <c r="I176" s="310">
        <f t="shared" si="52"/>
        <v>7.0862440000000042</v>
      </c>
    </row>
    <row r="177" spans="1:10" ht="15.75" customHeight="1">
      <c r="A177" s="323" t="s">
        <v>34</v>
      </c>
      <c r="B177" s="309" t="s">
        <v>55</v>
      </c>
      <c r="C177" s="309">
        <f t="shared" ref="C177" si="53">SUM(C175:C176)</f>
        <v>21</v>
      </c>
      <c r="D177" s="309">
        <f t="shared" ref="D177:I177" si="54">SUM(D175:D176)</f>
        <v>11</v>
      </c>
      <c r="E177" s="309">
        <f t="shared" si="54"/>
        <v>12.100000000000001</v>
      </c>
      <c r="F177" s="309">
        <f t="shared" si="54"/>
        <v>13.310000000000004</v>
      </c>
      <c r="G177" s="309">
        <f t="shared" si="54"/>
        <v>14.641000000000005</v>
      </c>
      <c r="H177" s="309">
        <f t="shared" si="54"/>
        <v>16.105100000000007</v>
      </c>
      <c r="I177" s="310">
        <f t="shared" si="54"/>
        <v>17.715610000000009</v>
      </c>
    </row>
    <row r="178" spans="1:10">
      <c r="A178" s="665" t="s">
        <v>202</v>
      </c>
      <c r="B178" s="666"/>
      <c r="C178" s="666"/>
      <c r="D178" s="666"/>
      <c r="E178" s="666"/>
      <c r="F178" s="666"/>
      <c r="G178" s="666"/>
      <c r="H178" s="666"/>
      <c r="I178" s="667"/>
    </row>
    <row r="179" spans="1:10">
      <c r="A179" s="323" t="s">
        <v>12</v>
      </c>
      <c r="B179" s="309" t="s">
        <v>55</v>
      </c>
      <c r="C179" s="309">
        <f>C167+C171+C175</f>
        <v>150</v>
      </c>
      <c r="D179" s="309">
        <f t="shared" ref="D179:I179" si="55">D167+D171+D175</f>
        <v>66</v>
      </c>
      <c r="E179" s="309">
        <f t="shared" si="55"/>
        <v>72.600000000000009</v>
      </c>
      <c r="F179" s="309">
        <f t="shared" si="55"/>
        <v>79.860000000000028</v>
      </c>
      <c r="G179" s="309">
        <f t="shared" si="55"/>
        <v>87.846000000000018</v>
      </c>
      <c r="H179" s="309">
        <f t="shared" si="55"/>
        <v>96.63060000000003</v>
      </c>
      <c r="I179" s="310">
        <f t="shared" si="55"/>
        <v>106.29366000000005</v>
      </c>
    </row>
    <row r="180" spans="1:10">
      <c r="A180" s="323" t="s">
        <v>158</v>
      </c>
      <c r="B180" s="309" t="s">
        <v>55</v>
      </c>
      <c r="C180" s="309">
        <f>C168+C172+C176</f>
        <v>31.5</v>
      </c>
      <c r="D180" s="309">
        <f t="shared" ref="D180:I180" si="56">D168+D172+D176</f>
        <v>23.1</v>
      </c>
      <c r="E180" s="309">
        <f t="shared" si="56"/>
        <v>25.410000000000004</v>
      </c>
      <c r="F180" s="309">
        <f t="shared" si="56"/>
        <v>27.951000000000008</v>
      </c>
      <c r="G180" s="309">
        <f t="shared" si="56"/>
        <v>30.746100000000013</v>
      </c>
      <c r="H180" s="309">
        <f t="shared" si="56"/>
        <v>33.820710000000012</v>
      </c>
      <c r="I180" s="310">
        <f t="shared" si="56"/>
        <v>37.202781000000016</v>
      </c>
    </row>
    <row r="181" spans="1:10" ht="15.75" customHeight="1">
      <c r="A181" s="323" t="s">
        <v>34</v>
      </c>
      <c r="B181" s="309" t="s">
        <v>55</v>
      </c>
      <c r="C181" s="309">
        <f t="shared" ref="C181" si="57">SUM(C179:C180)</f>
        <v>181.5</v>
      </c>
      <c r="D181" s="309">
        <f t="shared" ref="D181:I181" si="58">SUM(D179:D180)</f>
        <v>89.1</v>
      </c>
      <c r="E181" s="309">
        <f t="shared" si="58"/>
        <v>98.010000000000019</v>
      </c>
      <c r="F181" s="309">
        <f t="shared" si="58"/>
        <v>107.81100000000004</v>
      </c>
      <c r="G181" s="309">
        <f t="shared" si="58"/>
        <v>118.59210000000003</v>
      </c>
      <c r="H181" s="309">
        <f t="shared" si="58"/>
        <v>130.45131000000003</v>
      </c>
      <c r="I181" s="310">
        <f t="shared" si="58"/>
        <v>143.49644100000006</v>
      </c>
    </row>
    <row r="182" spans="1:10">
      <c r="A182" s="712" t="s">
        <v>83</v>
      </c>
      <c r="B182" s="713"/>
      <c r="C182" s="713"/>
      <c r="D182" s="713"/>
      <c r="E182" s="713"/>
      <c r="F182" s="713"/>
      <c r="G182" s="713"/>
      <c r="H182" s="713"/>
      <c r="I182" s="714"/>
    </row>
    <row r="183" spans="1:10">
      <c r="A183" s="324" t="s">
        <v>12</v>
      </c>
      <c r="B183" s="325" t="s">
        <v>28</v>
      </c>
      <c r="C183" s="325">
        <f>C179/C181*100</f>
        <v>82.644628099173559</v>
      </c>
      <c r="D183" s="325">
        <f t="shared" ref="D183:I184" si="59">D167/D$169</f>
        <v>0.7857142857142857</v>
      </c>
      <c r="E183" s="325">
        <f t="shared" si="59"/>
        <v>0.78571428571428559</v>
      </c>
      <c r="F183" s="325">
        <f t="shared" si="59"/>
        <v>0.7857142857142857</v>
      </c>
      <c r="G183" s="325">
        <f t="shared" si="59"/>
        <v>0.7857142857142857</v>
      </c>
      <c r="H183" s="325">
        <f t="shared" si="59"/>
        <v>0.7857142857142857</v>
      </c>
      <c r="I183" s="326">
        <f t="shared" si="59"/>
        <v>0.7857142857142857</v>
      </c>
    </row>
    <row r="184" spans="1:10">
      <c r="A184" s="324" t="s">
        <v>158</v>
      </c>
      <c r="B184" s="325" t="s">
        <v>28</v>
      </c>
      <c r="C184" s="325">
        <f>C180/C181*100</f>
        <v>17.355371900826448</v>
      </c>
      <c r="D184" s="325">
        <f t="shared" si="59"/>
        <v>0.21428571428571427</v>
      </c>
      <c r="E184" s="325">
        <f t="shared" si="59"/>
        <v>0.21428571428571427</v>
      </c>
      <c r="F184" s="325">
        <f t="shared" si="59"/>
        <v>0.2142857142857143</v>
      </c>
      <c r="G184" s="325">
        <f t="shared" si="59"/>
        <v>0.2142857142857143</v>
      </c>
      <c r="H184" s="325">
        <f t="shared" si="59"/>
        <v>0.2142857142857143</v>
      </c>
      <c r="I184" s="326">
        <f t="shared" si="59"/>
        <v>0.2142857142857143</v>
      </c>
    </row>
    <row r="185" spans="1:10">
      <c r="A185" s="715" t="s">
        <v>88</v>
      </c>
      <c r="B185" s="716"/>
      <c r="C185" s="716"/>
      <c r="D185" s="716"/>
      <c r="E185" s="716"/>
      <c r="F185" s="716"/>
      <c r="G185" s="716"/>
      <c r="H185" s="716"/>
      <c r="I185" s="717"/>
    </row>
    <row r="186" spans="1:10">
      <c r="A186" s="121" t="s">
        <v>126</v>
      </c>
      <c r="B186" s="316" t="s">
        <v>196</v>
      </c>
      <c r="C186" s="316">
        <f>C$169/HOU_URB_RawData!$C26</f>
        <v>219.42857142857142</v>
      </c>
      <c r="D186" s="316">
        <f>D$169/HOU_URB_RawData!$C26</f>
        <v>105.60000000000001</v>
      </c>
      <c r="E186" s="316">
        <f>E$169/HOU_URB_RawData!$C26</f>
        <v>116.16000000000003</v>
      </c>
      <c r="F186" s="316">
        <f>F$169/HOU_URB_RawData!$C26</f>
        <v>127.77600000000002</v>
      </c>
      <c r="G186" s="316">
        <f>G$169/HOU_URB_RawData!$C26</f>
        <v>140.55360000000005</v>
      </c>
      <c r="H186" s="316">
        <f>H$169/HOU_URB_RawData!$C26</f>
        <v>154.60896000000002</v>
      </c>
      <c r="I186" s="317">
        <f>I$169/HOU_URB_RawData!$C26</f>
        <v>170.06985600000004</v>
      </c>
    </row>
    <row r="187" spans="1:10">
      <c r="A187" s="121" t="s">
        <v>127</v>
      </c>
      <c r="B187" s="316" t="s">
        <v>196</v>
      </c>
      <c r="C187" s="316">
        <f>C$173/HOU_URB_RawData!$C27</f>
        <v>194.99999999999997</v>
      </c>
      <c r="D187" s="316">
        <f>D$169/HOU_URB_RawData!$C27</f>
        <v>369.6</v>
      </c>
      <c r="E187" s="316">
        <f>E$169/HOU_URB_RawData!$C27</f>
        <v>406.56000000000006</v>
      </c>
      <c r="F187" s="316">
        <f>F$169/HOU_URB_RawData!$C27</f>
        <v>447.21600000000007</v>
      </c>
      <c r="G187" s="316">
        <f>G$169/HOU_URB_RawData!$C27</f>
        <v>491.93760000000009</v>
      </c>
      <c r="H187" s="316">
        <f>H$169/HOU_URB_RawData!$C27</f>
        <v>541.13136000000009</v>
      </c>
      <c r="I187" s="317">
        <f>I$169/HOU_URB_RawData!$C27</f>
        <v>595.24449600000014</v>
      </c>
      <c r="J187" s="200"/>
    </row>
    <row r="188" spans="1:10">
      <c r="A188" s="121" t="s">
        <v>128</v>
      </c>
      <c r="B188" s="316" t="s">
        <v>196</v>
      </c>
      <c r="C188" s="122">
        <f>C$177/HOU_URB_RawData!$C28</f>
        <v>251.99999999999997</v>
      </c>
      <c r="D188" s="316">
        <f>D$169/HOU_URB_RawData!$C28</f>
        <v>739.2</v>
      </c>
      <c r="E188" s="316">
        <f>E$169/HOU_URB_RawData!$C28</f>
        <v>813.12000000000012</v>
      </c>
      <c r="F188" s="316">
        <f>F$169/HOU_URB_RawData!$C28</f>
        <v>894.43200000000013</v>
      </c>
      <c r="G188" s="316">
        <f>G$169/HOU_URB_RawData!$C28</f>
        <v>983.87520000000018</v>
      </c>
      <c r="H188" s="316">
        <f>H$169/HOU_URB_RawData!$C28</f>
        <v>1082.2627200000002</v>
      </c>
      <c r="I188" s="317">
        <f>I$169/HOU_URB_RawData!$C28</f>
        <v>1190.4889920000003</v>
      </c>
    </row>
    <row r="189" spans="1:10" s="58" customFormat="1" ht="18.600000000000001" customHeight="1">
      <c r="A189" s="707" t="s">
        <v>172</v>
      </c>
      <c r="B189" s="708"/>
      <c r="C189" s="708"/>
      <c r="D189" s="708"/>
      <c r="E189" s="708"/>
      <c r="F189" s="708"/>
      <c r="G189" s="708"/>
      <c r="H189" s="708"/>
      <c r="I189" s="123"/>
    </row>
    <row r="190" spans="1:10">
      <c r="A190" s="120"/>
      <c r="B190" s="318" t="s">
        <v>31</v>
      </c>
      <c r="C190" s="318">
        <v>2022</v>
      </c>
      <c r="D190" s="83">
        <v>2025</v>
      </c>
      <c r="E190" s="83">
        <v>2030</v>
      </c>
      <c r="F190" s="83">
        <v>2035</v>
      </c>
      <c r="G190" s="83">
        <v>2040</v>
      </c>
      <c r="H190" s="83">
        <v>2045</v>
      </c>
      <c r="I190" s="84">
        <v>2050</v>
      </c>
    </row>
    <row r="191" spans="1:10" ht="14.45" customHeight="1">
      <c r="A191" s="110" t="s">
        <v>173</v>
      </c>
      <c r="B191" s="318" t="s">
        <v>28</v>
      </c>
      <c r="C191" s="83">
        <f>HOU_URB_RawData!C120</f>
        <v>95</v>
      </c>
      <c r="D191" s="83">
        <f>HOU_URB_RawData!D120</f>
        <v>95</v>
      </c>
      <c r="E191" s="83">
        <f>HOU_URB_RawData!E120</f>
        <v>95</v>
      </c>
      <c r="F191" s="83">
        <f>HOU_URB_RawData!F120</f>
        <v>95</v>
      </c>
      <c r="G191" s="83">
        <f>HOU_URB_RawData!G120</f>
        <v>95</v>
      </c>
      <c r="H191" s="83">
        <f>HOU_URB_RawData!H120</f>
        <v>95</v>
      </c>
      <c r="I191" s="84">
        <f>HOU_URB_RawData!I120</f>
        <v>95</v>
      </c>
    </row>
    <row r="192" spans="1:10" ht="14.45" customHeight="1">
      <c r="A192" s="704" t="s">
        <v>62</v>
      </c>
      <c r="B192" s="705"/>
      <c r="C192" s="705"/>
      <c r="D192" s="705"/>
      <c r="E192" s="705"/>
      <c r="F192" s="705"/>
      <c r="G192" s="705"/>
      <c r="H192" s="705"/>
      <c r="I192" s="706"/>
    </row>
    <row r="193" spans="1:9">
      <c r="A193" s="124" t="s">
        <v>12</v>
      </c>
      <c r="B193" s="116" t="s">
        <v>55</v>
      </c>
      <c r="C193" s="116">
        <f>HOU_URB_RawData!C122</f>
        <v>44</v>
      </c>
      <c r="D193" s="116">
        <f>HOU_URB_RawData!D122</f>
        <v>48.400000000000006</v>
      </c>
      <c r="E193" s="116">
        <f>HOU_URB_RawData!E122</f>
        <v>53.240000000000009</v>
      </c>
      <c r="F193" s="116">
        <f>HOU_URB_RawData!F122</f>
        <v>58.564000000000014</v>
      </c>
      <c r="G193" s="116">
        <f>HOU_URB_RawData!G122</f>
        <v>64.420400000000015</v>
      </c>
      <c r="H193" s="116">
        <f>HOU_URB_RawData!H122</f>
        <v>70.862440000000021</v>
      </c>
      <c r="I193" s="117">
        <f>HOU_URB_RawData!I122</f>
        <v>77.948684000000029</v>
      </c>
    </row>
    <row r="194" spans="1:9">
      <c r="A194" s="124" t="s">
        <v>158</v>
      </c>
      <c r="B194" s="116" t="s">
        <v>55</v>
      </c>
      <c r="C194" s="116">
        <f>HOU_URB_RawData!C123</f>
        <v>12</v>
      </c>
      <c r="D194" s="116">
        <f>HOU_URB_RawData!D123</f>
        <v>13.200000000000001</v>
      </c>
      <c r="E194" s="116">
        <f>HOU_URB_RawData!E123</f>
        <v>14.520000000000003</v>
      </c>
      <c r="F194" s="116">
        <f>HOU_URB_RawData!F123</f>
        <v>15.972000000000005</v>
      </c>
      <c r="G194" s="116">
        <f>HOU_URB_RawData!G123</f>
        <v>17.569200000000006</v>
      </c>
      <c r="H194" s="116">
        <f>HOU_URB_RawData!H123</f>
        <v>19.326120000000007</v>
      </c>
      <c r="I194" s="117">
        <f>HOU_URB_RawData!I123</f>
        <v>21.258732000000009</v>
      </c>
    </row>
    <row r="195" spans="1:9" ht="14.45" customHeight="1">
      <c r="A195" s="704" t="s">
        <v>62</v>
      </c>
      <c r="B195" s="705"/>
      <c r="C195" s="705"/>
      <c r="D195" s="705"/>
      <c r="E195" s="705"/>
      <c r="F195" s="705"/>
      <c r="G195" s="705"/>
      <c r="H195" s="705"/>
      <c r="I195" s="706"/>
    </row>
    <row r="196" spans="1:9">
      <c r="A196" s="124" t="s">
        <v>12</v>
      </c>
      <c r="B196" s="116" t="s">
        <v>55</v>
      </c>
      <c r="C196" s="116">
        <f>HOU_URB_RawData!C125</f>
        <v>10</v>
      </c>
      <c r="D196" s="116">
        <f>HOU_URB_RawData!D125</f>
        <v>11</v>
      </c>
      <c r="E196" s="116">
        <f>HOU_URB_RawData!E125</f>
        <v>12.100000000000001</v>
      </c>
      <c r="F196" s="116">
        <f>HOU_URB_RawData!F125</f>
        <v>13.310000000000002</v>
      </c>
      <c r="G196" s="116">
        <f>HOU_URB_RawData!G125</f>
        <v>14.641000000000004</v>
      </c>
      <c r="H196" s="116">
        <f>HOU_URB_RawData!H125</f>
        <v>16.105100000000004</v>
      </c>
      <c r="I196" s="117">
        <f>HOU_URB_RawData!I125</f>
        <v>17.715610000000005</v>
      </c>
    </row>
    <row r="197" spans="1:9">
      <c r="A197" s="124" t="s">
        <v>158</v>
      </c>
      <c r="B197" s="116" t="s">
        <v>55</v>
      </c>
      <c r="C197" s="116">
        <f>HOU_URB_RawData!C126</f>
        <v>5</v>
      </c>
      <c r="D197" s="116">
        <f>HOU_URB_RawData!D126</f>
        <v>5.5</v>
      </c>
      <c r="E197" s="116">
        <f>HOU_URB_RawData!E126</f>
        <v>6.0500000000000007</v>
      </c>
      <c r="F197" s="116">
        <f>HOU_URB_RawData!F126</f>
        <v>6.6550000000000011</v>
      </c>
      <c r="G197" s="116">
        <f>HOU_URB_RawData!G126</f>
        <v>7.3205000000000018</v>
      </c>
      <c r="H197" s="116">
        <f>HOU_URB_RawData!H126</f>
        <v>8.0525500000000019</v>
      </c>
      <c r="I197" s="117">
        <f>HOU_URB_RawData!I126</f>
        <v>8.8578050000000026</v>
      </c>
    </row>
    <row r="198" spans="1:9" ht="14.45" customHeight="1">
      <c r="A198" s="704" t="s">
        <v>62</v>
      </c>
      <c r="B198" s="705"/>
      <c r="C198" s="705"/>
      <c r="D198" s="705"/>
      <c r="E198" s="705"/>
      <c r="F198" s="705"/>
      <c r="G198" s="705"/>
      <c r="H198" s="705"/>
      <c r="I198" s="706"/>
    </row>
    <row r="199" spans="1:9">
      <c r="A199" s="124" t="s">
        <v>12</v>
      </c>
      <c r="B199" s="116" t="s">
        <v>55</v>
      </c>
      <c r="C199" s="116">
        <f>HOU_URB_RawData!C128</f>
        <v>6</v>
      </c>
      <c r="D199" s="116">
        <f>HOU_URB_RawData!D128</f>
        <v>6.6000000000000005</v>
      </c>
      <c r="E199" s="116">
        <f>HOU_URB_RawData!E128</f>
        <v>7.2600000000000016</v>
      </c>
      <c r="F199" s="116">
        <f>HOU_URB_RawData!F128</f>
        <v>7.9860000000000024</v>
      </c>
      <c r="G199" s="116">
        <f>HOU_URB_RawData!G128</f>
        <v>8.7846000000000029</v>
      </c>
      <c r="H199" s="116">
        <f>HOU_URB_RawData!H128</f>
        <v>9.6630600000000033</v>
      </c>
      <c r="I199" s="117">
        <f>HOU_URB_RawData!I128</f>
        <v>10.629366000000005</v>
      </c>
    </row>
    <row r="200" spans="1:9">
      <c r="A200" s="124" t="s">
        <v>158</v>
      </c>
      <c r="B200" s="116" t="s">
        <v>55</v>
      </c>
      <c r="C200" s="116">
        <f>HOU_URB_RawData!C129</f>
        <v>4</v>
      </c>
      <c r="D200" s="116">
        <f>HOU_URB_RawData!D129</f>
        <v>4.4000000000000004</v>
      </c>
      <c r="E200" s="116">
        <f>HOU_URB_RawData!E129</f>
        <v>4.8400000000000007</v>
      </c>
      <c r="F200" s="116">
        <f>HOU_URB_RawData!F129</f>
        <v>5.3240000000000016</v>
      </c>
      <c r="G200" s="116">
        <f>HOU_URB_RawData!G129</f>
        <v>5.8564000000000025</v>
      </c>
      <c r="H200" s="116">
        <f>HOU_URB_RawData!H129</f>
        <v>6.4420400000000031</v>
      </c>
      <c r="I200" s="117">
        <f>HOU_URB_RawData!I129</f>
        <v>7.0862440000000042</v>
      </c>
    </row>
    <row r="201" spans="1:9">
      <c r="A201" s="653" t="s">
        <v>91</v>
      </c>
      <c r="B201" s="654"/>
      <c r="C201" s="654"/>
      <c r="D201" s="654"/>
      <c r="E201" s="654"/>
      <c r="F201" s="654"/>
      <c r="G201" s="654"/>
      <c r="H201" s="654"/>
      <c r="I201" s="655"/>
    </row>
    <row r="202" spans="1:9">
      <c r="A202" s="121" t="s">
        <v>126</v>
      </c>
      <c r="B202" s="316" t="s">
        <v>196</v>
      </c>
      <c r="C202" s="316">
        <f>C193/HOU_URB_RawData!C26/C191*100</f>
        <v>79.398496240601503</v>
      </c>
      <c r="D202" s="316">
        <f>D193/HOU_URB_RawData!D26/D191*100</f>
        <v>72.781954887218063</v>
      </c>
      <c r="E202" s="316">
        <f>E193/HOU_URB_RawData!E26/E191*100</f>
        <v>68.622986036519876</v>
      </c>
      <c r="F202" s="316">
        <f>F193/HOU_URB_RawData!F26/F191*100</f>
        <v>66.049624060150393</v>
      </c>
      <c r="G202" s="316">
        <f>G193/HOU_URB_RawData!G26/G191*100</f>
        <v>64.581854636591501</v>
      </c>
      <c r="H202" s="316">
        <f>H193/HOU_URB_RawData!H26/H191*100</f>
        <v>63.936036090225578</v>
      </c>
      <c r="I202" s="317">
        <f>I193/HOU_URB_RawData!I26/I191*100</f>
        <v>63.936036090225592</v>
      </c>
    </row>
    <row r="203" spans="1:9">
      <c r="A203" s="121" t="s">
        <v>127</v>
      </c>
      <c r="B203" s="316" t="s">
        <v>196</v>
      </c>
      <c r="C203" s="316">
        <f>C196/HOU_URB_RawData!C27/C191*100</f>
        <v>63.157894736842103</v>
      </c>
      <c r="D203" s="316">
        <f>D196/HOU_URB_RawData!D27/D191*100</f>
        <v>57.894736842105267</v>
      </c>
      <c r="E203" s="316">
        <f>E196/HOU_URB_RawData!E27/E191*100</f>
        <v>54.586466165413526</v>
      </c>
      <c r="F203" s="316">
        <f>F196/HOU_URB_RawData!F27/F191*100</f>
        <v>52.539473684210535</v>
      </c>
      <c r="G203" s="316">
        <f>G196/HOU_URB_RawData!G27/G191*100</f>
        <v>51.371929824561427</v>
      </c>
      <c r="H203" s="316">
        <f>H196/HOU_URB_RawData!H27/H191*100</f>
        <v>50.858210526315794</v>
      </c>
      <c r="I203" s="317">
        <f>I196/HOU_URB_RawData!I27/I191*100</f>
        <v>50.858210526315808</v>
      </c>
    </row>
    <row r="204" spans="1:9">
      <c r="A204" s="121" t="s">
        <v>128</v>
      </c>
      <c r="B204" s="316" t="s">
        <v>196</v>
      </c>
      <c r="C204" s="316">
        <f>C199/HOU_URB_RawData!C28/C191*100</f>
        <v>75.789473684210506</v>
      </c>
      <c r="D204" s="316">
        <f>D199/HOU_URB_RawData!D28/D191*100</f>
        <v>69.473684210526315</v>
      </c>
      <c r="E204" s="316">
        <f>E199/HOU_URB_RawData!E28/E191*100</f>
        <v>65.503759398496243</v>
      </c>
      <c r="F204" s="316">
        <f>F199/HOU_URB_RawData!F28/F191*100</f>
        <v>63.047368421052653</v>
      </c>
      <c r="G204" s="316">
        <f>G199/HOU_URB_RawData!G28/G191*100</f>
        <v>61.646315789473704</v>
      </c>
      <c r="H204" s="316">
        <f>H199/HOU_URB_RawData!H28/H191*100</f>
        <v>61.029852631578962</v>
      </c>
      <c r="I204" s="317">
        <f>I199/HOU_URB_RawData!I28/I191*100</f>
        <v>61.029852631578983</v>
      </c>
    </row>
    <row r="205" spans="1:9">
      <c r="A205" s="653" t="s">
        <v>203</v>
      </c>
      <c r="B205" s="654"/>
      <c r="C205" s="654"/>
      <c r="D205" s="654"/>
      <c r="E205" s="654"/>
      <c r="F205" s="654"/>
      <c r="G205" s="654"/>
      <c r="H205" s="654"/>
      <c r="I205" s="655"/>
    </row>
    <row r="206" spans="1:9">
      <c r="A206" s="121" t="s">
        <v>126</v>
      </c>
      <c r="B206" s="316" t="s">
        <v>196</v>
      </c>
      <c r="C206" s="316">
        <f>C194/HOU_URB_RawData!C26/(100-C191)*100</f>
        <v>411.42857142857139</v>
      </c>
      <c r="D206" s="316">
        <f>D194/HOU_URB_RawData!D26/(100-D191)*100</f>
        <v>377.14285714285722</v>
      </c>
      <c r="E206" s="316">
        <f>E194/HOU_URB_RawData!E26/(100-E191)*100</f>
        <v>355.59183673469391</v>
      </c>
      <c r="F206" s="316">
        <f>F194/HOU_URB_RawData!F26/(100-F191)*100</f>
        <v>342.25714285714292</v>
      </c>
      <c r="G206" s="316">
        <f>G194/HOU_URB_RawData!G26/(100-G191)*100</f>
        <v>334.65142857142865</v>
      </c>
      <c r="H206" s="316">
        <f>H194/HOU_URB_RawData!H26/(100-H191)*100</f>
        <v>331.3049142857144</v>
      </c>
      <c r="I206" s="317">
        <f>I194/HOU_URB_RawData!I26/(100-I191)*100</f>
        <v>331.30491428571446</v>
      </c>
    </row>
    <row r="207" spans="1:9">
      <c r="A207" s="121" t="s">
        <v>127</v>
      </c>
      <c r="B207" s="316" t="s">
        <v>196</v>
      </c>
      <c r="C207" s="316">
        <f>C197/HOU_URB_RawData!C27/(100-C191)*100</f>
        <v>599.99999999999989</v>
      </c>
      <c r="D207" s="316">
        <f>D197/HOU_URB_RawData!D27/(100-D191)*100</f>
        <v>550</v>
      </c>
      <c r="E207" s="316">
        <f>E197/HOU_URB_RawData!E27/(100-E191)*100</f>
        <v>518.57142857142856</v>
      </c>
      <c r="F207" s="316">
        <f>F197/HOU_URB_RawData!F27/(100-F191)*100</f>
        <v>499.12500000000011</v>
      </c>
      <c r="G207" s="316">
        <f>G197/HOU_URB_RawData!G27/(100-G191)*100</f>
        <v>488.03333333333347</v>
      </c>
      <c r="H207" s="316">
        <f>H197/HOU_URB_RawData!H27/(100-H191)*100</f>
        <v>483.15300000000008</v>
      </c>
      <c r="I207" s="317">
        <f>I197/HOU_URB_RawData!I27/(100-I191)*100</f>
        <v>483.15300000000019</v>
      </c>
    </row>
    <row r="208" spans="1:9">
      <c r="A208" s="121" t="s">
        <v>128</v>
      </c>
      <c r="B208" s="316" t="s">
        <v>196</v>
      </c>
      <c r="C208" s="316">
        <f>C200/HOU_URB_RawData!C28/(100-C191)*100</f>
        <v>959.99999999999977</v>
      </c>
      <c r="D208" s="316">
        <f>D200/HOU_URB_RawData!D28/(100-D191)*100</f>
        <v>880.00000000000011</v>
      </c>
      <c r="E208" s="316">
        <f>E200/HOU_URB_RawData!E28/(100-E191)*100</f>
        <v>829.71428571428567</v>
      </c>
      <c r="F208" s="316">
        <f>F200/HOU_URB_RawData!F28/(100-F191)*100</f>
        <v>798.60000000000025</v>
      </c>
      <c r="G208" s="316">
        <f>G200/HOU_URB_RawData!G28/(100-G191)*100</f>
        <v>780.85333333333369</v>
      </c>
      <c r="H208" s="316">
        <f>H200/HOU_URB_RawData!H28/(100-H191)*100</f>
        <v>773.04480000000024</v>
      </c>
      <c r="I208" s="317">
        <f>I200/HOU_URB_RawData!I28/(100-I191)*100</f>
        <v>773.04480000000058</v>
      </c>
    </row>
    <row r="209" spans="1:9" s="58" customFormat="1" ht="18.600000000000001" customHeight="1">
      <c r="A209" s="707" t="s">
        <v>174</v>
      </c>
      <c r="B209" s="708"/>
      <c r="C209" s="708"/>
      <c r="D209" s="708"/>
      <c r="E209" s="708"/>
      <c r="F209" s="708"/>
      <c r="G209" s="708"/>
      <c r="H209" s="708"/>
      <c r="I209" s="123"/>
    </row>
    <row r="210" spans="1:9">
      <c r="A210" s="79"/>
      <c r="B210" s="200" t="s">
        <v>31</v>
      </c>
      <c r="C210" s="200">
        <v>2022</v>
      </c>
      <c r="D210" s="5">
        <v>2025</v>
      </c>
      <c r="E210" s="5">
        <v>2030</v>
      </c>
      <c r="F210" s="5">
        <v>2035</v>
      </c>
      <c r="G210" s="5">
        <v>2040</v>
      </c>
      <c r="H210" s="5">
        <v>2045</v>
      </c>
      <c r="I210" s="29">
        <v>2050</v>
      </c>
    </row>
    <row r="211" spans="1:9" ht="14.45" customHeight="1">
      <c r="A211" s="640" t="s">
        <v>62</v>
      </c>
      <c r="B211" s="641"/>
      <c r="C211" s="641"/>
      <c r="D211" s="641"/>
      <c r="E211" s="641"/>
      <c r="F211" s="641"/>
      <c r="G211" s="641"/>
      <c r="H211" s="641"/>
      <c r="I211" s="642"/>
    </row>
    <row r="212" spans="1:9">
      <c r="A212" s="124" t="s">
        <v>12</v>
      </c>
      <c r="B212" s="116" t="s">
        <v>55</v>
      </c>
      <c r="C212" s="116">
        <f>HOU_URB_RawData!C133</f>
        <v>50</v>
      </c>
      <c r="D212" s="116">
        <f>HOU_URB_RawData!D133</f>
        <v>55.000000000000007</v>
      </c>
      <c r="E212" s="116">
        <f>HOU_URB_RawData!E133</f>
        <v>60.500000000000014</v>
      </c>
      <c r="F212" s="116">
        <f>HOU_URB_RawData!F133</f>
        <v>66.550000000000026</v>
      </c>
      <c r="G212" s="116">
        <f>HOU_URB_RawData!G133</f>
        <v>73.205000000000041</v>
      </c>
      <c r="H212" s="116">
        <f>HOU_URB_RawData!H133</f>
        <v>80.525500000000051</v>
      </c>
      <c r="I212" s="117">
        <f>HOU_URB_RawData!I133</f>
        <v>88.578050000000061</v>
      </c>
    </row>
    <row r="213" spans="1:9">
      <c r="A213" s="124" t="s">
        <v>158</v>
      </c>
      <c r="B213" s="116" t="s">
        <v>55</v>
      </c>
      <c r="C213" s="116">
        <f>HOU_URB_RawData!C134</f>
        <v>6</v>
      </c>
      <c r="D213" s="116">
        <f>HOU_URB_RawData!D134</f>
        <v>6.6000000000000005</v>
      </c>
      <c r="E213" s="116">
        <f>HOU_URB_RawData!E134</f>
        <v>7.2600000000000016</v>
      </c>
      <c r="F213" s="116">
        <f>HOU_URB_RawData!F134</f>
        <v>7.9860000000000024</v>
      </c>
      <c r="G213" s="116">
        <f>HOU_URB_RawData!G134</f>
        <v>8.7846000000000029</v>
      </c>
      <c r="H213" s="116">
        <f>HOU_URB_RawData!H134</f>
        <v>9.6630600000000033</v>
      </c>
      <c r="I213" s="117">
        <f>HOU_URB_RawData!I134</f>
        <v>10.629366000000005</v>
      </c>
    </row>
    <row r="214" spans="1:9" ht="14.45" customHeight="1">
      <c r="A214" s="704" t="s">
        <v>62</v>
      </c>
      <c r="B214" s="705"/>
      <c r="C214" s="705"/>
      <c r="D214" s="705"/>
      <c r="E214" s="705"/>
      <c r="F214" s="705"/>
      <c r="G214" s="705"/>
      <c r="H214" s="705"/>
      <c r="I214" s="706"/>
    </row>
    <row r="215" spans="1:9">
      <c r="A215" s="124" t="s">
        <v>12</v>
      </c>
      <c r="B215" s="116" t="s">
        <v>55</v>
      </c>
      <c r="C215" s="116">
        <f>HOU_URB_RawData!C136</f>
        <v>15</v>
      </c>
      <c r="D215" s="116">
        <f>HOU_URB_RawData!D136</f>
        <v>16.5</v>
      </c>
      <c r="E215" s="116">
        <f>HOU_URB_RawData!E136</f>
        <v>18.150000000000002</v>
      </c>
      <c r="F215" s="116">
        <f>HOU_URB_RawData!F136</f>
        <v>19.965000000000003</v>
      </c>
      <c r="G215" s="116">
        <f>HOU_URB_RawData!G136</f>
        <v>21.961500000000004</v>
      </c>
      <c r="H215" s="116">
        <f>HOU_URB_RawData!H136</f>
        <v>24.157650000000007</v>
      </c>
      <c r="I215" s="117">
        <f>HOU_URB_RawData!I136</f>
        <v>26.573415000000011</v>
      </c>
    </row>
    <row r="216" spans="1:9">
      <c r="A216" s="124" t="s">
        <v>158</v>
      </c>
      <c r="B216" s="116" t="s">
        <v>55</v>
      </c>
      <c r="C216" s="116">
        <f>HOU_URB_RawData!C137</f>
        <v>6</v>
      </c>
      <c r="D216" s="116">
        <f>HOU_URB_RawData!D137</f>
        <v>6.6000000000000005</v>
      </c>
      <c r="E216" s="116">
        <f>HOU_URB_RawData!E137</f>
        <v>7.2600000000000016</v>
      </c>
      <c r="F216" s="116">
        <f>HOU_URB_RawData!F137</f>
        <v>7.9860000000000024</v>
      </c>
      <c r="G216" s="116">
        <f>HOU_URB_RawData!G137</f>
        <v>8.7846000000000029</v>
      </c>
      <c r="H216" s="116">
        <f>HOU_URB_RawData!H137</f>
        <v>9.6630600000000033</v>
      </c>
      <c r="I216" s="117">
        <f>HOU_URB_RawData!I137</f>
        <v>10.629366000000005</v>
      </c>
    </row>
    <row r="217" spans="1:9" ht="14.45" customHeight="1">
      <c r="A217" s="704" t="s">
        <v>62</v>
      </c>
      <c r="B217" s="705"/>
      <c r="C217" s="705"/>
      <c r="D217" s="705"/>
      <c r="E217" s="705"/>
      <c r="F217" s="705"/>
      <c r="G217" s="705"/>
      <c r="H217" s="705"/>
      <c r="I217" s="706"/>
    </row>
    <row r="218" spans="1:9">
      <c r="A218" s="124" t="s">
        <v>12</v>
      </c>
      <c r="B218" s="116" t="s">
        <v>55</v>
      </c>
      <c r="C218" s="116">
        <f>HOU_URB_RawData!C139</f>
        <v>3</v>
      </c>
      <c r="D218" s="116">
        <f>HOU_URB_RawData!D139</f>
        <v>3.3000000000000003</v>
      </c>
      <c r="E218" s="116">
        <f>HOU_URB_RawData!E139</f>
        <v>3.6300000000000008</v>
      </c>
      <c r="F218" s="116">
        <f>HOU_URB_RawData!F139</f>
        <v>3.9930000000000012</v>
      </c>
      <c r="G218" s="116">
        <f>HOU_URB_RawData!G139</f>
        <v>4.3923000000000014</v>
      </c>
      <c r="H218" s="116">
        <f>HOU_URB_RawData!H139</f>
        <v>4.8315300000000017</v>
      </c>
      <c r="I218" s="117">
        <f>HOU_URB_RawData!I139</f>
        <v>5.3146830000000023</v>
      </c>
    </row>
    <row r="219" spans="1:9">
      <c r="A219" s="124" t="s">
        <v>158</v>
      </c>
      <c r="B219" s="116" t="s">
        <v>55</v>
      </c>
      <c r="C219" s="116">
        <f>HOU_URB_RawData!C140</f>
        <v>6</v>
      </c>
      <c r="D219" s="116">
        <f>HOU_URB_RawData!D140</f>
        <v>6.6000000000000005</v>
      </c>
      <c r="E219" s="116">
        <f>HOU_URB_RawData!E140</f>
        <v>7.2600000000000016</v>
      </c>
      <c r="F219" s="116">
        <f>HOU_URB_RawData!F140</f>
        <v>7.9860000000000024</v>
      </c>
      <c r="G219" s="116">
        <f>HOU_URB_RawData!G140</f>
        <v>8.7846000000000029</v>
      </c>
      <c r="H219" s="116">
        <f>HOU_URB_RawData!H140</f>
        <v>9.6630600000000033</v>
      </c>
      <c r="I219" s="117">
        <f>HOU_URB_RawData!I140</f>
        <v>10.629366000000005</v>
      </c>
    </row>
    <row r="220" spans="1:9">
      <c r="A220" s="651" t="s">
        <v>91</v>
      </c>
      <c r="B220" s="624"/>
      <c r="C220" s="624"/>
      <c r="D220" s="624"/>
      <c r="E220" s="624"/>
      <c r="F220" s="624"/>
      <c r="G220" s="624"/>
      <c r="H220" s="624"/>
      <c r="I220" s="652"/>
    </row>
    <row r="221" spans="1:9">
      <c r="A221" s="121" t="s">
        <v>126</v>
      </c>
      <c r="B221" s="316" t="s">
        <v>196</v>
      </c>
      <c r="C221" s="316">
        <f>C212/HOU_URB_RawData!C26/C191*100</f>
        <v>90.225563909774436</v>
      </c>
      <c r="D221" s="316">
        <f>D212/HOU_URB_RawData!D26/D191*100</f>
        <v>82.706766917293251</v>
      </c>
      <c r="E221" s="316">
        <f>E212/HOU_URB_RawData!E26/E191*100</f>
        <v>77.980665950590776</v>
      </c>
      <c r="F221" s="316">
        <f>F212/HOU_URB_RawData!F26/F191*100</f>
        <v>75.056390977443641</v>
      </c>
      <c r="G221" s="316">
        <f>G212/HOU_URB_RawData!G26/G191*100</f>
        <v>73.388471177944908</v>
      </c>
      <c r="H221" s="316">
        <f>H212/HOU_URB_RawData!H26/H191*100</f>
        <v>72.654586466165455</v>
      </c>
      <c r="I221" s="317">
        <f>I212/HOU_URB_RawData!I26/I191*100</f>
        <v>72.654586466165469</v>
      </c>
    </row>
    <row r="222" spans="1:9">
      <c r="A222" s="121" t="s">
        <v>127</v>
      </c>
      <c r="B222" s="316" t="s">
        <v>196</v>
      </c>
      <c r="C222" s="316">
        <f>C215/HOU_URB_RawData!C27/C191*100</f>
        <v>94.736842105263136</v>
      </c>
      <c r="D222" s="316">
        <f>D215/HOU_URB_RawData!D27/D191*100</f>
        <v>86.842105263157904</v>
      </c>
      <c r="E222" s="316">
        <f>E215/HOU_URB_RawData!E27/E191*100</f>
        <v>81.879699248120303</v>
      </c>
      <c r="F222" s="316">
        <f>F215/HOU_URB_RawData!F27/F191*100</f>
        <v>78.809210526315809</v>
      </c>
      <c r="G222" s="316">
        <f>G215/HOU_URB_RawData!G27/G191*100</f>
        <v>77.057894736842115</v>
      </c>
      <c r="H222" s="316">
        <f>H215/HOU_URB_RawData!H27/H191*100</f>
        <v>76.287315789473695</v>
      </c>
      <c r="I222" s="317">
        <f>I215/HOU_URB_RawData!I27/I191*100</f>
        <v>76.287315789473737</v>
      </c>
    </row>
    <row r="223" spans="1:9">
      <c r="A223" s="121" t="s">
        <v>128</v>
      </c>
      <c r="B223" s="316" t="s">
        <v>196</v>
      </c>
      <c r="C223" s="316">
        <f>C218/HOU_URB_RawData!C28/C191*100</f>
        <v>37.894736842105253</v>
      </c>
      <c r="D223" s="316">
        <f>D218/HOU_URB_RawData!D28/D191*100</f>
        <v>34.736842105263158</v>
      </c>
      <c r="E223" s="316">
        <f>E218/HOU_URB_RawData!E28/E191*100</f>
        <v>32.751879699248121</v>
      </c>
      <c r="F223" s="316">
        <f>F218/HOU_URB_RawData!F28/F191*100</f>
        <v>31.523684210526326</v>
      </c>
      <c r="G223" s="316">
        <f>G218/HOU_URB_RawData!G28/G191*100</f>
        <v>30.823157894736852</v>
      </c>
      <c r="H223" s="316">
        <f>H218/HOU_URB_RawData!H28/H191*100</f>
        <v>30.514926315789481</v>
      </c>
      <c r="I223" s="317">
        <f>I218/HOU_URB_RawData!I28/I191*100</f>
        <v>30.514926315789491</v>
      </c>
    </row>
    <row r="224" spans="1:9">
      <c r="A224" s="653" t="s">
        <v>203</v>
      </c>
      <c r="B224" s="654"/>
      <c r="C224" s="654"/>
      <c r="D224" s="654"/>
      <c r="E224" s="654"/>
      <c r="F224" s="654"/>
      <c r="G224" s="654"/>
      <c r="H224" s="654"/>
      <c r="I224" s="655"/>
    </row>
    <row r="225" spans="1:9">
      <c r="A225" s="121" t="s">
        <v>126</v>
      </c>
      <c r="B225" s="316" t="s">
        <v>196</v>
      </c>
      <c r="C225" s="316">
        <f>C213/HOU_URB_RawData!C26/(100-C191)*100</f>
        <v>205.71428571428569</v>
      </c>
      <c r="D225" s="316">
        <f>D213/HOU_URB_RawData!D26/(100-D191)*100</f>
        <v>188.57142857142861</v>
      </c>
      <c r="E225" s="316">
        <f>E213/HOU_URB_RawData!E26/(100-E191)*100</f>
        <v>177.79591836734696</v>
      </c>
      <c r="F225" s="316">
        <f>F213/HOU_URB_RawData!F26/(100-F191)*100</f>
        <v>171.12857142857146</v>
      </c>
      <c r="G225" s="316">
        <f>G213/HOU_URB_RawData!G26/(100-G191)*100</f>
        <v>167.32571428571433</v>
      </c>
      <c r="H225" s="316">
        <f>H213/HOU_URB_RawData!H26/(100-H191)*100</f>
        <v>165.6524571428572</v>
      </c>
      <c r="I225" s="317">
        <f>I213/HOU_URB_RawData!I26/(100-I191)*100</f>
        <v>165.65245714285723</v>
      </c>
    </row>
    <row r="226" spans="1:9">
      <c r="A226" s="121" t="s">
        <v>127</v>
      </c>
      <c r="B226" s="316" t="s">
        <v>196</v>
      </c>
      <c r="C226" s="316">
        <f>C216/HOU_URB_RawData!C27/(100-C191)*100</f>
        <v>719.99999999999989</v>
      </c>
      <c r="D226" s="316">
        <f>D216/HOU_URB_RawData!D27/(100-D191)*100</f>
        <v>660</v>
      </c>
      <c r="E226" s="316">
        <f>E216/HOU_URB_RawData!E27/(100-E191)*100</f>
        <v>622.28571428571433</v>
      </c>
      <c r="F226" s="316">
        <f>F216/HOU_URB_RawData!F27/(100-F191)*100</f>
        <v>598.95000000000016</v>
      </c>
      <c r="G226" s="316">
        <f>G216/HOU_URB_RawData!G27/(100-G191)*100</f>
        <v>585.64000000000021</v>
      </c>
      <c r="H226" s="316">
        <f>H216/HOU_URB_RawData!H27/(100-H191)*100</f>
        <v>579.78360000000021</v>
      </c>
      <c r="I226" s="317">
        <f>I216/HOU_URB_RawData!I27/(100-I191)*100</f>
        <v>579.78360000000032</v>
      </c>
    </row>
    <row r="227" spans="1:9">
      <c r="A227" s="125" t="s">
        <v>128</v>
      </c>
      <c r="B227" s="327" t="s">
        <v>196</v>
      </c>
      <c r="C227" s="327">
        <f>C219/HOU_URB_RawData!C28/(100-C191)*100</f>
        <v>1439.9999999999998</v>
      </c>
      <c r="D227" s="327">
        <f>D219/HOU_URB_RawData!D28/(100-D191)*100</f>
        <v>1320</v>
      </c>
      <c r="E227" s="327">
        <f>E219/HOU_URB_RawData!E28/(100-E191)*100</f>
        <v>1244.5714285714287</v>
      </c>
      <c r="F227" s="327">
        <f>F219/HOU_URB_RawData!F28/(100-F191)*100</f>
        <v>1197.9000000000003</v>
      </c>
      <c r="G227" s="327">
        <f>G219/HOU_URB_RawData!G28/(100-G191)*100</f>
        <v>1171.2800000000004</v>
      </c>
      <c r="H227" s="327">
        <f>H219/HOU_URB_RawData!H28/(100-H191)*100</f>
        <v>1159.5672000000004</v>
      </c>
      <c r="I227" s="328">
        <f>I219/HOU_URB_RawData!I28/(100-I191)*100</f>
        <v>1159.5672000000006</v>
      </c>
    </row>
    <row r="228" spans="1:9" ht="15.75" customHeight="1"/>
    <row r="229" spans="1:9" ht="15.75" customHeight="1"/>
    <row r="230" spans="1:9" ht="15.75" customHeight="1"/>
    <row r="231" spans="1:9" ht="15.75" customHeight="1"/>
    <row r="232" spans="1:9" ht="15.75" customHeight="1"/>
    <row r="233" spans="1:9" ht="15.75" customHeight="1"/>
    <row r="234" spans="1:9" ht="15.75" customHeight="1"/>
    <row r="235" spans="1:9" ht="15.75" customHeight="1"/>
    <row r="236" spans="1:9" ht="15.75" customHeight="1"/>
    <row r="237" spans="1:9" ht="15.75" customHeight="1"/>
    <row r="238" spans="1:9" ht="15.75" customHeight="1"/>
    <row r="239" spans="1:9" ht="15.75" customHeight="1"/>
    <row r="240" spans="1: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</sheetData>
  <mergeCells count="51">
    <mergeCell ref="A166:I166"/>
    <mergeCell ref="A182:I182"/>
    <mergeCell ref="A185:I185"/>
    <mergeCell ref="A189:H189"/>
    <mergeCell ref="A211:I211"/>
    <mergeCell ref="A192:I192"/>
    <mergeCell ref="A214:I214"/>
    <mergeCell ref="A195:I195"/>
    <mergeCell ref="A198:I198"/>
    <mergeCell ref="A217:I217"/>
    <mergeCell ref="A209:H209"/>
    <mergeCell ref="A201:I201"/>
    <mergeCell ref="A205:I205"/>
    <mergeCell ref="A151:I151"/>
    <mergeCell ref="A163:I163"/>
    <mergeCell ref="A63:I63"/>
    <mergeCell ref="A66:I66"/>
    <mergeCell ref="A105:I105"/>
    <mergeCell ref="A144:I144"/>
    <mergeCell ref="A140:I140"/>
    <mergeCell ref="A134:I134"/>
    <mergeCell ref="A71:I71"/>
    <mergeCell ref="A79:I79"/>
    <mergeCell ref="A87:I87"/>
    <mergeCell ref="A96:I96"/>
    <mergeCell ref="A107:I107"/>
    <mergeCell ref="A113:I113"/>
    <mergeCell ref="A130:I130"/>
    <mergeCell ref="A117:I117"/>
    <mergeCell ref="A1:I1"/>
    <mergeCell ref="A4:I4"/>
    <mergeCell ref="A8:I8"/>
    <mergeCell ref="A29:I29"/>
    <mergeCell ref="A2:I2"/>
    <mergeCell ref="A12:I12"/>
    <mergeCell ref="A220:I220"/>
    <mergeCell ref="A224:I224"/>
    <mergeCell ref="A16:I16"/>
    <mergeCell ref="A20:I20"/>
    <mergeCell ref="A24:I24"/>
    <mergeCell ref="A37:I37"/>
    <mergeCell ref="A45:I45"/>
    <mergeCell ref="A54:I54"/>
    <mergeCell ref="A178:I178"/>
    <mergeCell ref="A154:I154"/>
    <mergeCell ref="A157:I157"/>
    <mergeCell ref="A170:I170"/>
    <mergeCell ref="A174:I174"/>
    <mergeCell ref="A160:I160"/>
    <mergeCell ref="A146:I146"/>
    <mergeCell ref="A123:I123"/>
  </mergeCells>
  <phoneticPr fontId="13" type="noConversion"/>
  <pageMargins left="0.7" right="0.7" top="0.75" bottom="0.75" header="0" footer="0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J1043"/>
  <sheetViews>
    <sheetView zoomScaleNormal="100" workbookViewId="0">
      <selection activeCell="I21" sqref="I21"/>
    </sheetView>
  </sheetViews>
  <sheetFormatPr defaultColWidth="27.28515625" defaultRowHeight="15" customHeight="1"/>
  <cols>
    <col min="1" max="2" width="33.7109375" style="5" customWidth="1"/>
    <col min="3" max="3" width="11.42578125" style="5" customWidth="1"/>
    <col min="4" max="10" width="7.42578125" style="5" customWidth="1"/>
    <col min="11" max="16384" width="27.28515625" style="5"/>
  </cols>
  <sheetData>
    <row r="1" spans="1:10" ht="21" customHeight="1">
      <c r="A1" s="674" t="s">
        <v>204</v>
      </c>
      <c r="B1" s="675"/>
      <c r="C1" s="675"/>
      <c r="D1" s="675"/>
      <c r="E1" s="675"/>
      <c r="F1" s="675"/>
      <c r="G1" s="675"/>
      <c r="H1" s="675"/>
      <c r="I1" s="675"/>
      <c r="J1" s="676"/>
    </row>
    <row r="2" spans="1:10" ht="54" customHeight="1">
      <c r="A2" s="126" t="s">
        <v>18</v>
      </c>
      <c r="B2" s="10"/>
      <c r="C2" s="10" t="s">
        <v>19</v>
      </c>
      <c r="D2" s="10" t="s">
        <v>20</v>
      </c>
      <c r="E2" s="722" t="s">
        <v>21</v>
      </c>
      <c r="F2" s="722"/>
      <c r="G2" s="722"/>
      <c r="H2" s="722"/>
      <c r="I2" s="722"/>
      <c r="J2" s="723"/>
    </row>
    <row r="3" spans="1:10" ht="15" customHeight="1">
      <c r="A3" s="126"/>
      <c r="B3" s="10"/>
      <c r="C3" s="10"/>
      <c r="D3" s="10">
        <v>2022</v>
      </c>
      <c r="E3" s="10">
        <v>2025</v>
      </c>
      <c r="F3" s="10">
        <v>2030</v>
      </c>
      <c r="G3" s="10">
        <v>2035</v>
      </c>
      <c r="H3" s="10">
        <v>2040</v>
      </c>
      <c r="I3" s="10">
        <v>2045</v>
      </c>
      <c r="J3" s="127">
        <v>2050</v>
      </c>
    </row>
    <row r="4" spans="1:10" ht="15" customHeight="1">
      <c r="A4" s="49" t="s">
        <v>22</v>
      </c>
      <c r="B4" s="43"/>
      <c r="C4" s="43" t="s">
        <v>23</v>
      </c>
      <c r="D4" s="43">
        <f>HOU_URB_RawData!C13</f>
        <v>5</v>
      </c>
      <c r="E4" s="43">
        <f>HOU_URB_RawData!D13</f>
        <v>6</v>
      </c>
      <c r="F4" s="43">
        <f>HOU_URB_RawData!E13</f>
        <v>7</v>
      </c>
      <c r="G4" s="43">
        <f>HOU_URB_RawData!F13</f>
        <v>8</v>
      </c>
      <c r="H4" s="43">
        <f>HOU_URB_RawData!G13</f>
        <v>9</v>
      </c>
      <c r="I4" s="43">
        <f>HOU_URB_RawData!H13</f>
        <v>10</v>
      </c>
      <c r="J4" s="50">
        <f>HOU_URB_RawData!I13</f>
        <v>11</v>
      </c>
    </row>
    <row r="5" spans="1:10" ht="31.15" customHeight="1">
      <c r="A5" s="49" t="s">
        <v>24</v>
      </c>
      <c r="B5" s="43"/>
      <c r="C5" s="43" t="s">
        <v>25</v>
      </c>
      <c r="D5" s="43" t="str">
        <f>HOU_URB_RawData!C14</f>
        <v>/</v>
      </c>
      <c r="E5" s="43" t="str">
        <f>HOU_URB_RawData!D14</f>
        <v>/</v>
      </c>
      <c r="F5" s="43" t="str">
        <f>HOU_URB_RawData!E14</f>
        <v>/</v>
      </c>
      <c r="G5" s="43" t="str">
        <f>HOU_URB_RawData!F14</f>
        <v>/</v>
      </c>
      <c r="H5" s="43" t="str">
        <f>HOU_URB_RawData!G14</f>
        <v>/</v>
      </c>
      <c r="I5" s="43" t="str">
        <f>HOU_URB_RawData!H14</f>
        <v>/</v>
      </c>
      <c r="J5" s="50" t="str">
        <f>HOU_URB_RawData!I14</f>
        <v>/</v>
      </c>
    </row>
    <row r="6" spans="1:10" ht="15" customHeight="1">
      <c r="A6" s="82" t="s">
        <v>131</v>
      </c>
      <c r="B6" s="200"/>
      <c r="C6" s="200" t="s">
        <v>28</v>
      </c>
      <c r="D6" s="43">
        <f>HOU_URB_RawData!C15</f>
        <v>50</v>
      </c>
      <c r="E6" s="43">
        <f>HOU_URB_RawData!D15</f>
        <v>50</v>
      </c>
      <c r="F6" s="43">
        <f>HOU_URB_RawData!E15</f>
        <v>50</v>
      </c>
      <c r="G6" s="43">
        <f>HOU_URB_RawData!F15</f>
        <v>50</v>
      </c>
      <c r="H6" s="43">
        <f>HOU_URB_RawData!G15</f>
        <v>50</v>
      </c>
      <c r="I6" s="43">
        <f>HOU_URB_RawData!H15</f>
        <v>50</v>
      </c>
      <c r="J6" s="50">
        <f>HOU_URB_RawData!I15</f>
        <v>50</v>
      </c>
    </row>
    <row r="7" spans="1:10" ht="36" customHeight="1">
      <c r="A7" s="82" t="s">
        <v>132</v>
      </c>
      <c r="B7" s="200"/>
      <c r="C7" s="200" t="s">
        <v>133</v>
      </c>
      <c r="D7" s="43">
        <f>HOU_URB_RawData!C16</f>
        <v>3</v>
      </c>
      <c r="E7" s="43">
        <f>HOU_URB_RawData!D16</f>
        <v>3</v>
      </c>
      <c r="F7" s="43">
        <f>HOU_URB_RawData!E16</f>
        <v>3</v>
      </c>
      <c r="G7" s="43">
        <f>HOU_URB_RawData!F16</f>
        <v>3</v>
      </c>
      <c r="H7" s="43">
        <f>HOU_URB_RawData!G16</f>
        <v>3</v>
      </c>
      <c r="I7" s="43">
        <f>HOU_URB_RawData!H16</f>
        <v>3</v>
      </c>
      <c r="J7" s="50">
        <f>HOU_URB_RawData!I16</f>
        <v>3</v>
      </c>
    </row>
    <row r="8" spans="1:10" ht="43.9" customHeight="1">
      <c r="A8" s="82" t="s">
        <v>134</v>
      </c>
      <c r="B8" s="200"/>
      <c r="C8" s="200" t="s">
        <v>133</v>
      </c>
      <c r="D8" s="43">
        <f>HOU_URB_RawData!C17</f>
        <v>4</v>
      </c>
      <c r="E8" s="43">
        <f>HOU_URB_RawData!D17</f>
        <v>4</v>
      </c>
      <c r="F8" s="43">
        <f>HOU_URB_RawData!E17</f>
        <v>4</v>
      </c>
      <c r="G8" s="43">
        <f>HOU_URB_RawData!F17</f>
        <v>4</v>
      </c>
      <c r="H8" s="43">
        <f>HOU_URB_RawData!G17</f>
        <v>4</v>
      </c>
      <c r="I8" s="43">
        <f>HOU_URB_RawData!H17</f>
        <v>4</v>
      </c>
      <c r="J8" s="50">
        <f>HOU_URB_RawData!I17</f>
        <v>4</v>
      </c>
    </row>
    <row r="9" spans="1:10" ht="18" customHeight="1">
      <c r="A9" s="82" t="s">
        <v>27</v>
      </c>
      <c r="B9" s="200"/>
      <c r="C9" s="200" t="s">
        <v>28</v>
      </c>
      <c r="D9" s="43">
        <f>HOU_URB_RawData!C18</f>
        <v>60</v>
      </c>
      <c r="E9" s="43">
        <f>HOU_URB_RawData!D18</f>
        <v>60</v>
      </c>
      <c r="F9" s="43">
        <f>HOU_URB_RawData!E18</f>
        <v>60</v>
      </c>
      <c r="G9" s="43">
        <f>HOU_URB_RawData!F18</f>
        <v>60</v>
      </c>
      <c r="H9" s="43">
        <f>HOU_URB_RawData!G18</f>
        <v>60</v>
      </c>
      <c r="I9" s="43">
        <f>HOU_URB_RawData!H18</f>
        <v>60</v>
      </c>
      <c r="J9" s="50">
        <f>HOU_URB_RawData!I18</f>
        <v>60</v>
      </c>
    </row>
    <row r="10" spans="1:10" ht="34.15" customHeight="1">
      <c r="A10" s="82" t="s">
        <v>29</v>
      </c>
      <c r="B10" s="200"/>
      <c r="C10" s="200" t="s">
        <v>28</v>
      </c>
      <c r="D10" s="43">
        <f>HOU_URB_RawData!C19</f>
        <v>90</v>
      </c>
      <c r="E10" s="43">
        <f>HOU_URB_RawData!D19</f>
        <v>90</v>
      </c>
      <c r="F10" s="43">
        <f>HOU_URB_RawData!E19</f>
        <v>90</v>
      </c>
      <c r="G10" s="43">
        <f>HOU_URB_RawData!F19</f>
        <v>90</v>
      </c>
      <c r="H10" s="43">
        <f>HOU_URB_RawData!G19</f>
        <v>90</v>
      </c>
      <c r="I10" s="43">
        <f>HOU_URB_RawData!H19</f>
        <v>90</v>
      </c>
      <c r="J10" s="50">
        <f>HOU_URB_RawData!I19</f>
        <v>90</v>
      </c>
    </row>
    <row r="11" spans="1:10" ht="30" customHeight="1">
      <c r="A11" s="82" t="s">
        <v>135</v>
      </c>
      <c r="B11" s="200"/>
      <c r="C11" s="200" t="s">
        <v>28</v>
      </c>
      <c r="D11" s="43">
        <f>HOU_URB_RawData!C20</f>
        <v>90</v>
      </c>
      <c r="E11" s="43">
        <f>HOU_URB_RawData!D20</f>
        <v>90</v>
      </c>
      <c r="F11" s="43">
        <f>HOU_URB_RawData!E20</f>
        <v>90</v>
      </c>
      <c r="G11" s="43">
        <f>HOU_URB_RawData!F20</f>
        <v>90</v>
      </c>
      <c r="H11" s="43">
        <f>HOU_URB_RawData!G20</f>
        <v>90</v>
      </c>
      <c r="I11" s="43">
        <f>HOU_URB_RawData!H20</f>
        <v>90</v>
      </c>
      <c r="J11" s="50">
        <f>HOU_URB_RawData!I20</f>
        <v>90</v>
      </c>
    </row>
    <row r="12" spans="1:10" ht="45.6" customHeight="1">
      <c r="A12" s="49" t="s">
        <v>136</v>
      </c>
      <c r="B12" s="43"/>
      <c r="C12" s="200" t="s">
        <v>28</v>
      </c>
      <c r="D12" s="43">
        <f>HOU_URB_RawData!C21</f>
        <v>100</v>
      </c>
      <c r="E12" s="43">
        <f>HOU_URB_RawData!D21</f>
        <v>100</v>
      </c>
      <c r="F12" s="43">
        <f>HOU_URB_RawData!E21</f>
        <v>100</v>
      </c>
      <c r="G12" s="43">
        <f>HOU_URB_RawData!F21</f>
        <v>100</v>
      </c>
      <c r="H12" s="43">
        <f>HOU_URB_RawData!G21</f>
        <v>100</v>
      </c>
      <c r="I12" s="43">
        <f>HOU_URB_RawData!H21</f>
        <v>100</v>
      </c>
      <c r="J12" s="50">
        <f>HOU_URB_RawData!I21</f>
        <v>100</v>
      </c>
    </row>
    <row r="13" spans="1:10" ht="18" customHeight="1">
      <c r="A13" s="674" t="s">
        <v>184</v>
      </c>
      <c r="B13" s="675"/>
      <c r="C13" s="675"/>
      <c r="D13" s="675"/>
      <c r="E13" s="675"/>
      <c r="F13" s="675"/>
      <c r="G13" s="675"/>
      <c r="H13" s="675"/>
      <c r="I13" s="675"/>
      <c r="J13" s="676"/>
    </row>
    <row r="14" spans="1:10">
      <c r="A14" s="724" t="s">
        <v>124</v>
      </c>
      <c r="B14" s="623"/>
      <c r="C14" s="623"/>
      <c r="D14" s="623"/>
      <c r="E14" s="623"/>
      <c r="F14" s="623"/>
      <c r="G14" s="623"/>
      <c r="H14" s="623"/>
      <c r="I14" s="623"/>
      <c r="J14" s="725"/>
    </row>
    <row r="15" spans="1:10">
      <c r="A15" s="311" t="s">
        <v>76</v>
      </c>
      <c r="B15" s="312"/>
      <c r="C15" s="312" t="s">
        <v>19</v>
      </c>
      <c r="D15" s="89">
        <v>2022</v>
      </c>
      <c r="E15" s="5">
        <v>2025</v>
      </c>
      <c r="F15" s="5">
        <v>2030</v>
      </c>
      <c r="G15" s="5">
        <v>2035</v>
      </c>
      <c r="H15" s="5">
        <v>2040</v>
      </c>
      <c r="I15" s="5">
        <v>2045</v>
      </c>
      <c r="J15" s="29">
        <v>2050</v>
      </c>
    </row>
    <row r="16" spans="1:10">
      <c r="A16" s="677" t="s">
        <v>125</v>
      </c>
      <c r="B16" s="678"/>
      <c r="C16" s="678"/>
      <c r="D16" s="678"/>
      <c r="E16" s="678"/>
      <c r="F16" s="678"/>
      <c r="G16" s="678"/>
      <c r="H16" s="678"/>
      <c r="I16" s="678"/>
      <c r="J16" s="679"/>
    </row>
    <row r="17" spans="1:10">
      <c r="A17" s="49" t="s">
        <v>126</v>
      </c>
      <c r="B17" s="43" t="s">
        <v>555</v>
      </c>
      <c r="C17" s="200" t="s">
        <v>28</v>
      </c>
      <c r="D17" s="5">
        <f>HOU_URB_RawData!C4</f>
        <v>70</v>
      </c>
      <c r="E17" s="5">
        <f>HOU_URB_RawData!D4</f>
        <v>70</v>
      </c>
      <c r="F17" s="5">
        <f>HOU_URB_RawData!E4</f>
        <v>70</v>
      </c>
      <c r="G17" s="5">
        <f>HOU_URB_RawData!F4</f>
        <v>70</v>
      </c>
      <c r="H17" s="5">
        <f>HOU_URB_RawData!G4</f>
        <v>70</v>
      </c>
      <c r="I17" s="5">
        <f>HOU_URB_RawData!H4</f>
        <v>70</v>
      </c>
      <c r="J17" s="29">
        <f>HOU_URB_RawData!I4</f>
        <v>70</v>
      </c>
    </row>
    <row r="18" spans="1:10">
      <c r="A18" s="49" t="s">
        <v>127</v>
      </c>
      <c r="B18" s="43" t="s">
        <v>556</v>
      </c>
      <c r="C18" s="200" t="s">
        <v>28</v>
      </c>
      <c r="D18" s="5">
        <f>HOU_URB_RawData!C5</f>
        <v>20</v>
      </c>
      <c r="E18" s="5">
        <f>HOU_URB_RawData!D5</f>
        <v>20</v>
      </c>
      <c r="F18" s="5">
        <f>HOU_URB_RawData!E5</f>
        <v>20</v>
      </c>
      <c r="G18" s="5">
        <f>HOU_URB_RawData!F5</f>
        <v>20</v>
      </c>
      <c r="H18" s="5">
        <f>HOU_URB_RawData!G5</f>
        <v>20</v>
      </c>
      <c r="I18" s="5">
        <f>HOU_URB_RawData!H5</f>
        <v>20</v>
      </c>
      <c r="J18" s="29">
        <f>HOU_URB_RawData!I5</f>
        <v>20</v>
      </c>
    </row>
    <row r="19" spans="1:10">
      <c r="A19" s="49" t="s">
        <v>128</v>
      </c>
      <c r="B19" s="43" t="s">
        <v>557</v>
      </c>
      <c r="C19" s="200" t="s">
        <v>28</v>
      </c>
      <c r="D19" s="5">
        <f>HOU_URB_RawData!C6</f>
        <v>10</v>
      </c>
      <c r="E19" s="5">
        <f>HOU_URB_RawData!D6</f>
        <v>10</v>
      </c>
      <c r="F19" s="5">
        <f>HOU_URB_RawData!E6</f>
        <v>10</v>
      </c>
      <c r="G19" s="5">
        <f>HOU_URB_RawData!F6</f>
        <v>10</v>
      </c>
      <c r="H19" s="5">
        <f>HOU_URB_RawData!G6</f>
        <v>10</v>
      </c>
      <c r="I19" s="5">
        <f>HOU_URB_RawData!H6</f>
        <v>10</v>
      </c>
      <c r="J19" s="29">
        <f>HOU_URB_RawData!I6</f>
        <v>10</v>
      </c>
    </row>
    <row r="20" spans="1:10">
      <c r="A20" s="677" t="s">
        <v>129</v>
      </c>
      <c r="B20" s="678"/>
      <c r="C20" s="678"/>
      <c r="D20" s="678"/>
      <c r="E20" s="678"/>
      <c r="F20" s="678"/>
      <c r="G20" s="678"/>
      <c r="H20" s="678"/>
      <c r="I20" s="678"/>
      <c r="J20" s="679"/>
    </row>
    <row r="21" spans="1:10" ht="15.75" customHeight="1">
      <c r="A21" s="49" t="s">
        <v>126</v>
      </c>
      <c r="B21" s="43" t="s">
        <v>558</v>
      </c>
      <c r="C21" s="5" t="s">
        <v>130</v>
      </c>
      <c r="D21" s="5">
        <f>HOU_URB_RawData!C8</f>
        <v>100</v>
      </c>
      <c r="E21" s="5">
        <f>HOU_URB_RawData!D8</f>
        <v>100</v>
      </c>
      <c r="F21" s="5">
        <f>HOU_URB_RawData!E8</f>
        <v>100</v>
      </c>
      <c r="G21" s="5">
        <f>HOU_URB_RawData!F8</f>
        <v>100</v>
      </c>
      <c r="H21" s="5">
        <f>HOU_URB_RawData!G8</f>
        <v>100</v>
      </c>
      <c r="I21" s="5">
        <f>HOU_URB_RawData!H8</f>
        <v>100</v>
      </c>
      <c r="J21" s="29">
        <f>HOU_URB_RawData!I8</f>
        <v>100</v>
      </c>
    </row>
    <row r="22" spans="1:10" ht="15.75" customHeight="1">
      <c r="A22" s="49" t="s">
        <v>127</v>
      </c>
      <c r="B22" s="43" t="s">
        <v>559</v>
      </c>
      <c r="C22" s="5" t="s">
        <v>130</v>
      </c>
      <c r="D22" s="5">
        <f>HOU_URB_RawData!C9</f>
        <v>90</v>
      </c>
      <c r="E22" s="5">
        <f>HOU_URB_RawData!D9</f>
        <v>90</v>
      </c>
      <c r="F22" s="5">
        <f>HOU_URB_RawData!E9</f>
        <v>90</v>
      </c>
      <c r="G22" s="5">
        <f>HOU_URB_RawData!F9</f>
        <v>90</v>
      </c>
      <c r="H22" s="5">
        <f>HOU_URB_RawData!G9</f>
        <v>90</v>
      </c>
      <c r="I22" s="5">
        <f>HOU_URB_RawData!H9</f>
        <v>90</v>
      </c>
      <c r="J22" s="29">
        <f>HOU_URB_RawData!I9</f>
        <v>90</v>
      </c>
    </row>
    <row r="23" spans="1:10" ht="15.75" customHeight="1">
      <c r="A23" s="49" t="s">
        <v>128</v>
      </c>
      <c r="B23" s="43" t="s">
        <v>560</v>
      </c>
      <c r="C23" s="5" t="s">
        <v>130</v>
      </c>
      <c r="D23" s="5">
        <f>HOU_URB_RawData!C10</f>
        <v>80</v>
      </c>
      <c r="E23" s="5">
        <f>HOU_URB_RawData!D10</f>
        <v>80</v>
      </c>
      <c r="F23" s="5">
        <f>HOU_URB_RawData!E10</f>
        <v>80</v>
      </c>
      <c r="G23" s="5">
        <f>HOU_URB_RawData!F10</f>
        <v>80</v>
      </c>
      <c r="H23" s="5">
        <f>HOU_URB_RawData!G10</f>
        <v>80</v>
      </c>
      <c r="I23" s="5">
        <f>HOU_URB_RawData!H10</f>
        <v>80</v>
      </c>
      <c r="J23" s="29">
        <f>HOU_URB_RawData!I10</f>
        <v>80</v>
      </c>
    </row>
    <row r="24" spans="1:10" s="58" customFormat="1" ht="18.600000000000001" customHeight="1">
      <c r="A24" s="632" t="s">
        <v>145</v>
      </c>
      <c r="B24" s="633"/>
      <c r="C24" s="633"/>
      <c r="D24" s="633"/>
      <c r="E24" s="633"/>
      <c r="F24" s="633"/>
      <c r="G24" s="633"/>
      <c r="H24" s="633"/>
      <c r="I24" s="633"/>
      <c r="J24" s="634"/>
    </row>
    <row r="25" spans="1:10">
      <c r="A25" s="79"/>
      <c r="B25" s="48"/>
      <c r="C25" s="200" t="s">
        <v>31</v>
      </c>
      <c r="D25" s="200">
        <v>2022</v>
      </c>
      <c r="E25" s="5">
        <v>2025</v>
      </c>
      <c r="F25" s="5">
        <v>2030</v>
      </c>
      <c r="G25" s="5">
        <v>2035</v>
      </c>
      <c r="H25" s="5">
        <v>2040</v>
      </c>
      <c r="I25" s="5">
        <v>2045</v>
      </c>
      <c r="J25" s="29">
        <v>2050</v>
      </c>
    </row>
    <row r="26" spans="1:10">
      <c r="A26" s="49" t="s">
        <v>185</v>
      </c>
      <c r="B26" s="43" t="s">
        <v>561</v>
      </c>
      <c r="C26" s="200" t="s">
        <v>28</v>
      </c>
      <c r="D26" s="5">
        <f>HOU_URB_Reco!C14</f>
        <v>60</v>
      </c>
      <c r="E26" s="5">
        <f>HOU_URB_Reco!D14</f>
        <v>60</v>
      </c>
      <c r="F26" s="5">
        <f>HOU_URB_Reco!E14</f>
        <v>60</v>
      </c>
      <c r="G26" s="5">
        <f>HOU_URB_Reco!F14</f>
        <v>60</v>
      </c>
      <c r="H26" s="5">
        <f>HOU_URB_Reco!G14</f>
        <v>60</v>
      </c>
      <c r="I26" s="5">
        <f>HOU_URB_Reco!H14</f>
        <v>60</v>
      </c>
      <c r="J26" s="29">
        <f>HOU_URB_Reco!I14</f>
        <v>60</v>
      </c>
    </row>
    <row r="27" spans="1:10">
      <c r="A27" s="49" t="s">
        <v>186</v>
      </c>
      <c r="B27" s="43" t="s">
        <v>562</v>
      </c>
      <c r="C27" s="200" t="s">
        <v>148</v>
      </c>
      <c r="D27" s="5">
        <f>HOU_URB_Reco!C15</f>
        <v>50.590652285567543</v>
      </c>
      <c r="E27" s="5">
        <f>HOU_URB_Reco!D15</f>
        <v>38.665254237288138</v>
      </c>
      <c r="F27" s="5">
        <f>HOU_URB_Reco!E15</f>
        <v>36.455811138014539</v>
      </c>
      <c r="G27" s="5">
        <f>HOU_URB_Reco!F15</f>
        <v>35.08871822033899</v>
      </c>
      <c r="H27" s="5">
        <f>HOU_URB_Reco!G15</f>
        <v>34.308968926553682</v>
      </c>
      <c r="I27" s="5">
        <f>HOU_URB_Reco!H15</f>
        <v>33.965879237288149</v>
      </c>
      <c r="J27" s="29">
        <f>HOU_URB_Reco!I15</f>
        <v>33.965879237288156</v>
      </c>
    </row>
    <row r="28" spans="1:10">
      <c r="A28" s="718" t="s">
        <v>155</v>
      </c>
      <c r="B28" s="719"/>
      <c r="C28" s="719"/>
      <c r="D28" s="719"/>
      <c r="E28" s="719"/>
      <c r="F28" s="719"/>
      <c r="G28" s="719"/>
      <c r="H28" s="719"/>
      <c r="I28" s="719"/>
      <c r="J28" s="720"/>
    </row>
    <row r="29" spans="1:10">
      <c r="A29" s="49" t="s">
        <v>126</v>
      </c>
      <c r="B29" s="43" t="s">
        <v>563</v>
      </c>
      <c r="C29" s="200" t="s">
        <v>28</v>
      </c>
      <c r="D29" s="5">
        <f>HOU_URB_Reco!C17</f>
        <v>60</v>
      </c>
      <c r="E29" s="5">
        <f>HOU_URB_Reco!D17</f>
        <v>60</v>
      </c>
      <c r="F29" s="5">
        <f>HOU_URB_Reco!E17</f>
        <v>60</v>
      </c>
      <c r="G29" s="5">
        <f>HOU_URB_Reco!F17</f>
        <v>60</v>
      </c>
      <c r="H29" s="5">
        <f>HOU_URB_Reco!G17</f>
        <v>60</v>
      </c>
      <c r="I29" s="5">
        <f>HOU_URB_Reco!H17</f>
        <v>60</v>
      </c>
      <c r="J29" s="29">
        <f>HOU_URB_Reco!I17</f>
        <v>60</v>
      </c>
    </row>
    <row r="30" spans="1:10">
      <c r="A30" s="49" t="s">
        <v>127</v>
      </c>
      <c r="B30" s="43" t="s">
        <v>564</v>
      </c>
      <c r="C30" s="200" t="s">
        <v>28</v>
      </c>
      <c r="D30" s="5">
        <f>HOU_URB_Reco!C18</f>
        <v>50</v>
      </c>
      <c r="E30" s="5">
        <f>HOU_URB_Reco!D18</f>
        <v>50</v>
      </c>
      <c r="F30" s="5">
        <f>HOU_URB_Reco!E18</f>
        <v>50</v>
      </c>
      <c r="G30" s="5">
        <f>HOU_URB_Reco!F18</f>
        <v>50</v>
      </c>
      <c r="H30" s="5">
        <f>HOU_URB_Reco!G18</f>
        <v>50</v>
      </c>
      <c r="I30" s="5">
        <f>HOU_URB_Reco!H18</f>
        <v>50</v>
      </c>
      <c r="J30" s="29">
        <f>HOU_URB_Reco!I18</f>
        <v>50</v>
      </c>
    </row>
    <row r="31" spans="1:10">
      <c r="A31" s="49" t="s">
        <v>128</v>
      </c>
      <c r="B31" s="43" t="s">
        <v>565</v>
      </c>
      <c r="C31" s="200" t="s">
        <v>28</v>
      </c>
      <c r="D31" s="5">
        <f>HOU_URB_Reco!C19</f>
        <v>80</v>
      </c>
      <c r="E31" s="5">
        <f>HOU_URB_Reco!D19</f>
        <v>80</v>
      </c>
      <c r="F31" s="5">
        <f>HOU_URB_Reco!E19</f>
        <v>80</v>
      </c>
      <c r="G31" s="5">
        <f>HOU_URB_Reco!F19</f>
        <v>80</v>
      </c>
      <c r="H31" s="5">
        <f>HOU_URB_Reco!G19</f>
        <v>80</v>
      </c>
      <c r="I31" s="5">
        <f>HOU_URB_Reco!H19</f>
        <v>80</v>
      </c>
      <c r="J31" s="29">
        <f>HOU_URB_Reco!I19</f>
        <v>80</v>
      </c>
    </row>
    <row r="32" spans="1:10">
      <c r="A32" s="718" t="s">
        <v>156</v>
      </c>
      <c r="B32" s="719"/>
      <c r="C32" s="719"/>
      <c r="D32" s="719"/>
      <c r="E32" s="719"/>
      <c r="F32" s="719"/>
      <c r="G32" s="719"/>
      <c r="H32" s="719"/>
      <c r="I32" s="719"/>
      <c r="J32" s="720"/>
    </row>
    <row r="33" spans="1:10" ht="30">
      <c r="A33" s="49" t="s">
        <v>126</v>
      </c>
      <c r="B33" s="43" t="s">
        <v>566</v>
      </c>
      <c r="C33" s="200" t="s">
        <v>157</v>
      </c>
      <c r="D33" s="5">
        <f>HOU_URB_Reco!C21</f>
        <v>4.5</v>
      </c>
      <c r="E33" s="5">
        <f>HOU_URB_Reco!D21</f>
        <v>4.5</v>
      </c>
      <c r="F33" s="5">
        <f>HOU_URB_Reco!E21</f>
        <v>4.5</v>
      </c>
      <c r="G33" s="5">
        <f>HOU_URB_Reco!F21</f>
        <v>4.5</v>
      </c>
      <c r="H33" s="5">
        <f>HOU_URB_Reco!G21</f>
        <v>4.5</v>
      </c>
      <c r="I33" s="5">
        <f>HOU_URB_Reco!H21</f>
        <v>4.5</v>
      </c>
      <c r="J33" s="29">
        <f>HOU_URB_Reco!I21</f>
        <v>4.5</v>
      </c>
    </row>
    <row r="34" spans="1:10" ht="30">
      <c r="A34" s="49" t="s">
        <v>127</v>
      </c>
      <c r="B34" s="43" t="s">
        <v>567</v>
      </c>
      <c r="C34" s="200" t="s">
        <v>157</v>
      </c>
      <c r="D34" s="5">
        <f>HOU_URB_Reco!C22</f>
        <v>5</v>
      </c>
      <c r="E34" s="5">
        <f>HOU_URB_Reco!D22</f>
        <v>5</v>
      </c>
      <c r="F34" s="5">
        <f>HOU_URB_Reco!E22</f>
        <v>5</v>
      </c>
      <c r="G34" s="5">
        <f>HOU_URB_Reco!F22</f>
        <v>5</v>
      </c>
      <c r="H34" s="5">
        <f>HOU_URB_Reco!G22</f>
        <v>5</v>
      </c>
      <c r="I34" s="5">
        <f>HOU_URB_Reco!H22</f>
        <v>5</v>
      </c>
      <c r="J34" s="29">
        <f>HOU_URB_Reco!I22</f>
        <v>5</v>
      </c>
    </row>
    <row r="35" spans="1:10" ht="30">
      <c r="A35" s="47" t="s">
        <v>128</v>
      </c>
      <c r="B35" s="128" t="s">
        <v>568</v>
      </c>
      <c r="C35" s="270" t="s">
        <v>157</v>
      </c>
      <c r="D35" s="36">
        <f>HOU_URB_Reco!C23</f>
        <v>4</v>
      </c>
      <c r="E35" s="36">
        <f>HOU_URB_Reco!D23</f>
        <v>4</v>
      </c>
      <c r="F35" s="36">
        <f>HOU_URB_Reco!E23</f>
        <v>4</v>
      </c>
      <c r="G35" s="36">
        <f>HOU_URB_Reco!F23</f>
        <v>4</v>
      </c>
      <c r="H35" s="36">
        <f>HOU_URB_Reco!G23</f>
        <v>4</v>
      </c>
      <c r="I35" s="36">
        <f>HOU_URB_Reco!H23</f>
        <v>4</v>
      </c>
      <c r="J35" s="74">
        <f>HOU_URB_Reco!I23</f>
        <v>4</v>
      </c>
    </row>
    <row r="36" spans="1:10">
      <c r="A36" s="726" t="s">
        <v>83</v>
      </c>
      <c r="B36" s="622"/>
      <c r="C36" s="622"/>
      <c r="D36" s="622"/>
      <c r="E36" s="622"/>
      <c r="F36" s="622"/>
      <c r="G36" s="622"/>
      <c r="H36" s="622"/>
      <c r="I36" s="622"/>
      <c r="J36" s="727"/>
    </row>
    <row r="37" spans="1:10">
      <c r="A37" s="311"/>
      <c r="B37" s="312"/>
      <c r="C37" s="312"/>
      <c r="D37" s="200">
        <v>2022</v>
      </c>
      <c r="E37" s="5">
        <v>2025</v>
      </c>
      <c r="F37" s="5">
        <v>2030</v>
      </c>
      <c r="G37" s="5">
        <v>2035</v>
      </c>
      <c r="H37" s="5">
        <v>2040</v>
      </c>
      <c r="I37" s="5">
        <v>2045</v>
      </c>
      <c r="J37" s="29">
        <v>2050</v>
      </c>
    </row>
    <row r="38" spans="1:10">
      <c r="A38" s="510" t="s">
        <v>83</v>
      </c>
      <c r="B38" s="263" t="s">
        <v>569</v>
      </c>
      <c r="C38" s="263" t="s">
        <v>28</v>
      </c>
      <c r="D38" s="263">
        <f>SUM(D39:D45)</f>
        <v>122.20812182741118</v>
      </c>
      <c r="E38" s="263">
        <f t="shared" ref="E38:J38" si="0">SUM(E39:E45)</f>
        <v>1</v>
      </c>
      <c r="F38" s="263">
        <f t="shared" si="0"/>
        <v>0.99999999999999967</v>
      </c>
      <c r="G38" s="263">
        <f t="shared" si="0"/>
        <v>1</v>
      </c>
      <c r="H38" s="263">
        <f t="shared" si="0"/>
        <v>1.0000000000000002</v>
      </c>
      <c r="I38" s="263">
        <f t="shared" si="0"/>
        <v>1</v>
      </c>
      <c r="J38" s="329">
        <f t="shared" si="0"/>
        <v>0.99999999999999989</v>
      </c>
    </row>
    <row r="39" spans="1:10">
      <c r="A39" s="313" t="s">
        <v>54</v>
      </c>
      <c r="B39" s="263" t="s">
        <v>570</v>
      </c>
      <c r="C39" s="263" t="s">
        <v>28</v>
      </c>
      <c r="D39" s="263">
        <f>HOU_URB_Reco!C56</f>
        <v>12.18274111675127</v>
      </c>
      <c r="E39" s="263">
        <f>HOU_URB_Reco!D56</f>
        <v>0.14611872146118721</v>
      </c>
      <c r="F39" s="263">
        <f>HOU_URB_Reco!E56</f>
        <v>0.14611872146118718</v>
      </c>
      <c r="G39" s="263">
        <f>HOU_URB_Reco!F56</f>
        <v>0.14611872146118723</v>
      </c>
      <c r="H39" s="263">
        <f>HOU_URB_Reco!G56</f>
        <v>0.14611872146118723</v>
      </c>
      <c r="I39" s="263">
        <f>HOU_URB_Reco!H56</f>
        <v>0.14611872146118723</v>
      </c>
      <c r="J39" s="329">
        <f>HOU_URB_Reco!I56</f>
        <v>0.14611872146118723</v>
      </c>
    </row>
    <row r="40" spans="1:10">
      <c r="A40" s="313" t="s">
        <v>11</v>
      </c>
      <c r="B40" s="263" t="s">
        <v>571</v>
      </c>
      <c r="C40" s="263" t="s">
        <v>28</v>
      </c>
      <c r="D40" s="263">
        <f>HOU_URB_Reco!C57</f>
        <v>5.3299492385786813</v>
      </c>
      <c r="E40" s="263">
        <f>HOU_URB_Reco!D57</f>
        <v>6.3926940639269417E-2</v>
      </c>
      <c r="F40" s="263">
        <f>HOU_URB_Reco!E57</f>
        <v>6.3926940639269389E-2</v>
      </c>
      <c r="G40" s="263">
        <f>HOU_URB_Reco!F57</f>
        <v>6.3926940639269417E-2</v>
      </c>
      <c r="H40" s="263">
        <f>HOU_URB_Reco!G57</f>
        <v>6.3926940639269417E-2</v>
      </c>
      <c r="I40" s="263">
        <f>HOU_URB_Reco!H57</f>
        <v>6.3926940639269417E-2</v>
      </c>
      <c r="J40" s="329">
        <f>HOU_URB_Reco!I57</f>
        <v>6.3926940639269403E-2</v>
      </c>
    </row>
    <row r="41" spans="1:10">
      <c r="A41" s="313" t="s">
        <v>12</v>
      </c>
      <c r="B41" s="263" t="s">
        <v>572</v>
      </c>
      <c r="C41" s="263" t="s">
        <v>28</v>
      </c>
      <c r="D41" s="263">
        <f>HOU_URB_Reco!C58</f>
        <v>50.126903553299499</v>
      </c>
      <c r="E41" s="263">
        <f>HOU_URB_Reco!D58</f>
        <v>0.33485540334855401</v>
      </c>
      <c r="F41" s="263">
        <f>HOU_URB_Reco!E58</f>
        <v>0.33485540334855396</v>
      </c>
      <c r="G41" s="263">
        <f>HOU_URB_Reco!F58</f>
        <v>0.33485540334855401</v>
      </c>
      <c r="H41" s="263">
        <f>HOU_URB_Reco!G58</f>
        <v>0.33485540334855401</v>
      </c>
      <c r="I41" s="263">
        <f>HOU_URB_Reco!H58</f>
        <v>0.33485540334855401</v>
      </c>
      <c r="J41" s="329">
        <f>HOU_URB_Reco!I58</f>
        <v>0.33485540334855396</v>
      </c>
    </row>
    <row r="42" spans="1:10">
      <c r="A42" s="313" t="s">
        <v>165</v>
      </c>
      <c r="B42" s="263" t="s">
        <v>573</v>
      </c>
      <c r="C42" s="263" t="s">
        <v>28</v>
      </c>
      <c r="D42" s="263">
        <f>HOU_URB_Reco!C59</f>
        <v>22.208121827411169</v>
      </c>
      <c r="E42" s="263">
        <f>HOU_URB_Reco!D59</f>
        <v>6.6971080669710803E-2</v>
      </c>
      <c r="F42" s="263">
        <f>HOU_URB_Reco!E59</f>
        <v>6.6971080669710803E-2</v>
      </c>
      <c r="G42" s="263">
        <f>HOU_URB_Reco!F59</f>
        <v>6.6971080669710817E-2</v>
      </c>
      <c r="H42" s="263">
        <f>HOU_URB_Reco!G59</f>
        <v>6.6971080669710817E-2</v>
      </c>
      <c r="I42" s="263">
        <f>HOU_URB_Reco!H59</f>
        <v>6.6971080669710803E-2</v>
      </c>
      <c r="J42" s="329">
        <f>HOU_URB_Reco!I59</f>
        <v>6.6971080669710789E-2</v>
      </c>
    </row>
    <row r="43" spans="1:10">
      <c r="A43" s="313" t="s">
        <v>80</v>
      </c>
      <c r="B43" s="263" t="s">
        <v>574</v>
      </c>
      <c r="C43" s="263" t="s">
        <v>28</v>
      </c>
      <c r="D43" s="263">
        <f>HOU_URB_Reco!C60</f>
        <v>21.573604060913706</v>
      </c>
      <c r="E43" s="263">
        <f>HOU_URB_Reco!D60</f>
        <v>0.25875190258751901</v>
      </c>
      <c r="F43" s="263">
        <f>HOU_URB_Reco!E60</f>
        <v>0.25875190258751896</v>
      </c>
      <c r="G43" s="263">
        <f>HOU_URB_Reco!F60</f>
        <v>0.25875190258751901</v>
      </c>
      <c r="H43" s="263">
        <f>HOU_URB_Reco!G60</f>
        <v>0.25875190258751907</v>
      </c>
      <c r="I43" s="263">
        <f>HOU_URB_Reco!H60</f>
        <v>0.25875190258751901</v>
      </c>
      <c r="J43" s="329">
        <f>HOU_URB_Reco!I60</f>
        <v>0.25875190258751901</v>
      </c>
    </row>
    <row r="44" spans="1:10">
      <c r="A44" s="313" t="s">
        <v>158</v>
      </c>
      <c r="B44" s="263" t="s">
        <v>575</v>
      </c>
      <c r="C44" s="263" t="s">
        <v>28</v>
      </c>
      <c r="D44" s="263">
        <f>HOU_URB_Reco!C61</f>
        <v>7.6142131979695442</v>
      </c>
      <c r="E44" s="263">
        <f>HOU_URB_Reco!D61</f>
        <v>9.132420091324199E-2</v>
      </c>
      <c r="F44" s="263">
        <f>HOU_URB_Reco!E61</f>
        <v>9.132420091324199E-2</v>
      </c>
      <c r="G44" s="263">
        <f>HOU_URB_Reco!F61</f>
        <v>9.1324200913242018E-2</v>
      </c>
      <c r="H44" s="263">
        <f>HOU_URB_Reco!G61</f>
        <v>9.1324200913242018E-2</v>
      </c>
      <c r="I44" s="263">
        <f>HOU_URB_Reco!H61</f>
        <v>9.1324200913242004E-2</v>
      </c>
      <c r="J44" s="329">
        <f>HOU_URB_Reco!I61</f>
        <v>9.1324200913242004E-2</v>
      </c>
    </row>
    <row r="45" spans="1:10">
      <c r="A45" s="313" t="s">
        <v>13</v>
      </c>
      <c r="B45" s="263" t="s">
        <v>576</v>
      </c>
      <c r="C45" s="263" t="s">
        <v>28</v>
      </c>
      <c r="D45" s="263">
        <f>HOU_URB_Reco!C62</f>
        <v>3.1725888324873095</v>
      </c>
      <c r="E45" s="263">
        <f>HOU_URB_Reco!D62</f>
        <v>3.8051750380517502E-2</v>
      </c>
      <c r="F45" s="263">
        <f>HOU_URB_Reco!E62</f>
        <v>3.8051750380517495E-2</v>
      </c>
      <c r="G45" s="263">
        <f>HOU_URB_Reco!F62</f>
        <v>3.8051750380517502E-2</v>
      </c>
      <c r="H45" s="263">
        <f>HOU_URB_Reco!G62</f>
        <v>3.8051750380517502E-2</v>
      </c>
      <c r="I45" s="263">
        <f>HOU_URB_Reco!H62</f>
        <v>3.8051750380517495E-2</v>
      </c>
      <c r="J45" s="329">
        <f>HOU_URB_Reco!I62</f>
        <v>3.8051750380517495E-2</v>
      </c>
    </row>
    <row r="46" spans="1:10">
      <c r="A46" s="635" t="s">
        <v>81</v>
      </c>
      <c r="B46" s="531"/>
      <c r="C46" s="531"/>
      <c r="D46" s="531"/>
      <c r="E46" s="531"/>
      <c r="F46" s="531"/>
      <c r="G46" s="531"/>
      <c r="H46" s="531"/>
      <c r="I46" s="531"/>
      <c r="J46" s="636"/>
    </row>
    <row r="47" spans="1:10">
      <c r="A47" s="275" t="s">
        <v>159</v>
      </c>
      <c r="B47" s="265" t="s">
        <v>577</v>
      </c>
      <c r="C47" s="265" t="s">
        <v>28</v>
      </c>
      <c r="D47" s="265">
        <f>HOU_URB_Reco!C38</f>
        <v>60</v>
      </c>
      <c r="E47" s="265">
        <f>HOU_URB_Reco!D38</f>
        <v>60</v>
      </c>
      <c r="F47" s="265">
        <f>HOU_URB_Reco!E38</f>
        <v>60</v>
      </c>
      <c r="G47" s="265">
        <f>HOU_URB_Reco!F38</f>
        <v>60</v>
      </c>
      <c r="H47" s="265">
        <f>HOU_URB_Reco!G38</f>
        <v>60</v>
      </c>
      <c r="I47" s="265">
        <f>HOU_URB_Reco!H38</f>
        <v>60</v>
      </c>
      <c r="J47" s="276">
        <f>HOU_URB_Reco!I38</f>
        <v>60</v>
      </c>
    </row>
    <row r="48" spans="1:10">
      <c r="A48" s="275" t="s">
        <v>160</v>
      </c>
      <c r="B48" s="265" t="s">
        <v>578</v>
      </c>
      <c r="C48" s="265" t="s">
        <v>28</v>
      </c>
      <c r="D48" s="265">
        <f>HOU_URB_Reco!C39</f>
        <v>70</v>
      </c>
      <c r="E48" s="265">
        <f>HOU_URB_Reco!D39</f>
        <v>70</v>
      </c>
      <c r="F48" s="265">
        <f>HOU_URB_Reco!E39</f>
        <v>70</v>
      </c>
      <c r="G48" s="265">
        <f>HOU_URB_Reco!F39</f>
        <v>70</v>
      </c>
      <c r="H48" s="265">
        <f>HOU_URB_Reco!G39</f>
        <v>70</v>
      </c>
      <c r="I48" s="265">
        <f>HOU_URB_Reco!H39</f>
        <v>70</v>
      </c>
      <c r="J48" s="276">
        <f>HOU_URB_Reco!I39</f>
        <v>70</v>
      </c>
    </row>
    <row r="49" spans="1:10">
      <c r="A49" s="275" t="s">
        <v>50</v>
      </c>
      <c r="B49" s="265" t="s">
        <v>579</v>
      </c>
      <c r="C49" s="265" t="s">
        <v>51</v>
      </c>
      <c r="D49" s="265">
        <f>HOU_URB_Reco!C41/100</f>
        <v>3.5</v>
      </c>
      <c r="E49" s="265">
        <f>HOU_URB_Reco!D41</f>
        <v>100</v>
      </c>
      <c r="F49" s="265">
        <f>HOU_URB_Reco!E41</f>
        <v>100</v>
      </c>
      <c r="G49" s="265">
        <f>HOU_URB_Reco!F41</f>
        <v>100</v>
      </c>
      <c r="H49" s="265">
        <f>HOU_URB_Reco!G41</f>
        <v>100</v>
      </c>
      <c r="I49" s="265">
        <f>HOU_URB_Reco!H41</f>
        <v>100</v>
      </c>
      <c r="J49" s="276">
        <f>HOU_URB_Reco!I41</f>
        <v>100</v>
      </c>
    </row>
    <row r="50" spans="1:10">
      <c r="A50" s="275" t="s">
        <v>162</v>
      </c>
      <c r="B50" s="265" t="s">
        <v>580</v>
      </c>
      <c r="C50" s="265" t="s">
        <v>28</v>
      </c>
      <c r="D50" s="265">
        <f>HOU_URB_Reco!C43</f>
        <v>100</v>
      </c>
      <c r="E50" s="265">
        <f>HOU_URB_Reco!D43</f>
        <v>100</v>
      </c>
      <c r="F50" s="265">
        <f>HOU_URB_Reco!E43</f>
        <v>100</v>
      </c>
      <c r="G50" s="265">
        <f>HOU_URB_Reco!F43</f>
        <v>100</v>
      </c>
      <c r="H50" s="265">
        <f>HOU_URB_Reco!G43</f>
        <v>100</v>
      </c>
      <c r="I50" s="265">
        <f>HOU_URB_Reco!H43</f>
        <v>100</v>
      </c>
      <c r="J50" s="276">
        <f>HOU_URB_Reco!I43</f>
        <v>100</v>
      </c>
    </row>
    <row r="51" spans="1:10">
      <c r="A51" s="275" t="s">
        <v>52</v>
      </c>
      <c r="B51" s="265" t="s">
        <v>581</v>
      </c>
      <c r="C51" s="265" t="s">
        <v>28</v>
      </c>
      <c r="D51" s="265">
        <f>HOU_URB_Reco!C44</f>
        <v>100</v>
      </c>
      <c r="E51" s="265">
        <f>HOU_URB_Reco!D44</f>
        <v>100</v>
      </c>
      <c r="F51" s="265">
        <f>HOU_URB_Reco!E44</f>
        <v>100</v>
      </c>
      <c r="G51" s="265">
        <f>HOU_URB_Reco!F44</f>
        <v>100</v>
      </c>
      <c r="H51" s="265">
        <f>HOU_URB_Reco!G44</f>
        <v>100</v>
      </c>
      <c r="I51" s="265">
        <f>HOU_URB_Reco!H44</f>
        <v>100</v>
      </c>
      <c r="J51" s="276">
        <f>HOU_URB_Reco!I44</f>
        <v>100</v>
      </c>
    </row>
    <row r="52" spans="1:10" s="58" customFormat="1" ht="18.600000000000001" customHeight="1">
      <c r="A52" s="632" t="s">
        <v>163</v>
      </c>
      <c r="B52" s="633"/>
      <c r="C52" s="633"/>
      <c r="D52" s="633"/>
      <c r="E52" s="633"/>
      <c r="F52" s="633"/>
      <c r="G52" s="633"/>
      <c r="H52" s="633"/>
      <c r="I52" s="633"/>
      <c r="J52" s="634"/>
    </row>
    <row r="53" spans="1:10">
      <c r="A53" s="86"/>
      <c r="B53" s="503"/>
      <c r="C53" s="269" t="s">
        <v>31</v>
      </c>
      <c r="D53" s="269">
        <v>2022</v>
      </c>
      <c r="E53" s="16">
        <v>2025</v>
      </c>
      <c r="F53" s="16">
        <v>2030</v>
      </c>
      <c r="G53" s="16">
        <v>2035</v>
      </c>
      <c r="H53" s="16">
        <v>2040</v>
      </c>
      <c r="I53" s="16">
        <v>2045</v>
      </c>
      <c r="J53" s="28">
        <v>2050</v>
      </c>
    </row>
    <row r="54" spans="1:10" ht="30">
      <c r="A54" s="49" t="s">
        <v>191</v>
      </c>
      <c r="B54" s="43" t="s">
        <v>582</v>
      </c>
      <c r="C54" s="200" t="s">
        <v>192</v>
      </c>
      <c r="D54" s="5">
        <f>HOU_URB_Reco!C65</f>
        <v>68.047058823529426</v>
      </c>
      <c r="E54" s="5">
        <f>HOU_URB_Reco!D65</f>
        <v>56.682352941176482</v>
      </c>
      <c r="F54" s="5">
        <f>HOU_URB_Reco!E65</f>
        <v>53.443361344537834</v>
      </c>
      <c r="G54" s="5">
        <f>HOU_URB_Reco!F65</f>
        <v>51.439235294117658</v>
      </c>
      <c r="H54" s="5">
        <f>HOU_URB_Reco!G65</f>
        <v>50.296141176470606</v>
      </c>
      <c r="I54" s="5">
        <f>HOU_URB_Reco!H65</f>
        <v>49.793179764705904</v>
      </c>
      <c r="J54" s="29">
        <f>HOU_URB_Reco!I65</f>
        <v>49.793179764705911</v>
      </c>
    </row>
    <row r="55" spans="1:10">
      <c r="A55" s="718" t="s">
        <v>164</v>
      </c>
      <c r="B55" s="719"/>
      <c r="C55" s="719"/>
      <c r="D55" s="719"/>
      <c r="E55" s="719"/>
      <c r="F55" s="719"/>
      <c r="G55" s="719"/>
      <c r="H55" s="719"/>
      <c r="I55" s="719"/>
      <c r="J55" s="720"/>
    </row>
    <row r="56" spans="1:10">
      <c r="A56" s="49" t="s">
        <v>126</v>
      </c>
      <c r="B56" s="43" t="s">
        <v>583</v>
      </c>
      <c r="C56" s="200" t="s">
        <v>28</v>
      </c>
      <c r="D56" s="5">
        <f>HOU_URB_RawData!C63</f>
        <v>90</v>
      </c>
      <c r="E56" s="5">
        <f>HOU_URB_RawData!D63</f>
        <v>90</v>
      </c>
      <c r="F56" s="5">
        <f>HOU_URB_RawData!E63</f>
        <v>90</v>
      </c>
      <c r="G56" s="5">
        <f>HOU_URB_RawData!F63</f>
        <v>90</v>
      </c>
      <c r="H56" s="5">
        <f>HOU_URB_RawData!G63</f>
        <v>90</v>
      </c>
      <c r="I56" s="5">
        <f>HOU_URB_RawData!H63</f>
        <v>90</v>
      </c>
      <c r="J56" s="29">
        <f>HOU_URB_RawData!I63</f>
        <v>90</v>
      </c>
    </row>
    <row r="57" spans="1:10">
      <c r="A57" s="49" t="s">
        <v>127</v>
      </c>
      <c r="B57" s="43" t="s">
        <v>584</v>
      </c>
      <c r="C57" s="200" t="s">
        <v>28</v>
      </c>
      <c r="D57" s="5">
        <f>HOU_URB_RawData!C64</f>
        <v>80</v>
      </c>
      <c r="E57" s="5">
        <f>HOU_URB_RawData!D64</f>
        <v>80</v>
      </c>
      <c r="F57" s="5">
        <f>HOU_URB_RawData!E64</f>
        <v>80</v>
      </c>
      <c r="G57" s="5">
        <f>HOU_URB_RawData!F64</f>
        <v>80</v>
      </c>
      <c r="H57" s="5">
        <f>HOU_URB_RawData!G64</f>
        <v>80</v>
      </c>
      <c r="I57" s="5">
        <f>HOU_URB_RawData!H64</f>
        <v>80</v>
      </c>
      <c r="J57" s="29">
        <f>HOU_URB_RawData!I64</f>
        <v>80</v>
      </c>
    </row>
    <row r="58" spans="1:10">
      <c r="A58" s="49" t="s">
        <v>128</v>
      </c>
      <c r="B58" s="43" t="s">
        <v>585</v>
      </c>
      <c r="C58" s="200" t="s">
        <v>28</v>
      </c>
      <c r="D58" s="5">
        <f>HOU_URB_RawData!C65</f>
        <v>60</v>
      </c>
      <c r="E58" s="5">
        <f>HOU_URB_RawData!D65</f>
        <v>60</v>
      </c>
      <c r="F58" s="5">
        <f>HOU_URB_RawData!E65</f>
        <v>60</v>
      </c>
      <c r="G58" s="5">
        <f>HOU_URB_RawData!F65</f>
        <v>60</v>
      </c>
      <c r="H58" s="5">
        <f>HOU_URB_RawData!G65</f>
        <v>60</v>
      </c>
      <c r="I58" s="5">
        <f>HOU_URB_RawData!H65</f>
        <v>60</v>
      </c>
      <c r="J58" s="29">
        <f>HOU_URB_RawData!I65</f>
        <v>60</v>
      </c>
    </row>
    <row r="59" spans="1:10">
      <c r="A59" s="514" t="s">
        <v>83</v>
      </c>
      <c r="B59" s="512" t="s">
        <v>586</v>
      </c>
      <c r="C59" s="512" t="s">
        <v>28</v>
      </c>
      <c r="D59" s="512">
        <f>SUM(D60:D66)</f>
        <v>121.30013831258644</v>
      </c>
      <c r="E59" s="512">
        <f t="shared" ref="E59:J59" si="1">SUM(E60:E66)</f>
        <v>1</v>
      </c>
      <c r="F59" s="512">
        <f t="shared" si="1"/>
        <v>0.99999999999999967</v>
      </c>
      <c r="G59" s="512">
        <f t="shared" si="1"/>
        <v>1</v>
      </c>
      <c r="H59" s="512">
        <f t="shared" si="1"/>
        <v>1.0000000000000002</v>
      </c>
      <c r="I59" s="512">
        <f t="shared" si="1"/>
        <v>1</v>
      </c>
      <c r="J59" s="513">
        <f t="shared" si="1"/>
        <v>0.99999999999999989</v>
      </c>
    </row>
    <row r="60" spans="1:10">
      <c r="A60" s="313" t="s">
        <v>54</v>
      </c>
      <c r="B60" s="263" t="s">
        <v>587</v>
      </c>
      <c r="C60" s="263" t="s">
        <v>28</v>
      </c>
      <c r="D60" s="263">
        <f>HOU_URB_Reco!C98</f>
        <v>13.278008298755184</v>
      </c>
      <c r="E60" s="263">
        <f>HOU_URB_Reco!D98</f>
        <v>0.14611872146118721</v>
      </c>
      <c r="F60" s="263">
        <f>HOU_URB_Reco!E98</f>
        <v>0.14611872146118718</v>
      </c>
      <c r="G60" s="263">
        <f>HOU_URB_Reco!F98</f>
        <v>0.14611872146118723</v>
      </c>
      <c r="H60" s="263">
        <f>HOU_URB_Reco!G98</f>
        <v>0.14611872146118723</v>
      </c>
      <c r="I60" s="263">
        <f>HOU_URB_Reco!H98</f>
        <v>0.14611872146118723</v>
      </c>
      <c r="J60" s="329">
        <f>HOU_URB_Reco!I98</f>
        <v>0.14611872146118723</v>
      </c>
    </row>
    <row r="61" spans="1:10">
      <c r="A61" s="313" t="s">
        <v>11</v>
      </c>
      <c r="B61" s="263" t="s">
        <v>588</v>
      </c>
      <c r="C61" s="263" t="s">
        <v>28</v>
      </c>
      <c r="D61" s="263">
        <f>HOU_URB_Reco!C99</f>
        <v>5.809128630705394</v>
      </c>
      <c r="E61" s="263">
        <f>HOU_URB_Reco!D99</f>
        <v>6.3926940639269417E-2</v>
      </c>
      <c r="F61" s="263">
        <f>HOU_URB_Reco!E99</f>
        <v>6.3926940639269389E-2</v>
      </c>
      <c r="G61" s="263">
        <f>HOU_URB_Reco!F99</f>
        <v>6.3926940639269417E-2</v>
      </c>
      <c r="H61" s="263">
        <f>HOU_URB_Reco!G99</f>
        <v>6.3926940639269417E-2</v>
      </c>
      <c r="I61" s="263">
        <f>HOU_URB_Reco!H99</f>
        <v>6.3926940639269417E-2</v>
      </c>
      <c r="J61" s="329">
        <f>HOU_URB_Reco!I99</f>
        <v>6.3926940639269403E-2</v>
      </c>
    </row>
    <row r="62" spans="1:10">
      <c r="A62" s="313" t="s">
        <v>12</v>
      </c>
      <c r="B62" s="263" t="s">
        <v>589</v>
      </c>
      <c r="C62" s="263" t="s">
        <v>28</v>
      </c>
      <c r="D62" s="263">
        <f>HOU_URB_Reco!C100</f>
        <v>45.643153526970949</v>
      </c>
      <c r="E62" s="263">
        <f>HOU_URB_Reco!D100</f>
        <v>0.33485540334855401</v>
      </c>
      <c r="F62" s="263">
        <f>HOU_URB_Reco!E100</f>
        <v>0.33485540334855396</v>
      </c>
      <c r="G62" s="263">
        <f>HOU_URB_Reco!F100</f>
        <v>0.33485540334855401</v>
      </c>
      <c r="H62" s="263">
        <f>HOU_URB_Reco!G100</f>
        <v>0.33485540334855401</v>
      </c>
      <c r="I62" s="263">
        <f>HOU_URB_Reco!H100</f>
        <v>0.33485540334855401</v>
      </c>
      <c r="J62" s="329">
        <f>HOU_URB_Reco!I100</f>
        <v>0.33485540334855396</v>
      </c>
    </row>
    <row r="63" spans="1:10">
      <c r="A63" s="313" t="s">
        <v>165</v>
      </c>
      <c r="B63" s="263" t="s">
        <v>590</v>
      </c>
      <c r="C63" s="263" t="s">
        <v>28</v>
      </c>
      <c r="D63" s="263">
        <f>HOU_URB_Reco!C101</f>
        <v>21.300138312586444</v>
      </c>
      <c r="E63" s="263">
        <f>HOU_URB_Reco!D101</f>
        <v>6.6971080669710803E-2</v>
      </c>
      <c r="F63" s="263">
        <f>HOU_URB_Reco!E101</f>
        <v>6.6971080669710803E-2</v>
      </c>
      <c r="G63" s="263">
        <f>HOU_URB_Reco!F101</f>
        <v>6.6971080669710817E-2</v>
      </c>
      <c r="H63" s="263">
        <f>HOU_URB_Reco!G101</f>
        <v>6.6971080669710817E-2</v>
      </c>
      <c r="I63" s="263">
        <f>HOU_URB_Reco!H101</f>
        <v>6.6971080669710803E-2</v>
      </c>
      <c r="J63" s="329">
        <f>HOU_URB_Reco!I101</f>
        <v>6.6971080669710789E-2</v>
      </c>
    </row>
    <row r="64" spans="1:10">
      <c r="A64" s="313" t="s">
        <v>80</v>
      </c>
      <c r="B64" s="263" t="s">
        <v>591</v>
      </c>
      <c r="C64" s="263" t="s">
        <v>28</v>
      </c>
      <c r="D64" s="263">
        <f>HOU_URB_Reco!C102</f>
        <v>23.513139695712308</v>
      </c>
      <c r="E64" s="263">
        <f>HOU_URB_Reco!D102</f>
        <v>0.25875190258751901</v>
      </c>
      <c r="F64" s="263">
        <f>HOU_URB_Reco!E102</f>
        <v>0.25875190258751896</v>
      </c>
      <c r="G64" s="263">
        <f>HOU_URB_Reco!F102</f>
        <v>0.25875190258751901</v>
      </c>
      <c r="H64" s="263">
        <f>HOU_URB_Reco!G102</f>
        <v>0.25875190258751907</v>
      </c>
      <c r="I64" s="263">
        <f>HOU_URB_Reco!H102</f>
        <v>0.25875190258751901</v>
      </c>
      <c r="J64" s="329">
        <f>HOU_URB_Reco!I102</f>
        <v>0.25875190258751901</v>
      </c>
    </row>
    <row r="65" spans="1:10">
      <c r="A65" s="313" t="s">
        <v>158</v>
      </c>
      <c r="B65" s="263" t="s">
        <v>592</v>
      </c>
      <c r="C65" s="263" t="s">
        <v>28</v>
      </c>
      <c r="D65" s="263">
        <f>HOU_URB_Reco!C103</f>
        <v>8.2987551867219906</v>
      </c>
      <c r="E65" s="263">
        <f>HOU_URB_Reco!D103</f>
        <v>9.132420091324199E-2</v>
      </c>
      <c r="F65" s="263">
        <f>HOU_URB_Reco!E103</f>
        <v>9.132420091324199E-2</v>
      </c>
      <c r="G65" s="263">
        <f>HOU_URB_Reco!F103</f>
        <v>9.1324200913242018E-2</v>
      </c>
      <c r="H65" s="263">
        <f>HOU_URB_Reco!G103</f>
        <v>9.1324200913242018E-2</v>
      </c>
      <c r="I65" s="263">
        <f>HOU_URB_Reco!H103</f>
        <v>9.1324200913242004E-2</v>
      </c>
      <c r="J65" s="329">
        <f>HOU_URB_Reco!I103</f>
        <v>9.1324200913242004E-2</v>
      </c>
    </row>
    <row r="66" spans="1:10">
      <c r="A66" s="313" t="s">
        <v>13</v>
      </c>
      <c r="B66" s="263" t="s">
        <v>593</v>
      </c>
      <c r="C66" s="263" t="s">
        <v>28</v>
      </c>
      <c r="D66" s="263">
        <f>HOU_URB_Reco!C104</f>
        <v>3.4578146611341629</v>
      </c>
      <c r="E66" s="263">
        <f>HOU_URB_Reco!D104</f>
        <v>3.8051750380517502E-2</v>
      </c>
      <c r="F66" s="263">
        <f>HOU_URB_Reco!E104</f>
        <v>3.8051750380517495E-2</v>
      </c>
      <c r="G66" s="263">
        <f>HOU_URB_Reco!F104</f>
        <v>3.8051750380517502E-2</v>
      </c>
      <c r="H66" s="263">
        <f>HOU_URB_Reco!G104</f>
        <v>3.8051750380517502E-2</v>
      </c>
      <c r="I66" s="263">
        <f>HOU_URB_Reco!H104</f>
        <v>3.8051750380517495E-2</v>
      </c>
      <c r="J66" s="329">
        <f>HOU_URB_Reco!I104</f>
        <v>3.8051750380517495E-2</v>
      </c>
    </row>
    <row r="67" spans="1:10">
      <c r="A67" s="635" t="s">
        <v>81</v>
      </c>
      <c r="B67" s="531"/>
      <c r="C67" s="531"/>
      <c r="D67" s="531"/>
      <c r="E67" s="531"/>
      <c r="F67" s="531"/>
      <c r="G67" s="531"/>
      <c r="H67" s="531"/>
      <c r="I67" s="531"/>
      <c r="J67" s="636"/>
    </row>
    <row r="68" spans="1:10">
      <c r="A68" s="275" t="s">
        <v>159</v>
      </c>
      <c r="B68" s="265" t="s">
        <v>594</v>
      </c>
      <c r="C68" s="265" t="s">
        <v>28</v>
      </c>
      <c r="D68" s="265">
        <f>HOU_URB_Reco!C80</f>
        <v>60</v>
      </c>
      <c r="E68" s="265">
        <f>HOU_URB_Reco!D80</f>
        <v>60</v>
      </c>
      <c r="F68" s="265">
        <f>HOU_URB_Reco!E80</f>
        <v>60</v>
      </c>
      <c r="G68" s="265">
        <f>HOU_URB_Reco!F80</f>
        <v>60</v>
      </c>
      <c r="H68" s="265">
        <f>HOU_URB_Reco!G80</f>
        <v>60</v>
      </c>
      <c r="I68" s="265">
        <f>HOU_URB_Reco!H80</f>
        <v>60</v>
      </c>
      <c r="J68" s="276">
        <f>HOU_URB_Reco!I80</f>
        <v>60</v>
      </c>
    </row>
    <row r="69" spans="1:10">
      <c r="A69" s="275" t="s">
        <v>160</v>
      </c>
      <c r="B69" s="265" t="s">
        <v>595</v>
      </c>
      <c r="C69" s="265" t="s">
        <v>28</v>
      </c>
      <c r="D69" s="265">
        <f>HOU_URB_Reco!C81</f>
        <v>70</v>
      </c>
      <c r="E69" s="265">
        <f>HOU_URB_Reco!D81</f>
        <v>70</v>
      </c>
      <c r="F69" s="265">
        <f>HOU_URB_Reco!E81</f>
        <v>70</v>
      </c>
      <c r="G69" s="265">
        <f>HOU_URB_Reco!F81</f>
        <v>70</v>
      </c>
      <c r="H69" s="265">
        <f>HOU_URB_Reco!G81</f>
        <v>70</v>
      </c>
      <c r="I69" s="265">
        <f>HOU_URB_Reco!H81</f>
        <v>70</v>
      </c>
      <c r="J69" s="276">
        <f>HOU_URB_Reco!I81</f>
        <v>70</v>
      </c>
    </row>
    <row r="70" spans="1:10">
      <c r="A70" s="275" t="s">
        <v>50</v>
      </c>
      <c r="B70" s="265" t="s">
        <v>596</v>
      </c>
      <c r="C70" s="265" t="s">
        <v>51</v>
      </c>
      <c r="D70" s="265">
        <f>HOU_URB_Reco!C83/100</f>
        <v>3.5</v>
      </c>
      <c r="E70" s="265">
        <f>HOU_URB_Reco!D83</f>
        <v>100</v>
      </c>
      <c r="F70" s="265">
        <f>HOU_URB_Reco!E83</f>
        <v>100</v>
      </c>
      <c r="G70" s="265">
        <f>HOU_URB_Reco!F83</f>
        <v>100</v>
      </c>
      <c r="H70" s="265">
        <f>HOU_URB_Reco!G83</f>
        <v>100</v>
      </c>
      <c r="I70" s="265">
        <f>HOU_URB_Reco!H83</f>
        <v>100</v>
      </c>
      <c r="J70" s="276">
        <f>HOU_URB_Reco!I83</f>
        <v>100</v>
      </c>
    </row>
    <row r="71" spans="1:10">
      <c r="A71" s="275" t="s">
        <v>162</v>
      </c>
      <c r="B71" s="265" t="s">
        <v>597</v>
      </c>
      <c r="C71" s="265" t="s">
        <v>28</v>
      </c>
      <c r="D71" s="265">
        <f>HOU_URB_Reco!C85</f>
        <v>100</v>
      </c>
      <c r="E71" s="265">
        <f>HOU_URB_Reco!D85</f>
        <v>100</v>
      </c>
      <c r="F71" s="265">
        <f>HOU_URB_Reco!E85</f>
        <v>100</v>
      </c>
      <c r="G71" s="265">
        <f>HOU_URB_Reco!F85</f>
        <v>100</v>
      </c>
      <c r="H71" s="265">
        <f>HOU_URB_Reco!G85</f>
        <v>100</v>
      </c>
      <c r="I71" s="265">
        <f>HOU_URB_Reco!H85</f>
        <v>100</v>
      </c>
      <c r="J71" s="276">
        <f>HOU_URB_Reco!I85</f>
        <v>100</v>
      </c>
    </row>
    <row r="72" spans="1:10">
      <c r="A72" s="275" t="s">
        <v>52</v>
      </c>
      <c r="B72" s="265" t="s">
        <v>598</v>
      </c>
      <c r="C72" s="265" t="s">
        <v>28</v>
      </c>
      <c r="D72" s="265">
        <f>HOU_URB_Reco!C86</f>
        <v>100</v>
      </c>
      <c r="E72" s="265">
        <f>HOU_URB_Reco!D86</f>
        <v>100</v>
      </c>
      <c r="F72" s="265">
        <f>HOU_URB_Reco!E86</f>
        <v>100</v>
      </c>
      <c r="G72" s="265">
        <f>HOU_URB_Reco!F86</f>
        <v>100</v>
      </c>
      <c r="H72" s="265">
        <f>HOU_URB_Reco!G86</f>
        <v>100</v>
      </c>
      <c r="I72" s="265">
        <f>HOU_URB_Reco!H86</f>
        <v>100</v>
      </c>
      <c r="J72" s="276">
        <f>HOU_URB_Reco!I86</f>
        <v>100</v>
      </c>
    </row>
    <row r="73" spans="1:10" s="58" customFormat="1" ht="18.600000000000001" customHeight="1">
      <c r="A73" s="632" t="s">
        <v>166</v>
      </c>
      <c r="B73" s="633"/>
      <c r="C73" s="633"/>
      <c r="D73" s="633"/>
      <c r="E73" s="633"/>
      <c r="F73" s="633"/>
      <c r="G73" s="633"/>
      <c r="H73" s="633"/>
      <c r="I73" s="633"/>
      <c r="J73" s="99"/>
    </row>
    <row r="74" spans="1:10">
      <c r="A74" s="79"/>
      <c r="B74" s="48"/>
      <c r="C74" s="200" t="s">
        <v>31</v>
      </c>
      <c r="D74" s="200">
        <v>2022</v>
      </c>
      <c r="E74" s="5">
        <v>2025</v>
      </c>
      <c r="F74" s="5">
        <v>2030</v>
      </c>
      <c r="G74" s="5">
        <v>2035</v>
      </c>
      <c r="H74" s="5">
        <v>2040</v>
      </c>
      <c r="I74" s="5">
        <v>2045</v>
      </c>
      <c r="J74" s="29">
        <v>2050</v>
      </c>
    </row>
    <row r="75" spans="1:10">
      <c r="A75" s="696" t="s">
        <v>95</v>
      </c>
      <c r="B75" s="697"/>
      <c r="C75" s="697"/>
      <c r="D75" s="697"/>
      <c r="E75" s="697"/>
      <c r="F75" s="697"/>
      <c r="G75" s="697"/>
      <c r="H75" s="697"/>
      <c r="I75" s="697"/>
      <c r="J75" s="698"/>
    </row>
    <row r="76" spans="1:10">
      <c r="A76" s="85" t="s">
        <v>126</v>
      </c>
      <c r="B76" s="9" t="s">
        <v>599</v>
      </c>
      <c r="C76" s="261" t="s">
        <v>196</v>
      </c>
      <c r="D76" s="261">
        <f>HOU_URB_Reco!C141</f>
        <v>98.72571428571429</v>
      </c>
      <c r="E76" s="261">
        <f>HOU_URB_Reco!D141</f>
        <v>167.07428571428571</v>
      </c>
      <c r="F76" s="261">
        <f>HOU_URB_Reco!E141</f>
        <v>183.78171428571429</v>
      </c>
      <c r="G76" s="261">
        <f>HOU_URB_Reco!F141</f>
        <v>202.15988571428576</v>
      </c>
      <c r="H76" s="261">
        <f>HOU_URB_Reco!G141</f>
        <v>222.37587428571436</v>
      </c>
      <c r="I76" s="261">
        <f>HOU_URB_Reco!H141</f>
        <v>244.61346171428576</v>
      </c>
      <c r="J76" s="330">
        <f>HOU_URB_Reco!I141</f>
        <v>269.07480788571439</v>
      </c>
    </row>
    <row r="77" spans="1:10">
      <c r="A77" s="85" t="s">
        <v>127</v>
      </c>
      <c r="B77" s="9" t="s">
        <v>600</v>
      </c>
      <c r="C77" s="261" t="s">
        <v>196</v>
      </c>
      <c r="D77" s="261">
        <f>HOU_URB_Reco!C142</f>
        <v>106.31999999999998</v>
      </c>
      <c r="E77" s="261">
        <f>HOU_URB_Reco!D142</f>
        <v>584.76</v>
      </c>
      <c r="F77" s="261">
        <f>HOU_URB_Reco!E142</f>
        <v>643.23599999999999</v>
      </c>
      <c r="G77" s="261">
        <f>HOU_URB_Reco!F142</f>
        <v>707.55960000000016</v>
      </c>
      <c r="H77" s="261">
        <f>HOU_URB_Reco!G142</f>
        <v>778.31556000000023</v>
      </c>
      <c r="I77" s="261">
        <f>HOU_URB_Reco!H142</f>
        <v>856.14711600000021</v>
      </c>
      <c r="J77" s="330">
        <f>HOU_URB_Reco!I142</f>
        <v>941.7618276000004</v>
      </c>
    </row>
    <row r="78" spans="1:10">
      <c r="A78" s="85" t="s">
        <v>128</v>
      </c>
      <c r="B78" s="9" t="s">
        <v>601</v>
      </c>
      <c r="C78" s="261" t="s">
        <v>196</v>
      </c>
      <c r="D78" s="261">
        <f>HOU_URB_Reco!C143</f>
        <v>159.47999999999996</v>
      </c>
      <c r="E78" s="261">
        <f>HOU_URB_Reco!D143</f>
        <v>1169.52</v>
      </c>
      <c r="F78" s="261">
        <f>HOU_URB_Reco!E143</f>
        <v>1286.472</v>
      </c>
      <c r="G78" s="261">
        <f>HOU_URB_Reco!F143</f>
        <v>1415.1192000000003</v>
      </c>
      <c r="H78" s="261">
        <f>HOU_URB_Reco!G143</f>
        <v>1556.6311200000005</v>
      </c>
      <c r="I78" s="261">
        <f>HOU_URB_Reco!H143</f>
        <v>1712.2942320000004</v>
      </c>
      <c r="J78" s="330">
        <f>HOU_URB_Reco!I143</f>
        <v>1883.5236552000008</v>
      </c>
    </row>
    <row r="79" spans="1:10">
      <c r="A79" s="511" t="s">
        <v>83</v>
      </c>
      <c r="B79" s="512" t="s">
        <v>602</v>
      </c>
      <c r="C79" s="512" t="s">
        <v>28</v>
      </c>
      <c r="D79" s="512">
        <f>SUM(D80:D84)</f>
        <v>99.999999999999986</v>
      </c>
      <c r="E79" s="512">
        <f t="shared" ref="E79:J79" si="2">SUM(E80:E84)</f>
        <v>1</v>
      </c>
      <c r="F79" s="512">
        <f t="shared" si="2"/>
        <v>1.0000000000000002</v>
      </c>
      <c r="G79" s="512">
        <f t="shared" si="2"/>
        <v>1</v>
      </c>
      <c r="H79" s="512">
        <f t="shared" si="2"/>
        <v>1</v>
      </c>
      <c r="I79" s="512">
        <f t="shared" si="2"/>
        <v>1</v>
      </c>
      <c r="J79" s="513">
        <f t="shared" si="2"/>
        <v>0.99999999999999989</v>
      </c>
    </row>
    <row r="80" spans="1:10">
      <c r="A80" s="313" t="s">
        <v>54</v>
      </c>
      <c r="B80" s="263" t="s">
        <v>603</v>
      </c>
      <c r="C80" s="263" t="s">
        <v>28</v>
      </c>
      <c r="D80" s="263">
        <f>HOU_URB_Reco!C135</f>
        <v>21.670428893905193</v>
      </c>
      <c r="E80" s="263">
        <f>HOU_URB_Reco!D135</f>
        <v>0.21670428893905191</v>
      </c>
      <c r="F80" s="263">
        <f>HOU_URB_Reco!E135</f>
        <v>0.21670428893905194</v>
      </c>
      <c r="G80" s="263">
        <f>HOU_URB_Reco!F135</f>
        <v>0.21670428893905194</v>
      </c>
      <c r="H80" s="263">
        <f>HOU_URB_Reco!G135</f>
        <v>0.21670428893905191</v>
      </c>
      <c r="I80" s="263">
        <f>HOU_URB_Reco!H135</f>
        <v>0.21670428893905194</v>
      </c>
      <c r="J80" s="329">
        <f>HOU_URB_Reco!I135</f>
        <v>0.21670428893905194</v>
      </c>
    </row>
    <row r="81" spans="1:10">
      <c r="A81" s="313" t="s">
        <v>11</v>
      </c>
      <c r="B81" s="263" t="s">
        <v>604</v>
      </c>
      <c r="C81" s="263" t="s">
        <v>28</v>
      </c>
      <c r="D81" s="263">
        <f>HOU_URB_Reco!C136</f>
        <v>9.4808126410835225</v>
      </c>
      <c r="E81" s="263">
        <f>HOU_URB_Reco!D136</f>
        <v>9.4808126410835233E-2</v>
      </c>
      <c r="F81" s="263">
        <f>HOU_URB_Reco!E136</f>
        <v>9.480812641083522E-2</v>
      </c>
      <c r="G81" s="263">
        <f>HOU_URB_Reco!F136</f>
        <v>9.480812641083522E-2</v>
      </c>
      <c r="H81" s="263">
        <f>HOU_URB_Reco!G136</f>
        <v>9.480812641083522E-2</v>
      </c>
      <c r="I81" s="263">
        <f>HOU_URB_Reco!H136</f>
        <v>9.4808126410835233E-2</v>
      </c>
      <c r="J81" s="329">
        <f>HOU_URB_Reco!I136</f>
        <v>9.4808126410835206E-2</v>
      </c>
    </row>
    <row r="82" spans="1:10">
      <c r="A82" s="313" t="s">
        <v>12</v>
      </c>
      <c r="B82" s="263" t="s">
        <v>605</v>
      </c>
      <c r="C82" s="263" t="s">
        <v>28</v>
      </c>
      <c r="D82" s="263">
        <f>HOU_URB_Reco!C137</f>
        <v>49.661399548532735</v>
      </c>
      <c r="E82" s="263">
        <f>HOU_URB_Reco!D137</f>
        <v>0.49661399548532731</v>
      </c>
      <c r="F82" s="263">
        <f>HOU_URB_Reco!E137</f>
        <v>0.49661399548532736</v>
      </c>
      <c r="G82" s="263">
        <f>HOU_URB_Reco!F137</f>
        <v>0.49661399548532731</v>
      </c>
      <c r="H82" s="263">
        <f>HOU_URB_Reco!G137</f>
        <v>0.49661399548532725</v>
      </c>
      <c r="I82" s="263">
        <f>HOU_URB_Reco!H137</f>
        <v>0.49661399548532731</v>
      </c>
      <c r="J82" s="329">
        <f>HOU_URB_Reco!I137</f>
        <v>0.4966139954853272</v>
      </c>
    </row>
    <row r="83" spans="1:10">
      <c r="A83" s="313" t="s">
        <v>158</v>
      </c>
      <c r="B83" s="263" t="s">
        <v>606</v>
      </c>
      <c r="C83" s="263" t="s">
        <v>28</v>
      </c>
      <c r="D83" s="263">
        <f>HOU_URB_Reco!C138</f>
        <v>13.544018058690746</v>
      </c>
      <c r="E83" s="263">
        <f>HOU_URB_Reco!D138</f>
        <v>0.13544018058690743</v>
      </c>
      <c r="F83" s="263">
        <f>HOU_URB_Reco!E138</f>
        <v>0.13544018058690749</v>
      </c>
      <c r="G83" s="263">
        <f>HOU_URB_Reco!F138</f>
        <v>0.13544018058690746</v>
      </c>
      <c r="H83" s="263">
        <f>HOU_URB_Reco!G138</f>
        <v>0.13544018058690743</v>
      </c>
      <c r="I83" s="263">
        <f>HOU_URB_Reco!H138</f>
        <v>0.13544018058690746</v>
      </c>
      <c r="J83" s="329">
        <f>HOU_URB_Reco!I138</f>
        <v>0.13544018058690743</v>
      </c>
    </row>
    <row r="84" spans="1:10">
      <c r="A84" s="313" t="s">
        <v>13</v>
      </c>
      <c r="B84" s="263" t="s">
        <v>607</v>
      </c>
      <c r="C84" s="263" t="s">
        <v>28</v>
      </c>
      <c r="D84" s="263">
        <f>HOU_URB_Reco!C139</f>
        <v>5.6433408577878108</v>
      </c>
      <c r="E84" s="263">
        <f>HOU_URB_Reco!D139</f>
        <v>5.6433408577878097E-2</v>
      </c>
      <c r="F84" s="263">
        <f>HOU_URB_Reco!E139</f>
        <v>5.6433408577878111E-2</v>
      </c>
      <c r="G84" s="263">
        <f>HOU_URB_Reco!F139</f>
        <v>5.6433408577878097E-2</v>
      </c>
      <c r="H84" s="263">
        <f>HOU_URB_Reco!G139</f>
        <v>5.6433408577878097E-2</v>
      </c>
      <c r="I84" s="263">
        <f>HOU_URB_Reco!H139</f>
        <v>5.6433408577878097E-2</v>
      </c>
      <c r="J84" s="329">
        <f>HOU_URB_Reco!I139</f>
        <v>5.643340857787809E-2</v>
      </c>
    </row>
    <row r="85" spans="1:10">
      <c r="A85" s="635" t="s">
        <v>81</v>
      </c>
      <c r="B85" s="531"/>
      <c r="C85" s="531"/>
      <c r="D85" s="531"/>
      <c r="E85" s="531"/>
      <c r="F85" s="531"/>
      <c r="G85" s="531"/>
      <c r="H85" s="531"/>
      <c r="I85" s="531"/>
      <c r="J85" s="636"/>
    </row>
    <row r="86" spans="1:10">
      <c r="A86" s="275" t="s">
        <v>159</v>
      </c>
      <c r="B86" s="265" t="s">
        <v>608</v>
      </c>
      <c r="C86" s="265" t="s">
        <v>28</v>
      </c>
      <c r="D86" s="265">
        <f>HOU_URB_Reco!C118</f>
        <v>60</v>
      </c>
      <c r="E86" s="265">
        <f>HOU_URB_Reco!D118</f>
        <v>60</v>
      </c>
      <c r="F86" s="265">
        <f>HOU_URB_Reco!E118</f>
        <v>60</v>
      </c>
      <c r="G86" s="265">
        <f>HOU_URB_Reco!F118</f>
        <v>60</v>
      </c>
      <c r="H86" s="265">
        <f>HOU_URB_Reco!G118</f>
        <v>60</v>
      </c>
      <c r="I86" s="265">
        <f>HOU_URB_Reco!H118</f>
        <v>60</v>
      </c>
      <c r="J86" s="276">
        <f>HOU_URB_Reco!I118</f>
        <v>60</v>
      </c>
    </row>
    <row r="87" spans="1:10">
      <c r="A87" s="275" t="s">
        <v>160</v>
      </c>
      <c r="B87" s="265" t="s">
        <v>609</v>
      </c>
      <c r="C87" s="265" t="s">
        <v>28</v>
      </c>
      <c r="D87" s="265">
        <f>HOU_URB_Reco!C119</f>
        <v>70</v>
      </c>
      <c r="E87" s="265">
        <f>HOU_URB_Reco!D119</f>
        <v>70</v>
      </c>
      <c r="F87" s="265">
        <f>HOU_URB_Reco!E119</f>
        <v>70</v>
      </c>
      <c r="G87" s="265">
        <f>HOU_URB_Reco!F119</f>
        <v>70</v>
      </c>
      <c r="H87" s="265">
        <f>HOU_URB_Reco!G119</f>
        <v>70</v>
      </c>
      <c r="I87" s="265">
        <f>HOU_URB_Reco!H119</f>
        <v>70</v>
      </c>
      <c r="J87" s="276">
        <f>HOU_URB_Reco!I119</f>
        <v>70</v>
      </c>
    </row>
    <row r="88" spans="1:10">
      <c r="A88" s="275" t="s">
        <v>162</v>
      </c>
      <c r="B88" s="265" t="s">
        <v>610</v>
      </c>
      <c r="C88" s="265" t="s">
        <v>28</v>
      </c>
      <c r="D88" s="265">
        <f>HOU_URB_Reco!C121</f>
        <v>100</v>
      </c>
      <c r="E88" s="265">
        <f>HOU_URB_Reco!D121</f>
        <v>100</v>
      </c>
      <c r="F88" s="265">
        <f>HOU_URB_Reco!E121</f>
        <v>100</v>
      </c>
      <c r="G88" s="265">
        <f>HOU_URB_Reco!F121</f>
        <v>100</v>
      </c>
      <c r="H88" s="265">
        <f>HOU_URB_Reco!G121</f>
        <v>100</v>
      </c>
      <c r="I88" s="265">
        <f>HOU_URB_Reco!H121</f>
        <v>100</v>
      </c>
      <c r="J88" s="276">
        <f>HOU_URB_Reco!I121</f>
        <v>100</v>
      </c>
    </row>
    <row r="89" spans="1:10">
      <c r="A89" s="275" t="s">
        <v>52</v>
      </c>
      <c r="B89" s="265" t="s">
        <v>611</v>
      </c>
      <c r="C89" s="265" t="s">
        <v>28</v>
      </c>
      <c r="D89" s="265">
        <f>HOU_URB_Reco!C122</f>
        <v>100</v>
      </c>
      <c r="E89" s="265">
        <f>HOU_URB_Reco!D122</f>
        <v>100</v>
      </c>
      <c r="F89" s="265">
        <f>HOU_URB_Reco!E122</f>
        <v>100</v>
      </c>
      <c r="G89" s="265">
        <f>HOU_URB_Reco!F122</f>
        <v>100</v>
      </c>
      <c r="H89" s="265">
        <f>HOU_URB_Reco!G122</f>
        <v>100</v>
      </c>
      <c r="I89" s="265">
        <f>HOU_URB_Reco!H122</f>
        <v>100</v>
      </c>
      <c r="J89" s="276">
        <f>HOU_URB_Reco!I122</f>
        <v>100</v>
      </c>
    </row>
    <row r="90" spans="1:10" s="58" customFormat="1" ht="18.600000000000001" customHeight="1">
      <c r="A90" s="632" t="s">
        <v>169</v>
      </c>
      <c r="B90" s="633"/>
      <c r="C90" s="633"/>
      <c r="D90" s="633"/>
      <c r="E90" s="633"/>
      <c r="F90" s="633"/>
      <c r="G90" s="633"/>
      <c r="H90" s="633"/>
      <c r="I90" s="633"/>
      <c r="J90" s="634"/>
    </row>
    <row r="91" spans="1:10">
      <c r="A91" s="79"/>
      <c r="B91" s="48"/>
      <c r="C91" s="200" t="s">
        <v>31</v>
      </c>
      <c r="D91" s="200">
        <v>2022</v>
      </c>
      <c r="E91" s="5">
        <v>2025</v>
      </c>
      <c r="F91" s="5">
        <v>2030</v>
      </c>
      <c r="G91" s="5">
        <v>2035</v>
      </c>
      <c r="H91" s="5">
        <v>2040</v>
      </c>
      <c r="I91" s="5">
        <v>2045</v>
      </c>
      <c r="J91" s="29">
        <v>2050</v>
      </c>
    </row>
    <row r="92" spans="1:10">
      <c r="A92" s="671" t="s">
        <v>170</v>
      </c>
      <c r="B92" s="672"/>
      <c r="C92" s="672"/>
      <c r="D92" s="672"/>
      <c r="E92" s="672"/>
      <c r="F92" s="672"/>
      <c r="G92" s="672"/>
      <c r="H92" s="672"/>
      <c r="I92" s="672"/>
      <c r="J92" s="673"/>
    </row>
    <row r="93" spans="1:10">
      <c r="A93" s="49" t="s">
        <v>126</v>
      </c>
      <c r="B93" s="43" t="s">
        <v>612</v>
      </c>
      <c r="C93" s="200" t="s">
        <v>28</v>
      </c>
      <c r="D93" s="5">
        <f>HOU_URB_RawData!C103</f>
        <v>60</v>
      </c>
      <c r="E93" s="5">
        <f>HOU_URB_RawData!D103</f>
        <v>60</v>
      </c>
      <c r="F93" s="5">
        <f>HOU_URB_RawData!E103</f>
        <v>60</v>
      </c>
      <c r="G93" s="5">
        <f>HOU_URB_RawData!F103</f>
        <v>60</v>
      </c>
      <c r="H93" s="5">
        <f>HOU_URB_RawData!G103</f>
        <v>60</v>
      </c>
      <c r="I93" s="5">
        <f>HOU_URB_RawData!H103</f>
        <v>60</v>
      </c>
      <c r="J93" s="29">
        <f>HOU_URB_RawData!I103</f>
        <v>60</v>
      </c>
    </row>
    <row r="94" spans="1:10">
      <c r="A94" s="49" t="s">
        <v>127</v>
      </c>
      <c r="B94" s="43" t="s">
        <v>613</v>
      </c>
      <c r="C94" s="200" t="s">
        <v>28</v>
      </c>
      <c r="D94" s="5">
        <f>HOU_URB_RawData!C104</f>
        <v>80</v>
      </c>
      <c r="E94" s="5">
        <f>HOU_URB_RawData!D104</f>
        <v>80</v>
      </c>
      <c r="F94" s="5">
        <f>HOU_URB_RawData!E104</f>
        <v>80</v>
      </c>
      <c r="G94" s="5">
        <f>HOU_URB_RawData!F104</f>
        <v>80</v>
      </c>
      <c r="H94" s="5">
        <f>HOU_URB_RawData!G104</f>
        <v>80</v>
      </c>
      <c r="I94" s="5">
        <f>HOU_URB_RawData!H104</f>
        <v>80</v>
      </c>
      <c r="J94" s="29">
        <f>HOU_URB_RawData!I104</f>
        <v>80</v>
      </c>
    </row>
    <row r="95" spans="1:10">
      <c r="A95" s="49" t="s">
        <v>128</v>
      </c>
      <c r="B95" s="43" t="s">
        <v>614</v>
      </c>
      <c r="C95" s="200" t="s">
        <v>28</v>
      </c>
      <c r="D95" s="5">
        <f>HOU_URB_RawData!C105</f>
        <v>70</v>
      </c>
      <c r="E95" s="5">
        <f>HOU_URB_RawData!D105</f>
        <v>70</v>
      </c>
      <c r="F95" s="5">
        <f>HOU_URB_RawData!E105</f>
        <v>70</v>
      </c>
      <c r="G95" s="5">
        <f>HOU_URB_RawData!F105</f>
        <v>70</v>
      </c>
      <c r="H95" s="5">
        <f>HOU_URB_RawData!G105</f>
        <v>70</v>
      </c>
      <c r="I95" s="5">
        <f>HOU_URB_RawData!H105</f>
        <v>70</v>
      </c>
      <c r="J95" s="29">
        <f>HOU_URB_RawData!I105</f>
        <v>70</v>
      </c>
    </row>
    <row r="96" spans="1:10">
      <c r="A96" s="539" t="s">
        <v>88</v>
      </c>
      <c r="B96" s="540"/>
      <c r="C96" s="540"/>
      <c r="D96" s="540"/>
      <c r="E96" s="540"/>
      <c r="F96" s="540"/>
      <c r="G96" s="540"/>
      <c r="H96" s="540"/>
      <c r="I96" s="540"/>
      <c r="J96" s="721"/>
    </row>
    <row r="97" spans="1:10">
      <c r="A97" s="85" t="s">
        <v>126</v>
      </c>
      <c r="B97" s="9" t="s">
        <v>615</v>
      </c>
      <c r="C97" s="261" t="s">
        <v>196</v>
      </c>
      <c r="D97" s="261">
        <f>HOU_URB_Reco!C186</f>
        <v>219.42857142857142</v>
      </c>
      <c r="E97" s="261">
        <f>HOU_URB_Reco!D186</f>
        <v>105.60000000000001</v>
      </c>
      <c r="F97" s="261">
        <f>HOU_URB_Reco!E186</f>
        <v>116.16000000000003</v>
      </c>
      <c r="G97" s="261">
        <f>HOU_URB_Reco!F186</f>
        <v>127.77600000000002</v>
      </c>
      <c r="H97" s="261">
        <f>HOU_URB_Reco!G186</f>
        <v>140.55360000000005</v>
      </c>
      <c r="I97" s="261">
        <f>HOU_URB_Reco!H186</f>
        <v>154.60896000000002</v>
      </c>
      <c r="J97" s="330">
        <f>HOU_URB_Reco!I186</f>
        <v>170.06985600000004</v>
      </c>
    </row>
    <row r="98" spans="1:10">
      <c r="A98" s="85" t="s">
        <v>127</v>
      </c>
      <c r="B98" s="9" t="s">
        <v>616</v>
      </c>
      <c r="C98" s="261" t="s">
        <v>196</v>
      </c>
      <c r="D98" s="261">
        <f>HOU_URB_Reco!C187</f>
        <v>194.99999999999997</v>
      </c>
      <c r="E98" s="261">
        <f>HOU_URB_Reco!D187</f>
        <v>369.6</v>
      </c>
      <c r="F98" s="261">
        <f>HOU_URB_Reco!E187</f>
        <v>406.56000000000006</v>
      </c>
      <c r="G98" s="261">
        <f>HOU_URB_Reco!F187</f>
        <v>447.21600000000007</v>
      </c>
      <c r="H98" s="261">
        <f>HOU_URB_Reco!G187</f>
        <v>491.93760000000009</v>
      </c>
      <c r="I98" s="261">
        <f>HOU_URB_Reco!H187</f>
        <v>541.13136000000009</v>
      </c>
      <c r="J98" s="330">
        <f>HOU_URB_Reco!I187</f>
        <v>595.24449600000014</v>
      </c>
    </row>
    <row r="99" spans="1:10">
      <c r="A99" s="85" t="s">
        <v>128</v>
      </c>
      <c r="B99" s="9" t="s">
        <v>617</v>
      </c>
      <c r="C99" s="261" t="s">
        <v>196</v>
      </c>
      <c r="D99" s="261">
        <f>HOU_URB_Reco!C188</f>
        <v>251.99999999999997</v>
      </c>
      <c r="E99" s="261">
        <f>HOU_URB_Reco!D188</f>
        <v>739.2</v>
      </c>
      <c r="F99" s="261">
        <f>HOU_URB_Reco!E188</f>
        <v>813.12000000000012</v>
      </c>
      <c r="G99" s="261">
        <f>HOU_URB_Reco!F188</f>
        <v>894.43200000000013</v>
      </c>
      <c r="H99" s="261">
        <f>HOU_URB_Reco!G188</f>
        <v>983.87520000000018</v>
      </c>
      <c r="I99" s="261">
        <f>HOU_URB_Reco!H188</f>
        <v>1082.2627200000002</v>
      </c>
      <c r="J99" s="330">
        <f>HOU_URB_Reco!I188</f>
        <v>1190.4889920000003</v>
      </c>
    </row>
    <row r="100" spans="1:10">
      <c r="A100" s="511" t="s">
        <v>83</v>
      </c>
      <c r="B100" s="512" t="s">
        <v>618</v>
      </c>
      <c r="C100" s="515" t="s">
        <v>28</v>
      </c>
      <c r="D100" s="512">
        <f>SUM(D101:D102)</f>
        <v>100</v>
      </c>
      <c r="E100" s="512">
        <f t="shared" ref="E100:J100" si="3">SUM(E101:E102)</f>
        <v>1</v>
      </c>
      <c r="F100" s="512">
        <f t="shared" si="3"/>
        <v>0.99999999999999989</v>
      </c>
      <c r="G100" s="512">
        <f t="shared" si="3"/>
        <v>1</v>
      </c>
      <c r="H100" s="512">
        <f t="shared" si="3"/>
        <v>1</v>
      </c>
      <c r="I100" s="512">
        <f t="shared" si="3"/>
        <v>1</v>
      </c>
      <c r="J100" s="513">
        <f t="shared" si="3"/>
        <v>1</v>
      </c>
    </row>
    <row r="101" spans="1:10">
      <c r="A101" s="313" t="s">
        <v>12</v>
      </c>
      <c r="B101" s="263" t="s">
        <v>619</v>
      </c>
      <c r="C101" s="263" t="s">
        <v>28</v>
      </c>
      <c r="D101" s="263">
        <f>HOU_URB_Reco!C183</f>
        <v>82.644628099173559</v>
      </c>
      <c r="E101" s="263">
        <f>HOU_URB_Reco!D183</f>
        <v>0.7857142857142857</v>
      </c>
      <c r="F101" s="263">
        <f>HOU_URB_Reco!E183</f>
        <v>0.78571428571428559</v>
      </c>
      <c r="G101" s="263">
        <f>HOU_URB_Reco!F183</f>
        <v>0.7857142857142857</v>
      </c>
      <c r="H101" s="263">
        <f>HOU_URB_Reco!G183</f>
        <v>0.7857142857142857</v>
      </c>
      <c r="I101" s="263">
        <f>HOU_URB_Reco!H183</f>
        <v>0.7857142857142857</v>
      </c>
      <c r="J101" s="329">
        <f>HOU_URB_Reco!I183</f>
        <v>0.7857142857142857</v>
      </c>
    </row>
    <row r="102" spans="1:10">
      <c r="A102" s="313" t="s">
        <v>158</v>
      </c>
      <c r="B102" s="263" t="s">
        <v>620</v>
      </c>
      <c r="C102" s="263" t="s">
        <v>28</v>
      </c>
      <c r="D102" s="263">
        <f>HOU_URB_Reco!C184</f>
        <v>17.355371900826448</v>
      </c>
      <c r="E102" s="263">
        <f>HOU_URB_Reco!D184</f>
        <v>0.21428571428571427</v>
      </c>
      <c r="F102" s="263">
        <f>HOU_URB_Reco!E184</f>
        <v>0.21428571428571427</v>
      </c>
      <c r="G102" s="263">
        <f>HOU_URB_Reco!F184</f>
        <v>0.2142857142857143</v>
      </c>
      <c r="H102" s="263">
        <f>HOU_URB_Reco!G184</f>
        <v>0.2142857142857143</v>
      </c>
      <c r="I102" s="263">
        <f>HOU_URB_Reco!H184</f>
        <v>0.2142857142857143</v>
      </c>
      <c r="J102" s="329">
        <f>HOU_URB_Reco!I184</f>
        <v>0.2142857142857143</v>
      </c>
    </row>
    <row r="103" spans="1:10">
      <c r="A103" s="635" t="s">
        <v>81</v>
      </c>
      <c r="B103" s="531"/>
      <c r="C103" s="531"/>
      <c r="D103" s="531"/>
      <c r="E103" s="531"/>
      <c r="F103" s="531"/>
      <c r="G103" s="531"/>
      <c r="H103" s="531"/>
      <c r="I103" s="531"/>
      <c r="J103" s="636"/>
    </row>
    <row r="104" spans="1:10">
      <c r="A104" s="275" t="s">
        <v>65</v>
      </c>
      <c r="B104" s="265" t="s">
        <v>621</v>
      </c>
      <c r="C104" s="265" t="s">
        <v>51</v>
      </c>
      <c r="D104" s="265">
        <f>HOU_URB_Reco!C164</f>
        <v>2.5</v>
      </c>
      <c r="E104" s="265">
        <f>HOU_URB_Reco!D164</f>
        <v>1</v>
      </c>
      <c r="F104" s="265">
        <f>HOU_URB_Reco!E164</f>
        <v>1</v>
      </c>
      <c r="G104" s="265">
        <f>HOU_URB_Reco!F164</f>
        <v>1</v>
      </c>
      <c r="H104" s="265">
        <f>HOU_URB_Reco!G164</f>
        <v>1</v>
      </c>
      <c r="I104" s="265">
        <f>HOU_URB_Reco!H164</f>
        <v>1</v>
      </c>
      <c r="J104" s="276">
        <f>HOU_URB_Reco!I164</f>
        <v>1</v>
      </c>
    </row>
    <row r="105" spans="1:10">
      <c r="A105" s="275" t="s">
        <v>63</v>
      </c>
      <c r="B105" s="265" t="s">
        <v>622</v>
      </c>
      <c r="C105" s="265" t="s">
        <v>51</v>
      </c>
      <c r="D105" s="265">
        <f>HOU_URB_Reco!C165</f>
        <v>1.5</v>
      </c>
      <c r="E105" s="265">
        <f>HOU_URB_Reco!D165</f>
        <v>1</v>
      </c>
      <c r="F105" s="265">
        <f>HOU_URB_Reco!E165</f>
        <v>1</v>
      </c>
      <c r="G105" s="265">
        <f>HOU_URB_Reco!F165</f>
        <v>1</v>
      </c>
      <c r="H105" s="265">
        <f>HOU_URB_Reco!G165</f>
        <v>1</v>
      </c>
      <c r="I105" s="265">
        <f>HOU_URB_Reco!H165</f>
        <v>1</v>
      </c>
      <c r="J105" s="276">
        <f>HOU_URB_Reco!I165</f>
        <v>1</v>
      </c>
    </row>
    <row r="106" spans="1:10" s="58" customFormat="1" ht="18.600000000000001" customHeight="1">
      <c r="A106" s="632" t="s">
        <v>172</v>
      </c>
      <c r="B106" s="633"/>
      <c r="C106" s="633"/>
      <c r="D106" s="633"/>
      <c r="E106" s="633"/>
      <c r="F106" s="633"/>
      <c r="G106" s="633"/>
      <c r="H106" s="633"/>
      <c r="I106" s="633"/>
      <c r="J106" s="99"/>
    </row>
    <row r="107" spans="1:10">
      <c r="A107" s="79"/>
      <c r="B107" s="48"/>
      <c r="C107" s="200" t="s">
        <v>31</v>
      </c>
      <c r="D107" s="200">
        <v>2022</v>
      </c>
      <c r="E107" s="5">
        <v>2025</v>
      </c>
      <c r="F107" s="5">
        <v>2030</v>
      </c>
      <c r="G107" s="5">
        <v>2035</v>
      </c>
      <c r="H107" s="5">
        <v>2040</v>
      </c>
      <c r="I107" s="5">
        <v>2045</v>
      </c>
      <c r="J107" s="29">
        <v>2050</v>
      </c>
    </row>
    <row r="108" spans="1:10" ht="14.45" customHeight="1">
      <c r="A108" s="49" t="s">
        <v>173</v>
      </c>
      <c r="B108" s="43" t="s">
        <v>623</v>
      </c>
      <c r="C108" s="200" t="s">
        <v>28</v>
      </c>
      <c r="D108" s="5">
        <f>HOU_URB_RawData!C120</f>
        <v>95</v>
      </c>
      <c r="E108" s="5">
        <f>HOU_URB_RawData!D120</f>
        <v>95</v>
      </c>
      <c r="F108" s="5">
        <f>HOU_URB_RawData!E120</f>
        <v>95</v>
      </c>
      <c r="G108" s="5">
        <f>HOU_URB_RawData!F120</f>
        <v>95</v>
      </c>
      <c r="H108" s="5">
        <f>HOU_URB_RawData!G120</f>
        <v>95</v>
      </c>
      <c r="I108" s="5">
        <f>HOU_URB_RawData!H120</f>
        <v>95</v>
      </c>
      <c r="J108" s="29">
        <f>HOU_URB_RawData!I120</f>
        <v>95</v>
      </c>
    </row>
    <row r="109" spans="1:10">
      <c r="A109" s="539" t="s">
        <v>91</v>
      </c>
      <c r="B109" s="540"/>
      <c r="C109" s="540"/>
      <c r="D109" s="540"/>
      <c r="E109" s="540"/>
      <c r="F109" s="540"/>
      <c r="G109" s="540"/>
      <c r="H109" s="540"/>
      <c r="I109" s="540"/>
      <c r="J109" s="721"/>
    </row>
    <row r="110" spans="1:10">
      <c r="A110" s="85" t="s">
        <v>126</v>
      </c>
      <c r="B110" s="9" t="s">
        <v>624</v>
      </c>
      <c r="C110" s="261" t="s">
        <v>196</v>
      </c>
      <c r="D110" s="261">
        <f>HOU_URB_Reco!C202</f>
        <v>79.398496240601503</v>
      </c>
      <c r="E110" s="261">
        <f>HOU_URB_Reco!D202</f>
        <v>72.781954887218063</v>
      </c>
      <c r="F110" s="261">
        <f>HOU_URB_Reco!E202</f>
        <v>68.622986036519876</v>
      </c>
      <c r="G110" s="261">
        <f>HOU_URB_Reco!F202</f>
        <v>66.049624060150393</v>
      </c>
      <c r="H110" s="261">
        <f>HOU_URB_Reco!G202</f>
        <v>64.581854636591501</v>
      </c>
      <c r="I110" s="261">
        <f>HOU_URB_Reco!H202</f>
        <v>63.936036090225578</v>
      </c>
      <c r="J110" s="330">
        <f>HOU_URB_Reco!I202</f>
        <v>63.936036090225592</v>
      </c>
    </row>
    <row r="111" spans="1:10">
      <c r="A111" s="85" t="s">
        <v>127</v>
      </c>
      <c r="B111" s="9" t="s">
        <v>625</v>
      </c>
      <c r="C111" s="261" t="s">
        <v>196</v>
      </c>
      <c r="D111" s="261">
        <f>HOU_URB_Reco!C203</f>
        <v>63.157894736842103</v>
      </c>
      <c r="E111" s="261">
        <f>HOU_URB_Reco!D203</f>
        <v>57.894736842105267</v>
      </c>
      <c r="F111" s="261">
        <f>HOU_URB_Reco!E203</f>
        <v>54.586466165413526</v>
      </c>
      <c r="G111" s="261">
        <f>HOU_URB_Reco!F203</f>
        <v>52.539473684210535</v>
      </c>
      <c r="H111" s="261">
        <f>HOU_URB_Reco!G203</f>
        <v>51.371929824561427</v>
      </c>
      <c r="I111" s="261">
        <f>HOU_URB_Reco!H203</f>
        <v>50.858210526315794</v>
      </c>
      <c r="J111" s="330">
        <f>HOU_URB_Reco!I203</f>
        <v>50.858210526315808</v>
      </c>
    </row>
    <row r="112" spans="1:10">
      <c r="A112" s="85" t="s">
        <v>128</v>
      </c>
      <c r="B112" s="9" t="s">
        <v>626</v>
      </c>
      <c r="C112" s="261" t="s">
        <v>196</v>
      </c>
      <c r="D112" s="261">
        <f>HOU_URB_Reco!C204</f>
        <v>75.789473684210506</v>
      </c>
      <c r="E112" s="261">
        <f>HOU_URB_Reco!D204</f>
        <v>69.473684210526315</v>
      </c>
      <c r="F112" s="261">
        <f>HOU_URB_Reco!E204</f>
        <v>65.503759398496243</v>
      </c>
      <c r="G112" s="261">
        <f>HOU_URB_Reco!F204</f>
        <v>63.047368421052653</v>
      </c>
      <c r="H112" s="261">
        <f>HOU_URB_Reco!G204</f>
        <v>61.646315789473704</v>
      </c>
      <c r="I112" s="261">
        <f>HOU_URB_Reco!H204</f>
        <v>61.029852631578962</v>
      </c>
      <c r="J112" s="330">
        <f>HOU_URB_Reco!I204</f>
        <v>61.029852631578983</v>
      </c>
    </row>
    <row r="113" spans="1:10" ht="15" customHeight="1">
      <c r="A113" s="539" t="s">
        <v>203</v>
      </c>
      <c r="B113" s="540"/>
      <c r="C113" s="540"/>
      <c r="D113" s="540"/>
      <c r="E113" s="540"/>
      <c r="F113" s="540"/>
      <c r="G113" s="540"/>
      <c r="H113" s="540"/>
      <c r="I113" s="540"/>
      <c r="J113" s="721"/>
    </row>
    <row r="114" spans="1:10">
      <c r="A114" s="85" t="s">
        <v>126</v>
      </c>
      <c r="B114" s="9" t="s">
        <v>627</v>
      </c>
      <c r="C114" s="261" t="s">
        <v>196</v>
      </c>
      <c r="D114" s="261">
        <f>HOU_URB_Reco!C206</f>
        <v>411.42857142857139</v>
      </c>
      <c r="E114" s="261">
        <f>HOU_URB_Reco!D206</f>
        <v>377.14285714285722</v>
      </c>
      <c r="F114" s="261">
        <f>HOU_URB_Reco!E206</f>
        <v>355.59183673469391</v>
      </c>
      <c r="G114" s="261">
        <f>HOU_URB_Reco!F206</f>
        <v>342.25714285714292</v>
      </c>
      <c r="H114" s="261">
        <f>HOU_URB_Reco!G206</f>
        <v>334.65142857142865</v>
      </c>
      <c r="I114" s="261">
        <f>HOU_URB_Reco!H206</f>
        <v>331.3049142857144</v>
      </c>
      <c r="J114" s="330">
        <f>HOU_URB_Reco!I206</f>
        <v>331.30491428571446</v>
      </c>
    </row>
    <row r="115" spans="1:10">
      <c r="A115" s="85" t="s">
        <v>127</v>
      </c>
      <c r="B115" s="9" t="s">
        <v>628</v>
      </c>
      <c r="C115" s="261" t="s">
        <v>196</v>
      </c>
      <c r="D115" s="261">
        <f>HOU_URB_Reco!C207</f>
        <v>599.99999999999989</v>
      </c>
      <c r="E115" s="261">
        <f>HOU_URB_Reco!D207</f>
        <v>550</v>
      </c>
      <c r="F115" s="261">
        <f>HOU_URB_Reco!E207</f>
        <v>518.57142857142856</v>
      </c>
      <c r="G115" s="261">
        <f>HOU_URB_Reco!F207</f>
        <v>499.12500000000011</v>
      </c>
      <c r="H115" s="261">
        <f>HOU_URB_Reco!G207</f>
        <v>488.03333333333347</v>
      </c>
      <c r="I115" s="261">
        <f>HOU_URB_Reco!H207</f>
        <v>483.15300000000008</v>
      </c>
      <c r="J115" s="330">
        <f>HOU_URB_Reco!I207</f>
        <v>483.15300000000019</v>
      </c>
    </row>
    <row r="116" spans="1:10">
      <c r="A116" s="85" t="s">
        <v>128</v>
      </c>
      <c r="B116" s="9" t="s">
        <v>629</v>
      </c>
      <c r="C116" s="261" t="s">
        <v>196</v>
      </c>
      <c r="D116" s="261">
        <f>HOU_URB_Reco!C208</f>
        <v>959.99999999999977</v>
      </c>
      <c r="E116" s="261">
        <f>HOU_URB_Reco!D208</f>
        <v>880.00000000000011</v>
      </c>
      <c r="F116" s="261">
        <f>HOU_URB_Reco!E208</f>
        <v>829.71428571428567</v>
      </c>
      <c r="G116" s="261">
        <f>HOU_URB_Reco!F208</f>
        <v>798.60000000000025</v>
      </c>
      <c r="H116" s="261">
        <f>HOU_URB_Reco!G208</f>
        <v>780.85333333333369</v>
      </c>
      <c r="I116" s="261">
        <f>HOU_URB_Reco!H208</f>
        <v>773.04480000000024</v>
      </c>
      <c r="J116" s="330">
        <f>HOU_URB_Reco!I208</f>
        <v>773.04480000000058</v>
      </c>
    </row>
    <row r="117" spans="1:10" s="58" customFormat="1" ht="18.600000000000001" customHeight="1">
      <c r="A117" s="632" t="s">
        <v>174</v>
      </c>
      <c r="B117" s="633"/>
      <c r="C117" s="633"/>
      <c r="D117" s="633"/>
      <c r="E117" s="633"/>
      <c r="F117" s="633"/>
      <c r="G117" s="633"/>
      <c r="H117" s="633"/>
      <c r="I117" s="633"/>
      <c r="J117" s="634"/>
    </row>
    <row r="118" spans="1:10">
      <c r="A118" s="79"/>
      <c r="B118" s="48"/>
      <c r="C118" s="200" t="s">
        <v>31</v>
      </c>
      <c r="D118" s="200">
        <v>2022</v>
      </c>
      <c r="E118" s="5">
        <v>2025</v>
      </c>
      <c r="F118" s="5">
        <v>2030</v>
      </c>
      <c r="G118" s="5">
        <v>2035</v>
      </c>
      <c r="H118" s="5">
        <v>2040</v>
      </c>
      <c r="I118" s="5">
        <v>2045</v>
      </c>
      <c r="J118" s="29">
        <v>2050</v>
      </c>
    </row>
    <row r="119" spans="1:10">
      <c r="A119" s="539" t="s">
        <v>91</v>
      </c>
      <c r="B119" s="540"/>
      <c r="C119" s="540"/>
      <c r="D119" s="540"/>
      <c r="E119" s="540"/>
      <c r="F119" s="540"/>
      <c r="G119" s="540"/>
      <c r="H119" s="540"/>
      <c r="I119" s="540"/>
      <c r="J119" s="721"/>
    </row>
    <row r="120" spans="1:10">
      <c r="A120" s="85" t="s">
        <v>126</v>
      </c>
      <c r="B120" s="9" t="s">
        <v>630</v>
      </c>
      <c r="C120" s="261" t="s">
        <v>196</v>
      </c>
      <c r="D120" s="261">
        <f>HOU_URB_Reco!C221</f>
        <v>90.225563909774436</v>
      </c>
      <c r="E120" s="261">
        <f>HOU_URB_Reco!D221</f>
        <v>82.706766917293251</v>
      </c>
      <c r="F120" s="261">
        <f>HOU_URB_Reco!E221</f>
        <v>77.980665950590776</v>
      </c>
      <c r="G120" s="261">
        <f>HOU_URB_Reco!F221</f>
        <v>75.056390977443641</v>
      </c>
      <c r="H120" s="261">
        <f>HOU_URB_Reco!G221</f>
        <v>73.388471177944908</v>
      </c>
      <c r="I120" s="261">
        <f>HOU_URB_Reco!H221</f>
        <v>72.654586466165455</v>
      </c>
      <c r="J120" s="330">
        <f>HOU_URB_Reco!I221</f>
        <v>72.654586466165469</v>
      </c>
    </row>
    <row r="121" spans="1:10">
      <c r="A121" s="85" t="s">
        <v>127</v>
      </c>
      <c r="B121" s="9" t="s">
        <v>631</v>
      </c>
      <c r="C121" s="261" t="s">
        <v>196</v>
      </c>
      <c r="D121" s="261">
        <f>HOU_URB_Reco!C222</f>
        <v>94.736842105263136</v>
      </c>
      <c r="E121" s="261">
        <f>HOU_URB_Reco!D222</f>
        <v>86.842105263157904</v>
      </c>
      <c r="F121" s="261">
        <f>HOU_URB_Reco!E222</f>
        <v>81.879699248120303</v>
      </c>
      <c r="G121" s="261">
        <f>HOU_URB_Reco!F222</f>
        <v>78.809210526315809</v>
      </c>
      <c r="H121" s="261">
        <f>HOU_URB_Reco!G222</f>
        <v>77.057894736842115</v>
      </c>
      <c r="I121" s="261">
        <f>HOU_URB_Reco!H222</f>
        <v>76.287315789473695</v>
      </c>
      <c r="J121" s="330">
        <f>HOU_URB_Reco!I222</f>
        <v>76.287315789473737</v>
      </c>
    </row>
    <row r="122" spans="1:10">
      <c r="A122" s="85" t="s">
        <v>128</v>
      </c>
      <c r="B122" s="9" t="s">
        <v>632</v>
      </c>
      <c r="C122" s="261" t="s">
        <v>196</v>
      </c>
      <c r="D122" s="261">
        <f>HOU_URB_Reco!C223</f>
        <v>37.894736842105253</v>
      </c>
      <c r="E122" s="261">
        <f>HOU_URB_Reco!D223</f>
        <v>34.736842105263158</v>
      </c>
      <c r="F122" s="261">
        <f>HOU_URB_Reco!E223</f>
        <v>32.751879699248121</v>
      </c>
      <c r="G122" s="261">
        <f>HOU_URB_Reco!F223</f>
        <v>31.523684210526326</v>
      </c>
      <c r="H122" s="261">
        <f>HOU_URB_Reco!G223</f>
        <v>30.823157894736852</v>
      </c>
      <c r="I122" s="261">
        <f>HOU_URB_Reco!H223</f>
        <v>30.514926315789481</v>
      </c>
      <c r="J122" s="330">
        <f>HOU_URB_Reco!I223</f>
        <v>30.514926315789491</v>
      </c>
    </row>
    <row r="123" spans="1:10">
      <c r="A123" s="539" t="s">
        <v>203</v>
      </c>
      <c r="B123" s="540"/>
      <c r="C123" s="540"/>
      <c r="D123" s="540"/>
      <c r="E123" s="540"/>
      <c r="F123" s="540"/>
      <c r="G123" s="540"/>
      <c r="H123" s="540"/>
      <c r="I123" s="540"/>
      <c r="J123" s="721"/>
    </row>
    <row r="124" spans="1:10">
      <c r="A124" s="85" t="s">
        <v>126</v>
      </c>
      <c r="B124" s="9" t="s">
        <v>633</v>
      </c>
      <c r="C124" s="261" t="s">
        <v>196</v>
      </c>
      <c r="D124" s="261">
        <f>HOU_URB_Reco!C225</f>
        <v>205.71428571428569</v>
      </c>
      <c r="E124" s="261">
        <f>HOU_URB_Reco!D225</f>
        <v>188.57142857142861</v>
      </c>
      <c r="F124" s="261">
        <f>HOU_URB_Reco!E225</f>
        <v>177.79591836734696</v>
      </c>
      <c r="G124" s="261">
        <f>HOU_URB_Reco!F225</f>
        <v>171.12857142857146</v>
      </c>
      <c r="H124" s="261">
        <f>HOU_URB_Reco!G225</f>
        <v>167.32571428571433</v>
      </c>
      <c r="I124" s="261">
        <f>HOU_URB_Reco!H225</f>
        <v>165.6524571428572</v>
      </c>
      <c r="J124" s="330">
        <f>HOU_URB_Reco!I225</f>
        <v>165.65245714285723</v>
      </c>
    </row>
    <row r="125" spans="1:10">
      <c r="A125" s="85" t="s">
        <v>127</v>
      </c>
      <c r="B125" s="9" t="s">
        <v>633</v>
      </c>
      <c r="C125" s="261" t="s">
        <v>196</v>
      </c>
      <c r="D125" s="261">
        <f>HOU_URB_Reco!C226</f>
        <v>719.99999999999989</v>
      </c>
      <c r="E125" s="261">
        <f>HOU_URB_Reco!D226</f>
        <v>660</v>
      </c>
      <c r="F125" s="261">
        <f>HOU_URB_Reco!E226</f>
        <v>622.28571428571433</v>
      </c>
      <c r="G125" s="261">
        <f>HOU_URB_Reco!F226</f>
        <v>598.95000000000016</v>
      </c>
      <c r="H125" s="261">
        <f>HOU_URB_Reco!G226</f>
        <v>585.64000000000021</v>
      </c>
      <c r="I125" s="261">
        <f>HOU_URB_Reco!H226</f>
        <v>579.78360000000021</v>
      </c>
      <c r="J125" s="330">
        <f>HOU_URB_Reco!I226</f>
        <v>579.78360000000032</v>
      </c>
    </row>
    <row r="126" spans="1:10">
      <c r="A126" s="24" t="s">
        <v>128</v>
      </c>
      <c r="B126" s="9" t="s">
        <v>633</v>
      </c>
      <c r="C126" s="331" t="s">
        <v>196</v>
      </c>
      <c r="D126" s="331">
        <f>HOU_URB_Reco!C227</f>
        <v>1439.9999999999998</v>
      </c>
      <c r="E126" s="331">
        <f>HOU_URB_Reco!D227</f>
        <v>1320</v>
      </c>
      <c r="F126" s="331">
        <f>HOU_URB_Reco!E227</f>
        <v>1244.5714285714287</v>
      </c>
      <c r="G126" s="331">
        <f>HOU_URB_Reco!F227</f>
        <v>1197.9000000000003</v>
      </c>
      <c r="H126" s="331">
        <f>HOU_URB_Reco!G227</f>
        <v>1171.2800000000004</v>
      </c>
      <c r="I126" s="331">
        <f>HOU_URB_Reco!H227</f>
        <v>1159.5672000000004</v>
      </c>
      <c r="J126" s="332">
        <f>HOU_URB_Reco!I227</f>
        <v>1159.5672000000006</v>
      </c>
    </row>
    <row r="127" spans="1:10" ht="15.75" customHeight="1"/>
    <row r="128" spans="1:10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</sheetData>
  <mergeCells count="27">
    <mergeCell ref="A106:I106"/>
    <mergeCell ref="A119:J119"/>
    <mergeCell ref="A123:J123"/>
    <mergeCell ref="A117:J117"/>
    <mergeCell ref="A1:J1"/>
    <mergeCell ref="E2:J2"/>
    <mergeCell ref="A13:J13"/>
    <mergeCell ref="A16:J16"/>
    <mergeCell ref="A20:J20"/>
    <mergeCell ref="A14:J14"/>
    <mergeCell ref="A55:J55"/>
    <mergeCell ref="A90:J90"/>
    <mergeCell ref="A109:J109"/>
    <mergeCell ref="A113:J113"/>
    <mergeCell ref="A36:J36"/>
    <mergeCell ref="A46:J46"/>
    <mergeCell ref="A24:J24"/>
    <mergeCell ref="A52:J52"/>
    <mergeCell ref="A28:J28"/>
    <mergeCell ref="A32:J32"/>
    <mergeCell ref="A103:J103"/>
    <mergeCell ref="A75:J75"/>
    <mergeCell ref="A85:J85"/>
    <mergeCell ref="A92:J92"/>
    <mergeCell ref="A96:J96"/>
    <mergeCell ref="A67:J67"/>
    <mergeCell ref="A73:I73"/>
  </mergeCells>
  <phoneticPr fontId="13" type="noConversion"/>
  <pageMargins left="0.7" right="0.7" top="0.75" bottom="0.75" header="0" footer="0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1:H46"/>
  <sheetViews>
    <sheetView topLeftCell="A32" workbookViewId="0">
      <selection activeCell="A40" sqref="A40:I40"/>
    </sheetView>
  </sheetViews>
  <sheetFormatPr defaultRowHeight="15" customHeight="1"/>
  <cols>
    <col min="1" max="1" width="23.28515625" customWidth="1"/>
    <col min="2" max="2" width="8.85546875" bestFit="1" customWidth="1"/>
    <col min="3" max="8" width="7.28515625" customWidth="1"/>
  </cols>
  <sheetData>
    <row r="1" spans="1:8" ht="15" customHeight="1">
      <c r="A1" s="728" t="s">
        <v>205</v>
      </c>
      <c r="B1" s="729"/>
      <c r="C1" s="729"/>
      <c r="D1" s="729"/>
      <c r="E1" s="729"/>
      <c r="F1" s="729"/>
      <c r="G1" s="729"/>
      <c r="H1" s="729"/>
    </row>
    <row r="2" spans="1:8">
      <c r="A2" s="52" t="s">
        <v>1</v>
      </c>
      <c r="B2" s="52" t="s">
        <v>2</v>
      </c>
      <c r="C2" s="52" t="s">
        <v>3</v>
      </c>
      <c r="D2" s="52" t="s">
        <v>4</v>
      </c>
      <c r="E2" s="52" t="s">
        <v>5</v>
      </c>
      <c r="F2" s="52" t="s">
        <v>6</v>
      </c>
      <c r="G2" s="52" t="s">
        <v>7</v>
      </c>
      <c r="H2" s="52" t="s">
        <v>8</v>
      </c>
    </row>
    <row r="3" spans="1:8">
      <c r="A3" s="730" t="s">
        <v>206</v>
      </c>
      <c r="B3" s="731"/>
      <c r="C3" s="731"/>
      <c r="D3" s="731"/>
      <c r="E3" s="731"/>
      <c r="F3" s="731"/>
      <c r="G3" s="731"/>
      <c r="H3" s="732"/>
    </row>
    <row r="4" spans="1:8">
      <c r="A4" s="53" t="s">
        <v>207</v>
      </c>
      <c r="B4" s="54" t="s">
        <v>118</v>
      </c>
      <c r="C4" s="54" t="s">
        <v>118</v>
      </c>
      <c r="D4" s="54" t="s">
        <v>118</v>
      </c>
      <c r="E4" s="54" t="s">
        <v>118</v>
      </c>
      <c r="F4" s="54" t="s">
        <v>118</v>
      </c>
      <c r="G4" s="54" t="s">
        <v>118</v>
      </c>
      <c r="H4" s="54" t="s">
        <v>118</v>
      </c>
    </row>
    <row r="5" spans="1:8">
      <c r="A5" s="55" t="s">
        <v>54</v>
      </c>
      <c r="B5">
        <f>HOU_URB_RawData!C45/8760</f>
        <v>3.6529680365296802E-3</v>
      </c>
      <c r="C5">
        <f>HOU_URB_RawData!D45/8760</f>
        <v>4.0182648401826488E-3</v>
      </c>
      <c r="D5">
        <f>HOU_URB_RawData!E45/8760</f>
        <v>4.4200913242009136E-3</v>
      </c>
      <c r="E5">
        <f>HOU_URB_RawData!F45/8760</f>
        <v>4.862100456621006E-3</v>
      </c>
      <c r="F5">
        <f>HOU_URB_RawData!G45/8760</f>
        <v>5.3483105022831077E-3</v>
      </c>
      <c r="G5">
        <f>HOU_URB_RawData!H45/8760</f>
        <v>5.8831415525114183E-3</v>
      </c>
      <c r="H5">
        <f>HOU_URB_RawData!I45/8760</f>
        <v>6.4714557077625613E-3</v>
      </c>
    </row>
    <row r="6" spans="1:8">
      <c r="A6" s="56" t="s">
        <v>11</v>
      </c>
      <c r="B6">
        <f>HOU_URB_RawData!C46/8760</f>
        <v>1.3698630136986301E-3</v>
      </c>
      <c r="C6">
        <f>HOU_URB_RawData!D46/8760</f>
        <v>1.5068493150684932E-3</v>
      </c>
      <c r="D6">
        <f>HOU_URB_RawData!E46/8760</f>
        <v>1.6575342465753428E-3</v>
      </c>
      <c r="E6">
        <f>HOU_URB_RawData!F46/8760</f>
        <v>1.8232876712328773E-3</v>
      </c>
      <c r="F6">
        <f>HOU_URB_RawData!G46/8760</f>
        <v>2.0056164383561652E-3</v>
      </c>
      <c r="G6">
        <f>HOU_URB_RawData!H46/8760</f>
        <v>2.2061780821917816E-3</v>
      </c>
      <c r="H6">
        <f>HOU_URB_RawData!I46/8760</f>
        <v>2.4267958904109601E-3</v>
      </c>
    </row>
    <row r="7" spans="1:8">
      <c r="A7" s="55" t="s">
        <v>12</v>
      </c>
      <c r="B7">
        <f>(HOU_URB_RawData!C47+HOU_URB_RawData!C48)/8760</f>
        <v>6.1643835616438354E-3</v>
      </c>
      <c r="C7">
        <f>(HOU_URB_RawData!D47+HOU_URB_RawData!D48)/8760</f>
        <v>6.6301369863013705E-3</v>
      </c>
      <c r="D7">
        <f>(HOU_URB_RawData!E47+HOU_URB_RawData!E48)/8760</f>
        <v>7.2931506849315082E-3</v>
      </c>
      <c r="E7">
        <f>(HOU_URB_RawData!F47+HOU_URB_RawData!F48)/8760</f>
        <v>8.0224657534246607E-3</v>
      </c>
      <c r="F7">
        <f>(HOU_URB_RawData!G47+HOU_URB_RawData!G48)/8760</f>
        <v>8.8247123287671248E-3</v>
      </c>
      <c r="G7">
        <f>(HOU_URB_RawData!H47+HOU_URB_RawData!H48)/8760</f>
        <v>9.7071835616438385E-3</v>
      </c>
      <c r="H7">
        <f>(HOU_URB_RawData!I47+HOU_URB_RawData!I48)/8760</f>
        <v>1.0677901917808224E-2</v>
      </c>
    </row>
    <row r="8" spans="1:8">
      <c r="A8" s="56" t="s">
        <v>80</v>
      </c>
      <c r="B8">
        <f>HOU_URB_RawData!C49/8760</f>
        <v>3.8812785388127853E-3</v>
      </c>
      <c r="C8">
        <f>HOU_URB_RawData!D49/8760</f>
        <v>4.2694063926940647E-3</v>
      </c>
      <c r="D8">
        <f>HOU_URB_RawData!E49/8760</f>
        <v>4.696347031963471E-3</v>
      </c>
      <c r="E8">
        <f>HOU_URB_RawData!F49/8760</f>
        <v>5.1659817351598185E-3</v>
      </c>
      <c r="F8">
        <f>HOU_URB_RawData!G49/8760</f>
        <v>5.6825799086758014E-3</v>
      </c>
      <c r="G8">
        <f>HOU_URB_RawData!H49/8760</f>
        <v>6.2508378995433812E-3</v>
      </c>
      <c r="H8">
        <f>HOU_URB_RawData!I49/8760</f>
        <v>6.8759216894977203E-3</v>
      </c>
    </row>
    <row r="9" spans="1:8">
      <c r="A9" s="55" t="s">
        <v>158</v>
      </c>
      <c r="B9">
        <f>HOU_URB_RawData!C50/8760</f>
        <v>1.3698630136986301E-3</v>
      </c>
      <c r="C9">
        <f>HOU_URB_RawData!D50/8760</f>
        <v>1.5068493150684932E-3</v>
      </c>
      <c r="D9">
        <f>HOU_URB_RawData!E50/8760</f>
        <v>1.6575342465753428E-3</v>
      </c>
      <c r="E9">
        <f>HOU_URB_RawData!F50/8760</f>
        <v>1.8232876712328773E-3</v>
      </c>
      <c r="F9">
        <f>HOU_URB_RawData!G50/8760</f>
        <v>2.0056164383561652E-3</v>
      </c>
      <c r="G9">
        <f>HOU_URB_RawData!H50/8760</f>
        <v>2.2061780821917816E-3</v>
      </c>
      <c r="H9">
        <f>HOU_URB_RawData!I50/8760</f>
        <v>2.4267958904109601E-3</v>
      </c>
    </row>
    <row r="10" spans="1:8">
      <c r="A10" s="56" t="s">
        <v>13</v>
      </c>
      <c r="B10">
        <f>HOU_URB_RawData!C51/8760</f>
        <v>5.7077625570776253E-4</v>
      </c>
      <c r="C10">
        <f>HOU_URB_RawData!D51/8760</f>
        <v>6.278538812785388E-4</v>
      </c>
      <c r="D10">
        <f>HOU_URB_RawData!E51/8760</f>
        <v>6.9063926940639276E-4</v>
      </c>
      <c r="E10">
        <f>HOU_URB_RawData!F51/8760</f>
        <v>7.5970319634703209E-4</v>
      </c>
      <c r="F10">
        <f>HOU_URB_RawData!G51/8760</f>
        <v>8.3567351598173541E-4</v>
      </c>
      <c r="G10">
        <f>HOU_URB_RawData!H51/8760</f>
        <v>9.1924086757990894E-4</v>
      </c>
      <c r="H10">
        <f>HOU_URB_RawData!I51/8760</f>
        <v>1.0111649543378999E-3</v>
      </c>
    </row>
    <row r="11" spans="1:8">
      <c r="A11" s="57" t="s">
        <v>208</v>
      </c>
      <c r="B11" s="71">
        <f>SUM(B5:B10)</f>
        <v>1.7009132420091326E-2</v>
      </c>
      <c r="C11" s="71">
        <f t="shared" ref="C11:H11" si="0">SUM(C5:C10)</f>
        <v>1.8559360730593607E-2</v>
      </c>
      <c r="D11" s="71">
        <f t="shared" si="0"/>
        <v>2.041529680365297E-2</v>
      </c>
      <c r="E11" s="71">
        <f t="shared" si="0"/>
        <v>2.2456826484018273E-2</v>
      </c>
      <c r="F11" s="71">
        <f t="shared" si="0"/>
        <v>2.47025091324201E-2</v>
      </c>
      <c r="G11" s="71">
        <f t="shared" si="0"/>
        <v>2.717276004566211E-2</v>
      </c>
      <c r="H11" s="71">
        <f t="shared" si="0"/>
        <v>2.989003605022832E-2</v>
      </c>
    </row>
    <row r="12" spans="1:8">
      <c r="A12" s="53" t="s">
        <v>209</v>
      </c>
      <c r="B12" s="54" t="s">
        <v>118</v>
      </c>
      <c r="C12" s="54" t="s">
        <v>118</v>
      </c>
      <c r="D12" s="54" t="s">
        <v>118</v>
      </c>
      <c r="E12" s="54" t="s">
        <v>118</v>
      </c>
      <c r="F12" s="54" t="s">
        <v>118</v>
      </c>
      <c r="G12" s="54" t="s">
        <v>118</v>
      </c>
      <c r="H12" s="54" t="s">
        <v>118</v>
      </c>
    </row>
    <row r="13" spans="1:8">
      <c r="A13" s="55" t="s">
        <v>54</v>
      </c>
      <c r="B13" s="68">
        <f>HOU_URB_RawData!C67/8760</f>
        <v>3.6529680365296802E-3</v>
      </c>
      <c r="C13" s="68">
        <f>HOU_URB_RawData!D67/8760</f>
        <v>4.0182648401826488E-3</v>
      </c>
      <c r="D13" s="68">
        <f>HOU_URB_RawData!E67/8760</f>
        <v>4.4200913242009136E-3</v>
      </c>
      <c r="E13" s="68">
        <f>HOU_URB_RawData!F67/8760</f>
        <v>4.862100456621006E-3</v>
      </c>
      <c r="F13" s="68">
        <f>HOU_URB_RawData!G67/8760</f>
        <v>5.3483105022831077E-3</v>
      </c>
      <c r="G13" s="68">
        <f>HOU_URB_RawData!H67/8760</f>
        <v>5.8831415525114183E-3</v>
      </c>
      <c r="H13" s="68">
        <f>HOU_URB_RawData!I67/8760</f>
        <v>6.4714557077625613E-3</v>
      </c>
    </row>
    <row r="14" spans="1:8">
      <c r="A14" s="56" t="s">
        <v>11</v>
      </c>
      <c r="B14" s="68">
        <f>HOU_URB_RawData!C68/8760</f>
        <v>1.3698630136986301E-3</v>
      </c>
      <c r="C14" s="68">
        <f>HOU_URB_RawData!D68/8760</f>
        <v>1.5068493150684932E-3</v>
      </c>
      <c r="D14" s="68">
        <f>HOU_URB_RawData!E68/8760</f>
        <v>1.6575342465753428E-3</v>
      </c>
      <c r="E14" s="68">
        <f>HOU_URB_RawData!F68/8760</f>
        <v>1.8232876712328773E-3</v>
      </c>
      <c r="F14" s="68">
        <f>HOU_URB_RawData!G68/8760</f>
        <v>2.0056164383561652E-3</v>
      </c>
      <c r="G14" s="68">
        <f>HOU_URB_RawData!H68/8760</f>
        <v>2.2061780821917816E-3</v>
      </c>
      <c r="H14" s="68">
        <f>HOU_URB_RawData!I68/8760</f>
        <v>2.4267958904109601E-3</v>
      </c>
    </row>
    <row r="15" spans="1:8">
      <c r="A15" s="55" t="s">
        <v>12</v>
      </c>
      <c r="B15" s="68">
        <f>HOU_URB_RawData!C69/8760</f>
        <v>5.0228310502283104E-3</v>
      </c>
      <c r="C15" s="68">
        <f>HOU_URB_RawData!D69/8760</f>
        <v>5.525114155251142E-3</v>
      </c>
      <c r="D15" s="68">
        <f>HOU_URB_RawData!E69/8760</f>
        <v>6.0776255707762567E-3</v>
      </c>
      <c r="E15" s="68">
        <f>HOU_URB_RawData!F69/8760</f>
        <v>6.6853881278538833E-3</v>
      </c>
      <c r="F15" s="68">
        <f>HOU_URB_RawData!G69/8760</f>
        <v>7.3539269406392715E-3</v>
      </c>
      <c r="G15" s="68">
        <f>HOU_URB_RawData!H69/8760</f>
        <v>8.089319634703199E-3</v>
      </c>
      <c r="H15" s="68">
        <f>HOU_URB_RawData!I69/8760</f>
        <v>8.8982515981735188E-3</v>
      </c>
    </row>
    <row r="16" spans="1:8">
      <c r="A16" s="56" t="s">
        <v>80</v>
      </c>
      <c r="B16" s="68">
        <f>HOU_URB_RawData!C71/8760</f>
        <v>3.8812785388127853E-3</v>
      </c>
      <c r="C16" s="68">
        <f>HOU_URB_RawData!D71/8760</f>
        <v>4.2694063926940647E-3</v>
      </c>
      <c r="D16" s="68">
        <f>HOU_URB_RawData!E71/8760</f>
        <v>4.696347031963471E-3</v>
      </c>
      <c r="E16" s="68">
        <f>HOU_URB_RawData!F71/8760</f>
        <v>5.1659817351598185E-3</v>
      </c>
      <c r="F16" s="68">
        <f>HOU_URB_RawData!G71/8760</f>
        <v>5.6825799086758014E-3</v>
      </c>
      <c r="G16" s="68">
        <f>HOU_URB_RawData!H71/8760</f>
        <v>6.2508378995433812E-3</v>
      </c>
      <c r="H16" s="68">
        <f>HOU_URB_RawData!I71/8760</f>
        <v>6.8759216894977203E-3</v>
      </c>
    </row>
    <row r="17" spans="1:8">
      <c r="A17" s="55" t="s">
        <v>158</v>
      </c>
      <c r="B17" s="68">
        <f>HOU_URB_RawData!C72/8760</f>
        <v>1.3698630136986301E-3</v>
      </c>
      <c r="C17" s="68">
        <f>HOU_URB_RawData!D72/8760</f>
        <v>1.5068493150684932E-3</v>
      </c>
      <c r="D17" s="68">
        <f>HOU_URB_RawData!E72/8760</f>
        <v>1.6575342465753428E-3</v>
      </c>
      <c r="E17" s="68">
        <f>HOU_URB_RawData!F72/8760</f>
        <v>1.8232876712328773E-3</v>
      </c>
      <c r="F17" s="68">
        <f>HOU_URB_RawData!G72/8760</f>
        <v>2.0056164383561652E-3</v>
      </c>
      <c r="G17" s="68">
        <f>HOU_URB_RawData!H72/8760</f>
        <v>2.2061780821917816E-3</v>
      </c>
      <c r="H17" s="68">
        <f>HOU_URB_RawData!I72/8760</f>
        <v>2.4267958904109601E-3</v>
      </c>
    </row>
    <row r="18" spans="1:8">
      <c r="A18" s="56" t="s">
        <v>13</v>
      </c>
      <c r="B18" s="68">
        <f>HOU_URB_RawData!C73/8760</f>
        <v>5.7077625570776253E-4</v>
      </c>
      <c r="C18" s="68">
        <f>HOU_URB_RawData!D73/8760</f>
        <v>6.278538812785388E-4</v>
      </c>
      <c r="D18" s="68">
        <f>HOU_URB_RawData!E73/8760</f>
        <v>6.9063926940639276E-4</v>
      </c>
      <c r="E18" s="68">
        <f>HOU_URB_RawData!F73/8760</f>
        <v>7.5970319634703209E-4</v>
      </c>
      <c r="F18" s="68">
        <f>HOU_URB_RawData!G73/8760</f>
        <v>8.3567351598173541E-4</v>
      </c>
      <c r="G18" s="68">
        <f>HOU_URB_RawData!H73/8760</f>
        <v>9.1924086757990894E-4</v>
      </c>
      <c r="H18" s="68">
        <f>HOU_URB_RawData!I73/8760</f>
        <v>1.0111649543378999E-3</v>
      </c>
    </row>
    <row r="19" spans="1:8">
      <c r="A19" s="57" t="s">
        <v>210</v>
      </c>
      <c r="B19" s="71">
        <f>SUM(B13:B18)</f>
        <v>1.5867579908675801E-2</v>
      </c>
      <c r="C19" s="71">
        <f t="shared" ref="C19:H19" si="1">SUM(C13:C18)</f>
        <v>1.7454337899543381E-2</v>
      </c>
      <c r="D19" s="71">
        <f t="shared" si="1"/>
        <v>1.919977168949772E-2</v>
      </c>
      <c r="E19" s="71">
        <f t="shared" si="1"/>
        <v>2.1119748858447494E-2</v>
      </c>
      <c r="F19" s="71">
        <f t="shared" si="1"/>
        <v>2.3231723744292245E-2</v>
      </c>
      <c r="G19" s="71">
        <f t="shared" si="1"/>
        <v>2.5554896118721471E-2</v>
      </c>
      <c r="H19" s="71">
        <f t="shared" si="1"/>
        <v>2.8110385730593618E-2</v>
      </c>
    </row>
    <row r="20" spans="1:8">
      <c r="A20" s="53" t="s">
        <v>177</v>
      </c>
      <c r="B20" s="54" t="s">
        <v>118</v>
      </c>
      <c r="C20" s="54" t="s">
        <v>118</v>
      </c>
      <c r="D20" s="54" t="s">
        <v>118</v>
      </c>
      <c r="E20" s="54" t="s">
        <v>118</v>
      </c>
      <c r="F20" s="54" t="s">
        <v>118</v>
      </c>
      <c r="G20" s="54" t="s">
        <v>118</v>
      </c>
      <c r="H20" s="54" t="s">
        <v>118</v>
      </c>
    </row>
    <row r="21" spans="1:8">
      <c r="A21" s="55" t="s">
        <v>54</v>
      </c>
      <c r="B21" s="68">
        <f>HOU_URB_RawData!C85/8760</f>
        <v>3.6529680365296802E-3</v>
      </c>
      <c r="C21" s="68">
        <f>HOU_URB_RawData!D85/8760</f>
        <v>4.0182648401826488E-3</v>
      </c>
      <c r="D21" s="68">
        <f>HOU_URB_RawData!E85/8760</f>
        <v>4.4200913242009136E-3</v>
      </c>
      <c r="E21" s="68">
        <f>HOU_URB_RawData!F85/8760</f>
        <v>4.862100456621006E-3</v>
      </c>
      <c r="F21" s="68">
        <f>HOU_URB_RawData!G85/8760</f>
        <v>5.3483105022831077E-3</v>
      </c>
      <c r="G21" s="68">
        <f>HOU_URB_RawData!H85/8760</f>
        <v>5.8831415525114183E-3</v>
      </c>
      <c r="H21" s="68">
        <f>HOU_URB_RawData!I85/8760</f>
        <v>6.4714557077625613E-3</v>
      </c>
    </row>
    <row r="22" spans="1:8">
      <c r="A22" s="56" t="s">
        <v>11</v>
      </c>
      <c r="B22" s="68">
        <f>HOU_URB_RawData!C86/8760</f>
        <v>1.3698630136986301E-3</v>
      </c>
      <c r="C22" s="68">
        <f>HOU_URB_RawData!D86/8760</f>
        <v>1.5068493150684932E-3</v>
      </c>
      <c r="D22" s="68">
        <f>HOU_URB_RawData!E86/8760</f>
        <v>1.6575342465753428E-3</v>
      </c>
      <c r="E22" s="68">
        <f>HOU_URB_RawData!F86/8760</f>
        <v>1.8232876712328773E-3</v>
      </c>
      <c r="F22" s="68">
        <f>HOU_URB_RawData!G86/8760</f>
        <v>2.0056164383561652E-3</v>
      </c>
      <c r="G22" s="68">
        <f>HOU_URB_RawData!H86/8760</f>
        <v>2.2061780821917816E-3</v>
      </c>
      <c r="H22" s="68">
        <f>HOU_URB_RawData!I86/8760</f>
        <v>2.4267958904109601E-3</v>
      </c>
    </row>
    <row r="23" spans="1:8">
      <c r="A23" s="55" t="s">
        <v>12</v>
      </c>
      <c r="B23" s="68">
        <f>HOU_URB_RawData!C87/8760</f>
        <v>5.0228310502283104E-3</v>
      </c>
      <c r="C23" s="68">
        <f>HOU_URB_RawData!D87/8760</f>
        <v>5.525114155251142E-3</v>
      </c>
      <c r="D23" s="68">
        <f>HOU_URB_RawData!E87/8760</f>
        <v>6.0776255707762567E-3</v>
      </c>
      <c r="E23" s="68">
        <f>HOU_URB_RawData!F87/8760</f>
        <v>6.6853881278538833E-3</v>
      </c>
      <c r="F23" s="68">
        <f>HOU_URB_RawData!G87/8760</f>
        <v>7.3539269406392715E-3</v>
      </c>
      <c r="G23" s="68">
        <f>HOU_URB_RawData!H87/8760</f>
        <v>8.089319634703199E-3</v>
      </c>
      <c r="H23" s="68">
        <f>HOU_URB_RawData!I87/8760</f>
        <v>8.8982515981735188E-3</v>
      </c>
    </row>
    <row r="24" spans="1:8">
      <c r="A24" s="56" t="s">
        <v>158</v>
      </c>
      <c r="B24" s="68">
        <f>HOU_URB_RawData!C88/8760</f>
        <v>1.3698630136986301E-3</v>
      </c>
      <c r="C24" s="68">
        <f>HOU_URB_RawData!D88/8760</f>
        <v>1.5068493150684932E-3</v>
      </c>
      <c r="D24" s="68">
        <f>HOU_URB_RawData!E88/8760</f>
        <v>1.6575342465753428E-3</v>
      </c>
      <c r="E24" s="68">
        <f>HOU_URB_RawData!F88/8760</f>
        <v>1.8232876712328773E-3</v>
      </c>
      <c r="F24" s="68">
        <f>HOU_URB_RawData!G88/8760</f>
        <v>2.0056164383561652E-3</v>
      </c>
      <c r="G24" s="68">
        <f>HOU_URB_RawData!H88/8760</f>
        <v>2.2061780821917816E-3</v>
      </c>
      <c r="H24" s="68">
        <f>HOU_URB_RawData!I88/8760</f>
        <v>2.4267958904109601E-3</v>
      </c>
    </row>
    <row r="25" spans="1:8">
      <c r="A25" s="55" t="s">
        <v>13</v>
      </c>
      <c r="B25" s="68">
        <f>HOU_URB_RawData!C89/8760</f>
        <v>5.7077625570776253E-4</v>
      </c>
      <c r="C25" s="68">
        <f>HOU_URB_RawData!D89/8760</f>
        <v>6.278538812785388E-4</v>
      </c>
      <c r="D25" s="68">
        <f>HOU_URB_RawData!E89/8760</f>
        <v>6.9063926940639276E-4</v>
      </c>
      <c r="E25" s="68">
        <f>HOU_URB_RawData!F89/8760</f>
        <v>7.5970319634703209E-4</v>
      </c>
      <c r="F25" s="68">
        <f>HOU_URB_RawData!G89/8760</f>
        <v>8.3567351598173541E-4</v>
      </c>
      <c r="G25" s="68">
        <f>HOU_URB_RawData!H89/8760</f>
        <v>9.1924086757990894E-4</v>
      </c>
      <c r="H25" s="68">
        <f>HOU_URB_RawData!I89/8760</f>
        <v>1.0111649543378999E-3</v>
      </c>
    </row>
    <row r="26" spans="1:8">
      <c r="A26" s="57" t="s">
        <v>211</v>
      </c>
      <c r="B26" s="68">
        <f>SUM(B21:B25)</f>
        <v>1.1986301369863013E-2</v>
      </c>
      <c r="C26" s="68">
        <f t="shared" ref="C26:H26" si="2">SUM(C21:C25)</f>
        <v>1.3184931506849316E-2</v>
      </c>
      <c r="D26" s="68">
        <f t="shared" si="2"/>
        <v>1.4503424657534248E-2</v>
      </c>
      <c r="E26" s="68">
        <f t="shared" si="2"/>
        <v>1.5953767123287676E-2</v>
      </c>
      <c r="F26" s="68">
        <f t="shared" si="2"/>
        <v>1.7549143835616444E-2</v>
      </c>
      <c r="G26" s="68">
        <f t="shared" si="2"/>
        <v>1.9304058219178091E-2</v>
      </c>
      <c r="H26" s="68">
        <f t="shared" si="2"/>
        <v>2.1234464041095899E-2</v>
      </c>
    </row>
    <row r="27" spans="1:8">
      <c r="A27" s="53" t="s">
        <v>121</v>
      </c>
      <c r="B27" s="54" t="s">
        <v>118</v>
      </c>
      <c r="C27" s="54" t="s">
        <v>118</v>
      </c>
      <c r="D27" s="54" t="s">
        <v>118</v>
      </c>
      <c r="E27" s="54" t="s">
        <v>118</v>
      </c>
      <c r="F27" s="54" t="s">
        <v>118</v>
      </c>
      <c r="G27" s="54" t="s">
        <v>118</v>
      </c>
      <c r="H27" s="54" t="s">
        <v>118</v>
      </c>
    </row>
    <row r="28" spans="1:8">
      <c r="A28" s="56" t="s">
        <v>12</v>
      </c>
      <c r="B28" s="70">
        <f>HOU_URB_Reco!C161/8760</f>
        <v>6.8493150684931503E-3</v>
      </c>
      <c r="C28" s="70">
        <f>HOU_URB_Reco!D161/8760</f>
        <v>7.534246575342466E-3</v>
      </c>
      <c r="D28" s="70">
        <f>HOU_URB_Reco!E161/8760</f>
        <v>8.2876712328767126E-3</v>
      </c>
      <c r="E28" s="70">
        <f>HOU_URB_Reco!F161/8760</f>
        <v>9.1164383561643872E-3</v>
      </c>
      <c r="F28" s="70">
        <f>HOU_URB_Reco!G161/8760</f>
        <v>1.0028082191780825E-2</v>
      </c>
      <c r="G28" s="70">
        <f>HOU_URB_Reco!H161/8760</f>
        <v>1.1030890410958907E-2</v>
      </c>
      <c r="H28" s="70">
        <f>HOU_URB_Reco!I161/8760</f>
        <v>1.2133979452054799E-2</v>
      </c>
    </row>
    <row r="29" spans="1:8">
      <c r="A29" s="55" t="s">
        <v>158</v>
      </c>
      <c r="B29" s="70">
        <f>HOU_URB_Reco!C162/8760</f>
        <v>2.3972602739726029E-3</v>
      </c>
      <c r="C29" s="70">
        <f>HOU_URB_Reco!D162/8760</f>
        <v>2.6369863013698631E-3</v>
      </c>
      <c r="D29" s="70">
        <f>HOU_URB_Reco!E162/8760</f>
        <v>2.9006849315068497E-3</v>
      </c>
      <c r="E29" s="70">
        <f>HOU_URB_Reco!F162/8760</f>
        <v>3.190753424657535E-3</v>
      </c>
      <c r="F29" s="70">
        <f>HOU_URB_Reco!G162/8760</f>
        <v>3.5098287671232889E-3</v>
      </c>
      <c r="G29" s="70">
        <f>HOU_URB_Reco!H162/8760</f>
        <v>3.8608116438356176E-3</v>
      </c>
      <c r="H29" s="70">
        <f>HOU_URB_Reco!I162/8760</f>
        <v>4.2468928082191803E-3</v>
      </c>
    </row>
    <row r="30" spans="1:8">
      <c r="A30" s="57" t="s">
        <v>212</v>
      </c>
      <c r="B30" s="71">
        <f>SUM(B28:B29)</f>
        <v>9.2465753424657536E-3</v>
      </c>
      <c r="C30" s="71">
        <f t="shared" ref="C30:H30" si="3">SUM(C28:C29)</f>
        <v>1.017123287671233E-2</v>
      </c>
      <c r="D30" s="71">
        <f t="shared" si="3"/>
        <v>1.1188356164383562E-2</v>
      </c>
      <c r="E30" s="71">
        <f t="shared" si="3"/>
        <v>1.2307191780821923E-2</v>
      </c>
      <c r="F30" s="71">
        <f t="shared" si="3"/>
        <v>1.3537910958904113E-2</v>
      </c>
      <c r="G30" s="71">
        <f t="shared" si="3"/>
        <v>1.4891702054794525E-2</v>
      </c>
      <c r="H30" s="71">
        <f t="shared" si="3"/>
        <v>1.6380872260273981E-2</v>
      </c>
    </row>
    <row r="31" spans="1:8">
      <c r="A31" s="53" t="s">
        <v>213</v>
      </c>
      <c r="B31" s="54" t="s">
        <v>118</v>
      </c>
      <c r="C31" s="54" t="s">
        <v>118</v>
      </c>
      <c r="D31" s="54" t="s">
        <v>118</v>
      </c>
      <c r="E31" s="54" t="s">
        <v>118</v>
      </c>
      <c r="F31" s="54" t="s">
        <v>118</v>
      </c>
      <c r="G31" s="54" t="s">
        <v>118</v>
      </c>
      <c r="H31" s="54" t="s">
        <v>118</v>
      </c>
    </row>
    <row r="32" spans="1:8">
      <c r="A32" s="56" t="s">
        <v>12</v>
      </c>
      <c r="B32" s="72">
        <f>(HOU_URB_RawData!C107+HOU_URB_RawData!C110+HOU_URB_RawData!C113)/8760</f>
        <v>6.8493150684931503E-3</v>
      </c>
      <c r="C32" s="72">
        <f>(HOU_URB_RawData!D107+HOU_URB_RawData!D110+HOU_URB_RawData!D113)/8760</f>
        <v>7.534246575342466E-3</v>
      </c>
      <c r="D32" s="72">
        <f>(HOU_URB_RawData!E107+HOU_URB_RawData!E110+HOU_URB_RawData!E113)/8760</f>
        <v>8.2876712328767126E-3</v>
      </c>
      <c r="E32" s="72">
        <f>(HOU_URB_RawData!F107+HOU_URB_RawData!F110+HOU_URB_RawData!F113)/8760</f>
        <v>9.1164383561643872E-3</v>
      </c>
      <c r="F32" s="72">
        <f>(HOU_URB_RawData!G107+HOU_URB_RawData!G110+HOU_URB_RawData!G113)/8760</f>
        <v>1.0028082191780825E-2</v>
      </c>
      <c r="G32" s="72">
        <f>(HOU_URB_RawData!H107+HOU_URB_RawData!H110+HOU_URB_RawData!H113)/8760</f>
        <v>1.1030890410958907E-2</v>
      </c>
      <c r="H32" s="72">
        <f>(HOU_URB_RawData!I107+HOU_URB_RawData!I110+HOU_URB_RawData!I113)/8760</f>
        <v>1.2133979452054799E-2</v>
      </c>
    </row>
    <row r="33" spans="1:8">
      <c r="A33" s="55" t="s">
        <v>158</v>
      </c>
      <c r="B33" s="72">
        <f>(HOU_URB_RawData!C108+HOU_URB_RawData!C111+HOU_URB_RawData!C114)/8760</f>
        <v>2.3972602739726029E-3</v>
      </c>
      <c r="C33" s="72">
        <f>(HOU_URB_RawData!D108+HOU_URB_RawData!D111+HOU_URB_RawData!D114)/8760</f>
        <v>2.6369863013698631E-3</v>
      </c>
      <c r="D33" s="72">
        <f>(HOU_URB_RawData!E108+HOU_URB_RawData!E111+HOU_URB_RawData!E114)/8760</f>
        <v>2.9006849315068497E-3</v>
      </c>
      <c r="E33" s="72">
        <f>(HOU_URB_RawData!F108+HOU_URB_RawData!F111+HOU_URB_RawData!F114)/8760</f>
        <v>3.190753424657535E-3</v>
      </c>
      <c r="F33" s="72">
        <f>(HOU_URB_RawData!G108+HOU_URB_RawData!G111+HOU_URB_RawData!G114)/8760</f>
        <v>3.5098287671232889E-3</v>
      </c>
      <c r="G33" s="72">
        <f>(HOU_URB_RawData!H108+HOU_URB_RawData!H111+HOU_URB_RawData!H114)/8760</f>
        <v>3.8608116438356176E-3</v>
      </c>
      <c r="H33" s="72">
        <f>(HOU_URB_RawData!I108+HOU_URB_RawData!I111+HOU_URB_RawData!I114)/8760</f>
        <v>4.2468928082191803E-3</v>
      </c>
    </row>
    <row r="34" spans="1:8">
      <c r="A34" s="57" t="s">
        <v>214</v>
      </c>
      <c r="B34" s="73">
        <f>SUM(B32:B33)</f>
        <v>9.2465753424657536E-3</v>
      </c>
      <c r="C34" s="73">
        <f t="shared" ref="C34:H34" si="4">SUM(C32:C33)</f>
        <v>1.017123287671233E-2</v>
      </c>
      <c r="D34" s="73">
        <f t="shared" si="4"/>
        <v>1.1188356164383562E-2</v>
      </c>
      <c r="E34" s="73">
        <f t="shared" si="4"/>
        <v>1.2307191780821923E-2</v>
      </c>
      <c r="F34" s="73">
        <f t="shared" si="4"/>
        <v>1.3537910958904113E-2</v>
      </c>
      <c r="G34" s="73">
        <f t="shared" si="4"/>
        <v>1.4891702054794525E-2</v>
      </c>
      <c r="H34" s="73">
        <f t="shared" si="4"/>
        <v>1.6380872260273981E-2</v>
      </c>
    </row>
    <row r="35" spans="1:8">
      <c r="A35" s="53" t="s">
        <v>215</v>
      </c>
      <c r="B35" s="54" t="s">
        <v>118</v>
      </c>
      <c r="C35" s="54" t="s">
        <v>118</v>
      </c>
      <c r="D35" s="54" t="s">
        <v>118</v>
      </c>
      <c r="E35" s="54" t="s">
        <v>118</v>
      </c>
      <c r="F35" s="54" t="s">
        <v>118</v>
      </c>
      <c r="G35" s="54" t="s">
        <v>118</v>
      </c>
      <c r="H35" s="54" t="s">
        <v>118</v>
      </c>
    </row>
    <row r="36" spans="1:8">
      <c r="A36" s="56" t="s">
        <v>12</v>
      </c>
      <c r="B36" s="70">
        <f>(HOU_URB_RawData!C133+HOU_URB_RawData!C136+HOU_URB_RawData!C139)/8760</f>
        <v>7.7625570776255707E-3</v>
      </c>
      <c r="C36" s="70">
        <f>(HOU_URB_RawData!D133+HOU_URB_RawData!D136+HOU_URB_RawData!D139)/8760</f>
        <v>8.5388127853881276E-3</v>
      </c>
      <c r="D36" s="70">
        <f>(HOU_URB_RawData!E133+HOU_URB_RawData!E136+HOU_URB_RawData!E139)/8760</f>
        <v>9.3926940639269419E-3</v>
      </c>
      <c r="E36" s="70">
        <f>(HOU_URB_RawData!F133+HOU_URB_RawData!F136+HOU_URB_RawData!F139)/8760</f>
        <v>1.0331963470319637E-2</v>
      </c>
      <c r="F36" s="70">
        <f>(HOU_URB_RawData!G133+HOU_URB_RawData!G136+HOU_URB_RawData!G139)/8760</f>
        <v>1.1365159817351604E-2</v>
      </c>
      <c r="G36" s="70">
        <f>(HOU_URB_RawData!H133+HOU_URB_RawData!H136+HOU_URB_RawData!H139)/8760</f>
        <v>1.2501675799086764E-2</v>
      </c>
      <c r="H36" s="70">
        <f>(HOU_URB_RawData!I133+HOU_URB_RawData!I136+HOU_URB_RawData!I139)/8760</f>
        <v>1.3751843378995442E-2</v>
      </c>
    </row>
    <row r="37" spans="1:8">
      <c r="A37" s="55" t="s">
        <v>158</v>
      </c>
      <c r="B37" s="68">
        <f>(HOU_URB_RawData!C134+HOU_URB_RawData!C137+HOU_URB_RawData!C140)/8760</f>
        <v>2.054794520547945E-3</v>
      </c>
      <c r="C37" s="68">
        <f>(HOU_URB_RawData!D134+HOU_URB_RawData!D137+HOU_URB_RawData!D140)/8760</f>
        <v>2.2602739726027398E-3</v>
      </c>
      <c r="D37" s="68">
        <f>(HOU_URB_RawData!E134+HOU_URB_RawData!E137+HOU_URB_RawData!E140)/8760</f>
        <v>2.4863013698630141E-3</v>
      </c>
      <c r="E37" s="68">
        <f>(HOU_URB_RawData!F134+HOU_URB_RawData!F137+HOU_URB_RawData!F140)/8760</f>
        <v>2.7349315068493159E-3</v>
      </c>
      <c r="F37" s="68">
        <f>(HOU_URB_RawData!G134+HOU_URB_RawData!G137+HOU_URB_RawData!G140)/8760</f>
        <v>3.0084246575342475E-3</v>
      </c>
      <c r="G37" s="68">
        <f>(HOU_URB_RawData!H134+HOU_URB_RawData!H137+HOU_URB_RawData!H140)/8760</f>
        <v>3.3092671232876725E-3</v>
      </c>
      <c r="H37" s="68">
        <f>(HOU_URB_RawData!I134+HOU_URB_RawData!I137+HOU_URB_RawData!I140)/8760</f>
        <v>3.6401938356164401E-3</v>
      </c>
    </row>
    <row r="38" spans="1:8">
      <c r="A38" s="57" t="s">
        <v>216</v>
      </c>
      <c r="B38" s="71">
        <f>SUM(B36:B37)</f>
        <v>9.8173515981735161E-3</v>
      </c>
      <c r="C38" s="71">
        <f t="shared" ref="C38:H38" si="5">SUM(C36:C37)</f>
        <v>1.0799086757990867E-2</v>
      </c>
      <c r="D38" s="71">
        <f t="shared" si="5"/>
        <v>1.1878995433789955E-2</v>
      </c>
      <c r="E38" s="71">
        <f t="shared" si="5"/>
        <v>1.3066894977168952E-2</v>
      </c>
      <c r="F38" s="71">
        <f t="shared" si="5"/>
        <v>1.4373584474885851E-2</v>
      </c>
      <c r="G38" s="71">
        <f t="shared" si="5"/>
        <v>1.5810942922374435E-2</v>
      </c>
      <c r="H38" s="71">
        <f t="shared" si="5"/>
        <v>1.7392037214611883E-2</v>
      </c>
    </row>
    <row r="39" spans="1:8">
      <c r="A39" s="53" t="s">
        <v>217</v>
      </c>
      <c r="B39" s="54" t="s">
        <v>118</v>
      </c>
      <c r="C39" s="54" t="s">
        <v>118</v>
      </c>
      <c r="D39" s="54" t="s">
        <v>118</v>
      </c>
      <c r="E39" s="54" t="s">
        <v>118</v>
      </c>
      <c r="F39" s="54" t="s">
        <v>118</v>
      </c>
      <c r="G39" s="54" t="s">
        <v>118</v>
      </c>
      <c r="H39" s="54" t="s">
        <v>118</v>
      </c>
    </row>
    <row r="40" spans="1:8">
      <c r="A40" s="56" t="s">
        <v>54</v>
      </c>
      <c r="B40" s="130">
        <f t="shared" ref="B40:H41" si="6">B5+B13+B21</f>
        <v>1.0958904109589041E-2</v>
      </c>
      <c r="C40" s="130">
        <f t="shared" si="6"/>
        <v>1.2054794520547946E-2</v>
      </c>
      <c r="D40" s="130">
        <f t="shared" si="6"/>
        <v>1.3260273972602741E-2</v>
      </c>
      <c r="E40" s="130">
        <f t="shared" si="6"/>
        <v>1.4586301369863018E-2</v>
      </c>
      <c r="F40" s="130">
        <f t="shared" si="6"/>
        <v>1.6044931506849325E-2</v>
      </c>
      <c r="G40" s="130">
        <f t="shared" si="6"/>
        <v>1.7649424657534253E-2</v>
      </c>
      <c r="H40" s="130">
        <f t="shared" si="6"/>
        <v>1.9414367123287684E-2</v>
      </c>
    </row>
    <row r="41" spans="1:8">
      <c r="A41" s="55" t="s">
        <v>11</v>
      </c>
      <c r="B41" s="131">
        <f t="shared" si="6"/>
        <v>4.1095890410958909E-3</v>
      </c>
      <c r="C41" s="131">
        <f t="shared" si="6"/>
        <v>4.5205479452054796E-3</v>
      </c>
      <c r="D41" s="131">
        <f t="shared" si="6"/>
        <v>4.9726027397260283E-3</v>
      </c>
      <c r="E41" s="131">
        <f t="shared" si="6"/>
        <v>5.4698630136986318E-3</v>
      </c>
      <c r="F41" s="131">
        <f t="shared" si="6"/>
        <v>6.0168493150684951E-3</v>
      </c>
      <c r="G41" s="131">
        <f t="shared" si="6"/>
        <v>6.6185342465753449E-3</v>
      </c>
      <c r="H41" s="131">
        <f t="shared" si="6"/>
        <v>7.2803876712328802E-3</v>
      </c>
    </row>
    <row r="42" spans="1:8">
      <c r="A42" s="56" t="s">
        <v>12</v>
      </c>
      <c r="B42" s="130">
        <f t="shared" ref="B42:H42" si="7">B7+B15+B23+B28+B32+B36</f>
        <v>3.7671232876712327E-2</v>
      </c>
      <c r="C42" s="130">
        <f t="shared" si="7"/>
        <v>4.1287671232876716E-2</v>
      </c>
      <c r="D42" s="130">
        <f t="shared" si="7"/>
        <v>4.5416438356164386E-2</v>
      </c>
      <c r="E42" s="130">
        <f t="shared" si="7"/>
        <v>4.9958082191780835E-2</v>
      </c>
      <c r="F42" s="130">
        <f t="shared" si="7"/>
        <v>5.4953890410958911E-2</v>
      </c>
      <c r="G42" s="130">
        <f t="shared" si="7"/>
        <v>6.0449279452054819E-2</v>
      </c>
      <c r="H42" s="130">
        <f t="shared" si="7"/>
        <v>6.6494207397260308E-2</v>
      </c>
    </row>
    <row r="43" spans="1:8">
      <c r="A43" s="55" t="s">
        <v>80</v>
      </c>
      <c r="B43" s="131">
        <f t="shared" ref="B43:H43" si="8">B8+B16</f>
        <v>7.7625570776255707E-3</v>
      </c>
      <c r="C43" s="131">
        <f t="shared" si="8"/>
        <v>8.5388127853881293E-3</v>
      </c>
      <c r="D43" s="131">
        <f t="shared" si="8"/>
        <v>9.3926940639269419E-3</v>
      </c>
      <c r="E43" s="131">
        <f t="shared" si="8"/>
        <v>1.0331963470319637E-2</v>
      </c>
      <c r="F43" s="131">
        <f t="shared" si="8"/>
        <v>1.1365159817351603E-2</v>
      </c>
      <c r="G43" s="131">
        <f t="shared" si="8"/>
        <v>1.2501675799086762E-2</v>
      </c>
      <c r="H43" s="131">
        <f t="shared" si="8"/>
        <v>1.3751843378995441E-2</v>
      </c>
    </row>
    <row r="44" spans="1:8">
      <c r="A44" s="56" t="s">
        <v>158</v>
      </c>
      <c r="B44" s="130">
        <f t="shared" ref="B44:H44" si="9">B9+B17+B24+B29+B33+B37</f>
        <v>1.0958904109589043E-2</v>
      </c>
      <c r="C44" s="130">
        <f t="shared" si="9"/>
        <v>1.2054794520547946E-2</v>
      </c>
      <c r="D44" s="130">
        <f t="shared" si="9"/>
        <v>1.3260273972602741E-2</v>
      </c>
      <c r="E44" s="130">
        <f t="shared" si="9"/>
        <v>1.4586301369863018E-2</v>
      </c>
      <c r="F44" s="130">
        <f t="shared" si="9"/>
        <v>1.6044931506849321E-2</v>
      </c>
      <c r="G44" s="130">
        <f t="shared" si="9"/>
        <v>1.7649424657534253E-2</v>
      </c>
      <c r="H44" s="130">
        <f t="shared" si="9"/>
        <v>1.941436712328768E-2</v>
      </c>
    </row>
    <row r="45" spans="1:8">
      <c r="A45" s="55" t="s">
        <v>13</v>
      </c>
      <c r="B45" s="131">
        <f t="shared" ref="B45:H45" si="10">B10+B18+B25</f>
        <v>1.7123287671232876E-3</v>
      </c>
      <c r="C45" s="131">
        <f t="shared" si="10"/>
        <v>1.8835616438356165E-3</v>
      </c>
      <c r="D45" s="131">
        <f t="shared" si="10"/>
        <v>2.0719178082191782E-3</v>
      </c>
      <c r="E45" s="131">
        <f t="shared" si="10"/>
        <v>2.2791095890410964E-3</v>
      </c>
      <c r="F45" s="131">
        <f t="shared" si="10"/>
        <v>2.5070205479452061E-3</v>
      </c>
      <c r="G45" s="131">
        <f t="shared" si="10"/>
        <v>2.7577226027397268E-3</v>
      </c>
      <c r="H45" s="131">
        <f t="shared" si="10"/>
        <v>3.0334948630136999E-3</v>
      </c>
    </row>
    <row r="46" spans="1:8">
      <c r="A46" s="57" t="s">
        <v>218</v>
      </c>
      <c r="B46" s="132">
        <f t="shared" ref="B46:H46" si="11">SUM(B40:B45)</f>
        <v>7.317351598173516E-2</v>
      </c>
      <c r="C46" s="132">
        <f t="shared" si="11"/>
        <v>8.0340182648401828E-2</v>
      </c>
      <c r="D46" s="132">
        <f t="shared" si="11"/>
        <v>8.837420091324201E-2</v>
      </c>
      <c r="E46" s="132">
        <f t="shared" si="11"/>
        <v>9.7211621004566234E-2</v>
      </c>
      <c r="F46" s="132">
        <f t="shared" si="11"/>
        <v>0.10693278310502285</v>
      </c>
      <c r="G46" s="132">
        <f t="shared" si="11"/>
        <v>0.11762606141552516</v>
      </c>
      <c r="H46" s="132">
        <f t="shared" si="11"/>
        <v>0.12938866755707767</v>
      </c>
    </row>
  </sheetData>
  <mergeCells count="2">
    <mergeCell ref="A1:H1"/>
    <mergeCell ref="A3:H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86D4-D883-481F-9B42-83B08878927C}">
  <sheetPr>
    <tabColor theme="5"/>
  </sheetPr>
  <dimension ref="A1:K1070"/>
  <sheetViews>
    <sheetView zoomScale="90" zoomScaleNormal="90" workbookViewId="0">
      <selection activeCell="G22" sqref="G22"/>
    </sheetView>
  </sheetViews>
  <sheetFormatPr defaultColWidth="14.42578125" defaultRowHeight="15" customHeight="1"/>
  <cols>
    <col min="1" max="1" width="34.28515625" style="5" customWidth="1"/>
    <col min="2" max="2" width="17.85546875" style="5" customWidth="1"/>
    <col min="3" max="9" width="7.42578125" style="5" customWidth="1"/>
    <col min="10" max="12" width="8.7109375" style="5" customWidth="1"/>
    <col min="13" max="13" width="35.42578125" style="5" customWidth="1"/>
    <col min="14" max="26" width="8.7109375" style="5" customWidth="1"/>
    <col min="27" max="16384" width="14.42578125" style="5"/>
  </cols>
  <sheetData>
    <row r="1" spans="1:9" ht="18.75">
      <c r="A1" s="565" t="s">
        <v>219</v>
      </c>
      <c r="B1" s="528"/>
      <c r="C1" s="528"/>
      <c r="D1" s="528"/>
      <c r="E1" s="528"/>
      <c r="F1" s="528"/>
      <c r="G1" s="528"/>
      <c r="H1" s="528"/>
      <c r="I1" s="566"/>
    </row>
    <row r="2" spans="1:9">
      <c r="A2" s="201" t="s">
        <v>76</v>
      </c>
      <c r="B2" s="202" t="s">
        <v>19</v>
      </c>
      <c r="C2" s="51">
        <v>2022</v>
      </c>
      <c r="D2" s="5">
        <v>2025</v>
      </c>
      <c r="E2" s="5">
        <v>2030</v>
      </c>
      <c r="F2" s="5">
        <v>2035</v>
      </c>
      <c r="G2" s="5">
        <v>2040</v>
      </c>
      <c r="H2" s="5">
        <v>2045</v>
      </c>
      <c r="I2" s="5">
        <v>2050</v>
      </c>
    </row>
    <row r="3" spans="1:9" ht="18.75">
      <c r="A3" s="632" t="s">
        <v>125</v>
      </c>
      <c r="B3" s="633"/>
      <c r="C3" s="633"/>
      <c r="D3" s="633"/>
      <c r="E3" s="633"/>
      <c r="F3" s="633"/>
      <c r="G3" s="633"/>
      <c r="H3" s="633"/>
      <c r="I3" s="634"/>
    </row>
    <row r="4" spans="1:9">
      <c r="A4" s="44" t="s">
        <v>220</v>
      </c>
      <c r="B4" s="16" t="s">
        <v>28</v>
      </c>
      <c r="C4" s="16">
        <v>70</v>
      </c>
      <c r="D4" s="16">
        <v>70</v>
      </c>
      <c r="E4" s="16">
        <v>70</v>
      </c>
      <c r="F4" s="16">
        <v>70</v>
      </c>
      <c r="G4" s="16">
        <v>70</v>
      </c>
      <c r="H4" s="16">
        <v>70</v>
      </c>
      <c r="I4" s="28">
        <v>70</v>
      </c>
    </row>
    <row r="5" spans="1:9">
      <c r="A5" s="49" t="s">
        <v>221</v>
      </c>
      <c r="B5" s="5" t="s">
        <v>28</v>
      </c>
      <c r="C5" s="5">
        <v>20</v>
      </c>
      <c r="D5" s="5">
        <v>20</v>
      </c>
      <c r="E5" s="5">
        <v>20</v>
      </c>
      <c r="F5" s="5">
        <v>20</v>
      </c>
      <c r="G5" s="5">
        <v>20</v>
      </c>
      <c r="H5" s="5">
        <v>20</v>
      </c>
      <c r="I5" s="29">
        <v>20</v>
      </c>
    </row>
    <row r="6" spans="1:9">
      <c r="A6" s="47" t="s">
        <v>222</v>
      </c>
      <c r="B6" s="36" t="s">
        <v>28</v>
      </c>
      <c r="C6" s="36">
        <v>10</v>
      </c>
      <c r="D6" s="36">
        <v>10</v>
      </c>
      <c r="E6" s="36">
        <v>10</v>
      </c>
      <c r="F6" s="36">
        <v>10</v>
      </c>
      <c r="G6" s="36">
        <v>10</v>
      </c>
      <c r="H6" s="36">
        <v>10</v>
      </c>
      <c r="I6" s="74">
        <v>10</v>
      </c>
    </row>
    <row r="7" spans="1:9" ht="18.75">
      <c r="A7" s="644" t="s">
        <v>129</v>
      </c>
      <c r="B7" s="614"/>
      <c r="C7" s="614"/>
      <c r="D7" s="614"/>
      <c r="E7" s="614"/>
      <c r="F7" s="614"/>
      <c r="G7" s="614"/>
      <c r="H7" s="614"/>
      <c r="I7" s="645"/>
    </row>
    <row r="8" spans="1:9" ht="15.75" customHeight="1">
      <c r="A8" s="44" t="s">
        <v>220</v>
      </c>
      <c r="B8" s="16" t="s">
        <v>130</v>
      </c>
      <c r="C8" s="16">
        <v>100</v>
      </c>
      <c r="D8" s="16">
        <v>100</v>
      </c>
      <c r="E8" s="16">
        <v>100</v>
      </c>
      <c r="F8" s="16">
        <v>100</v>
      </c>
      <c r="G8" s="16">
        <v>100</v>
      </c>
      <c r="H8" s="16">
        <v>100</v>
      </c>
      <c r="I8" s="28">
        <v>100</v>
      </c>
    </row>
    <row r="9" spans="1:9" ht="15.75" customHeight="1">
      <c r="A9" s="49" t="s">
        <v>221</v>
      </c>
      <c r="B9" s="5" t="s">
        <v>130</v>
      </c>
      <c r="C9" s="5">
        <v>90</v>
      </c>
      <c r="D9" s="5">
        <v>90</v>
      </c>
      <c r="E9" s="5">
        <v>90</v>
      </c>
      <c r="F9" s="5">
        <v>90</v>
      </c>
      <c r="G9" s="5">
        <v>90</v>
      </c>
      <c r="H9" s="5">
        <v>90</v>
      </c>
      <c r="I9" s="29">
        <v>90</v>
      </c>
    </row>
    <row r="10" spans="1:9" ht="15.75" customHeight="1">
      <c r="A10" s="47" t="s">
        <v>222</v>
      </c>
      <c r="B10" s="36" t="s">
        <v>130</v>
      </c>
      <c r="C10" s="36">
        <v>80</v>
      </c>
      <c r="D10" s="36">
        <v>80</v>
      </c>
      <c r="E10" s="36">
        <v>80</v>
      </c>
      <c r="F10" s="36">
        <v>80</v>
      </c>
      <c r="G10" s="36">
        <v>80</v>
      </c>
      <c r="H10" s="36">
        <v>80</v>
      </c>
      <c r="I10" s="74">
        <v>80</v>
      </c>
    </row>
    <row r="11" spans="1:9" ht="25.15" customHeight="1">
      <c r="A11" s="10" t="s">
        <v>18</v>
      </c>
      <c r="B11" s="10" t="s">
        <v>19</v>
      </c>
      <c r="C11" s="10" t="s">
        <v>20</v>
      </c>
      <c r="D11" s="643" t="s">
        <v>21</v>
      </c>
      <c r="E11" s="643"/>
      <c r="F11" s="643"/>
      <c r="G11" s="643"/>
      <c r="H11" s="643"/>
      <c r="I11" s="643"/>
    </row>
    <row r="12" spans="1:9" ht="15" customHeight="1">
      <c r="A12" s="10"/>
      <c r="B12" s="10"/>
      <c r="C12" s="10">
        <v>2022</v>
      </c>
      <c r="D12" s="10">
        <v>2025</v>
      </c>
      <c r="E12" s="10">
        <v>2030</v>
      </c>
      <c r="F12" s="10">
        <v>2035</v>
      </c>
      <c r="G12" s="10">
        <v>2040</v>
      </c>
      <c r="H12" s="10">
        <v>2045</v>
      </c>
      <c r="I12" s="10">
        <v>2050</v>
      </c>
    </row>
    <row r="13" spans="1:9" ht="21" customHeight="1">
      <c r="A13" s="44" t="s">
        <v>22</v>
      </c>
      <c r="B13" s="45" t="s">
        <v>23</v>
      </c>
      <c r="C13" s="45">
        <v>5</v>
      </c>
      <c r="D13" s="45">
        <v>6</v>
      </c>
      <c r="E13" s="45">
        <v>7</v>
      </c>
      <c r="F13" s="45">
        <v>8</v>
      </c>
      <c r="G13" s="45">
        <v>9</v>
      </c>
      <c r="H13" s="45">
        <v>10</v>
      </c>
      <c r="I13" s="46">
        <v>11</v>
      </c>
    </row>
    <row r="14" spans="1:9" ht="21" customHeight="1">
      <c r="A14" s="49" t="s">
        <v>24</v>
      </c>
      <c r="B14" s="43" t="s">
        <v>25</v>
      </c>
      <c r="C14" s="43" t="s">
        <v>26</v>
      </c>
      <c r="D14" s="43" t="s">
        <v>26</v>
      </c>
      <c r="E14" s="43" t="s">
        <v>26</v>
      </c>
      <c r="F14" s="43" t="s">
        <v>26</v>
      </c>
      <c r="G14" s="43" t="s">
        <v>26</v>
      </c>
      <c r="H14" s="43" t="s">
        <v>26</v>
      </c>
      <c r="I14" s="50" t="s">
        <v>26</v>
      </c>
    </row>
    <row r="15" spans="1:9" ht="21" customHeight="1">
      <c r="A15" s="60" t="s">
        <v>131</v>
      </c>
      <c r="B15" s="5" t="s">
        <v>28</v>
      </c>
      <c r="C15" s="5">
        <v>50</v>
      </c>
      <c r="D15" s="5">
        <v>50</v>
      </c>
      <c r="E15" s="5">
        <v>50</v>
      </c>
      <c r="F15" s="5">
        <v>50</v>
      </c>
      <c r="G15" s="5">
        <v>50</v>
      </c>
      <c r="H15" s="5">
        <v>50</v>
      </c>
      <c r="I15" s="29">
        <v>50</v>
      </c>
    </row>
    <row r="16" spans="1:9" ht="21" customHeight="1">
      <c r="A16" s="60" t="s">
        <v>132</v>
      </c>
      <c r="B16" s="5" t="s">
        <v>133</v>
      </c>
      <c r="C16" s="5">
        <v>3</v>
      </c>
      <c r="D16" s="5">
        <v>3</v>
      </c>
      <c r="E16" s="5">
        <v>3</v>
      </c>
      <c r="F16" s="5">
        <v>3</v>
      </c>
      <c r="G16" s="5">
        <v>3</v>
      </c>
      <c r="H16" s="5">
        <v>3</v>
      </c>
      <c r="I16" s="29">
        <v>3</v>
      </c>
    </row>
    <row r="17" spans="1:9" ht="21" customHeight="1">
      <c r="A17" s="60" t="s">
        <v>134</v>
      </c>
      <c r="B17" s="5" t="s">
        <v>133</v>
      </c>
      <c r="C17" s="5">
        <v>4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29">
        <v>4</v>
      </c>
    </row>
    <row r="18" spans="1:9" ht="21" customHeight="1">
      <c r="A18" s="60" t="s">
        <v>27</v>
      </c>
      <c r="B18" s="5" t="s">
        <v>28</v>
      </c>
      <c r="C18" s="5">
        <v>60</v>
      </c>
      <c r="D18" s="5">
        <v>60</v>
      </c>
      <c r="E18" s="5">
        <v>60</v>
      </c>
      <c r="F18" s="5">
        <v>60</v>
      </c>
      <c r="G18" s="5">
        <v>60</v>
      </c>
      <c r="H18" s="5">
        <v>60</v>
      </c>
      <c r="I18" s="29">
        <v>60</v>
      </c>
    </row>
    <row r="19" spans="1:9" ht="21" customHeight="1">
      <c r="A19" s="60" t="s">
        <v>29</v>
      </c>
      <c r="B19" s="5" t="s">
        <v>28</v>
      </c>
      <c r="C19" s="5">
        <v>90</v>
      </c>
      <c r="D19" s="5">
        <v>90</v>
      </c>
      <c r="E19" s="5">
        <v>90</v>
      </c>
      <c r="F19" s="5">
        <v>90</v>
      </c>
      <c r="G19" s="5">
        <v>90</v>
      </c>
      <c r="H19" s="5">
        <v>90</v>
      </c>
      <c r="I19" s="29">
        <v>90</v>
      </c>
    </row>
    <row r="20" spans="1:9" ht="33.6" customHeight="1">
      <c r="A20" s="60" t="s">
        <v>135</v>
      </c>
      <c r="B20" s="5" t="s">
        <v>28</v>
      </c>
      <c r="C20" s="5">
        <v>90</v>
      </c>
      <c r="D20" s="5">
        <v>90</v>
      </c>
      <c r="E20" s="5">
        <v>90</v>
      </c>
      <c r="F20" s="5">
        <v>90</v>
      </c>
      <c r="G20" s="5">
        <v>90</v>
      </c>
      <c r="H20" s="5">
        <v>90</v>
      </c>
      <c r="I20" s="29">
        <v>90</v>
      </c>
    </row>
    <row r="21" spans="1:9" ht="21" customHeight="1">
      <c r="A21" s="49" t="s">
        <v>136</v>
      </c>
      <c r="B21" s="5" t="s">
        <v>28</v>
      </c>
      <c r="C21" s="5">
        <v>100</v>
      </c>
      <c r="D21" s="5">
        <v>100</v>
      </c>
      <c r="E21" s="5">
        <v>100</v>
      </c>
      <c r="F21" s="5">
        <v>100</v>
      </c>
      <c r="G21" s="5">
        <v>100</v>
      </c>
      <c r="H21" s="5">
        <v>100</v>
      </c>
      <c r="I21" s="29">
        <v>100</v>
      </c>
    </row>
    <row r="22" spans="1:9" ht="15" customHeight="1">
      <c r="A22" s="60" t="s">
        <v>223</v>
      </c>
      <c r="B22" s="5" t="s">
        <v>138</v>
      </c>
      <c r="C22" s="5">
        <v>0.5</v>
      </c>
      <c r="D22" s="5">
        <v>0.5</v>
      </c>
      <c r="E22" s="5">
        <v>0.5</v>
      </c>
      <c r="F22" s="5">
        <v>0.5</v>
      </c>
      <c r="G22" s="5">
        <v>0.5</v>
      </c>
      <c r="H22" s="5">
        <v>0.5</v>
      </c>
      <c r="I22" s="29">
        <v>0.5</v>
      </c>
    </row>
    <row r="23" spans="1:9" ht="15" customHeight="1">
      <c r="A23" s="60" t="s">
        <v>224</v>
      </c>
      <c r="C23" s="5">
        <v>3</v>
      </c>
      <c r="D23" s="5">
        <v>3</v>
      </c>
      <c r="E23" s="5">
        <v>3</v>
      </c>
      <c r="F23" s="5">
        <v>3</v>
      </c>
      <c r="G23" s="5">
        <v>3</v>
      </c>
      <c r="H23" s="5">
        <v>3</v>
      </c>
      <c r="I23" s="29">
        <v>3</v>
      </c>
    </row>
    <row r="24" spans="1:9" ht="15" customHeight="1">
      <c r="A24" s="60" t="s">
        <v>225</v>
      </c>
      <c r="B24" s="5" t="s">
        <v>138</v>
      </c>
      <c r="C24" s="5">
        <f t="shared" ref="C24:I24" si="0">C13*C15/100/C16</f>
        <v>0.83333333333333337</v>
      </c>
      <c r="D24" s="5">
        <f t="shared" si="0"/>
        <v>1</v>
      </c>
      <c r="E24" s="5">
        <f t="shared" si="0"/>
        <v>1.1666666666666667</v>
      </c>
      <c r="F24" s="5">
        <f t="shared" si="0"/>
        <v>1.3333333333333333</v>
      </c>
      <c r="G24" s="5">
        <f t="shared" si="0"/>
        <v>1.5</v>
      </c>
      <c r="H24" s="5">
        <f t="shared" si="0"/>
        <v>1.6666666666666667</v>
      </c>
      <c r="I24" s="29">
        <f t="shared" si="0"/>
        <v>1.8333333333333333</v>
      </c>
    </row>
    <row r="25" spans="1:9" ht="24.6" customHeight="1">
      <c r="A25" s="60" t="s">
        <v>226</v>
      </c>
      <c r="B25" s="5" t="s">
        <v>138</v>
      </c>
      <c r="C25" s="5">
        <v>1</v>
      </c>
      <c r="D25" s="5">
        <v>2</v>
      </c>
      <c r="E25" s="5">
        <v>3</v>
      </c>
      <c r="F25" s="5">
        <v>4</v>
      </c>
      <c r="G25" s="5">
        <v>5</v>
      </c>
      <c r="H25" s="5">
        <v>6</v>
      </c>
      <c r="I25" s="29">
        <v>7</v>
      </c>
    </row>
    <row r="26" spans="1:9" ht="30.6" customHeight="1">
      <c r="A26" s="60" t="s">
        <v>227</v>
      </c>
      <c r="C26" s="5">
        <f t="shared" ref="C26:I28" si="1">C$24*C4/100</f>
        <v>0.58333333333333337</v>
      </c>
      <c r="D26" s="5">
        <f t="shared" si="1"/>
        <v>0.7</v>
      </c>
      <c r="E26" s="5">
        <f t="shared" si="1"/>
        <v>0.81666666666666676</v>
      </c>
      <c r="F26" s="5">
        <f t="shared" si="1"/>
        <v>0.93333333333333324</v>
      </c>
      <c r="G26" s="5">
        <f t="shared" si="1"/>
        <v>1.05</v>
      </c>
      <c r="H26" s="5">
        <f t="shared" si="1"/>
        <v>1.1666666666666667</v>
      </c>
      <c r="I26" s="29">
        <f t="shared" si="1"/>
        <v>1.2833333333333332</v>
      </c>
    </row>
    <row r="27" spans="1:9" ht="30.6" customHeight="1">
      <c r="A27" s="60" t="s">
        <v>228</v>
      </c>
      <c r="C27" s="5">
        <f t="shared" si="1"/>
        <v>0.16666666666666669</v>
      </c>
      <c r="D27" s="5">
        <f t="shared" si="1"/>
        <v>0.2</v>
      </c>
      <c r="E27" s="5">
        <f t="shared" si="1"/>
        <v>0.23333333333333336</v>
      </c>
      <c r="F27" s="5">
        <f t="shared" si="1"/>
        <v>0.26666666666666666</v>
      </c>
      <c r="G27" s="5">
        <f t="shared" si="1"/>
        <v>0.3</v>
      </c>
      <c r="H27" s="5">
        <f t="shared" si="1"/>
        <v>0.33333333333333337</v>
      </c>
      <c r="I27" s="29">
        <f t="shared" si="1"/>
        <v>0.36666666666666664</v>
      </c>
    </row>
    <row r="28" spans="1:9" ht="30.6" customHeight="1">
      <c r="A28" s="61" t="s">
        <v>229</v>
      </c>
      <c r="B28" s="36"/>
      <c r="C28" s="36">
        <f t="shared" si="1"/>
        <v>8.3333333333333343E-2</v>
      </c>
      <c r="D28" s="36">
        <f t="shared" si="1"/>
        <v>0.1</v>
      </c>
      <c r="E28" s="36">
        <f t="shared" si="1"/>
        <v>0.11666666666666668</v>
      </c>
      <c r="F28" s="36">
        <f t="shared" si="1"/>
        <v>0.13333333333333333</v>
      </c>
      <c r="G28" s="36">
        <f t="shared" si="1"/>
        <v>0.15</v>
      </c>
      <c r="H28" s="36">
        <f t="shared" si="1"/>
        <v>0.16666666666666669</v>
      </c>
      <c r="I28" s="74">
        <f t="shared" si="1"/>
        <v>0.18333333333333332</v>
      </c>
    </row>
    <row r="29" spans="1:9" s="58" customFormat="1" ht="18.600000000000001" customHeight="1">
      <c r="A29" s="633" t="s">
        <v>145</v>
      </c>
      <c r="B29" s="633"/>
      <c r="C29" s="633"/>
      <c r="D29" s="633"/>
      <c r="E29" s="633"/>
      <c r="F29" s="633"/>
      <c r="G29" s="633"/>
      <c r="H29" s="633"/>
      <c r="I29" s="633"/>
    </row>
    <row r="30" spans="1:9" s="58" customFormat="1" ht="18.600000000000001" customHeight="1">
      <c r="A30" s="69"/>
      <c r="B30" s="5" t="s">
        <v>31</v>
      </c>
      <c r="C30" s="5">
        <v>2022</v>
      </c>
      <c r="D30" s="5">
        <v>2025</v>
      </c>
      <c r="E30" s="5">
        <v>2030</v>
      </c>
      <c r="F30" s="5">
        <v>2035</v>
      </c>
      <c r="G30" s="5">
        <v>2040</v>
      </c>
      <c r="H30" s="5">
        <v>2045</v>
      </c>
      <c r="I30" s="5">
        <v>2050</v>
      </c>
    </row>
    <row r="31" spans="1:9" s="58" customFormat="1" ht="18.75">
      <c r="A31" s="44" t="s">
        <v>146</v>
      </c>
      <c r="B31" s="16" t="s">
        <v>28</v>
      </c>
      <c r="C31" s="16">
        <v>60</v>
      </c>
      <c r="D31" s="16">
        <v>60</v>
      </c>
      <c r="E31" s="16">
        <v>60</v>
      </c>
      <c r="F31" s="16">
        <v>60</v>
      </c>
      <c r="G31" s="16">
        <v>60</v>
      </c>
      <c r="H31" s="16">
        <v>60</v>
      </c>
      <c r="I31" s="28">
        <v>60</v>
      </c>
    </row>
    <row r="32" spans="1:9" s="58" customFormat="1" ht="18.600000000000001" customHeight="1">
      <c r="A32" s="49" t="s">
        <v>147</v>
      </c>
      <c r="B32" s="5" t="s">
        <v>148</v>
      </c>
      <c r="C32" s="81"/>
      <c r="D32" s="81"/>
      <c r="E32" s="81"/>
      <c r="F32" s="81"/>
      <c r="G32" s="81"/>
      <c r="H32" s="81"/>
      <c r="I32" s="80"/>
    </row>
    <row r="33" spans="1:11" s="58" customFormat="1" ht="18.600000000000001" customHeight="1">
      <c r="A33" s="49" t="s">
        <v>149</v>
      </c>
      <c r="B33" s="5" t="s">
        <v>150</v>
      </c>
      <c r="C33" s="81"/>
      <c r="D33" s="81"/>
      <c r="E33" s="81"/>
      <c r="F33" s="81"/>
      <c r="G33" s="81"/>
      <c r="H33" s="81"/>
      <c r="I33" s="80"/>
    </row>
    <row r="34" spans="1:11" s="58" customFormat="1" ht="35.450000000000003" customHeight="1">
      <c r="A34" s="49" t="s">
        <v>151</v>
      </c>
      <c r="B34" s="5" t="s">
        <v>152</v>
      </c>
      <c r="C34" s="81"/>
      <c r="D34" s="81"/>
      <c r="E34" s="81"/>
      <c r="F34" s="81"/>
      <c r="G34" s="81"/>
      <c r="H34" s="81"/>
      <c r="I34" s="80"/>
    </row>
    <row r="35" spans="1:11" s="58" customFormat="1" ht="37.9" customHeight="1">
      <c r="A35" s="49" t="s">
        <v>153</v>
      </c>
      <c r="B35" s="5" t="s">
        <v>154</v>
      </c>
      <c r="C35" s="81"/>
      <c r="D35" s="81"/>
      <c r="E35" s="81"/>
      <c r="F35" s="81"/>
      <c r="G35" s="81"/>
      <c r="H35" s="81"/>
      <c r="I35" s="80"/>
    </row>
    <row r="36" spans="1:11" s="58" customFormat="1" ht="18.600000000000001" customHeight="1">
      <c r="A36" s="646" t="s">
        <v>155</v>
      </c>
      <c r="B36" s="647"/>
      <c r="C36" s="647"/>
      <c r="D36" s="647"/>
      <c r="E36" s="647"/>
      <c r="F36" s="647"/>
      <c r="G36" s="647"/>
      <c r="H36" s="647"/>
      <c r="I36" s="648"/>
    </row>
    <row r="37" spans="1:11" s="58" customFormat="1" ht="18.600000000000001" customHeight="1">
      <c r="A37" s="49" t="s">
        <v>220</v>
      </c>
      <c r="B37" s="5" t="s">
        <v>28</v>
      </c>
      <c r="C37" s="5">
        <v>60</v>
      </c>
      <c r="D37" s="5">
        <v>60</v>
      </c>
      <c r="E37" s="5">
        <v>60</v>
      </c>
      <c r="F37" s="5">
        <v>60</v>
      </c>
      <c r="G37" s="5">
        <v>60</v>
      </c>
      <c r="H37" s="5">
        <v>60</v>
      </c>
      <c r="I37" s="29">
        <v>60</v>
      </c>
    </row>
    <row r="38" spans="1:11" s="58" customFormat="1" ht="18.600000000000001" customHeight="1">
      <c r="A38" s="49" t="s">
        <v>221</v>
      </c>
      <c r="B38" s="5" t="s">
        <v>28</v>
      </c>
      <c r="C38" s="5">
        <v>50</v>
      </c>
      <c r="D38" s="5">
        <v>50</v>
      </c>
      <c r="E38" s="5">
        <v>50</v>
      </c>
      <c r="F38" s="5">
        <v>50</v>
      </c>
      <c r="G38" s="5">
        <v>50</v>
      </c>
      <c r="H38" s="5">
        <v>50</v>
      </c>
      <c r="I38" s="29">
        <v>50</v>
      </c>
    </row>
    <row r="39" spans="1:11" s="58" customFormat="1" ht="18.600000000000001" customHeight="1">
      <c r="A39" s="49" t="s">
        <v>222</v>
      </c>
      <c r="B39" s="5" t="s">
        <v>28</v>
      </c>
      <c r="C39" s="5">
        <v>80</v>
      </c>
      <c r="D39" s="5">
        <v>80</v>
      </c>
      <c r="E39" s="5">
        <v>80</v>
      </c>
      <c r="F39" s="5">
        <v>80</v>
      </c>
      <c r="G39" s="5">
        <v>80</v>
      </c>
      <c r="H39" s="5">
        <v>80</v>
      </c>
      <c r="I39" s="29">
        <v>80</v>
      </c>
    </row>
    <row r="40" spans="1:11" s="58" customFormat="1" ht="18.600000000000001" customHeight="1">
      <c r="A40" s="646" t="s">
        <v>156</v>
      </c>
      <c r="B40" s="647"/>
      <c r="C40" s="647"/>
      <c r="D40" s="647"/>
      <c r="E40" s="647"/>
      <c r="F40" s="647"/>
      <c r="G40" s="647"/>
      <c r="H40" s="647"/>
      <c r="I40" s="648"/>
    </row>
    <row r="41" spans="1:11" s="58" customFormat="1" ht="18.600000000000001" customHeight="1">
      <c r="A41" s="49" t="s">
        <v>220</v>
      </c>
      <c r="B41" s="5" t="s">
        <v>157</v>
      </c>
      <c r="C41" s="5">
        <v>4.5</v>
      </c>
      <c r="D41" s="5">
        <v>4.5</v>
      </c>
      <c r="E41" s="5">
        <v>4.5</v>
      </c>
      <c r="F41" s="5">
        <v>4.5</v>
      </c>
      <c r="G41" s="5">
        <v>4.5</v>
      </c>
      <c r="H41" s="5">
        <v>4.5</v>
      </c>
      <c r="I41" s="29">
        <v>4.5</v>
      </c>
    </row>
    <row r="42" spans="1:11" s="58" customFormat="1" ht="18.600000000000001" customHeight="1">
      <c r="A42" s="49" t="s">
        <v>221</v>
      </c>
      <c r="B42" s="5" t="s">
        <v>157</v>
      </c>
      <c r="C42" s="5">
        <v>5</v>
      </c>
      <c r="D42" s="5">
        <v>5</v>
      </c>
      <c r="E42" s="5">
        <v>5</v>
      </c>
      <c r="F42" s="5">
        <v>5</v>
      </c>
      <c r="G42" s="5">
        <v>5</v>
      </c>
      <c r="H42" s="5">
        <v>5</v>
      </c>
      <c r="I42" s="29">
        <v>5</v>
      </c>
    </row>
    <row r="43" spans="1:11" s="58" customFormat="1" ht="18.600000000000001" customHeight="1">
      <c r="A43" s="47" t="s">
        <v>222</v>
      </c>
      <c r="B43" s="36" t="s">
        <v>157</v>
      </c>
      <c r="C43" s="36">
        <v>4</v>
      </c>
      <c r="D43" s="36">
        <v>4</v>
      </c>
      <c r="E43" s="36">
        <v>4</v>
      </c>
      <c r="F43" s="36">
        <v>4</v>
      </c>
      <c r="G43" s="36">
        <v>4</v>
      </c>
      <c r="H43" s="36">
        <v>4</v>
      </c>
      <c r="I43" s="74">
        <v>4</v>
      </c>
    </row>
    <row r="44" spans="1:11">
      <c r="A44" s="699" t="s">
        <v>62</v>
      </c>
      <c r="B44" s="562"/>
      <c r="C44" s="562"/>
      <c r="D44" s="562"/>
      <c r="E44" s="562"/>
      <c r="F44" s="562"/>
      <c r="G44" s="562"/>
      <c r="H44" s="562"/>
      <c r="I44" s="700"/>
    </row>
    <row r="45" spans="1:11">
      <c r="A45" s="65" t="s">
        <v>10</v>
      </c>
      <c r="B45" s="59" t="s">
        <v>55</v>
      </c>
      <c r="C45" s="59">
        <v>32</v>
      </c>
      <c r="D45" s="59">
        <f t="shared" ref="D45:I47" si="2">1.1*C45</f>
        <v>35.200000000000003</v>
      </c>
      <c r="E45" s="59">
        <f t="shared" si="2"/>
        <v>38.720000000000006</v>
      </c>
      <c r="F45" s="59">
        <f t="shared" si="2"/>
        <v>42.592000000000013</v>
      </c>
      <c r="G45" s="59">
        <f t="shared" si="2"/>
        <v>46.85120000000002</v>
      </c>
      <c r="H45" s="59">
        <f t="shared" si="2"/>
        <v>51.536320000000025</v>
      </c>
      <c r="I45" s="88">
        <f t="shared" si="2"/>
        <v>56.689952000000034</v>
      </c>
    </row>
    <row r="46" spans="1:11">
      <c r="A46" s="65" t="s">
        <v>11</v>
      </c>
      <c r="B46" s="59" t="s">
        <v>55</v>
      </c>
      <c r="C46" s="59">
        <v>12</v>
      </c>
      <c r="D46" s="59">
        <f t="shared" si="2"/>
        <v>13.200000000000001</v>
      </c>
      <c r="E46" s="59">
        <f t="shared" si="2"/>
        <v>14.520000000000003</v>
      </c>
      <c r="F46" s="59">
        <f t="shared" si="2"/>
        <v>15.972000000000005</v>
      </c>
      <c r="G46" s="59">
        <f t="shared" si="2"/>
        <v>17.569200000000006</v>
      </c>
      <c r="H46" s="59">
        <f t="shared" si="2"/>
        <v>19.326120000000007</v>
      </c>
      <c r="I46" s="88">
        <f t="shared" si="2"/>
        <v>21.258732000000009</v>
      </c>
    </row>
    <row r="47" spans="1:11">
      <c r="A47" s="65" t="s">
        <v>78</v>
      </c>
      <c r="B47" s="59" t="s">
        <v>55</v>
      </c>
      <c r="C47" s="59">
        <v>44</v>
      </c>
      <c r="D47" s="59">
        <f t="shared" si="2"/>
        <v>48.400000000000006</v>
      </c>
      <c r="E47" s="59">
        <f t="shared" si="2"/>
        <v>53.240000000000009</v>
      </c>
      <c r="F47" s="59">
        <f t="shared" si="2"/>
        <v>58.564000000000014</v>
      </c>
      <c r="G47" s="59">
        <f t="shared" si="2"/>
        <v>64.420400000000015</v>
      </c>
      <c r="H47" s="59">
        <f t="shared" si="2"/>
        <v>70.862440000000021</v>
      </c>
      <c r="I47" s="88">
        <f t="shared" si="2"/>
        <v>77.948684000000029</v>
      </c>
      <c r="K47" s="75"/>
    </row>
    <row r="48" spans="1:11">
      <c r="A48" s="65" t="s">
        <v>79</v>
      </c>
      <c r="B48" s="59" t="s">
        <v>55</v>
      </c>
      <c r="C48" s="59">
        <v>10</v>
      </c>
      <c r="D48" s="59">
        <f t="shared" ref="D48:I48" si="3">D47*0.2</f>
        <v>9.6800000000000015</v>
      </c>
      <c r="E48" s="59">
        <f t="shared" si="3"/>
        <v>10.648000000000003</v>
      </c>
      <c r="F48" s="59">
        <f t="shared" si="3"/>
        <v>11.712800000000003</v>
      </c>
      <c r="G48" s="59">
        <f t="shared" si="3"/>
        <v>12.884080000000004</v>
      </c>
      <c r="H48" s="59">
        <f t="shared" si="3"/>
        <v>14.172488000000005</v>
      </c>
      <c r="I48" s="88">
        <f t="shared" si="3"/>
        <v>15.589736800000006</v>
      </c>
    </row>
    <row r="49" spans="1:9">
      <c r="A49" s="65" t="s">
        <v>80</v>
      </c>
      <c r="B49" s="59" t="s">
        <v>55</v>
      </c>
      <c r="C49" s="59">
        <v>34</v>
      </c>
      <c r="D49" s="59">
        <f t="shared" ref="D49:I51" si="4">1.1*C49</f>
        <v>37.400000000000006</v>
      </c>
      <c r="E49" s="59">
        <f t="shared" si="4"/>
        <v>41.140000000000008</v>
      </c>
      <c r="F49" s="59">
        <f t="shared" si="4"/>
        <v>45.254000000000012</v>
      </c>
      <c r="G49" s="59">
        <f t="shared" si="4"/>
        <v>49.779400000000017</v>
      </c>
      <c r="H49" s="59">
        <f t="shared" si="4"/>
        <v>54.757340000000021</v>
      </c>
      <c r="I49" s="88">
        <f t="shared" si="4"/>
        <v>60.23307400000003</v>
      </c>
    </row>
    <row r="50" spans="1:9">
      <c r="A50" s="65" t="s">
        <v>158</v>
      </c>
      <c r="B50" s="59" t="s">
        <v>55</v>
      </c>
      <c r="C50" s="59">
        <v>12</v>
      </c>
      <c r="D50" s="59">
        <f t="shared" si="4"/>
        <v>13.200000000000001</v>
      </c>
      <c r="E50" s="59">
        <f t="shared" si="4"/>
        <v>14.520000000000003</v>
      </c>
      <c r="F50" s="59">
        <f t="shared" si="4"/>
        <v>15.972000000000005</v>
      </c>
      <c r="G50" s="59">
        <f t="shared" si="4"/>
        <v>17.569200000000006</v>
      </c>
      <c r="H50" s="59">
        <f t="shared" si="4"/>
        <v>19.326120000000007</v>
      </c>
      <c r="I50" s="88">
        <f t="shared" si="4"/>
        <v>21.258732000000009</v>
      </c>
    </row>
    <row r="51" spans="1:9">
      <c r="A51" s="65" t="s">
        <v>13</v>
      </c>
      <c r="B51" s="59" t="s">
        <v>55</v>
      </c>
      <c r="C51" s="59">
        <v>5</v>
      </c>
      <c r="D51" s="59">
        <f t="shared" si="4"/>
        <v>5.5</v>
      </c>
      <c r="E51" s="59">
        <f t="shared" si="4"/>
        <v>6.0500000000000007</v>
      </c>
      <c r="F51" s="59">
        <f t="shared" si="4"/>
        <v>6.6550000000000011</v>
      </c>
      <c r="G51" s="59">
        <f t="shared" si="4"/>
        <v>7.3205000000000018</v>
      </c>
      <c r="H51" s="59">
        <f t="shared" si="4"/>
        <v>8.0525500000000019</v>
      </c>
      <c r="I51" s="88">
        <f t="shared" si="4"/>
        <v>8.8578050000000026</v>
      </c>
    </row>
    <row r="52" spans="1:9">
      <c r="A52" s="733" t="s">
        <v>81</v>
      </c>
      <c r="B52" s="556"/>
      <c r="C52" s="556"/>
      <c r="D52" s="556"/>
      <c r="E52" s="556"/>
      <c r="F52" s="556"/>
      <c r="G52" s="556"/>
      <c r="H52" s="556"/>
      <c r="I52" s="734"/>
    </row>
    <row r="53" spans="1:9">
      <c r="A53" s="203" t="s">
        <v>159</v>
      </c>
      <c r="B53" s="90" t="s">
        <v>28</v>
      </c>
      <c r="C53" s="90">
        <v>60</v>
      </c>
      <c r="D53" s="90">
        <v>60</v>
      </c>
      <c r="E53" s="90">
        <v>60</v>
      </c>
      <c r="F53" s="90">
        <v>60</v>
      </c>
      <c r="G53" s="90">
        <v>60</v>
      </c>
      <c r="H53" s="90">
        <v>60</v>
      </c>
      <c r="I53" s="91">
        <v>60</v>
      </c>
    </row>
    <row r="54" spans="1:9">
      <c r="A54" s="203" t="s">
        <v>160</v>
      </c>
      <c r="B54" s="90" t="s">
        <v>28</v>
      </c>
      <c r="C54" s="90">
        <v>70</v>
      </c>
      <c r="D54" s="90">
        <v>70</v>
      </c>
      <c r="E54" s="90">
        <v>70</v>
      </c>
      <c r="F54" s="90">
        <v>70</v>
      </c>
      <c r="G54" s="90">
        <v>70</v>
      </c>
      <c r="H54" s="90">
        <v>70</v>
      </c>
      <c r="I54" s="91">
        <v>70</v>
      </c>
    </row>
    <row r="55" spans="1:9">
      <c r="A55" s="203" t="s">
        <v>161</v>
      </c>
      <c r="B55" s="90" t="s">
        <v>28</v>
      </c>
      <c r="C55" s="90">
        <v>100</v>
      </c>
      <c r="D55" s="90">
        <v>100</v>
      </c>
      <c r="E55" s="90">
        <v>100</v>
      </c>
      <c r="F55" s="90">
        <v>100</v>
      </c>
      <c r="G55" s="90">
        <v>100</v>
      </c>
      <c r="H55" s="90">
        <v>100</v>
      </c>
      <c r="I55" s="91">
        <v>100</v>
      </c>
    </row>
    <row r="56" spans="1:9">
      <c r="A56" s="203" t="s">
        <v>50</v>
      </c>
      <c r="B56" s="90" t="s">
        <v>28</v>
      </c>
      <c r="C56" s="90">
        <v>350</v>
      </c>
      <c r="D56" s="90">
        <v>100</v>
      </c>
      <c r="E56" s="90">
        <v>100</v>
      </c>
      <c r="F56" s="90">
        <v>100</v>
      </c>
      <c r="G56" s="90">
        <v>100</v>
      </c>
      <c r="H56" s="90">
        <v>100</v>
      </c>
      <c r="I56" s="91">
        <v>100</v>
      </c>
    </row>
    <row r="57" spans="1:9">
      <c r="A57" s="203" t="s">
        <v>80</v>
      </c>
      <c r="B57" s="90" t="s">
        <v>28</v>
      </c>
      <c r="C57" s="90">
        <v>100</v>
      </c>
      <c r="D57" s="90">
        <v>100</v>
      </c>
      <c r="E57" s="90">
        <v>100</v>
      </c>
      <c r="F57" s="90">
        <v>100</v>
      </c>
      <c r="G57" s="90">
        <v>100</v>
      </c>
      <c r="H57" s="90">
        <v>100</v>
      </c>
      <c r="I57" s="91">
        <v>100</v>
      </c>
    </row>
    <row r="58" spans="1:9">
      <c r="A58" s="203" t="s">
        <v>162</v>
      </c>
      <c r="B58" s="90" t="s">
        <v>28</v>
      </c>
      <c r="C58" s="90">
        <v>100</v>
      </c>
      <c r="D58" s="90">
        <v>100</v>
      </c>
      <c r="E58" s="90">
        <v>100</v>
      </c>
      <c r="F58" s="90">
        <v>100</v>
      </c>
      <c r="G58" s="90">
        <v>100</v>
      </c>
      <c r="H58" s="90">
        <v>100</v>
      </c>
      <c r="I58" s="91">
        <v>100</v>
      </c>
    </row>
    <row r="59" spans="1:9">
      <c r="A59" s="204" t="s">
        <v>52</v>
      </c>
      <c r="B59" s="92" t="s">
        <v>28</v>
      </c>
      <c r="C59" s="92">
        <v>100</v>
      </c>
      <c r="D59" s="92">
        <v>100</v>
      </c>
      <c r="E59" s="92">
        <v>100</v>
      </c>
      <c r="F59" s="92">
        <v>100</v>
      </c>
      <c r="G59" s="92">
        <v>100</v>
      </c>
      <c r="H59" s="92">
        <v>100</v>
      </c>
      <c r="I59" s="93">
        <v>100</v>
      </c>
    </row>
    <row r="60" spans="1:9" s="58" customFormat="1" ht="18.600000000000001" customHeight="1">
      <c r="A60" s="632" t="s">
        <v>163</v>
      </c>
      <c r="B60" s="633"/>
      <c r="C60" s="633"/>
      <c r="D60" s="633"/>
      <c r="E60" s="633"/>
      <c r="F60" s="633"/>
      <c r="G60" s="633"/>
      <c r="H60" s="633"/>
      <c r="I60" s="634"/>
    </row>
    <row r="61" spans="1:9" s="58" customFormat="1" ht="18.600000000000001" customHeight="1">
      <c r="A61" s="87"/>
      <c r="B61" s="5" t="s">
        <v>31</v>
      </c>
      <c r="C61" s="5">
        <v>2022</v>
      </c>
      <c r="D61" s="5">
        <v>2025</v>
      </c>
      <c r="E61" s="5">
        <v>2030</v>
      </c>
      <c r="F61" s="5">
        <v>2035</v>
      </c>
      <c r="G61" s="5">
        <v>2040</v>
      </c>
      <c r="H61" s="5">
        <v>2045</v>
      </c>
      <c r="I61" s="29">
        <v>2050</v>
      </c>
    </row>
    <row r="62" spans="1:9" ht="15.75">
      <c r="A62" s="637" t="s">
        <v>164</v>
      </c>
      <c r="B62" s="638"/>
      <c r="C62" s="638"/>
      <c r="D62" s="638"/>
      <c r="E62" s="638"/>
      <c r="F62" s="638"/>
      <c r="G62" s="638"/>
      <c r="H62" s="638"/>
      <c r="I62" s="639"/>
    </row>
    <row r="63" spans="1:9">
      <c r="A63" s="43" t="s">
        <v>220</v>
      </c>
      <c r="B63" s="5" t="s">
        <v>28</v>
      </c>
      <c r="C63" s="5">
        <v>90</v>
      </c>
      <c r="D63" s="5">
        <v>90</v>
      </c>
      <c r="E63" s="5">
        <v>90</v>
      </c>
      <c r="F63" s="5">
        <v>90</v>
      </c>
      <c r="G63" s="5">
        <v>90</v>
      </c>
      <c r="H63" s="5">
        <v>90</v>
      </c>
      <c r="I63" s="5">
        <v>90</v>
      </c>
    </row>
    <row r="64" spans="1:9">
      <c r="A64" s="43" t="s">
        <v>221</v>
      </c>
      <c r="B64" s="5" t="s">
        <v>28</v>
      </c>
      <c r="C64" s="5">
        <v>80</v>
      </c>
      <c r="D64" s="5">
        <v>80</v>
      </c>
      <c r="E64" s="5">
        <v>80</v>
      </c>
      <c r="F64" s="5">
        <v>80</v>
      </c>
      <c r="G64" s="5">
        <v>80</v>
      </c>
      <c r="H64" s="5">
        <v>80</v>
      </c>
      <c r="I64" s="5">
        <v>80</v>
      </c>
    </row>
    <row r="65" spans="1:9">
      <c r="A65" s="43" t="s">
        <v>222</v>
      </c>
      <c r="B65" s="5" t="s">
        <v>28</v>
      </c>
      <c r="C65" s="5">
        <v>60</v>
      </c>
      <c r="D65" s="5">
        <v>60</v>
      </c>
      <c r="E65" s="5">
        <v>60</v>
      </c>
      <c r="F65" s="5">
        <v>60</v>
      </c>
      <c r="G65" s="5">
        <v>60</v>
      </c>
      <c r="H65" s="5">
        <v>60</v>
      </c>
      <c r="I65" s="5">
        <v>60</v>
      </c>
    </row>
    <row r="66" spans="1:9">
      <c r="A66" s="640" t="s">
        <v>62</v>
      </c>
      <c r="B66" s="641"/>
      <c r="C66" s="641"/>
      <c r="D66" s="641"/>
      <c r="E66" s="641"/>
      <c r="F66" s="641"/>
      <c r="G66" s="641"/>
      <c r="H66" s="641"/>
      <c r="I66" s="642"/>
    </row>
    <row r="67" spans="1:9">
      <c r="A67" s="65" t="s">
        <v>10</v>
      </c>
      <c r="B67" s="59" t="s">
        <v>55</v>
      </c>
      <c r="C67" s="59">
        <v>32</v>
      </c>
      <c r="D67" s="59">
        <f t="shared" ref="D67:I69" si="5">1.1*C67</f>
        <v>35.200000000000003</v>
      </c>
      <c r="E67" s="59">
        <f t="shared" si="5"/>
        <v>38.720000000000006</v>
      </c>
      <c r="F67" s="59">
        <f t="shared" si="5"/>
        <v>42.592000000000013</v>
      </c>
      <c r="G67" s="59">
        <f t="shared" si="5"/>
        <v>46.85120000000002</v>
      </c>
      <c r="H67" s="59">
        <f t="shared" si="5"/>
        <v>51.536320000000025</v>
      </c>
      <c r="I67" s="88">
        <f t="shared" si="5"/>
        <v>56.689952000000034</v>
      </c>
    </row>
    <row r="68" spans="1:9">
      <c r="A68" s="65" t="s">
        <v>11</v>
      </c>
      <c r="B68" s="59" t="s">
        <v>55</v>
      </c>
      <c r="C68" s="59">
        <v>12</v>
      </c>
      <c r="D68" s="59">
        <f t="shared" si="5"/>
        <v>13.200000000000001</v>
      </c>
      <c r="E68" s="59">
        <f t="shared" si="5"/>
        <v>14.520000000000003</v>
      </c>
      <c r="F68" s="59">
        <f t="shared" si="5"/>
        <v>15.972000000000005</v>
      </c>
      <c r="G68" s="59">
        <f t="shared" si="5"/>
        <v>17.569200000000006</v>
      </c>
      <c r="H68" s="59">
        <f t="shared" si="5"/>
        <v>19.326120000000007</v>
      </c>
      <c r="I68" s="88">
        <f t="shared" si="5"/>
        <v>21.258732000000009</v>
      </c>
    </row>
    <row r="69" spans="1:9">
      <c r="A69" s="65" t="s">
        <v>12</v>
      </c>
      <c r="B69" s="59" t="s">
        <v>55</v>
      </c>
      <c r="C69" s="59">
        <v>44</v>
      </c>
      <c r="D69" s="59">
        <f t="shared" si="5"/>
        <v>48.400000000000006</v>
      </c>
      <c r="E69" s="59">
        <f t="shared" si="5"/>
        <v>53.240000000000009</v>
      </c>
      <c r="F69" s="59">
        <f t="shared" si="5"/>
        <v>58.564000000000014</v>
      </c>
      <c r="G69" s="59">
        <f t="shared" si="5"/>
        <v>64.420400000000015</v>
      </c>
      <c r="H69" s="59">
        <f t="shared" si="5"/>
        <v>70.862440000000021</v>
      </c>
      <c r="I69" s="88">
        <f t="shared" si="5"/>
        <v>77.948684000000029</v>
      </c>
    </row>
    <row r="70" spans="1:9">
      <c r="A70" s="65" t="s">
        <v>165</v>
      </c>
      <c r="B70" s="59" t="s">
        <v>55</v>
      </c>
      <c r="C70" s="59">
        <f t="shared" ref="C70:I70" si="6">C69*0.2</f>
        <v>8.8000000000000007</v>
      </c>
      <c r="D70" s="59">
        <f t="shared" si="6"/>
        <v>9.6800000000000015</v>
      </c>
      <c r="E70" s="59">
        <f t="shared" si="6"/>
        <v>10.648000000000003</v>
      </c>
      <c r="F70" s="59">
        <f t="shared" si="6"/>
        <v>11.712800000000003</v>
      </c>
      <c r="G70" s="59">
        <f t="shared" si="6"/>
        <v>12.884080000000004</v>
      </c>
      <c r="H70" s="59">
        <f t="shared" si="6"/>
        <v>14.172488000000005</v>
      </c>
      <c r="I70" s="88">
        <f t="shared" si="6"/>
        <v>15.589736800000006</v>
      </c>
    </row>
    <row r="71" spans="1:9">
      <c r="A71" s="65" t="s">
        <v>80</v>
      </c>
      <c r="B71" s="59" t="s">
        <v>55</v>
      </c>
      <c r="C71" s="59">
        <v>34</v>
      </c>
      <c r="D71" s="59">
        <f t="shared" ref="D71:I73" si="7">1.1*C71</f>
        <v>37.400000000000006</v>
      </c>
      <c r="E71" s="59">
        <f t="shared" si="7"/>
        <v>41.140000000000008</v>
      </c>
      <c r="F71" s="59">
        <f t="shared" si="7"/>
        <v>45.254000000000012</v>
      </c>
      <c r="G71" s="59">
        <f t="shared" si="7"/>
        <v>49.779400000000017</v>
      </c>
      <c r="H71" s="59">
        <f t="shared" si="7"/>
        <v>54.757340000000021</v>
      </c>
      <c r="I71" s="88">
        <f t="shared" si="7"/>
        <v>60.23307400000003</v>
      </c>
    </row>
    <row r="72" spans="1:9">
      <c r="A72" s="65" t="s">
        <v>158</v>
      </c>
      <c r="B72" s="59" t="s">
        <v>55</v>
      </c>
      <c r="C72" s="59">
        <v>12</v>
      </c>
      <c r="D72" s="59">
        <f t="shared" si="7"/>
        <v>13.200000000000001</v>
      </c>
      <c r="E72" s="59">
        <f t="shared" si="7"/>
        <v>14.520000000000003</v>
      </c>
      <c r="F72" s="59">
        <f t="shared" si="7"/>
        <v>15.972000000000005</v>
      </c>
      <c r="G72" s="59">
        <f t="shared" si="7"/>
        <v>17.569200000000006</v>
      </c>
      <c r="H72" s="59">
        <f t="shared" si="7"/>
        <v>19.326120000000007</v>
      </c>
      <c r="I72" s="88">
        <f t="shared" si="7"/>
        <v>21.258732000000009</v>
      </c>
    </row>
    <row r="73" spans="1:9">
      <c r="A73" s="65" t="s">
        <v>13</v>
      </c>
      <c r="B73" s="59" t="s">
        <v>55</v>
      </c>
      <c r="C73" s="59">
        <v>5</v>
      </c>
      <c r="D73" s="59">
        <f t="shared" si="7"/>
        <v>5.5</v>
      </c>
      <c r="E73" s="59">
        <f t="shared" si="7"/>
        <v>6.0500000000000007</v>
      </c>
      <c r="F73" s="59">
        <f t="shared" si="7"/>
        <v>6.6550000000000011</v>
      </c>
      <c r="G73" s="59">
        <f t="shared" si="7"/>
        <v>7.3205000000000018</v>
      </c>
      <c r="H73" s="59">
        <f t="shared" si="7"/>
        <v>8.0525500000000019</v>
      </c>
      <c r="I73" s="88">
        <f t="shared" si="7"/>
        <v>8.8578050000000026</v>
      </c>
    </row>
    <row r="74" spans="1:9">
      <c r="A74" s="733" t="s">
        <v>81</v>
      </c>
      <c r="B74" s="556"/>
      <c r="C74" s="556"/>
      <c r="D74" s="556"/>
      <c r="E74" s="556"/>
      <c r="F74" s="556"/>
      <c r="G74" s="556"/>
      <c r="H74" s="556"/>
      <c r="I74" s="734"/>
    </row>
    <row r="75" spans="1:9">
      <c r="A75" s="203" t="s">
        <v>159</v>
      </c>
      <c r="B75" s="90" t="s">
        <v>28</v>
      </c>
      <c r="C75" s="90">
        <v>60</v>
      </c>
      <c r="D75" s="90">
        <v>60</v>
      </c>
      <c r="E75" s="90">
        <v>60</v>
      </c>
      <c r="F75" s="90">
        <v>60</v>
      </c>
      <c r="G75" s="90">
        <v>60</v>
      </c>
      <c r="H75" s="90">
        <v>60</v>
      </c>
      <c r="I75" s="91">
        <v>60</v>
      </c>
    </row>
    <row r="76" spans="1:9">
      <c r="A76" s="203" t="s">
        <v>160</v>
      </c>
      <c r="B76" s="90" t="s">
        <v>28</v>
      </c>
      <c r="C76" s="90">
        <v>70</v>
      </c>
      <c r="D76" s="90">
        <v>70</v>
      </c>
      <c r="E76" s="90">
        <v>70</v>
      </c>
      <c r="F76" s="90">
        <v>70</v>
      </c>
      <c r="G76" s="90">
        <v>70</v>
      </c>
      <c r="H76" s="90">
        <v>70</v>
      </c>
      <c r="I76" s="91">
        <v>70</v>
      </c>
    </row>
    <row r="77" spans="1:9">
      <c r="A77" s="203" t="s">
        <v>161</v>
      </c>
      <c r="B77" s="90" t="s">
        <v>28</v>
      </c>
      <c r="C77" s="90">
        <v>100</v>
      </c>
      <c r="D77" s="90">
        <v>100</v>
      </c>
      <c r="E77" s="90">
        <v>100</v>
      </c>
      <c r="F77" s="90">
        <v>100</v>
      </c>
      <c r="G77" s="90">
        <v>100</v>
      </c>
      <c r="H77" s="90">
        <v>100</v>
      </c>
      <c r="I77" s="91">
        <v>100</v>
      </c>
    </row>
    <row r="78" spans="1:9">
      <c r="A78" s="203" t="s">
        <v>50</v>
      </c>
      <c r="B78" s="90" t="s">
        <v>28</v>
      </c>
      <c r="C78" s="90">
        <v>350</v>
      </c>
      <c r="D78" s="90">
        <v>100</v>
      </c>
      <c r="E78" s="90">
        <v>100</v>
      </c>
      <c r="F78" s="90">
        <v>100</v>
      </c>
      <c r="G78" s="90">
        <v>100</v>
      </c>
      <c r="H78" s="90">
        <v>100</v>
      </c>
      <c r="I78" s="91">
        <v>100</v>
      </c>
    </row>
    <row r="79" spans="1:9">
      <c r="A79" s="203" t="s">
        <v>80</v>
      </c>
      <c r="B79" s="90" t="s">
        <v>28</v>
      </c>
      <c r="C79" s="90">
        <v>100</v>
      </c>
      <c r="D79" s="90">
        <v>100</v>
      </c>
      <c r="E79" s="90">
        <v>100</v>
      </c>
      <c r="F79" s="90">
        <v>100</v>
      </c>
      <c r="G79" s="90">
        <v>100</v>
      </c>
      <c r="H79" s="90">
        <v>100</v>
      </c>
      <c r="I79" s="91">
        <v>100</v>
      </c>
    </row>
    <row r="80" spans="1:9">
      <c r="A80" s="203" t="s">
        <v>162</v>
      </c>
      <c r="B80" s="90" t="s">
        <v>28</v>
      </c>
      <c r="C80" s="90">
        <v>100</v>
      </c>
      <c r="D80" s="90">
        <v>100</v>
      </c>
      <c r="E80" s="90">
        <v>100</v>
      </c>
      <c r="F80" s="90">
        <v>100</v>
      </c>
      <c r="G80" s="90">
        <v>100</v>
      </c>
      <c r="H80" s="90">
        <v>100</v>
      </c>
      <c r="I80" s="91">
        <v>100</v>
      </c>
    </row>
    <row r="81" spans="1:9">
      <c r="A81" s="203" t="s">
        <v>52</v>
      </c>
      <c r="B81" s="90" t="s">
        <v>28</v>
      </c>
      <c r="C81" s="90">
        <v>100</v>
      </c>
      <c r="D81" s="90">
        <v>100</v>
      </c>
      <c r="E81" s="90">
        <v>100</v>
      </c>
      <c r="F81" s="90">
        <v>100</v>
      </c>
      <c r="G81" s="90">
        <v>100</v>
      </c>
      <c r="H81" s="90">
        <v>100</v>
      </c>
      <c r="I81" s="91">
        <v>100</v>
      </c>
    </row>
    <row r="82" spans="1:9" s="58" customFormat="1" ht="18.600000000000001" customHeight="1">
      <c r="A82" s="614" t="s">
        <v>166</v>
      </c>
      <c r="B82" s="614"/>
      <c r="C82" s="614"/>
      <c r="D82" s="614"/>
      <c r="E82" s="614"/>
      <c r="F82" s="614"/>
      <c r="G82" s="614"/>
      <c r="H82" s="614"/>
      <c r="I82" s="614"/>
    </row>
    <row r="83" spans="1:9">
      <c r="A83" s="48"/>
      <c r="B83" s="5" t="s">
        <v>31</v>
      </c>
      <c r="C83" s="5">
        <v>2022</v>
      </c>
      <c r="D83" s="5">
        <v>2025</v>
      </c>
      <c r="E83" s="5">
        <v>2030</v>
      </c>
      <c r="F83" s="5">
        <v>2035</v>
      </c>
      <c r="G83" s="5">
        <v>2040</v>
      </c>
      <c r="H83" s="5">
        <v>2045</v>
      </c>
      <c r="I83" s="5">
        <v>2050</v>
      </c>
    </row>
    <row r="84" spans="1:9">
      <c r="A84" s="699" t="s">
        <v>230</v>
      </c>
      <c r="B84" s="562"/>
      <c r="C84" s="562"/>
      <c r="D84" s="562"/>
      <c r="E84" s="562"/>
      <c r="F84" s="562"/>
      <c r="G84" s="562"/>
      <c r="H84" s="562"/>
      <c r="I84" s="700"/>
    </row>
    <row r="85" spans="1:9">
      <c r="A85" s="65" t="s">
        <v>10</v>
      </c>
      <c r="B85" s="59" t="s">
        <v>55</v>
      </c>
      <c r="C85" s="59">
        <v>32</v>
      </c>
      <c r="D85" s="59">
        <f t="shared" ref="D85:I89" si="8">1.1*C85</f>
        <v>35.200000000000003</v>
      </c>
      <c r="E85" s="59">
        <f t="shared" si="8"/>
        <v>38.720000000000006</v>
      </c>
      <c r="F85" s="59">
        <f t="shared" si="8"/>
        <v>42.592000000000013</v>
      </c>
      <c r="G85" s="59">
        <f t="shared" si="8"/>
        <v>46.85120000000002</v>
      </c>
      <c r="H85" s="59">
        <f t="shared" si="8"/>
        <v>51.536320000000025</v>
      </c>
      <c r="I85" s="88">
        <f t="shared" si="8"/>
        <v>56.689952000000034</v>
      </c>
    </row>
    <row r="86" spans="1:9">
      <c r="A86" s="65" t="s">
        <v>11</v>
      </c>
      <c r="B86" s="59" t="s">
        <v>55</v>
      </c>
      <c r="C86" s="59">
        <v>12</v>
      </c>
      <c r="D86" s="59">
        <f t="shared" si="8"/>
        <v>13.200000000000001</v>
      </c>
      <c r="E86" s="59">
        <f t="shared" si="8"/>
        <v>14.520000000000003</v>
      </c>
      <c r="F86" s="59">
        <f t="shared" si="8"/>
        <v>15.972000000000005</v>
      </c>
      <c r="G86" s="59">
        <f t="shared" si="8"/>
        <v>17.569200000000006</v>
      </c>
      <c r="H86" s="59">
        <f t="shared" si="8"/>
        <v>19.326120000000007</v>
      </c>
      <c r="I86" s="88">
        <f t="shared" si="8"/>
        <v>21.258732000000009</v>
      </c>
    </row>
    <row r="87" spans="1:9">
      <c r="A87" s="65" t="s">
        <v>12</v>
      </c>
      <c r="B87" s="59" t="s">
        <v>55</v>
      </c>
      <c r="C87" s="59">
        <v>44</v>
      </c>
      <c r="D87" s="59">
        <f t="shared" si="8"/>
        <v>48.400000000000006</v>
      </c>
      <c r="E87" s="59">
        <f t="shared" si="8"/>
        <v>53.240000000000009</v>
      </c>
      <c r="F87" s="59">
        <f t="shared" si="8"/>
        <v>58.564000000000014</v>
      </c>
      <c r="G87" s="59">
        <f t="shared" si="8"/>
        <v>64.420400000000015</v>
      </c>
      <c r="H87" s="59">
        <f t="shared" si="8"/>
        <v>70.862440000000021</v>
      </c>
      <c r="I87" s="88">
        <f t="shared" si="8"/>
        <v>77.948684000000029</v>
      </c>
    </row>
    <row r="88" spans="1:9">
      <c r="A88" s="65" t="s">
        <v>158</v>
      </c>
      <c r="B88" s="59" t="s">
        <v>55</v>
      </c>
      <c r="C88" s="59">
        <v>12</v>
      </c>
      <c r="D88" s="59">
        <f t="shared" si="8"/>
        <v>13.200000000000001</v>
      </c>
      <c r="E88" s="59">
        <f t="shared" si="8"/>
        <v>14.520000000000003</v>
      </c>
      <c r="F88" s="59">
        <f t="shared" si="8"/>
        <v>15.972000000000005</v>
      </c>
      <c r="G88" s="59">
        <f t="shared" si="8"/>
        <v>17.569200000000006</v>
      </c>
      <c r="H88" s="59">
        <f t="shared" si="8"/>
        <v>19.326120000000007</v>
      </c>
      <c r="I88" s="88">
        <f t="shared" si="8"/>
        <v>21.258732000000009</v>
      </c>
    </row>
    <row r="89" spans="1:9">
      <c r="A89" s="65" t="s">
        <v>13</v>
      </c>
      <c r="B89" s="59" t="s">
        <v>55</v>
      </c>
      <c r="C89" s="59">
        <v>5</v>
      </c>
      <c r="D89" s="59">
        <f t="shared" si="8"/>
        <v>5.5</v>
      </c>
      <c r="E89" s="59">
        <f t="shared" si="8"/>
        <v>6.0500000000000007</v>
      </c>
      <c r="F89" s="59">
        <f t="shared" si="8"/>
        <v>6.6550000000000011</v>
      </c>
      <c r="G89" s="59">
        <f t="shared" si="8"/>
        <v>7.3205000000000018</v>
      </c>
      <c r="H89" s="59">
        <f t="shared" si="8"/>
        <v>8.0525500000000019</v>
      </c>
      <c r="I89" s="88">
        <f t="shared" si="8"/>
        <v>8.8578050000000026</v>
      </c>
    </row>
    <row r="90" spans="1:9">
      <c r="A90" s="640" t="s">
        <v>231</v>
      </c>
      <c r="B90" s="641"/>
      <c r="C90" s="641"/>
      <c r="D90" s="641"/>
      <c r="E90" s="641"/>
      <c r="F90" s="641"/>
      <c r="G90" s="641"/>
      <c r="H90" s="641"/>
      <c r="I90" s="642"/>
    </row>
    <row r="91" spans="1:9">
      <c r="A91" s="65" t="s">
        <v>220</v>
      </c>
      <c r="B91" s="59" t="s">
        <v>28</v>
      </c>
      <c r="C91" s="59">
        <v>65</v>
      </c>
      <c r="D91" s="59">
        <v>65</v>
      </c>
      <c r="E91" s="59">
        <v>65</v>
      </c>
      <c r="F91" s="59">
        <v>65</v>
      </c>
      <c r="G91" s="59">
        <v>65</v>
      </c>
      <c r="H91" s="59">
        <v>65</v>
      </c>
      <c r="I91" s="88">
        <v>65</v>
      </c>
    </row>
    <row r="92" spans="1:9">
      <c r="A92" s="65" t="s">
        <v>221</v>
      </c>
      <c r="B92" s="59" t="s">
        <v>28</v>
      </c>
      <c r="C92" s="59">
        <v>20</v>
      </c>
      <c r="D92" s="59">
        <v>20</v>
      </c>
      <c r="E92" s="59">
        <v>20</v>
      </c>
      <c r="F92" s="59">
        <v>20</v>
      </c>
      <c r="G92" s="59">
        <v>20</v>
      </c>
      <c r="H92" s="59">
        <v>20</v>
      </c>
      <c r="I92" s="88">
        <v>20</v>
      </c>
    </row>
    <row r="93" spans="1:9">
      <c r="A93" s="63" t="s">
        <v>222</v>
      </c>
      <c r="B93" s="62" t="s">
        <v>28</v>
      </c>
      <c r="C93" s="62">
        <v>15</v>
      </c>
      <c r="D93" s="62">
        <v>15</v>
      </c>
      <c r="E93" s="62">
        <v>15</v>
      </c>
      <c r="F93" s="62">
        <v>15</v>
      </c>
      <c r="G93" s="62">
        <v>15</v>
      </c>
      <c r="H93" s="62">
        <v>15</v>
      </c>
      <c r="I93" s="64">
        <v>15</v>
      </c>
    </row>
    <row r="94" spans="1:9">
      <c r="A94" s="733" t="s">
        <v>81</v>
      </c>
      <c r="B94" s="556"/>
      <c r="C94" s="556"/>
      <c r="D94" s="556"/>
      <c r="E94" s="556"/>
      <c r="F94" s="556"/>
      <c r="G94" s="556"/>
      <c r="H94" s="556"/>
      <c r="I94" s="734"/>
    </row>
    <row r="95" spans="1:9">
      <c r="A95" s="203" t="s">
        <v>159</v>
      </c>
      <c r="B95" s="90" t="s">
        <v>28</v>
      </c>
      <c r="C95" s="90">
        <v>60</v>
      </c>
      <c r="D95" s="90">
        <v>60</v>
      </c>
      <c r="E95" s="90">
        <v>60</v>
      </c>
      <c r="F95" s="90">
        <v>60</v>
      </c>
      <c r="G95" s="90">
        <v>60</v>
      </c>
      <c r="H95" s="90">
        <v>60</v>
      </c>
      <c r="I95" s="91">
        <v>60</v>
      </c>
    </row>
    <row r="96" spans="1:9">
      <c r="A96" s="203" t="s">
        <v>160</v>
      </c>
      <c r="B96" s="90" t="s">
        <v>28</v>
      </c>
      <c r="C96" s="90">
        <v>70</v>
      </c>
      <c r="D96" s="90">
        <v>70</v>
      </c>
      <c r="E96" s="90">
        <v>70</v>
      </c>
      <c r="F96" s="90">
        <v>70</v>
      </c>
      <c r="G96" s="90">
        <v>70</v>
      </c>
      <c r="H96" s="90">
        <v>70</v>
      </c>
      <c r="I96" s="91">
        <v>70</v>
      </c>
    </row>
    <row r="97" spans="1:9">
      <c r="A97" s="203" t="s">
        <v>161</v>
      </c>
      <c r="B97" s="90" t="s">
        <v>28</v>
      </c>
      <c r="C97" s="90">
        <v>100</v>
      </c>
      <c r="D97" s="90">
        <v>100</v>
      </c>
      <c r="E97" s="90">
        <v>100</v>
      </c>
      <c r="F97" s="90">
        <v>100</v>
      </c>
      <c r="G97" s="90">
        <v>100</v>
      </c>
      <c r="H97" s="90">
        <v>100</v>
      </c>
      <c r="I97" s="91">
        <v>100</v>
      </c>
    </row>
    <row r="98" spans="1:9">
      <c r="A98" s="203" t="s">
        <v>162</v>
      </c>
      <c r="B98" s="90" t="s">
        <v>28</v>
      </c>
      <c r="C98" s="90">
        <v>100</v>
      </c>
      <c r="D98" s="90">
        <v>100</v>
      </c>
      <c r="E98" s="90">
        <v>100</v>
      </c>
      <c r="F98" s="90">
        <v>100</v>
      </c>
      <c r="G98" s="90">
        <v>100</v>
      </c>
      <c r="H98" s="90">
        <v>100</v>
      </c>
      <c r="I98" s="91">
        <v>100</v>
      </c>
    </row>
    <row r="99" spans="1:9">
      <c r="A99" s="203" t="s">
        <v>52</v>
      </c>
      <c r="B99" s="90" t="s">
        <v>28</v>
      </c>
      <c r="C99" s="90">
        <v>100</v>
      </c>
      <c r="D99" s="90">
        <v>100</v>
      </c>
      <c r="E99" s="90">
        <v>100</v>
      </c>
      <c r="F99" s="90">
        <v>100</v>
      </c>
      <c r="G99" s="90">
        <v>100</v>
      </c>
      <c r="H99" s="90">
        <v>100</v>
      </c>
      <c r="I99" s="91">
        <v>100</v>
      </c>
    </row>
    <row r="100" spans="1:9" s="58" customFormat="1" ht="18.600000000000001" customHeight="1">
      <c r="A100" s="632" t="s">
        <v>169</v>
      </c>
      <c r="B100" s="633"/>
      <c r="C100" s="633"/>
      <c r="D100" s="633"/>
      <c r="E100" s="633"/>
      <c r="F100" s="633"/>
      <c r="G100" s="633"/>
      <c r="H100" s="633"/>
      <c r="I100" s="634"/>
    </row>
    <row r="101" spans="1:9">
      <c r="A101" s="79"/>
      <c r="B101" s="5" t="s">
        <v>31</v>
      </c>
      <c r="C101" s="5">
        <v>2022</v>
      </c>
      <c r="D101" s="5">
        <v>2025</v>
      </c>
      <c r="E101" s="5">
        <v>2030</v>
      </c>
      <c r="F101" s="5">
        <v>2035</v>
      </c>
      <c r="G101" s="5">
        <v>2040</v>
      </c>
      <c r="H101" s="5">
        <v>2045</v>
      </c>
      <c r="I101" s="29">
        <v>2050</v>
      </c>
    </row>
    <row r="102" spans="1:9" ht="15.75">
      <c r="A102" s="637" t="s">
        <v>170</v>
      </c>
      <c r="B102" s="638"/>
      <c r="C102" s="638"/>
      <c r="D102" s="638"/>
      <c r="E102" s="638"/>
      <c r="F102" s="638"/>
      <c r="G102" s="638"/>
      <c r="H102" s="638"/>
      <c r="I102" s="639"/>
    </row>
    <row r="103" spans="1:9">
      <c r="A103" s="49" t="s">
        <v>220</v>
      </c>
      <c r="B103" s="5" t="s">
        <v>28</v>
      </c>
      <c r="C103" s="5">
        <v>60</v>
      </c>
      <c r="D103" s="5">
        <v>60</v>
      </c>
      <c r="E103" s="5">
        <v>60</v>
      </c>
      <c r="F103" s="5">
        <v>60</v>
      </c>
      <c r="G103" s="5">
        <v>60</v>
      </c>
      <c r="H103" s="5">
        <v>60</v>
      </c>
      <c r="I103" s="29">
        <v>60</v>
      </c>
    </row>
    <row r="104" spans="1:9">
      <c r="A104" s="49" t="s">
        <v>221</v>
      </c>
      <c r="B104" s="5" t="s">
        <v>28</v>
      </c>
      <c r="C104" s="5">
        <v>80</v>
      </c>
      <c r="D104" s="5">
        <v>80</v>
      </c>
      <c r="E104" s="5">
        <v>80</v>
      </c>
      <c r="F104" s="5">
        <v>80</v>
      </c>
      <c r="G104" s="5">
        <v>80</v>
      </c>
      <c r="H104" s="5">
        <v>80</v>
      </c>
      <c r="I104" s="29">
        <v>80</v>
      </c>
    </row>
    <row r="105" spans="1:9">
      <c r="A105" s="47" t="s">
        <v>222</v>
      </c>
      <c r="B105" s="36" t="s">
        <v>28</v>
      </c>
      <c r="C105" s="36">
        <v>70</v>
      </c>
      <c r="D105" s="36">
        <v>70</v>
      </c>
      <c r="E105" s="36">
        <v>70</v>
      </c>
      <c r="F105" s="36">
        <v>70</v>
      </c>
      <c r="G105" s="36">
        <v>70</v>
      </c>
      <c r="H105" s="36">
        <v>70</v>
      </c>
      <c r="I105" s="74">
        <v>70</v>
      </c>
    </row>
    <row r="106" spans="1:9">
      <c r="A106" s="699" t="s">
        <v>230</v>
      </c>
      <c r="B106" s="562"/>
      <c r="C106" s="562"/>
      <c r="D106" s="562"/>
      <c r="E106" s="562"/>
      <c r="F106" s="562"/>
      <c r="G106" s="562"/>
      <c r="H106" s="562"/>
      <c r="I106" s="700"/>
    </row>
    <row r="107" spans="1:9">
      <c r="A107" s="65" t="s">
        <v>12</v>
      </c>
      <c r="B107" s="59" t="s">
        <v>55</v>
      </c>
      <c r="C107" s="59">
        <v>44</v>
      </c>
      <c r="D107" s="59">
        <f t="shared" ref="D107:I108" si="9">1.1*C107</f>
        <v>48.400000000000006</v>
      </c>
      <c r="E107" s="59">
        <f t="shared" si="9"/>
        <v>53.240000000000009</v>
      </c>
      <c r="F107" s="59">
        <f t="shared" si="9"/>
        <v>58.564000000000014</v>
      </c>
      <c r="G107" s="59">
        <f t="shared" si="9"/>
        <v>64.420400000000015</v>
      </c>
      <c r="H107" s="59">
        <f t="shared" si="9"/>
        <v>70.862440000000021</v>
      </c>
      <c r="I107" s="88">
        <f t="shared" si="9"/>
        <v>77.948684000000029</v>
      </c>
    </row>
    <row r="108" spans="1:9">
      <c r="A108" s="65" t="s">
        <v>158</v>
      </c>
      <c r="B108" s="59" t="s">
        <v>55</v>
      </c>
      <c r="C108" s="59">
        <v>12</v>
      </c>
      <c r="D108" s="59">
        <f t="shared" si="9"/>
        <v>13.200000000000001</v>
      </c>
      <c r="E108" s="59">
        <f t="shared" si="9"/>
        <v>14.520000000000003</v>
      </c>
      <c r="F108" s="59">
        <f t="shared" si="9"/>
        <v>15.972000000000005</v>
      </c>
      <c r="G108" s="59">
        <f t="shared" si="9"/>
        <v>17.569200000000006</v>
      </c>
      <c r="H108" s="59">
        <f t="shared" si="9"/>
        <v>19.326120000000007</v>
      </c>
      <c r="I108" s="88">
        <f t="shared" si="9"/>
        <v>21.258732000000009</v>
      </c>
    </row>
    <row r="109" spans="1:9">
      <c r="A109" s="640" t="s">
        <v>231</v>
      </c>
      <c r="B109" s="641"/>
      <c r="C109" s="641"/>
      <c r="D109" s="641"/>
      <c r="E109" s="641"/>
      <c r="F109" s="641"/>
      <c r="G109" s="641"/>
      <c r="H109" s="641"/>
      <c r="I109" s="642"/>
    </row>
    <row r="110" spans="1:9">
      <c r="A110" s="65" t="s">
        <v>12</v>
      </c>
      <c r="B110" s="59" t="s">
        <v>55</v>
      </c>
      <c r="C110" s="59">
        <v>10</v>
      </c>
      <c r="D110" s="59">
        <f t="shared" ref="D110:I111" si="10">1.1*C110</f>
        <v>11</v>
      </c>
      <c r="E110" s="59">
        <f t="shared" si="10"/>
        <v>12.100000000000001</v>
      </c>
      <c r="F110" s="59">
        <f t="shared" si="10"/>
        <v>13.310000000000002</v>
      </c>
      <c r="G110" s="59">
        <f t="shared" si="10"/>
        <v>14.641000000000004</v>
      </c>
      <c r="H110" s="59">
        <f t="shared" si="10"/>
        <v>16.105100000000004</v>
      </c>
      <c r="I110" s="88">
        <f t="shared" si="10"/>
        <v>17.715610000000005</v>
      </c>
    </row>
    <row r="111" spans="1:9">
      <c r="A111" s="65" t="s">
        <v>158</v>
      </c>
      <c r="B111" s="59" t="s">
        <v>55</v>
      </c>
      <c r="C111" s="59">
        <v>5</v>
      </c>
      <c r="D111" s="59">
        <f t="shared" si="10"/>
        <v>5.5</v>
      </c>
      <c r="E111" s="59">
        <f t="shared" si="10"/>
        <v>6.0500000000000007</v>
      </c>
      <c r="F111" s="59">
        <f t="shared" si="10"/>
        <v>6.6550000000000011</v>
      </c>
      <c r="G111" s="59">
        <f t="shared" si="10"/>
        <v>7.3205000000000018</v>
      </c>
      <c r="H111" s="59">
        <f t="shared" si="10"/>
        <v>8.0525500000000019</v>
      </c>
      <c r="I111" s="88">
        <f t="shared" si="10"/>
        <v>8.8578050000000026</v>
      </c>
    </row>
    <row r="112" spans="1:9">
      <c r="A112" s="640" t="s">
        <v>232</v>
      </c>
      <c r="B112" s="641"/>
      <c r="C112" s="641"/>
      <c r="D112" s="641"/>
      <c r="E112" s="641"/>
      <c r="F112" s="641"/>
      <c r="G112" s="641"/>
      <c r="H112" s="641"/>
      <c r="I112" s="642"/>
    </row>
    <row r="113" spans="1:9">
      <c r="A113" s="65" t="s">
        <v>12</v>
      </c>
      <c r="B113" s="59" t="s">
        <v>55</v>
      </c>
      <c r="C113" s="59">
        <v>6</v>
      </c>
      <c r="D113" s="59">
        <f t="shared" ref="D113:I114" si="11">1.1*C113</f>
        <v>6.6000000000000005</v>
      </c>
      <c r="E113" s="59">
        <f t="shared" si="11"/>
        <v>7.2600000000000016</v>
      </c>
      <c r="F113" s="59">
        <f t="shared" si="11"/>
        <v>7.9860000000000024</v>
      </c>
      <c r="G113" s="59">
        <f t="shared" si="11"/>
        <v>8.7846000000000029</v>
      </c>
      <c r="H113" s="59">
        <f t="shared" si="11"/>
        <v>9.6630600000000033</v>
      </c>
      <c r="I113" s="88">
        <f t="shared" si="11"/>
        <v>10.629366000000005</v>
      </c>
    </row>
    <row r="114" spans="1:9">
      <c r="A114" s="63" t="s">
        <v>158</v>
      </c>
      <c r="B114" s="62" t="s">
        <v>55</v>
      </c>
      <c r="C114" s="62">
        <v>4</v>
      </c>
      <c r="D114" s="62">
        <f t="shared" si="11"/>
        <v>4.4000000000000004</v>
      </c>
      <c r="E114" s="62">
        <f t="shared" si="11"/>
        <v>4.8400000000000007</v>
      </c>
      <c r="F114" s="62">
        <f t="shared" si="11"/>
        <v>5.3240000000000016</v>
      </c>
      <c r="G114" s="62">
        <f t="shared" si="11"/>
        <v>5.8564000000000025</v>
      </c>
      <c r="H114" s="62">
        <f t="shared" si="11"/>
        <v>6.4420400000000031</v>
      </c>
      <c r="I114" s="64">
        <f t="shared" si="11"/>
        <v>7.0862440000000042</v>
      </c>
    </row>
    <row r="115" spans="1:9">
      <c r="A115" s="733" t="s">
        <v>81</v>
      </c>
      <c r="B115" s="556"/>
      <c r="C115" s="556"/>
      <c r="D115" s="556"/>
      <c r="E115" s="556"/>
      <c r="F115" s="556"/>
      <c r="G115" s="556"/>
      <c r="H115" s="556"/>
      <c r="I115" s="734"/>
    </row>
    <row r="116" spans="1:9">
      <c r="A116" s="203" t="s">
        <v>65</v>
      </c>
      <c r="B116" s="90" t="s">
        <v>51</v>
      </c>
      <c r="C116" s="90">
        <v>2.5</v>
      </c>
      <c r="D116" s="90">
        <v>1</v>
      </c>
      <c r="E116" s="90">
        <v>1</v>
      </c>
      <c r="F116" s="90">
        <v>1</v>
      </c>
      <c r="G116" s="90">
        <v>1</v>
      </c>
      <c r="H116" s="90">
        <v>1</v>
      </c>
      <c r="I116" s="91">
        <v>1</v>
      </c>
    </row>
    <row r="117" spans="1:9">
      <c r="A117" s="204" t="s">
        <v>63</v>
      </c>
      <c r="B117" s="92" t="s">
        <v>51</v>
      </c>
      <c r="C117" s="92">
        <v>1.5</v>
      </c>
      <c r="D117" s="92">
        <v>1</v>
      </c>
      <c r="E117" s="92">
        <v>1</v>
      </c>
      <c r="F117" s="92">
        <v>1</v>
      </c>
      <c r="G117" s="92">
        <v>1</v>
      </c>
      <c r="H117" s="92">
        <v>1</v>
      </c>
      <c r="I117" s="93">
        <v>1</v>
      </c>
    </row>
    <row r="118" spans="1:9" ht="18" customHeight="1">
      <c r="A118" s="632" t="s">
        <v>172</v>
      </c>
      <c r="B118" s="633"/>
      <c r="C118" s="633"/>
      <c r="D118" s="633"/>
      <c r="E118" s="633"/>
      <c r="F118" s="633"/>
      <c r="G118" s="633"/>
      <c r="H118" s="633"/>
      <c r="I118" s="634"/>
    </row>
    <row r="119" spans="1:9">
      <c r="A119" s="79"/>
      <c r="B119" s="5" t="s">
        <v>31</v>
      </c>
      <c r="C119" s="5">
        <v>2022</v>
      </c>
      <c r="D119" s="5">
        <v>2025</v>
      </c>
      <c r="E119" s="5">
        <v>2030</v>
      </c>
      <c r="F119" s="5">
        <v>2035</v>
      </c>
      <c r="G119" s="5">
        <v>2040</v>
      </c>
      <c r="H119" s="5">
        <v>2045</v>
      </c>
      <c r="I119" s="29">
        <v>2050</v>
      </c>
    </row>
    <row r="120" spans="1:9">
      <c r="A120" s="49" t="s">
        <v>173</v>
      </c>
      <c r="B120" s="5" t="s">
        <v>28</v>
      </c>
      <c r="C120" s="5">
        <v>95</v>
      </c>
      <c r="D120" s="5">
        <v>95</v>
      </c>
      <c r="E120" s="5">
        <v>95</v>
      </c>
      <c r="F120" s="5">
        <v>95</v>
      </c>
      <c r="G120" s="5">
        <v>95</v>
      </c>
      <c r="H120" s="5">
        <v>95</v>
      </c>
      <c r="I120" s="29">
        <v>95</v>
      </c>
    </row>
    <row r="121" spans="1:9">
      <c r="A121" s="640" t="s">
        <v>230</v>
      </c>
      <c r="B121" s="641"/>
      <c r="C121" s="641"/>
      <c r="D121" s="641"/>
      <c r="E121" s="641"/>
      <c r="F121" s="641"/>
      <c r="G121" s="641"/>
      <c r="H121" s="641"/>
      <c r="I121" s="642"/>
    </row>
    <row r="122" spans="1:9">
      <c r="A122" s="65" t="s">
        <v>12</v>
      </c>
      <c r="B122" s="59" t="s">
        <v>55</v>
      </c>
      <c r="C122" s="59">
        <v>44</v>
      </c>
      <c r="D122" s="59">
        <f t="shared" ref="D122:I123" si="12">1.1*C122</f>
        <v>48.400000000000006</v>
      </c>
      <c r="E122" s="59">
        <f t="shared" si="12"/>
        <v>53.240000000000009</v>
      </c>
      <c r="F122" s="59">
        <f t="shared" si="12"/>
        <v>58.564000000000014</v>
      </c>
      <c r="G122" s="59">
        <f t="shared" si="12"/>
        <v>64.420400000000015</v>
      </c>
      <c r="H122" s="59">
        <f t="shared" si="12"/>
        <v>70.862440000000021</v>
      </c>
      <c r="I122" s="88">
        <f t="shared" si="12"/>
        <v>77.948684000000029</v>
      </c>
    </row>
    <row r="123" spans="1:9">
      <c r="A123" s="65" t="s">
        <v>158</v>
      </c>
      <c r="B123" s="59" t="s">
        <v>55</v>
      </c>
      <c r="C123" s="59">
        <v>12</v>
      </c>
      <c r="D123" s="59">
        <f t="shared" si="12"/>
        <v>13.200000000000001</v>
      </c>
      <c r="E123" s="59">
        <f t="shared" si="12"/>
        <v>14.520000000000003</v>
      </c>
      <c r="F123" s="59">
        <f t="shared" si="12"/>
        <v>15.972000000000005</v>
      </c>
      <c r="G123" s="59">
        <f t="shared" si="12"/>
        <v>17.569200000000006</v>
      </c>
      <c r="H123" s="59">
        <f t="shared" si="12"/>
        <v>19.326120000000007</v>
      </c>
      <c r="I123" s="88">
        <f t="shared" si="12"/>
        <v>21.258732000000009</v>
      </c>
    </row>
    <row r="124" spans="1:9">
      <c r="A124" s="640" t="s">
        <v>231</v>
      </c>
      <c r="B124" s="641"/>
      <c r="C124" s="641"/>
      <c r="D124" s="641"/>
      <c r="E124" s="641"/>
      <c r="F124" s="641"/>
      <c r="G124" s="641"/>
      <c r="H124" s="641"/>
      <c r="I124" s="642"/>
    </row>
    <row r="125" spans="1:9">
      <c r="A125" s="65" t="s">
        <v>12</v>
      </c>
      <c r="B125" s="59" t="s">
        <v>55</v>
      </c>
      <c r="C125" s="59">
        <v>10</v>
      </c>
      <c r="D125" s="59">
        <f t="shared" ref="D125:I126" si="13">1.1*C125</f>
        <v>11</v>
      </c>
      <c r="E125" s="59">
        <f t="shared" si="13"/>
        <v>12.100000000000001</v>
      </c>
      <c r="F125" s="59">
        <f t="shared" si="13"/>
        <v>13.310000000000002</v>
      </c>
      <c r="G125" s="59">
        <f t="shared" si="13"/>
        <v>14.641000000000004</v>
      </c>
      <c r="H125" s="59">
        <f t="shared" si="13"/>
        <v>16.105100000000004</v>
      </c>
      <c r="I125" s="88">
        <f t="shared" si="13"/>
        <v>17.715610000000005</v>
      </c>
    </row>
    <row r="126" spans="1:9">
      <c r="A126" s="65" t="s">
        <v>158</v>
      </c>
      <c r="B126" s="59" t="s">
        <v>55</v>
      </c>
      <c r="C126" s="59">
        <v>5</v>
      </c>
      <c r="D126" s="59">
        <f t="shared" si="13"/>
        <v>5.5</v>
      </c>
      <c r="E126" s="59">
        <f t="shared" si="13"/>
        <v>6.0500000000000007</v>
      </c>
      <c r="F126" s="59">
        <f t="shared" si="13"/>
        <v>6.6550000000000011</v>
      </c>
      <c r="G126" s="59">
        <f t="shared" si="13"/>
        <v>7.3205000000000018</v>
      </c>
      <c r="H126" s="59">
        <f t="shared" si="13"/>
        <v>8.0525500000000019</v>
      </c>
      <c r="I126" s="88">
        <f t="shared" si="13"/>
        <v>8.8578050000000026</v>
      </c>
    </row>
    <row r="127" spans="1:9">
      <c r="A127" s="640" t="s">
        <v>232</v>
      </c>
      <c r="B127" s="641"/>
      <c r="C127" s="641"/>
      <c r="D127" s="641"/>
      <c r="E127" s="641"/>
      <c r="F127" s="641"/>
      <c r="G127" s="641"/>
      <c r="H127" s="641"/>
      <c r="I127" s="642"/>
    </row>
    <row r="128" spans="1:9">
      <c r="A128" s="65" t="s">
        <v>12</v>
      </c>
      <c r="B128" s="59" t="s">
        <v>55</v>
      </c>
      <c r="C128" s="59">
        <v>6</v>
      </c>
      <c r="D128" s="59">
        <f t="shared" ref="D128:I129" si="14">1.1*C128</f>
        <v>6.6000000000000005</v>
      </c>
      <c r="E128" s="59">
        <f t="shared" si="14"/>
        <v>7.2600000000000016</v>
      </c>
      <c r="F128" s="59">
        <f t="shared" si="14"/>
        <v>7.9860000000000024</v>
      </c>
      <c r="G128" s="59">
        <f t="shared" si="14"/>
        <v>8.7846000000000029</v>
      </c>
      <c r="H128" s="59">
        <f t="shared" si="14"/>
        <v>9.6630600000000033</v>
      </c>
      <c r="I128" s="88">
        <f t="shared" si="14"/>
        <v>10.629366000000005</v>
      </c>
    </row>
    <row r="129" spans="1:9">
      <c r="A129" s="63" t="s">
        <v>158</v>
      </c>
      <c r="B129" s="62" t="s">
        <v>55</v>
      </c>
      <c r="C129" s="62">
        <v>4</v>
      </c>
      <c r="D129" s="62">
        <f t="shared" si="14"/>
        <v>4.4000000000000004</v>
      </c>
      <c r="E129" s="62">
        <f t="shared" si="14"/>
        <v>4.8400000000000007</v>
      </c>
      <c r="F129" s="62">
        <f t="shared" si="14"/>
        <v>5.3240000000000016</v>
      </c>
      <c r="G129" s="62">
        <f t="shared" si="14"/>
        <v>5.8564000000000025</v>
      </c>
      <c r="H129" s="62">
        <f t="shared" si="14"/>
        <v>6.4420400000000031</v>
      </c>
      <c r="I129" s="64">
        <f t="shared" si="14"/>
        <v>7.0862440000000042</v>
      </c>
    </row>
    <row r="130" spans="1:9" ht="18.75">
      <c r="A130" s="632" t="s">
        <v>174</v>
      </c>
      <c r="B130" s="633"/>
      <c r="C130" s="633"/>
      <c r="D130" s="633"/>
      <c r="E130" s="633"/>
      <c r="F130" s="633"/>
      <c r="G130" s="633"/>
      <c r="H130" s="633"/>
      <c r="I130" s="634"/>
    </row>
    <row r="131" spans="1:9">
      <c r="A131" s="79"/>
      <c r="B131" s="5" t="s">
        <v>31</v>
      </c>
      <c r="C131" s="5">
        <v>2022</v>
      </c>
      <c r="D131" s="5">
        <v>2025</v>
      </c>
      <c r="E131" s="5">
        <v>2030</v>
      </c>
      <c r="F131" s="5">
        <v>2035</v>
      </c>
      <c r="G131" s="5">
        <v>2040</v>
      </c>
      <c r="H131" s="5">
        <v>2045</v>
      </c>
      <c r="I131" s="29">
        <v>2050</v>
      </c>
    </row>
    <row r="132" spans="1:9">
      <c r="A132" s="640" t="s">
        <v>230</v>
      </c>
      <c r="B132" s="641"/>
      <c r="C132" s="641"/>
      <c r="D132" s="641"/>
      <c r="E132" s="641"/>
      <c r="F132" s="641"/>
      <c r="G132" s="641"/>
      <c r="H132" s="641"/>
      <c r="I132" s="642"/>
    </row>
    <row r="133" spans="1:9">
      <c r="A133" s="65" t="s">
        <v>12</v>
      </c>
      <c r="B133" s="59" t="s">
        <v>55</v>
      </c>
      <c r="C133" s="59">
        <v>50</v>
      </c>
      <c r="D133" s="59">
        <f t="shared" ref="D133:I134" si="15">1.1*C133</f>
        <v>55.000000000000007</v>
      </c>
      <c r="E133" s="59">
        <f t="shared" si="15"/>
        <v>60.500000000000014</v>
      </c>
      <c r="F133" s="59">
        <f t="shared" si="15"/>
        <v>66.550000000000026</v>
      </c>
      <c r="G133" s="59">
        <f t="shared" si="15"/>
        <v>73.205000000000041</v>
      </c>
      <c r="H133" s="59">
        <f t="shared" si="15"/>
        <v>80.525500000000051</v>
      </c>
      <c r="I133" s="88">
        <f t="shared" si="15"/>
        <v>88.578050000000061</v>
      </c>
    </row>
    <row r="134" spans="1:9">
      <c r="A134" s="65" t="s">
        <v>158</v>
      </c>
      <c r="B134" s="59" t="s">
        <v>55</v>
      </c>
      <c r="C134" s="59">
        <v>6</v>
      </c>
      <c r="D134" s="59">
        <f t="shared" si="15"/>
        <v>6.6000000000000005</v>
      </c>
      <c r="E134" s="59">
        <f t="shared" si="15"/>
        <v>7.2600000000000016</v>
      </c>
      <c r="F134" s="59">
        <f t="shared" si="15"/>
        <v>7.9860000000000024</v>
      </c>
      <c r="G134" s="59">
        <f t="shared" si="15"/>
        <v>8.7846000000000029</v>
      </c>
      <c r="H134" s="59">
        <f t="shared" si="15"/>
        <v>9.6630600000000033</v>
      </c>
      <c r="I134" s="88">
        <f t="shared" si="15"/>
        <v>10.629366000000005</v>
      </c>
    </row>
    <row r="135" spans="1:9">
      <c r="A135" s="640" t="s">
        <v>231</v>
      </c>
      <c r="B135" s="641"/>
      <c r="C135" s="641"/>
      <c r="D135" s="641"/>
      <c r="E135" s="641"/>
      <c r="F135" s="641"/>
      <c r="G135" s="641"/>
      <c r="H135" s="641"/>
      <c r="I135" s="642"/>
    </row>
    <row r="136" spans="1:9">
      <c r="A136" s="65" t="s">
        <v>12</v>
      </c>
      <c r="B136" s="59" t="s">
        <v>55</v>
      </c>
      <c r="C136" s="59">
        <v>15</v>
      </c>
      <c r="D136" s="59">
        <f t="shared" ref="D136:I137" si="16">1.1*C136</f>
        <v>16.5</v>
      </c>
      <c r="E136" s="59">
        <f t="shared" si="16"/>
        <v>18.150000000000002</v>
      </c>
      <c r="F136" s="59">
        <f t="shared" si="16"/>
        <v>19.965000000000003</v>
      </c>
      <c r="G136" s="59">
        <f t="shared" si="16"/>
        <v>21.961500000000004</v>
      </c>
      <c r="H136" s="59">
        <f t="shared" si="16"/>
        <v>24.157650000000007</v>
      </c>
      <c r="I136" s="88">
        <f t="shared" si="16"/>
        <v>26.573415000000011</v>
      </c>
    </row>
    <row r="137" spans="1:9">
      <c r="A137" s="65" t="s">
        <v>158</v>
      </c>
      <c r="B137" s="59" t="s">
        <v>55</v>
      </c>
      <c r="C137" s="59">
        <v>6</v>
      </c>
      <c r="D137" s="59">
        <f t="shared" si="16"/>
        <v>6.6000000000000005</v>
      </c>
      <c r="E137" s="59">
        <f t="shared" si="16"/>
        <v>7.2600000000000016</v>
      </c>
      <c r="F137" s="59">
        <f t="shared" si="16"/>
        <v>7.9860000000000024</v>
      </c>
      <c r="G137" s="59">
        <f t="shared" si="16"/>
        <v>8.7846000000000029</v>
      </c>
      <c r="H137" s="59">
        <f t="shared" si="16"/>
        <v>9.6630600000000033</v>
      </c>
      <c r="I137" s="88">
        <f t="shared" si="16"/>
        <v>10.629366000000005</v>
      </c>
    </row>
    <row r="138" spans="1:9">
      <c r="A138" s="640" t="s">
        <v>232</v>
      </c>
      <c r="B138" s="641"/>
      <c r="C138" s="641"/>
      <c r="D138" s="641"/>
      <c r="E138" s="641"/>
      <c r="F138" s="641"/>
      <c r="G138" s="641"/>
      <c r="H138" s="641"/>
      <c r="I138" s="642"/>
    </row>
    <row r="139" spans="1:9">
      <c r="A139" s="65" t="s">
        <v>12</v>
      </c>
      <c r="B139" s="59" t="s">
        <v>55</v>
      </c>
      <c r="C139" s="59">
        <v>3</v>
      </c>
      <c r="D139" s="59">
        <f t="shared" ref="D139:I140" si="17">1.1*C139</f>
        <v>3.3000000000000003</v>
      </c>
      <c r="E139" s="59">
        <f t="shared" si="17"/>
        <v>3.6300000000000008</v>
      </c>
      <c r="F139" s="59">
        <f t="shared" si="17"/>
        <v>3.9930000000000012</v>
      </c>
      <c r="G139" s="59">
        <f t="shared" si="17"/>
        <v>4.3923000000000014</v>
      </c>
      <c r="H139" s="59">
        <f t="shared" si="17"/>
        <v>4.8315300000000017</v>
      </c>
      <c r="I139" s="88">
        <f t="shared" si="17"/>
        <v>5.3146830000000023</v>
      </c>
    </row>
    <row r="140" spans="1:9">
      <c r="A140" s="63" t="s">
        <v>158</v>
      </c>
      <c r="B140" s="62" t="s">
        <v>55</v>
      </c>
      <c r="C140" s="62">
        <v>6</v>
      </c>
      <c r="D140" s="62">
        <f t="shared" si="17"/>
        <v>6.6000000000000005</v>
      </c>
      <c r="E140" s="62">
        <f t="shared" si="17"/>
        <v>7.2600000000000016</v>
      </c>
      <c r="F140" s="62">
        <f t="shared" si="17"/>
        <v>7.9860000000000024</v>
      </c>
      <c r="G140" s="62">
        <f t="shared" si="17"/>
        <v>8.7846000000000029</v>
      </c>
      <c r="H140" s="62">
        <f t="shared" si="17"/>
        <v>9.6630600000000033</v>
      </c>
      <c r="I140" s="64">
        <f t="shared" si="17"/>
        <v>10.629366000000005</v>
      </c>
    </row>
    <row r="141" spans="1:9" ht="15.75" customHeight="1"/>
    <row r="142" spans="1:9" ht="15.75" customHeight="1"/>
    <row r="143" spans="1:9" ht="15.75" customHeight="1"/>
    <row r="144" spans="1:9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spans="3:3" ht="15.75" customHeight="1"/>
    <row r="162" spans="3:3" ht="15.75" customHeight="1"/>
    <row r="163" spans="3:3" ht="15.75" customHeight="1"/>
    <row r="164" spans="3:3" ht="15.75" customHeight="1">
      <c r="C164" s="5" t="s">
        <v>175</v>
      </c>
    </row>
    <row r="165" spans="3:3" ht="15.75" customHeight="1"/>
    <row r="166" spans="3:3" ht="15.75" customHeight="1"/>
    <row r="167" spans="3:3" ht="15.75" customHeight="1"/>
    <row r="168" spans="3:3" ht="15.75" customHeight="1"/>
    <row r="169" spans="3:3" ht="15.75" customHeight="1"/>
    <row r="170" spans="3:3" ht="15.75" customHeight="1"/>
    <row r="171" spans="3:3" ht="15.75" customHeight="1"/>
    <row r="172" spans="3:3" ht="15.75" customHeight="1"/>
    <row r="173" spans="3:3" ht="15.75" customHeight="1"/>
    <row r="174" spans="3:3" ht="15.75" customHeight="1"/>
    <row r="175" spans="3:3" ht="15.75" customHeight="1"/>
    <row r="176" spans="3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</sheetData>
  <mergeCells count="31">
    <mergeCell ref="A66:I66"/>
    <mergeCell ref="A1:I1"/>
    <mergeCell ref="A3:I3"/>
    <mergeCell ref="A7:I7"/>
    <mergeCell ref="D11:I11"/>
    <mergeCell ref="A29:I29"/>
    <mergeCell ref="A36:I36"/>
    <mergeCell ref="A40:I40"/>
    <mergeCell ref="A44:I44"/>
    <mergeCell ref="A52:I52"/>
    <mergeCell ref="A60:I60"/>
    <mergeCell ref="A62:I62"/>
    <mergeCell ref="A118:I118"/>
    <mergeCell ref="A74:I74"/>
    <mergeCell ref="A82:I82"/>
    <mergeCell ref="A84:I84"/>
    <mergeCell ref="A90:I90"/>
    <mergeCell ref="A94:I94"/>
    <mergeCell ref="A100:I100"/>
    <mergeCell ref="A102:I102"/>
    <mergeCell ref="A106:I106"/>
    <mergeCell ref="A109:I109"/>
    <mergeCell ref="A112:I112"/>
    <mergeCell ref="A115:I115"/>
    <mergeCell ref="A138:I138"/>
    <mergeCell ref="A121:I121"/>
    <mergeCell ref="A124:I124"/>
    <mergeCell ref="A127:I127"/>
    <mergeCell ref="A130:I130"/>
    <mergeCell ref="A132:I132"/>
    <mergeCell ref="A135:I135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5959-6DE7-4768-B740-28612AFD55C7}">
  <sheetPr>
    <tabColor theme="5"/>
  </sheetPr>
  <dimension ref="A1:I1144"/>
  <sheetViews>
    <sheetView zoomScale="75" zoomScaleNormal="130" workbookViewId="0">
      <selection activeCell="C15" sqref="C15"/>
    </sheetView>
  </sheetViews>
  <sheetFormatPr defaultColWidth="27.28515625" defaultRowHeight="15" customHeight="1"/>
  <cols>
    <col min="1" max="1" width="33.7109375" style="5" customWidth="1"/>
    <col min="2" max="2" width="11.42578125" style="5" customWidth="1"/>
    <col min="3" max="9" width="9.7109375" style="5" customWidth="1"/>
    <col min="10" max="16384" width="27.28515625" style="5"/>
  </cols>
  <sheetData>
    <row r="1" spans="1:9" ht="18" customHeight="1">
      <c r="A1" s="674" t="s">
        <v>233</v>
      </c>
      <c r="B1" s="675"/>
      <c r="C1" s="675"/>
      <c r="D1" s="675"/>
      <c r="E1" s="675"/>
      <c r="F1" s="675"/>
      <c r="G1" s="675"/>
      <c r="H1" s="675"/>
      <c r="I1" s="676"/>
    </row>
    <row r="2" spans="1:9" ht="15.75">
      <c r="A2" s="683" t="s">
        <v>219</v>
      </c>
      <c r="B2" s="684"/>
      <c r="C2" s="684"/>
      <c r="D2" s="684"/>
      <c r="E2" s="684"/>
      <c r="F2" s="684"/>
      <c r="G2" s="684"/>
      <c r="H2" s="684"/>
      <c r="I2" s="685"/>
    </row>
    <row r="3" spans="1:9">
      <c r="A3" s="94" t="s">
        <v>76</v>
      </c>
      <c r="B3" s="89" t="s">
        <v>19</v>
      </c>
      <c r="C3" s="89">
        <v>2022</v>
      </c>
      <c r="D3" s="5">
        <v>2025</v>
      </c>
      <c r="E3" s="5">
        <v>2030</v>
      </c>
      <c r="F3" s="5">
        <v>2035</v>
      </c>
      <c r="G3" s="5">
        <v>2040</v>
      </c>
      <c r="H3" s="5">
        <v>2045</v>
      </c>
      <c r="I3" s="29">
        <v>2050</v>
      </c>
    </row>
    <row r="4" spans="1:9">
      <c r="A4" s="677" t="s">
        <v>125</v>
      </c>
      <c r="B4" s="678"/>
      <c r="C4" s="678"/>
      <c r="D4" s="678"/>
      <c r="E4" s="678"/>
      <c r="F4" s="678"/>
      <c r="G4" s="678"/>
      <c r="H4" s="678"/>
      <c r="I4" s="679"/>
    </row>
    <row r="5" spans="1:9">
      <c r="A5" s="110" t="s">
        <v>220</v>
      </c>
      <c r="B5" s="83" t="s">
        <v>28</v>
      </c>
      <c r="C5" s="83">
        <f>HOU_URB_RawData!C4</f>
        <v>70</v>
      </c>
      <c r="D5" s="83">
        <f>HOU_URB_RawData!D4</f>
        <v>70</v>
      </c>
      <c r="E5" s="83">
        <f>HOU_URB_RawData!E4</f>
        <v>70</v>
      </c>
      <c r="F5" s="83">
        <f>HOU_URB_RawData!F4</f>
        <v>70</v>
      </c>
      <c r="G5" s="83">
        <f>HOU_URB_RawData!G4</f>
        <v>70</v>
      </c>
      <c r="H5" s="83">
        <f>HOU_URB_RawData!H4</f>
        <v>70</v>
      </c>
      <c r="I5" s="84">
        <f>HOU_URB_RawData!I4</f>
        <v>70</v>
      </c>
    </row>
    <row r="6" spans="1:9">
      <c r="A6" s="110" t="s">
        <v>221</v>
      </c>
      <c r="B6" s="83" t="s">
        <v>28</v>
      </c>
      <c r="C6" s="83">
        <f>HOU_URB_RawData!C5</f>
        <v>20</v>
      </c>
      <c r="D6" s="83">
        <f>HOU_URB_RawData!D5</f>
        <v>20</v>
      </c>
      <c r="E6" s="83">
        <f>HOU_URB_RawData!E5</f>
        <v>20</v>
      </c>
      <c r="F6" s="83">
        <f>HOU_URB_RawData!F5</f>
        <v>20</v>
      </c>
      <c r="G6" s="83">
        <f>HOU_URB_RawData!G5</f>
        <v>20</v>
      </c>
      <c r="H6" s="83">
        <f>HOU_URB_RawData!H5</f>
        <v>20</v>
      </c>
      <c r="I6" s="84">
        <f>HOU_URB_RawData!I5</f>
        <v>20</v>
      </c>
    </row>
    <row r="7" spans="1:9">
      <c r="A7" s="111" t="s">
        <v>222</v>
      </c>
      <c r="B7" s="112" t="s">
        <v>28</v>
      </c>
      <c r="C7" s="112">
        <f>HOU_URB_RawData!C6</f>
        <v>10</v>
      </c>
      <c r="D7" s="112">
        <f>HOU_URB_RawData!D6</f>
        <v>10</v>
      </c>
      <c r="E7" s="112">
        <f>HOU_URB_RawData!E6</f>
        <v>10</v>
      </c>
      <c r="F7" s="112">
        <f>HOU_URB_RawData!F6</f>
        <v>10</v>
      </c>
      <c r="G7" s="112">
        <f>HOU_URB_RawData!G6</f>
        <v>10</v>
      </c>
      <c r="H7" s="112">
        <f>HOU_URB_RawData!H6</f>
        <v>10</v>
      </c>
      <c r="I7" s="113">
        <f>HOU_URB_RawData!I6</f>
        <v>10</v>
      </c>
    </row>
    <row r="8" spans="1:9">
      <c r="A8" s="680" t="s">
        <v>129</v>
      </c>
      <c r="B8" s="681"/>
      <c r="C8" s="681"/>
      <c r="D8" s="681"/>
      <c r="E8" s="681"/>
      <c r="F8" s="681"/>
      <c r="G8" s="681"/>
      <c r="H8" s="681"/>
      <c r="I8" s="682"/>
    </row>
    <row r="9" spans="1:9" ht="15.75" customHeight="1">
      <c r="A9" s="110" t="s">
        <v>220</v>
      </c>
      <c r="B9" s="83" t="s">
        <v>130</v>
      </c>
      <c r="C9" s="83">
        <f>HOU_URB_RawData!C8</f>
        <v>100</v>
      </c>
      <c r="D9" s="83">
        <f>HOU_URB_RawData!D8</f>
        <v>100</v>
      </c>
      <c r="E9" s="83">
        <f>HOU_URB_RawData!E8</f>
        <v>100</v>
      </c>
      <c r="F9" s="83">
        <f>HOU_URB_RawData!F8</f>
        <v>100</v>
      </c>
      <c r="G9" s="83">
        <f>HOU_URB_RawData!G8</f>
        <v>100</v>
      </c>
      <c r="H9" s="83">
        <f>HOU_URB_RawData!H8</f>
        <v>100</v>
      </c>
      <c r="I9" s="84">
        <f>HOU_URB_RawData!I8</f>
        <v>100</v>
      </c>
    </row>
    <row r="10" spans="1:9" ht="15.75" customHeight="1">
      <c r="A10" s="110" t="s">
        <v>221</v>
      </c>
      <c r="B10" s="83" t="s">
        <v>130</v>
      </c>
      <c r="C10" s="83">
        <f>HOU_URB_RawData!C9</f>
        <v>90</v>
      </c>
      <c r="D10" s="83">
        <f>HOU_URB_RawData!D9</f>
        <v>90</v>
      </c>
      <c r="E10" s="83">
        <f>HOU_URB_RawData!E9</f>
        <v>90</v>
      </c>
      <c r="F10" s="83">
        <f>HOU_URB_RawData!F9</f>
        <v>90</v>
      </c>
      <c r="G10" s="83">
        <f>HOU_URB_RawData!G9</f>
        <v>90</v>
      </c>
      <c r="H10" s="83">
        <f>HOU_URB_RawData!H9</f>
        <v>90</v>
      </c>
      <c r="I10" s="84">
        <f>HOU_URB_RawData!I9</f>
        <v>90</v>
      </c>
    </row>
    <row r="11" spans="1:9" ht="15.75" customHeight="1">
      <c r="A11" s="111" t="s">
        <v>222</v>
      </c>
      <c r="B11" s="112" t="s">
        <v>130</v>
      </c>
      <c r="C11" s="112">
        <f>HOU_URB_RawData!C10</f>
        <v>80</v>
      </c>
      <c r="D11" s="112">
        <f>HOU_URB_RawData!D10</f>
        <v>80</v>
      </c>
      <c r="E11" s="112">
        <f>HOU_URB_RawData!E10</f>
        <v>80</v>
      </c>
      <c r="F11" s="112">
        <f>HOU_URB_RawData!F10</f>
        <v>80</v>
      </c>
      <c r="G11" s="112">
        <f>HOU_URB_RawData!G10</f>
        <v>80</v>
      </c>
      <c r="H11" s="112">
        <f>HOU_URB_RawData!H10</f>
        <v>80</v>
      </c>
      <c r="I11" s="113">
        <f>HOU_URB_RawData!I10</f>
        <v>80</v>
      </c>
    </row>
    <row r="12" spans="1:9" s="58" customFormat="1" ht="18.600000000000001" customHeight="1">
      <c r="A12" s="756" t="s">
        <v>145</v>
      </c>
      <c r="B12" s="756"/>
      <c r="C12" s="756"/>
      <c r="D12" s="756"/>
      <c r="E12" s="756"/>
      <c r="F12" s="756"/>
      <c r="G12" s="756"/>
      <c r="H12" s="756"/>
      <c r="I12" s="756"/>
    </row>
    <row r="13" spans="1:9">
      <c r="A13" s="105"/>
      <c r="B13" s="106" t="s">
        <v>31</v>
      </c>
      <c r="C13" s="114">
        <v>2022</v>
      </c>
      <c r="D13" s="114">
        <v>2025</v>
      </c>
      <c r="E13" s="114">
        <v>2030</v>
      </c>
      <c r="F13" s="114">
        <v>2035</v>
      </c>
      <c r="G13" s="114">
        <v>2040</v>
      </c>
      <c r="H13" s="114">
        <v>2045</v>
      </c>
      <c r="I13" s="115">
        <v>2050</v>
      </c>
    </row>
    <row r="14" spans="1:9">
      <c r="A14" s="100" t="s">
        <v>185</v>
      </c>
      <c r="B14" s="75" t="s">
        <v>28</v>
      </c>
      <c r="C14" s="83">
        <f>HOU_URB_RawData!C31</f>
        <v>60</v>
      </c>
      <c r="D14" s="83">
        <f>HOU_URB_RawData!D31</f>
        <v>60</v>
      </c>
      <c r="E14" s="83">
        <f>HOU_URB_RawData!E31</f>
        <v>60</v>
      </c>
      <c r="F14" s="83">
        <f>HOU_URB_RawData!F31</f>
        <v>60</v>
      </c>
      <c r="G14" s="83">
        <f>HOU_URB_RawData!G31</f>
        <v>60</v>
      </c>
      <c r="H14" s="83">
        <f>HOU_URB_RawData!H31</f>
        <v>60</v>
      </c>
      <c r="I14" s="84">
        <f>HOU_URB_RawData!I31</f>
        <v>60</v>
      </c>
    </row>
    <row r="15" spans="1:9">
      <c r="A15" s="102" t="s">
        <v>186</v>
      </c>
      <c r="B15" s="103" t="s">
        <v>148</v>
      </c>
      <c r="C15" s="112">
        <f t="shared" ref="C15:I15" si="0">C53/C28</f>
        <v>50.590652285567543</v>
      </c>
      <c r="D15" s="112">
        <f t="shared" si="0"/>
        <v>38.665254237288138</v>
      </c>
      <c r="E15" s="112">
        <f t="shared" si="0"/>
        <v>36.455811138014539</v>
      </c>
      <c r="F15" s="112">
        <f t="shared" si="0"/>
        <v>35.08871822033899</v>
      </c>
      <c r="G15" s="112">
        <f t="shared" si="0"/>
        <v>34.308968926553682</v>
      </c>
      <c r="H15" s="112">
        <f t="shared" si="0"/>
        <v>33.965879237288149</v>
      </c>
      <c r="I15" s="113">
        <f t="shared" si="0"/>
        <v>33.965879237288156</v>
      </c>
    </row>
    <row r="16" spans="1:9">
      <c r="A16" s="656" t="s">
        <v>155</v>
      </c>
      <c r="B16" s="657"/>
      <c r="C16" s="657"/>
      <c r="D16" s="657"/>
      <c r="E16" s="657"/>
      <c r="F16" s="657"/>
      <c r="G16" s="657"/>
      <c r="H16" s="657"/>
      <c r="I16" s="658"/>
    </row>
    <row r="17" spans="1:9">
      <c r="A17" s="100" t="s">
        <v>220</v>
      </c>
      <c r="B17" s="75" t="s">
        <v>28</v>
      </c>
      <c r="C17" s="83">
        <f>HOU_URB_RawData!C37</f>
        <v>60</v>
      </c>
      <c r="D17" s="83">
        <f>HOU_URB_RawData!D37</f>
        <v>60</v>
      </c>
      <c r="E17" s="83">
        <f>HOU_URB_RawData!E37</f>
        <v>60</v>
      </c>
      <c r="F17" s="83">
        <f>HOU_URB_RawData!F37</f>
        <v>60</v>
      </c>
      <c r="G17" s="83">
        <f>HOU_URB_RawData!G37</f>
        <v>60</v>
      </c>
      <c r="H17" s="83">
        <f>HOU_URB_RawData!H37</f>
        <v>60</v>
      </c>
      <c r="I17" s="84">
        <f>HOU_URB_RawData!I37</f>
        <v>60</v>
      </c>
    </row>
    <row r="18" spans="1:9">
      <c r="A18" s="100" t="s">
        <v>221</v>
      </c>
      <c r="B18" s="75" t="s">
        <v>28</v>
      </c>
      <c r="C18" s="83">
        <f>HOU_URB_RawData!C38</f>
        <v>50</v>
      </c>
      <c r="D18" s="83">
        <f>HOU_URB_RawData!D38</f>
        <v>50</v>
      </c>
      <c r="E18" s="83">
        <f>HOU_URB_RawData!E38</f>
        <v>50</v>
      </c>
      <c r="F18" s="83">
        <f>HOU_URB_RawData!F38</f>
        <v>50</v>
      </c>
      <c r="G18" s="83">
        <f>HOU_URB_RawData!G38</f>
        <v>50</v>
      </c>
      <c r="H18" s="83">
        <f>HOU_URB_RawData!H38</f>
        <v>50</v>
      </c>
      <c r="I18" s="84">
        <f>HOU_URB_RawData!I38</f>
        <v>50</v>
      </c>
    </row>
    <row r="19" spans="1:9">
      <c r="A19" s="102" t="s">
        <v>222</v>
      </c>
      <c r="B19" s="103" t="s">
        <v>28</v>
      </c>
      <c r="C19" s="112">
        <f>HOU_URB_RawData!C39</f>
        <v>80</v>
      </c>
      <c r="D19" s="112">
        <f>HOU_URB_RawData!D39</f>
        <v>80</v>
      </c>
      <c r="E19" s="112">
        <f>HOU_URB_RawData!E39</f>
        <v>80</v>
      </c>
      <c r="F19" s="112">
        <f>HOU_URB_RawData!F39</f>
        <v>80</v>
      </c>
      <c r="G19" s="112">
        <f>HOU_URB_RawData!G39</f>
        <v>80</v>
      </c>
      <c r="H19" s="112">
        <f>HOU_URB_RawData!H39</f>
        <v>80</v>
      </c>
      <c r="I19" s="113">
        <f>HOU_URB_RawData!I39</f>
        <v>80</v>
      </c>
    </row>
    <row r="20" spans="1:9">
      <c r="A20" s="656" t="s">
        <v>156</v>
      </c>
      <c r="B20" s="657"/>
      <c r="C20" s="657"/>
      <c r="D20" s="657"/>
      <c r="E20" s="657"/>
      <c r="F20" s="657"/>
      <c r="G20" s="657"/>
      <c r="H20" s="657"/>
      <c r="I20" s="658"/>
    </row>
    <row r="21" spans="1:9" ht="30">
      <c r="A21" s="100" t="s">
        <v>220</v>
      </c>
      <c r="B21" s="75" t="s">
        <v>157</v>
      </c>
      <c r="C21" s="107">
        <f>HOU_URB_RawData!C41</f>
        <v>4.5</v>
      </c>
      <c r="D21" s="107">
        <f>HOU_URB_RawData!D41</f>
        <v>4.5</v>
      </c>
      <c r="E21" s="107">
        <f>HOU_URB_RawData!E41</f>
        <v>4.5</v>
      </c>
      <c r="F21" s="107">
        <f>HOU_URB_RawData!F41</f>
        <v>4.5</v>
      </c>
      <c r="G21" s="107">
        <f>HOU_URB_RawData!G41</f>
        <v>4.5</v>
      </c>
      <c r="H21" s="107">
        <f>HOU_URB_RawData!H41</f>
        <v>4.5</v>
      </c>
      <c r="I21" s="108">
        <f>HOU_URB_RawData!I41</f>
        <v>4.5</v>
      </c>
    </row>
    <row r="22" spans="1:9" ht="30">
      <c r="A22" s="100" t="s">
        <v>221</v>
      </c>
      <c r="B22" s="75" t="s">
        <v>157</v>
      </c>
      <c r="C22" s="107">
        <f>HOU_URB_RawData!C42</f>
        <v>5</v>
      </c>
      <c r="D22" s="107">
        <f>HOU_URB_RawData!D42</f>
        <v>5</v>
      </c>
      <c r="E22" s="107">
        <f>HOU_URB_RawData!E42</f>
        <v>5</v>
      </c>
      <c r="F22" s="107">
        <f>HOU_URB_RawData!F42</f>
        <v>5</v>
      </c>
      <c r="G22" s="107">
        <f>HOU_URB_RawData!G42</f>
        <v>5</v>
      </c>
      <c r="H22" s="107">
        <f>HOU_URB_RawData!H42</f>
        <v>5</v>
      </c>
      <c r="I22" s="108">
        <f>HOU_URB_RawData!I42</f>
        <v>5</v>
      </c>
    </row>
    <row r="23" spans="1:9" ht="30">
      <c r="A23" s="102" t="s">
        <v>222</v>
      </c>
      <c r="B23" s="103" t="s">
        <v>157</v>
      </c>
      <c r="C23" s="109">
        <f>HOU_URB_RawData!C43</f>
        <v>4</v>
      </c>
      <c r="D23" s="109">
        <f>HOU_URB_RawData!D43</f>
        <v>4</v>
      </c>
      <c r="E23" s="109">
        <f>HOU_URB_RawData!E43</f>
        <v>4</v>
      </c>
      <c r="F23" s="109">
        <f>HOU_URB_RawData!F43</f>
        <v>4</v>
      </c>
      <c r="G23" s="109">
        <f>HOU_URB_RawData!G43</f>
        <v>4</v>
      </c>
      <c r="H23" s="109">
        <f>HOU_URB_RawData!H43</f>
        <v>4</v>
      </c>
      <c r="I23" s="205">
        <f>HOU_URB_RawData!I43</f>
        <v>4</v>
      </c>
    </row>
    <row r="24" spans="1:9">
      <c r="A24" s="656" t="s">
        <v>187</v>
      </c>
      <c r="B24" s="657"/>
      <c r="C24" s="657"/>
      <c r="D24" s="657"/>
      <c r="E24" s="657"/>
      <c r="F24" s="657"/>
      <c r="G24" s="657"/>
      <c r="H24" s="657"/>
      <c r="I24" s="658"/>
    </row>
    <row r="25" spans="1:9">
      <c r="A25" s="100" t="s">
        <v>220</v>
      </c>
      <c r="B25" s="75" t="s">
        <v>188</v>
      </c>
      <c r="C25" s="75">
        <f>C21*C17/100*C$14/100*C9*HOU_URB_RawData!C26/1000</f>
        <v>9.4500000000000001E-2</v>
      </c>
      <c r="D25" s="75">
        <f>D21*D17/100*D$14/100*D9*HOU_URB_RawData!D26/1000</f>
        <v>0.11339999999999999</v>
      </c>
      <c r="E25" s="75">
        <f>E21*E17/100*E$14/100*E9*HOU_URB_RawData!E26/1000</f>
        <v>0.1323</v>
      </c>
      <c r="F25" s="75">
        <f>F21*F17/100*F$14/100*F9*HOU_URB_RawData!F26/1000</f>
        <v>0.1512</v>
      </c>
      <c r="G25" s="75">
        <f>G21*G17/100*G$14/100*G9*HOU_URB_RawData!G26/1000</f>
        <v>0.1701</v>
      </c>
      <c r="H25" s="75">
        <f>H21*H17/100*H$14/100*H9*HOU_URB_RawData!H26/1000</f>
        <v>0.189</v>
      </c>
      <c r="I25" s="101">
        <f>I21*I17/100*I$14/100*I9*HOU_URB_RawData!I26/1000</f>
        <v>0.20789999999999997</v>
      </c>
    </row>
    <row r="26" spans="1:9">
      <c r="A26" s="100" t="s">
        <v>221</v>
      </c>
      <c r="B26" s="75" t="s">
        <v>188</v>
      </c>
      <c r="C26" s="75">
        <f>C22*C18/100*C$14/100*C10*HOU_URB_RawData!C27/1000</f>
        <v>2.2500000000000003E-2</v>
      </c>
      <c r="D26" s="75">
        <f>D22*D18/100*D$14/100*D10*HOU_URB_RawData!D27/1000</f>
        <v>2.7E-2</v>
      </c>
      <c r="E26" s="75">
        <f>E22*E18/100*E$14/100*E10*HOU_URB_RawData!E27/1000</f>
        <v>3.15E-2</v>
      </c>
      <c r="F26" s="75">
        <f>F22*F18/100*F$14/100*F10*HOU_URB_RawData!F27/1000</f>
        <v>3.5999999999999997E-2</v>
      </c>
      <c r="G26" s="75">
        <f>G22*G18/100*G$14/100*G10*HOU_URB_RawData!G27/1000</f>
        <v>4.0500000000000001E-2</v>
      </c>
      <c r="H26" s="75">
        <f>H22*H18/100*H$14/100*H10*HOU_URB_RawData!H27/1000</f>
        <v>4.5000000000000005E-2</v>
      </c>
      <c r="I26" s="101">
        <f>I22*I18/100*I$14/100*I10*HOU_URB_RawData!I27/1000</f>
        <v>4.9500000000000002E-2</v>
      </c>
    </row>
    <row r="27" spans="1:9">
      <c r="A27" s="100" t="s">
        <v>222</v>
      </c>
      <c r="B27" s="75" t="s">
        <v>188</v>
      </c>
      <c r="C27" s="75">
        <f>C23*C19/100*C$14/100*C11*HOU_URB_RawData!C28/1000</f>
        <v>1.2800000000000001E-2</v>
      </c>
      <c r="D27" s="75">
        <f>D23*D19/100*D$14/100*D11*HOU_URB_RawData!D28/1000</f>
        <v>1.5359999999999999E-2</v>
      </c>
      <c r="E27" s="75">
        <f>E23*E19/100*E$14/100*E11*HOU_URB_RawData!E28/1000</f>
        <v>1.7920000000000002E-2</v>
      </c>
      <c r="F27" s="75">
        <f>F23*F19/100*F$14/100*F11*HOU_URB_RawData!F28/1000</f>
        <v>2.0480000000000002E-2</v>
      </c>
      <c r="G27" s="75">
        <f>G23*G19/100*G$14/100*G11*HOU_URB_RawData!G28/1000</f>
        <v>2.3039999999999998E-2</v>
      </c>
      <c r="H27" s="75">
        <f>H23*H19/100*H$14/100*H11*HOU_URB_RawData!H28/1000</f>
        <v>2.5600000000000001E-2</v>
      </c>
      <c r="I27" s="101">
        <f>I23*I19/100*I$14/100*I11*HOU_URB_RawData!I28/1000</f>
        <v>2.8159999999999998E-2</v>
      </c>
    </row>
    <row r="28" spans="1:9">
      <c r="A28" s="102" t="s">
        <v>34</v>
      </c>
      <c r="B28" s="103" t="s">
        <v>189</v>
      </c>
      <c r="C28" s="103">
        <f t="shared" ref="C28:I28" si="1">SUM(C25:C27)*24</f>
        <v>3.1151999999999997</v>
      </c>
      <c r="D28" s="103">
        <f t="shared" si="1"/>
        <v>3.7382400000000002</v>
      </c>
      <c r="E28" s="103">
        <f t="shared" si="1"/>
        <v>4.3612799999999998</v>
      </c>
      <c r="F28" s="103">
        <f t="shared" si="1"/>
        <v>4.9843200000000003</v>
      </c>
      <c r="G28" s="103">
        <f t="shared" si="1"/>
        <v>5.6073599999999999</v>
      </c>
      <c r="H28" s="103">
        <f t="shared" si="1"/>
        <v>6.2303999999999995</v>
      </c>
      <c r="I28" s="104">
        <f t="shared" si="1"/>
        <v>6.8534399999999991</v>
      </c>
    </row>
    <row r="29" spans="1:9">
      <c r="A29" s="699" t="s">
        <v>62</v>
      </c>
      <c r="B29" s="562"/>
      <c r="C29" s="562"/>
      <c r="D29" s="562"/>
      <c r="E29" s="562"/>
      <c r="F29" s="562"/>
      <c r="G29" s="562"/>
      <c r="H29" s="562"/>
      <c r="I29" s="700"/>
    </row>
    <row r="30" spans="1:9">
      <c r="A30" s="65" t="s">
        <v>10</v>
      </c>
      <c r="B30" s="59" t="s">
        <v>55</v>
      </c>
      <c r="C30" s="116">
        <f>HOU_URB_RawData!C45</f>
        <v>32</v>
      </c>
      <c r="D30" s="116">
        <f>HOU_URB_RawData!D45</f>
        <v>35.200000000000003</v>
      </c>
      <c r="E30" s="116">
        <f>HOU_URB_RawData!E45</f>
        <v>38.720000000000006</v>
      </c>
      <c r="F30" s="116">
        <f>HOU_URB_RawData!F45</f>
        <v>42.592000000000013</v>
      </c>
      <c r="G30" s="116">
        <f>HOU_URB_RawData!G45</f>
        <v>46.85120000000002</v>
      </c>
      <c r="H30" s="116">
        <f>HOU_URB_RawData!H45</f>
        <v>51.536320000000025</v>
      </c>
      <c r="I30" s="117">
        <f>HOU_URB_RawData!I45</f>
        <v>56.689952000000034</v>
      </c>
    </row>
    <row r="31" spans="1:9">
      <c r="A31" s="65" t="s">
        <v>11</v>
      </c>
      <c r="B31" s="59" t="s">
        <v>55</v>
      </c>
      <c r="C31" s="116">
        <f>HOU_URB_RawData!C46</f>
        <v>12</v>
      </c>
      <c r="D31" s="116">
        <f>HOU_URB_RawData!D46</f>
        <v>13.200000000000001</v>
      </c>
      <c r="E31" s="116">
        <f>HOU_URB_RawData!E46</f>
        <v>14.520000000000003</v>
      </c>
      <c r="F31" s="116">
        <f>HOU_URB_RawData!F46</f>
        <v>15.972000000000005</v>
      </c>
      <c r="G31" s="116">
        <f>HOU_URB_RawData!G46</f>
        <v>17.569200000000006</v>
      </c>
      <c r="H31" s="116">
        <f>HOU_URB_RawData!H46</f>
        <v>19.326120000000007</v>
      </c>
      <c r="I31" s="117">
        <f>HOU_URB_RawData!I46</f>
        <v>21.258732000000009</v>
      </c>
    </row>
    <row r="32" spans="1:9">
      <c r="A32" s="65" t="s">
        <v>78</v>
      </c>
      <c r="B32" s="59" t="s">
        <v>55</v>
      </c>
      <c r="C32" s="116">
        <f>HOU_URB_RawData!C47</f>
        <v>44</v>
      </c>
      <c r="D32" s="116">
        <f>HOU_URB_RawData!D47</f>
        <v>48.400000000000006</v>
      </c>
      <c r="E32" s="116">
        <f>HOU_URB_RawData!E47</f>
        <v>53.240000000000009</v>
      </c>
      <c r="F32" s="116">
        <f>HOU_URB_RawData!F47</f>
        <v>58.564000000000014</v>
      </c>
      <c r="G32" s="116">
        <f>HOU_URB_RawData!G47</f>
        <v>64.420400000000015</v>
      </c>
      <c r="H32" s="116">
        <f>HOU_URB_RawData!H47</f>
        <v>70.862440000000021</v>
      </c>
      <c r="I32" s="117">
        <f>HOU_URB_RawData!I47</f>
        <v>77.948684000000029</v>
      </c>
    </row>
    <row r="33" spans="1:9">
      <c r="A33" s="65" t="s">
        <v>79</v>
      </c>
      <c r="B33" s="59" t="s">
        <v>55</v>
      </c>
      <c r="C33" s="116">
        <f>HOU_URB_RawData!C48</f>
        <v>10</v>
      </c>
      <c r="D33" s="116">
        <f>HOU_URB_RawData!D48</f>
        <v>9.6800000000000015</v>
      </c>
      <c r="E33" s="116">
        <f>HOU_URB_RawData!E48</f>
        <v>10.648000000000003</v>
      </c>
      <c r="F33" s="116">
        <f>HOU_URB_RawData!F48</f>
        <v>11.712800000000003</v>
      </c>
      <c r="G33" s="116">
        <f>HOU_URB_RawData!G48</f>
        <v>12.884080000000004</v>
      </c>
      <c r="H33" s="116">
        <f>HOU_URB_RawData!H48</f>
        <v>14.172488000000005</v>
      </c>
      <c r="I33" s="117">
        <f>HOU_URB_RawData!I48</f>
        <v>15.589736800000006</v>
      </c>
    </row>
    <row r="34" spans="1:9">
      <c r="A34" s="65" t="s">
        <v>80</v>
      </c>
      <c r="B34" s="59" t="s">
        <v>55</v>
      </c>
      <c r="C34" s="116">
        <f>HOU_URB_RawData!C49</f>
        <v>34</v>
      </c>
      <c r="D34" s="116">
        <f>HOU_URB_RawData!D49</f>
        <v>37.400000000000006</v>
      </c>
      <c r="E34" s="116">
        <f>HOU_URB_RawData!E49</f>
        <v>41.140000000000008</v>
      </c>
      <c r="F34" s="116">
        <f>HOU_URB_RawData!F49</f>
        <v>45.254000000000012</v>
      </c>
      <c r="G34" s="116">
        <f>HOU_URB_RawData!G49</f>
        <v>49.779400000000017</v>
      </c>
      <c r="H34" s="116">
        <f>HOU_URB_RawData!H49</f>
        <v>54.757340000000021</v>
      </c>
      <c r="I34" s="117">
        <f>HOU_URB_RawData!I49</f>
        <v>60.23307400000003</v>
      </c>
    </row>
    <row r="35" spans="1:9">
      <c r="A35" s="65" t="s">
        <v>158</v>
      </c>
      <c r="B35" s="59" t="s">
        <v>55</v>
      </c>
      <c r="C35" s="116">
        <f>HOU_URB_RawData!C50</f>
        <v>12</v>
      </c>
      <c r="D35" s="116">
        <f>HOU_URB_RawData!D50</f>
        <v>13.200000000000001</v>
      </c>
      <c r="E35" s="116">
        <f>HOU_URB_RawData!E50</f>
        <v>14.520000000000003</v>
      </c>
      <c r="F35" s="116">
        <f>HOU_URB_RawData!F50</f>
        <v>15.972000000000005</v>
      </c>
      <c r="G35" s="116">
        <f>HOU_URB_RawData!G50</f>
        <v>17.569200000000006</v>
      </c>
      <c r="H35" s="116">
        <f>HOU_URB_RawData!H50</f>
        <v>19.326120000000007</v>
      </c>
      <c r="I35" s="117">
        <f>HOU_URB_RawData!I50</f>
        <v>21.258732000000009</v>
      </c>
    </row>
    <row r="36" spans="1:9">
      <c r="A36" s="63" t="s">
        <v>13</v>
      </c>
      <c r="B36" s="62" t="s">
        <v>55</v>
      </c>
      <c r="C36" s="206">
        <f>HOU_URB_RawData!C51</f>
        <v>5</v>
      </c>
      <c r="D36" s="206">
        <f>HOU_URB_RawData!D51</f>
        <v>5.5</v>
      </c>
      <c r="E36" s="206">
        <f>HOU_URB_RawData!E51</f>
        <v>6.0500000000000007</v>
      </c>
      <c r="F36" s="206">
        <f>HOU_URB_RawData!F51</f>
        <v>6.6550000000000011</v>
      </c>
      <c r="G36" s="206">
        <f>HOU_URB_RawData!G51</f>
        <v>7.3205000000000018</v>
      </c>
      <c r="H36" s="206">
        <f>HOU_URB_RawData!H51</f>
        <v>8.0525500000000019</v>
      </c>
      <c r="I36" s="207">
        <f>HOU_URB_RawData!I51</f>
        <v>8.8578050000000026</v>
      </c>
    </row>
    <row r="37" spans="1:9">
      <c r="A37" s="733" t="s">
        <v>81</v>
      </c>
      <c r="B37" s="556"/>
      <c r="C37" s="556"/>
      <c r="D37" s="556"/>
      <c r="E37" s="556"/>
      <c r="F37" s="556"/>
      <c r="G37" s="556"/>
      <c r="H37" s="556"/>
      <c r="I37" s="734"/>
    </row>
    <row r="38" spans="1:9">
      <c r="A38" s="203" t="s">
        <v>159</v>
      </c>
      <c r="B38" s="90" t="s">
        <v>28</v>
      </c>
      <c r="C38" s="90">
        <f>HOU_URB_RawData!C53</f>
        <v>60</v>
      </c>
      <c r="D38" s="90">
        <f>HOU_URB_RawData!D53</f>
        <v>60</v>
      </c>
      <c r="E38" s="90">
        <f>HOU_URB_RawData!E53</f>
        <v>60</v>
      </c>
      <c r="F38" s="90">
        <f>HOU_URB_RawData!F53</f>
        <v>60</v>
      </c>
      <c r="G38" s="90">
        <f>HOU_URB_RawData!G53</f>
        <v>60</v>
      </c>
      <c r="H38" s="90">
        <f>HOU_URB_RawData!H53</f>
        <v>60</v>
      </c>
      <c r="I38" s="91">
        <f>HOU_URB_RawData!I53</f>
        <v>60</v>
      </c>
    </row>
    <row r="39" spans="1:9">
      <c r="A39" s="203" t="s">
        <v>160</v>
      </c>
      <c r="B39" s="90" t="s">
        <v>28</v>
      </c>
      <c r="C39" s="90">
        <f>HOU_URB_RawData!C54</f>
        <v>70</v>
      </c>
      <c r="D39" s="90">
        <f>HOU_URB_RawData!D54</f>
        <v>70</v>
      </c>
      <c r="E39" s="90">
        <f>HOU_URB_RawData!E54</f>
        <v>70</v>
      </c>
      <c r="F39" s="90">
        <f>HOU_URB_RawData!F54</f>
        <v>70</v>
      </c>
      <c r="G39" s="90">
        <f>HOU_URB_RawData!G54</f>
        <v>70</v>
      </c>
      <c r="H39" s="90">
        <f>HOU_URB_RawData!H54</f>
        <v>70</v>
      </c>
      <c r="I39" s="91">
        <f>HOU_URB_RawData!I54</f>
        <v>70</v>
      </c>
    </row>
    <row r="40" spans="1:9">
      <c r="A40" s="203" t="s">
        <v>161</v>
      </c>
      <c r="B40" s="90" t="s">
        <v>28</v>
      </c>
      <c r="C40" s="90">
        <f>HOU_URB_RawData!C55</f>
        <v>100</v>
      </c>
      <c r="D40" s="90">
        <f>HOU_URB_RawData!D55</f>
        <v>100</v>
      </c>
      <c r="E40" s="90">
        <f>HOU_URB_RawData!E55</f>
        <v>100</v>
      </c>
      <c r="F40" s="90">
        <f>HOU_URB_RawData!F55</f>
        <v>100</v>
      </c>
      <c r="G40" s="90">
        <f>HOU_URB_RawData!G55</f>
        <v>100</v>
      </c>
      <c r="H40" s="90">
        <f>HOU_URB_RawData!H55</f>
        <v>100</v>
      </c>
      <c r="I40" s="91">
        <f>HOU_URB_RawData!I55</f>
        <v>100</v>
      </c>
    </row>
    <row r="41" spans="1:9">
      <c r="A41" s="203" t="s">
        <v>50</v>
      </c>
      <c r="B41" s="90" t="s">
        <v>28</v>
      </c>
      <c r="C41" s="90">
        <f>HOU_URB_RawData!C56</f>
        <v>350</v>
      </c>
      <c r="D41" s="90">
        <f>HOU_URB_RawData!D56</f>
        <v>100</v>
      </c>
      <c r="E41" s="90">
        <f>HOU_URB_RawData!E56</f>
        <v>100</v>
      </c>
      <c r="F41" s="90">
        <f>HOU_URB_RawData!F56</f>
        <v>100</v>
      </c>
      <c r="G41" s="90">
        <f>HOU_URB_RawData!G56</f>
        <v>100</v>
      </c>
      <c r="H41" s="90">
        <f>HOU_URB_RawData!H56</f>
        <v>100</v>
      </c>
      <c r="I41" s="91">
        <f>HOU_URB_RawData!I56</f>
        <v>100</v>
      </c>
    </row>
    <row r="42" spans="1:9">
      <c r="A42" s="203" t="s">
        <v>80</v>
      </c>
      <c r="B42" s="90" t="s">
        <v>28</v>
      </c>
      <c r="C42" s="90">
        <f>HOU_URB_RawData!C57</f>
        <v>100</v>
      </c>
      <c r="D42" s="90">
        <f>HOU_URB_RawData!D57</f>
        <v>100</v>
      </c>
      <c r="E42" s="90">
        <f>HOU_URB_RawData!E57</f>
        <v>100</v>
      </c>
      <c r="F42" s="90">
        <f>HOU_URB_RawData!F57</f>
        <v>100</v>
      </c>
      <c r="G42" s="90">
        <f>HOU_URB_RawData!G57</f>
        <v>100</v>
      </c>
      <c r="H42" s="90">
        <f>HOU_URB_RawData!H57</f>
        <v>100</v>
      </c>
      <c r="I42" s="91">
        <f>HOU_URB_RawData!I57</f>
        <v>100</v>
      </c>
    </row>
    <row r="43" spans="1:9">
      <c r="A43" s="203" t="s">
        <v>162</v>
      </c>
      <c r="B43" s="90" t="s">
        <v>28</v>
      </c>
      <c r="C43" s="90">
        <f>HOU_URB_RawData!C58</f>
        <v>100</v>
      </c>
      <c r="D43" s="90">
        <f>HOU_URB_RawData!D58</f>
        <v>100</v>
      </c>
      <c r="E43" s="90">
        <f>HOU_URB_RawData!E58</f>
        <v>100</v>
      </c>
      <c r="F43" s="90">
        <f>HOU_URB_RawData!F58</f>
        <v>100</v>
      </c>
      <c r="G43" s="90">
        <f>HOU_URB_RawData!G58</f>
        <v>100</v>
      </c>
      <c r="H43" s="90">
        <f>HOU_URB_RawData!H58</f>
        <v>100</v>
      </c>
      <c r="I43" s="91">
        <f>HOU_URB_RawData!I58</f>
        <v>100</v>
      </c>
    </row>
    <row r="44" spans="1:9">
      <c r="A44" s="204" t="s">
        <v>52</v>
      </c>
      <c r="B44" s="92" t="s">
        <v>28</v>
      </c>
      <c r="C44" s="92">
        <f>HOU_URB_RawData!C59</f>
        <v>100</v>
      </c>
      <c r="D44" s="92">
        <f>HOU_URB_RawData!D59</f>
        <v>100</v>
      </c>
      <c r="E44" s="92">
        <f>HOU_URB_RawData!E59</f>
        <v>100</v>
      </c>
      <c r="F44" s="92">
        <f>HOU_URB_RawData!F59</f>
        <v>100</v>
      </c>
      <c r="G44" s="92">
        <f>HOU_URB_RawData!G59</f>
        <v>100</v>
      </c>
      <c r="H44" s="92">
        <f>HOU_URB_RawData!H59</f>
        <v>100</v>
      </c>
      <c r="I44" s="93">
        <f>HOU_URB_RawData!I59</f>
        <v>100</v>
      </c>
    </row>
    <row r="45" spans="1:9">
      <c r="A45" s="747" t="s">
        <v>82</v>
      </c>
      <c r="B45" s="748"/>
      <c r="C45" s="748"/>
      <c r="D45" s="748"/>
      <c r="E45" s="748"/>
      <c r="F45" s="748"/>
      <c r="G45" s="748"/>
      <c r="H45" s="748"/>
      <c r="I45" s="749"/>
    </row>
    <row r="46" spans="1:9">
      <c r="A46" s="66" t="s">
        <v>10</v>
      </c>
      <c r="B46" s="67" t="s">
        <v>55</v>
      </c>
      <c r="C46" s="118">
        <f t="shared" ref="C46:I52" si="2">C30*C38/100</f>
        <v>19.2</v>
      </c>
      <c r="D46" s="118">
        <f t="shared" si="2"/>
        <v>21.12</v>
      </c>
      <c r="E46" s="118">
        <f t="shared" si="2"/>
        <v>23.232000000000003</v>
      </c>
      <c r="F46" s="118">
        <f t="shared" si="2"/>
        <v>25.55520000000001</v>
      </c>
      <c r="G46" s="118">
        <f t="shared" si="2"/>
        <v>28.110720000000011</v>
      </c>
      <c r="H46" s="118">
        <f t="shared" si="2"/>
        <v>30.921792000000014</v>
      </c>
      <c r="I46" s="119">
        <f t="shared" si="2"/>
        <v>34.013971200000022</v>
      </c>
    </row>
    <row r="47" spans="1:9">
      <c r="A47" s="66" t="s">
        <v>11</v>
      </c>
      <c r="B47" s="67" t="s">
        <v>55</v>
      </c>
      <c r="C47" s="118">
        <f t="shared" si="2"/>
        <v>8.4</v>
      </c>
      <c r="D47" s="118">
        <f t="shared" si="2"/>
        <v>9.240000000000002</v>
      </c>
      <c r="E47" s="118">
        <f t="shared" si="2"/>
        <v>10.164000000000001</v>
      </c>
      <c r="F47" s="118">
        <f t="shared" si="2"/>
        <v>11.180400000000004</v>
      </c>
      <c r="G47" s="118">
        <f t="shared" si="2"/>
        <v>12.298440000000005</v>
      </c>
      <c r="H47" s="118">
        <f t="shared" si="2"/>
        <v>13.528284000000006</v>
      </c>
      <c r="I47" s="119">
        <f t="shared" si="2"/>
        <v>14.881112400000006</v>
      </c>
    </row>
    <row r="48" spans="1:9">
      <c r="A48" s="66" t="s">
        <v>78</v>
      </c>
      <c r="B48" s="67" t="s">
        <v>55</v>
      </c>
      <c r="C48" s="118">
        <f t="shared" si="2"/>
        <v>44</v>
      </c>
      <c r="D48" s="118">
        <f t="shared" si="2"/>
        <v>48.400000000000006</v>
      </c>
      <c r="E48" s="118">
        <f t="shared" si="2"/>
        <v>53.240000000000009</v>
      </c>
      <c r="F48" s="118">
        <f t="shared" si="2"/>
        <v>58.564000000000014</v>
      </c>
      <c r="G48" s="118">
        <f t="shared" si="2"/>
        <v>64.420400000000015</v>
      </c>
      <c r="H48" s="118">
        <f t="shared" si="2"/>
        <v>70.862440000000021</v>
      </c>
      <c r="I48" s="119">
        <f t="shared" si="2"/>
        <v>77.948684000000029</v>
      </c>
    </row>
    <row r="49" spans="1:9">
      <c r="A49" s="66" t="s">
        <v>190</v>
      </c>
      <c r="B49" s="67" t="s">
        <v>55</v>
      </c>
      <c r="C49" s="118">
        <f t="shared" si="2"/>
        <v>35</v>
      </c>
      <c r="D49" s="118">
        <f t="shared" si="2"/>
        <v>9.6800000000000015</v>
      </c>
      <c r="E49" s="118">
        <f t="shared" si="2"/>
        <v>10.648000000000003</v>
      </c>
      <c r="F49" s="118">
        <f t="shared" si="2"/>
        <v>11.712800000000005</v>
      </c>
      <c r="G49" s="118">
        <f t="shared" si="2"/>
        <v>12.884080000000004</v>
      </c>
      <c r="H49" s="118">
        <f t="shared" si="2"/>
        <v>14.172488000000005</v>
      </c>
      <c r="I49" s="119">
        <f t="shared" si="2"/>
        <v>15.589736800000004</v>
      </c>
    </row>
    <row r="50" spans="1:9">
      <c r="A50" s="66" t="s">
        <v>80</v>
      </c>
      <c r="B50" s="67" t="s">
        <v>55</v>
      </c>
      <c r="C50" s="118">
        <f t="shared" si="2"/>
        <v>34</v>
      </c>
      <c r="D50" s="118">
        <f t="shared" si="2"/>
        <v>37.400000000000006</v>
      </c>
      <c r="E50" s="118">
        <f t="shared" si="2"/>
        <v>41.140000000000008</v>
      </c>
      <c r="F50" s="118">
        <f t="shared" si="2"/>
        <v>45.254000000000012</v>
      </c>
      <c r="G50" s="118">
        <f t="shared" si="2"/>
        <v>49.779400000000017</v>
      </c>
      <c r="H50" s="118">
        <f t="shared" si="2"/>
        <v>54.757340000000021</v>
      </c>
      <c r="I50" s="119">
        <f t="shared" si="2"/>
        <v>60.23307400000003</v>
      </c>
    </row>
    <row r="51" spans="1:9" ht="15.75" customHeight="1">
      <c r="A51" s="66" t="s">
        <v>158</v>
      </c>
      <c r="B51" s="67" t="s">
        <v>55</v>
      </c>
      <c r="C51" s="118">
        <f t="shared" si="2"/>
        <v>12</v>
      </c>
      <c r="D51" s="118">
        <f t="shared" si="2"/>
        <v>13.2</v>
      </c>
      <c r="E51" s="118">
        <f t="shared" si="2"/>
        <v>14.520000000000003</v>
      </c>
      <c r="F51" s="118">
        <f t="shared" si="2"/>
        <v>15.972000000000005</v>
      </c>
      <c r="G51" s="118">
        <f t="shared" si="2"/>
        <v>17.569200000000006</v>
      </c>
      <c r="H51" s="118">
        <f t="shared" si="2"/>
        <v>19.326120000000007</v>
      </c>
      <c r="I51" s="119">
        <f t="shared" si="2"/>
        <v>21.258732000000009</v>
      </c>
    </row>
    <row r="52" spans="1:9" ht="15.75" customHeight="1">
      <c r="A52" s="66" t="s">
        <v>13</v>
      </c>
      <c r="B52" s="67" t="s">
        <v>55</v>
      </c>
      <c r="C52" s="118">
        <f t="shared" si="2"/>
        <v>5</v>
      </c>
      <c r="D52" s="118">
        <f t="shared" si="2"/>
        <v>5.5</v>
      </c>
      <c r="E52" s="118">
        <f t="shared" si="2"/>
        <v>6.0500000000000007</v>
      </c>
      <c r="F52" s="118">
        <f t="shared" si="2"/>
        <v>6.6550000000000011</v>
      </c>
      <c r="G52" s="118">
        <f t="shared" si="2"/>
        <v>7.3205000000000018</v>
      </c>
      <c r="H52" s="118">
        <f t="shared" si="2"/>
        <v>8.0525500000000019</v>
      </c>
      <c r="I52" s="119">
        <f t="shared" si="2"/>
        <v>8.8578050000000026</v>
      </c>
    </row>
    <row r="53" spans="1:9" ht="15.75" customHeight="1">
      <c r="A53" s="95" t="s">
        <v>34</v>
      </c>
      <c r="B53" s="96" t="s">
        <v>55</v>
      </c>
      <c r="C53" s="208">
        <f t="shared" ref="C53:I53" si="3">SUM(C46:C52)</f>
        <v>157.6</v>
      </c>
      <c r="D53" s="208">
        <f t="shared" si="3"/>
        <v>144.54000000000002</v>
      </c>
      <c r="E53" s="208">
        <f t="shared" si="3"/>
        <v>158.99400000000006</v>
      </c>
      <c r="F53" s="208">
        <f t="shared" si="3"/>
        <v>174.89340000000004</v>
      </c>
      <c r="G53" s="208">
        <f t="shared" si="3"/>
        <v>192.38274000000004</v>
      </c>
      <c r="H53" s="208">
        <f t="shared" si="3"/>
        <v>211.62101400000009</v>
      </c>
      <c r="I53" s="209">
        <f t="shared" si="3"/>
        <v>232.78311540000013</v>
      </c>
    </row>
    <row r="54" spans="1:9">
      <c r="A54" s="750" t="s">
        <v>83</v>
      </c>
      <c r="B54" s="751"/>
      <c r="C54" s="751"/>
      <c r="D54" s="751"/>
      <c r="E54" s="751"/>
      <c r="F54" s="751"/>
      <c r="G54" s="751"/>
      <c r="H54" s="751"/>
      <c r="I54" s="752"/>
    </row>
    <row r="55" spans="1:9">
      <c r="A55" s="94"/>
      <c r="B55" s="89"/>
      <c r="C55" s="5">
        <v>2022</v>
      </c>
      <c r="D55" s="5">
        <v>2025</v>
      </c>
      <c r="E55" s="5">
        <v>2030</v>
      </c>
      <c r="F55" s="5">
        <v>2035</v>
      </c>
      <c r="G55" s="5">
        <v>2040</v>
      </c>
      <c r="H55" s="5">
        <v>2045</v>
      </c>
      <c r="I55" s="29">
        <v>2050</v>
      </c>
    </row>
    <row r="56" spans="1:9">
      <c r="A56" s="210" t="s">
        <v>54</v>
      </c>
      <c r="B56" s="211" t="s">
        <v>28</v>
      </c>
      <c r="C56" s="212">
        <f>C46/C$53*100</f>
        <v>12.18274111675127</v>
      </c>
      <c r="D56" s="212">
        <f t="shared" ref="D56:I62" si="4">D46/D$53</f>
        <v>0.14611872146118721</v>
      </c>
      <c r="E56" s="212">
        <f t="shared" si="4"/>
        <v>0.14611872146118718</v>
      </c>
      <c r="F56" s="212">
        <f t="shared" si="4"/>
        <v>0.14611872146118723</v>
      </c>
      <c r="G56" s="212">
        <f t="shared" si="4"/>
        <v>0.14611872146118723</v>
      </c>
      <c r="H56" s="212">
        <f t="shared" si="4"/>
        <v>0.14611872146118723</v>
      </c>
      <c r="I56" s="213">
        <f t="shared" si="4"/>
        <v>0.14611872146118723</v>
      </c>
    </row>
    <row r="57" spans="1:9">
      <c r="A57" s="210" t="s">
        <v>11</v>
      </c>
      <c r="B57" s="211" t="s">
        <v>28</v>
      </c>
      <c r="C57" s="212">
        <f>C47/C$53*100</f>
        <v>5.3299492385786813</v>
      </c>
      <c r="D57" s="212">
        <f t="shared" si="4"/>
        <v>6.3926940639269417E-2</v>
      </c>
      <c r="E57" s="212">
        <f t="shared" si="4"/>
        <v>6.3926940639269389E-2</v>
      </c>
      <c r="F57" s="212">
        <f t="shared" si="4"/>
        <v>6.3926940639269417E-2</v>
      </c>
      <c r="G57" s="212">
        <f t="shared" si="4"/>
        <v>6.3926940639269417E-2</v>
      </c>
      <c r="H57" s="212">
        <f t="shared" si="4"/>
        <v>6.3926940639269417E-2</v>
      </c>
      <c r="I57" s="213">
        <f t="shared" si="4"/>
        <v>6.3926940639269403E-2</v>
      </c>
    </row>
    <row r="58" spans="1:9">
      <c r="A58" s="210" t="s">
        <v>12</v>
      </c>
      <c r="B58" s="211" t="s">
        <v>28</v>
      </c>
      <c r="C58" s="212">
        <f>(C48+C49)/C$53*100</f>
        <v>50.126903553299499</v>
      </c>
      <c r="D58" s="212">
        <f t="shared" si="4"/>
        <v>0.33485540334855401</v>
      </c>
      <c r="E58" s="212">
        <f t="shared" si="4"/>
        <v>0.33485540334855396</v>
      </c>
      <c r="F58" s="212">
        <f t="shared" si="4"/>
        <v>0.33485540334855401</v>
      </c>
      <c r="G58" s="212">
        <f t="shared" si="4"/>
        <v>0.33485540334855401</v>
      </c>
      <c r="H58" s="212">
        <f t="shared" si="4"/>
        <v>0.33485540334855401</v>
      </c>
      <c r="I58" s="213">
        <f t="shared" si="4"/>
        <v>0.33485540334855396</v>
      </c>
    </row>
    <row r="59" spans="1:9">
      <c r="A59" s="210" t="s">
        <v>165</v>
      </c>
      <c r="B59" s="211" t="s">
        <v>28</v>
      </c>
      <c r="C59" s="212">
        <f>C49/C$53*100</f>
        <v>22.208121827411169</v>
      </c>
      <c r="D59" s="212">
        <f t="shared" si="4"/>
        <v>6.6971080669710803E-2</v>
      </c>
      <c r="E59" s="212">
        <f t="shared" si="4"/>
        <v>6.6971080669710803E-2</v>
      </c>
      <c r="F59" s="212">
        <f t="shared" si="4"/>
        <v>6.6971080669710817E-2</v>
      </c>
      <c r="G59" s="212">
        <f t="shared" si="4"/>
        <v>6.6971080669710817E-2</v>
      </c>
      <c r="H59" s="212">
        <f t="shared" si="4"/>
        <v>6.6971080669710803E-2</v>
      </c>
      <c r="I59" s="213">
        <f t="shared" si="4"/>
        <v>6.6971080669710789E-2</v>
      </c>
    </row>
    <row r="60" spans="1:9">
      <c r="A60" s="210" t="s">
        <v>80</v>
      </c>
      <c r="B60" s="211" t="s">
        <v>28</v>
      </c>
      <c r="C60" s="212">
        <f>C50/C$53*100</f>
        <v>21.573604060913706</v>
      </c>
      <c r="D60" s="212">
        <f t="shared" si="4"/>
        <v>0.25875190258751901</v>
      </c>
      <c r="E60" s="212">
        <f t="shared" si="4"/>
        <v>0.25875190258751896</v>
      </c>
      <c r="F60" s="212">
        <f t="shared" si="4"/>
        <v>0.25875190258751901</v>
      </c>
      <c r="G60" s="212">
        <f t="shared" si="4"/>
        <v>0.25875190258751907</v>
      </c>
      <c r="H60" s="212">
        <f t="shared" si="4"/>
        <v>0.25875190258751901</v>
      </c>
      <c r="I60" s="213">
        <f t="shared" si="4"/>
        <v>0.25875190258751901</v>
      </c>
    </row>
    <row r="61" spans="1:9">
      <c r="A61" s="210" t="s">
        <v>158</v>
      </c>
      <c r="B61" s="211" t="s">
        <v>28</v>
      </c>
      <c r="C61" s="212">
        <f>C51/C$53*100</f>
        <v>7.6142131979695442</v>
      </c>
      <c r="D61" s="212">
        <f t="shared" si="4"/>
        <v>9.132420091324199E-2</v>
      </c>
      <c r="E61" s="212">
        <f t="shared" si="4"/>
        <v>9.132420091324199E-2</v>
      </c>
      <c r="F61" s="212">
        <f t="shared" si="4"/>
        <v>9.1324200913242018E-2</v>
      </c>
      <c r="G61" s="212">
        <f t="shared" si="4"/>
        <v>9.1324200913242018E-2</v>
      </c>
      <c r="H61" s="212">
        <f t="shared" si="4"/>
        <v>9.1324200913242004E-2</v>
      </c>
      <c r="I61" s="213">
        <f t="shared" si="4"/>
        <v>9.1324200913242004E-2</v>
      </c>
    </row>
    <row r="62" spans="1:9">
      <c r="A62" s="214" t="s">
        <v>13</v>
      </c>
      <c r="B62" s="215" t="s">
        <v>28</v>
      </c>
      <c r="C62" s="216">
        <f>C52/C$53*100</f>
        <v>3.1725888324873095</v>
      </c>
      <c r="D62" s="216">
        <f t="shared" si="4"/>
        <v>3.8051750380517502E-2</v>
      </c>
      <c r="E62" s="216">
        <f t="shared" si="4"/>
        <v>3.8051750380517495E-2</v>
      </c>
      <c r="F62" s="216">
        <f t="shared" si="4"/>
        <v>3.8051750380517502E-2</v>
      </c>
      <c r="G62" s="216">
        <f t="shared" si="4"/>
        <v>3.8051750380517502E-2</v>
      </c>
      <c r="H62" s="216">
        <f t="shared" si="4"/>
        <v>3.8051750380517495E-2</v>
      </c>
      <c r="I62" s="217">
        <f t="shared" si="4"/>
        <v>3.8051750380517495E-2</v>
      </c>
    </row>
    <row r="63" spans="1:9" s="58" customFormat="1" ht="18.600000000000001" customHeight="1">
      <c r="A63" s="632" t="s">
        <v>163</v>
      </c>
      <c r="B63" s="633"/>
      <c r="C63" s="633"/>
      <c r="D63" s="633"/>
      <c r="E63" s="633"/>
      <c r="F63" s="633"/>
      <c r="G63" s="633"/>
      <c r="H63" s="633"/>
      <c r="I63" s="634"/>
    </row>
    <row r="64" spans="1:9">
      <c r="A64" s="79"/>
      <c r="B64" s="5" t="s">
        <v>31</v>
      </c>
      <c r="C64" s="5">
        <v>2022</v>
      </c>
      <c r="D64" s="5">
        <v>2025</v>
      </c>
      <c r="E64" s="5">
        <v>2030</v>
      </c>
      <c r="F64" s="5">
        <v>2035</v>
      </c>
      <c r="G64" s="5">
        <v>2040</v>
      </c>
      <c r="H64" s="5">
        <v>2045</v>
      </c>
      <c r="I64" s="29">
        <v>2050</v>
      </c>
    </row>
    <row r="65" spans="1:9" ht="30">
      <c r="A65" s="49" t="s">
        <v>191</v>
      </c>
      <c r="B65" s="5" t="s">
        <v>192</v>
      </c>
      <c r="C65" s="107">
        <f t="shared" ref="C65:I65" si="5">C95/C70</f>
        <v>68.047058823529426</v>
      </c>
      <c r="D65" s="107">
        <f t="shared" si="5"/>
        <v>56.682352941176482</v>
      </c>
      <c r="E65" s="107">
        <f t="shared" si="5"/>
        <v>53.443361344537834</v>
      </c>
      <c r="F65" s="107">
        <f t="shared" si="5"/>
        <v>51.439235294117658</v>
      </c>
      <c r="G65" s="107">
        <f t="shared" si="5"/>
        <v>50.296141176470606</v>
      </c>
      <c r="H65" s="107">
        <f t="shared" si="5"/>
        <v>49.793179764705904</v>
      </c>
      <c r="I65" s="108">
        <f t="shared" si="5"/>
        <v>49.793179764705911</v>
      </c>
    </row>
    <row r="66" spans="1:9" ht="15.75">
      <c r="A66" s="693" t="s">
        <v>164</v>
      </c>
      <c r="B66" s="694"/>
      <c r="C66" s="694"/>
      <c r="D66" s="694"/>
      <c r="E66" s="694"/>
      <c r="F66" s="694"/>
      <c r="G66" s="694"/>
      <c r="H66" s="694"/>
      <c r="I66" s="695"/>
    </row>
    <row r="67" spans="1:9">
      <c r="A67" s="49" t="s">
        <v>220</v>
      </c>
      <c r="B67" s="5" t="s">
        <v>28</v>
      </c>
      <c r="C67" s="83">
        <f>HOU_URB_RawData!C63</f>
        <v>90</v>
      </c>
      <c r="D67" s="83">
        <f>HOU_URB_RawData!D63</f>
        <v>90</v>
      </c>
      <c r="E67" s="83">
        <f>HOU_URB_RawData!E63</f>
        <v>90</v>
      </c>
      <c r="F67" s="83">
        <f>HOU_URB_RawData!F63</f>
        <v>90</v>
      </c>
      <c r="G67" s="83">
        <f>HOU_URB_RawData!G63</f>
        <v>90</v>
      </c>
      <c r="H67" s="83">
        <f>HOU_URB_RawData!H63</f>
        <v>90</v>
      </c>
      <c r="I67" s="84">
        <f>HOU_URB_RawData!I63</f>
        <v>90</v>
      </c>
    </row>
    <row r="68" spans="1:9">
      <c r="A68" s="49" t="s">
        <v>221</v>
      </c>
      <c r="B68" s="5" t="s">
        <v>28</v>
      </c>
      <c r="C68" s="83">
        <f>HOU_URB_RawData!C64</f>
        <v>80</v>
      </c>
      <c r="D68" s="83">
        <f>HOU_URB_RawData!D64</f>
        <v>80</v>
      </c>
      <c r="E68" s="83">
        <f>HOU_URB_RawData!E64</f>
        <v>80</v>
      </c>
      <c r="F68" s="83">
        <f>HOU_URB_RawData!F64</f>
        <v>80</v>
      </c>
      <c r="G68" s="83">
        <f>HOU_URB_RawData!G64</f>
        <v>80</v>
      </c>
      <c r="H68" s="83">
        <f>HOU_URB_RawData!H64</f>
        <v>80</v>
      </c>
      <c r="I68" s="84">
        <f>HOU_URB_RawData!I64</f>
        <v>80</v>
      </c>
    </row>
    <row r="69" spans="1:9">
      <c r="A69" s="49" t="s">
        <v>222</v>
      </c>
      <c r="B69" s="5" t="s">
        <v>28</v>
      </c>
      <c r="C69" s="83">
        <f>HOU_URB_RawData!C65</f>
        <v>60</v>
      </c>
      <c r="D69" s="83">
        <f>HOU_URB_RawData!D65</f>
        <v>60</v>
      </c>
      <c r="E69" s="83">
        <f>HOU_URB_RawData!E65</f>
        <v>60</v>
      </c>
      <c r="F69" s="83">
        <f>HOU_URB_RawData!F65</f>
        <v>60</v>
      </c>
      <c r="G69" s="83">
        <f>HOU_URB_RawData!G65</f>
        <v>60</v>
      </c>
      <c r="H69" s="83">
        <f>HOU_URB_RawData!H65</f>
        <v>60</v>
      </c>
      <c r="I69" s="84">
        <f>HOU_URB_RawData!I65</f>
        <v>60</v>
      </c>
    </row>
    <row r="70" spans="1:9">
      <c r="A70" s="47" t="s">
        <v>193</v>
      </c>
      <c r="B70" s="36" t="s">
        <v>23</v>
      </c>
      <c r="C70" s="112">
        <f>(C67*C5+C68*C6+C69*C7)/10000*HOU_URB_RawData!C15/100*HOU_URB_RawData!C13</f>
        <v>2.125</v>
      </c>
      <c r="D70" s="112">
        <f>(D67*D5+D68*D6+D69*D7)/10000*HOU_URB_RawData!D15/100*HOU_URB_RawData!D13</f>
        <v>2.5499999999999998</v>
      </c>
      <c r="E70" s="112">
        <f>(E67*E5+E68*E6+E69*E7)/10000*HOU_URB_RawData!E15/100*HOU_URB_RawData!E13</f>
        <v>2.9750000000000001</v>
      </c>
      <c r="F70" s="112">
        <f>(F67*F5+F68*F6+F69*F7)/10000*HOU_URB_RawData!F15/100*HOU_URB_RawData!F13</f>
        <v>3.4</v>
      </c>
      <c r="G70" s="112">
        <f>(G67*G5+G68*G6+G69*G7)/10000*HOU_URB_RawData!G15/100*HOU_URB_RawData!G13</f>
        <v>3.8249999999999997</v>
      </c>
      <c r="H70" s="112">
        <f>(H67*H5+H68*H6+H69*H7)/10000*HOU_URB_RawData!H15/100*HOU_URB_RawData!H13</f>
        <v>4.25</v>
      </c>
      <c r="I70" s="113">
        <f>(I67*I5+I68*I6+I69*I7)/10000*HOU_URB_RawData!I15/100*HOU_URB_RawData!I13</f>
        <v>4.6749999999999998</v>
      </c>
    </row>
    <row r="71" spans="1:9">
      <c r="A71" s="699" t="s">
        <v>62</v>
      </c>
      <c r="B71" s="562"/>
      <c r="C71" s="562"/>
      <c r="D71" s="562"/>
      <c r="E71" s="562"/>
      <c r="F71" s="562"/>
      <c r="G71" s="562"/>
      <c r="H71" s="562"/>
      <c r="I71" s="700"/>
    </row>
    <row r="72" spans="1:9">
      <c r="A72" s="65" t="s">
        <v>10</v>
      </c>
      <c r="B72" s="59" t="s">
        <v>55</v>
      </c>
      <c r="C72" s="116">
        <f>HOU_URB_RawData!C67</f>
        <v>32</v>
      </c>
      <c r="D72" s="116">
        <f>HOU_URB_RawData!D67</f>
        <v>35.200000000000003</v>
      </c>
      <c r="E72" s="116">
        <f>HOU_URB_RawData!E67</f>
        <v>38.720000000000006</v>
      </c>
      <c r="F72" s="116">
        <f>HOU_URB_RawData!F67</f>
        <v>42.592000000000013</v>
      </c>
      <c r="G72" s="116">
        <f>HOU_URB_RawData!G67</f>
        <v>46.85120000000002</v>
      </c>
      <c r="H72" s="116">
        <f>HOU_URB_RawData!H67</f>
        <v>51.536320000000025</v>
      </c>
      <c r="I72" s="117">
        <f>HOU_URB_RawData!I67</f>
        <v>56.689952000000034</v>
      </c>
    </row>
    <row r="73" spans="1:9">
      <c r="A73" s="65" t="s">
        <v>11</v>
      </c>
      <c r="B73" s="59" t="s">
        <v>55</v>
      </c>
      <c r="C73" s="116">
        <f>HOU_URB_RawData!C68</f>
        <v>12</v>
      </c>
      <c r="D73" s="116">
        <f>HOU_URB_RawData!D68</f>
        <v>13.200000000000001</v>
      </c>
      <c r="E73" s="116">
        <f>HOU_URB_RawData!E68</f>
        <v>14.520000000000003</v>
      </c>
      <c r="F73" s="116">
        <f>HOU_URB_RawData!F68</f>
        <v>15.972000000000005</v>
      </c>
      <c r="G73" s="116">
        <f>HOU_URB_RawData!G68</f>
        <v>17.569200000000006</v>
      </c>
      <c r="H73" s="116">
        <f>HOU_URB_RawData!H68</f>
        <v>19.326120000000007</v>
      </c>
      <c r="I73" s="117">
        <f>HOU_URB_RawData!I68</f>
        <v>21.258732000000009</v>
      </c>
    </row>
    <row r="74" spans="1:9">
      <c r="A74" s="65" t="s">
        <v>12</v>
      </c>
      <c r="B74" s="59" t="s">
        <v>55</v>
      </c>
      <c r="C74" s="116">
        <f>HOU_URB_RawData!C69</f>
        <v>44</v>
      </c>
      <c r="D74" s="116">
        <f>HOU_URB_RawData!D69</f>
        <v>48.400000000000006</v>
      </c>
      <c r="E74" s="116">
        <f>HOU_URB_RawData!E69</f>
        <v>53.240000000000009</v>
      </c>
      <c r="F74" s="116">
        <f>HOU_URB_RawData!F69</f>
        <v>58.564000000000014</v>
      </c>
      <c r="G74" s="116">
        <f>HOU_URB_RawData!G69</f>
        <v>64.420400000000015</v>
      </c>
      <c r="H74" s="116">
        <f>HOU_URB_RawData!H69</f>
        <v>70.862440000000021</v>
      </c>
      <c r="I74" s="117">
        <f>HOU_URB_RawData!I69</f>
        <v>77.948684000000029</v>
      </c>
    </row>
    <row r="75" spans="1:9">
      <c r="A75" s="65" t="s">
        <v>165</v>
      </c>
      <c r="B75" s="59" t="s">
        <v>55</v>
      </c>
      <c r="C75" s="116">
        <f>HOU_URB_RawData!C70</f>
        <v>8.8000000000000007</v>
      </c>
      <c r="D75" s="116">
        <f>HOU_URB_RawData!D70</f>
        <v>9.6800000000000015</v>
      </c>
      <c r="E75" s="116">
        <f>HOU_URB_RawData!E70</f>
        <v>10.648000000000003</v>
      </c>
      <c r="F75" s="116">
        <f>HOU_URB_RawData!F70</f>
        <v>11.712800000000003</v>
      </c>
      <c r="G75" s="116">
        <f>HOU_URB_RawData!G70</f>
        <v>12.884080000000004</v>
      </c>
      <c r="H75" s="116">
        <f>HOU_URB_RawData!H70</f>
        <v>14.172488000000005</v>
      </c>
      <c r="I75" s="117">
        <f>HOU_URB_RawData!I70</f>
        <v>15.589736800000006</v>
      </c>
    </row>
    <row r="76" spans="1:9">
      <c r="A76" s="65" t="s">
        <v>80</v>
      </c>
      <c r="B76" s="59" t="s">
        <v>55</v>
      </c>
      <c r="C76" s="116">
        <f>HOU_URB_RawData!C71</f>
        <v>34</v>
      </c>
      <c r="D76" s="116">
        <f>HOU_URB_RawData!D71</f>
        <v>37.400000000000006</v>
      </c>
      <c r="E76" s="116">
        <f>HOU_URB_RawData!E71</f>
        <v>41.140000000000008</v>
      </c>
      <c r="F76" s="116">
        <f>HOU_URB_RawData!F71</f>
        <v>45.254000000000012</v>
      </c>
      <c r="G76" s="116">
        <f>HOU_URB_RawData!G71</f>
        <v>49.779400000000017</v>
      </c>
      <c r="H76" s="116">
        <f>HOU_URB_RawData!H71</f>
        <v>54.757340000000021</v>
      </c>
      <c r="I76" s="117">
        <f>HOU_URB_RawData!I71</f>
        <v>60.23307400000003</v>
      </c>
    </row>
    <row r="77" spans="1:9">
      <c r="A77" s="65" t="s">
        <v>158</v>
      </c>
      <c r="B77" s="59" t="s">
        <v>55</v>
      </c>
      <c r="C77" s="116">
        <f>HOU_URB_RawData!C72</f>
        <v>12</v>
      </c>
      <c r="D77" s="116">
        <f>HOU_URB_RawData!D72</f>
        <v>13.200000000000001</v>
      </c>
      <c r="E77" s="116">
        <f>HOU_URB_RawData!E72</f>
        <v>14.520000000000003</v>
      </c>
      <c r="F77" s="116">
        <f>HOU_URB_RawData!F72</f>
        <v>15.972000000000005</v>
      </c>
      <c r="G77" s="116">
        <f>HOU_URB_RawData!G72</f>
        <v>17.569200000000006</v>
      </c>
      <c r="H77" s="116">
        <f>HOU_URB_RawData!H72</f>
        <v>19.326120000000007</v>
      </c>
      <c r="I77" s="117">
        <f>HOU_URB_RawData!I72</f>
        <v>21.258732000000009</v>
      </c>
    </row>
    <row r="78" spans="1:9">
      <c r="A78" s="63" t="s">
        <v>13</v>
      </c>
      <c r="B78" s="62" t="s">
        <v>55</v>
      </c>
      <c r="C78" s="206">
        <f>HOU_URB_RawData!C73</f>
        <v>5</v>
      </c>
      <c r="D78" s="206">
        <f>HOU_URB_RawData!D73</f>
        <v>5.5</v>
      </c>
      <c r="E78" s="206">
        <f>HOU_URB_RawData!E73</f>
        <v>6.0500000000000007</v>
      </c>
      <c r="F78" s="206">
        <f>HOU_URB_RawData!F73</f>
        <v>6.6550000000000011</v>
      </c>
      <c r="G78" s="206">
        <f>HOU_URB_RawData!G73</f>
        <v>7.3205000000000018</v>
      </c>
      <c r="H78" s="206">
        <f>HOU_URB_RawData!H73</f>
        <v>8.0525500000000019</v>
      </c>
      <c r="I78" s="207">
        <f>HOU_URB_RawData!I73</f>
        <v>8.8578050000000026</v>
      </c>
    </row>
    <row r="79" spans="1:9">
      <c r="A79" s="733" t="s">
        <v>81</v>
      </c>
      <c r="B79" s="556"/>
      <c r="C79" s="556"/>
      <c r="D79" s="556"/>
      <c r="E79" s="556"/>
      <c r="F79" s="556"/>
      <c r="G79" s="556"/>
      <c r="H79" s="556"/>
      <c r="I79" s="734"/>
    </row>
    <row r="80" spans="1:9">
      <c r="A80" s="203" t="s">
        <v>159</v>
      </c>
      <c r="B80" s="90" t="s">
        <v>28</v>
      </c>
      <c r="C80" s="90">
        <f>HOU_URB_RawData!C75</f>
        <v>60</v>
      </c>
      <c r="D80" s="90">
        <f>HOU_URB_RawData!D75</f>
        <v>60</v>
      </c>
      <c r="E80" s="90">
        <f>HOU_URB_RawData!E75</f>
        <v>60</v>
      </c>
      <c r="F80" s="90">
        <f>HOU_URB_RawData!F75</f>
        <v>60</v>
      </c>
      <c r="G80" s="90">
        <f>HOU_URB_RawData!G75</f>
        <v>60</v>
      </c>
      <c r="H80" s="90">
        <f>HOU_URB_RawData!H75</f>
        <v>60</v>
      </c>
      <c r="I80" s="91">
        <f>HOU_URB_RawData!I75</f>
        <v>60</v>
      </c>
    </row>
    <row r="81" spans="1:9">
      <c r="A81" s="203" t="s">
        <v>160</v>
      </c>
      <c r="B81" s="90" t="s">
        <v>28</v>
      </c>
      <c r="C81" s="90">
        <f>HOU_URB_RawData!C76</f>
        <v>70</v>
      </c>
      <c r="D81" s="90">
        <f>HOU_URB_RawData!D76</f>
        <v>70</v>
      </c>
      <c r="E81" s="90">
        <f>HOU_URB_RawData!E76</f>
        <v>70</v>
      </c>
      <c r="F81" s="90">
        <f>HOU_URB_RawData!F76</f>
        <v>70</v>
      </c>
      <c r="G81" s="90">
        <f>HOU_URB_RawData!G76</f>
        <v>70</v>
      </c>
      <c r="H81" s="90">
        <f>HOU_URB_RawData!H76</f>
        <v>70</v>
      </c>
      <c r="I81" s="91">
        <f>HOU_URB_RawData!I76</f>
        <v>70</v>
      </c>
    </row>
    <row r="82" spans="1:9">
      <c r="A82" s="203" t="s">
        <v>161</v>
      </c>
      <c r="B82" s="90" t="s">
        <v>28</v>
      </c>
      <c r="C82" s="90">
        <f>HOU_URB_RawData!C77</f>
        <v>100</v>
      </c>
      <c r="D82" s="90">
        <f>HOU_URB_RawData!D77</f>
        <v>100</v>
      </c>
      <c r="E82" s="90">
        <f>HOU_URB_RawData!E77</f>
        <v>100</v>
      </c>
      <c r="F82" s="90">
        <f>HOU_URB_RawData!F77</f>
        <v>100</v>
      </c>
      <c r="G82" s="90">
        <f>HOU_URB_RawData!G77</f>
        <v>100</v>
      </c>
      <c r="H82" s="90">
        <f>HOU_URB_RawData!H77</f>
        <v>100</v>
      </c>
      <c r="I82" s="91">
        <f>HOU_URB_RawData!I77</f>
        <v>100</v>
      </c>
    </row>
    <row r="83" spans="1:9">
      <c r="A83" s="203" t="s">
        <v>50</v>
      </c>
      <c r="B83" s="90" t="s">
        <v>28</v>
      </c>
      <c r="C83" s="90">
        <f>HOU_URB_RawData!C78</f>
        <v>350</v>
      </c>
      <c r="D83" s="90">
        <f>HOU_URB_RawData!D78</f>
        <v>100</v>
      </c>
      <c r="E83" s="90">
        <f>HOU_URB_RawData!E78</f>
        <v>100</v>
      </c>
      <c r="F83" s="90">
        <f>HOU_URB_RawData!F78</f>
        <v>100</v>
      </c>
      <c r="G83" s="90">
        <f>HOU_URB_RawData!G78</f>
        <v>100</v>
      </c>
      <c r="H83" s="90">
        <f>HOU_URB_RawData!H78</f>
        <v>100</v>
      </c>
      <c r="I83" s="91">
        <f>HOU_URB_RawData!I78</f>
        <v>100</v>
      </c>
    </row>
    <row r="84" spans="1:9">
      <c r="A84" s="203" t="s">
        <v>80</v>
      </c>
      <c r="B84" s="90" t="s">
        <v>28</v>
      </c>
      <c r="C84" s="90">
        <f>HOU_URB_RawData!C79</f>
        <v>100</v>
      </c>
      <c r="D84" s="90">
        <f>HOU_URB_RawData!D79</f>
        <v>100</v>
      </c>
      <c r="E84" s="90">
        <f>HOU_URB_RawData!E79</f>
        <v>100</v>
      </c>
      <c r="F84" s="90">
        <f>HOU_URB_RawData!F79</f>
        <v>100</v>
      </c>
      <c r="G84" s="90">
        <f>HOU_URB_RawData!G79</f>
        <v>100</v>
      </c>
      <c r="H84" s="90">
        <f>HOU_URB_RawData!H79</f>
        <v>100</v>
      </c>
      <c r="I84" s="91">
        <f>HOU_URB_RawData!I79</f>
        <v>100</v>
      </c>
    </row>
    <row r="85" spans="1:9">
      <c r="A85" s="203" t="s">
        <v>162</v>
      </c>
      <c r="B85" s="90" t="s">
        <v>28</v>
      </c>
      <c r="C85" s="90">
        <f>HOU_URB_RawData!C80</f>
        <v>100</v>
      </c>
      <c r="D85" s="90">
        <f>HOU_URB_RawData!D80</f>
        <v>100</v>
      </c>
      <c r="E85" s="90">
        <f>HOU_URB_RawData!E80</f>
        <v>100</v>
      </c>
      <c r="F85" s="90">
        <f>HOU_URB_RawData!F80</f>
        <v>100</v>
      </c>
      <c r="G85" s="90">
        <f>HOU_URB_RawData!G80</f>
        <v>100</v>
      </c>
      <c r="H85" s="90">
        <f>HOU_URB_RawData!H80</f>
        <v>100</v>
      </c>
      <c r="I85" s="91">
        <f>HOU_URB_RawData!I80</f>
        <v>100</v>
      </c>
    </row>
    <row r="86" spans="1:9">
      <c r="A86" s="204" t="s">
        <v>52</v>
      </c>
      <c r="B86" s="92" t="s">
        <v>28</v>
      </c>
      <c r="C86" s="92">
        <f>HOU_URB_RawData!C81</f>
        <v>100</v>
      </c>
      <c r="D86" s="92">
        <f>HOU_URB_RawData!D81</f>
        <v>100</v>
      </c>
      <c r="E86" s="92">
        <f>HOU_URB_RawData!E81</f>
        <v>100</v>
      </c>
      <c r="F86" s="92">
        <f>HOU_URB_RawData!F81</f>
        <v>100</v>
      </c>
      <c r="G86" s="92">
        <f>HOU_URB_RawData!G81</f>
        <v>100</v>
      </c>
      <c r="H86" s="92">
        <f>HOU_URB_RawData!H81</f>
        <v>100</v>
      </c>
      <c r="I86" s="93">
        <f>HOU_URB_RawData!I81</f>
        <v>100</v>
      </c>
    </row>
    <row r="87" spans="1:9">
      <c r="A87" s="747" t="s">
        <v>82</v>
      </c>
      <c r="B87" s="748"/>
      <c r="C87" s="748"/>
      <c r="D87" s="748"/>
      <c r="E87" s="748"/>
      <c r="F87" s="748"/>
      <c r="G87" s="748"/>
      <c r="H87" s="748"/>
      <c r="I87" s="749"/>
    </row>
    <row r="88" spans="1:9">
      <c r="A88" s="66" t="s">
        <v>10</v>
      </c>
      <c r="B88" s="67" t="s">
        <v>55</v>
      </c>
      <c r="C88" s="118">
        <f t="shared" ref="C88:I89" si="6">C72*C80/100</f>
        <v>19.2</v>
      </c>
      <c r="D88" s="118">
        <f t="shared" si="6"/>
        <v>21.12</v>
      </c>
      <c r="E88" s="118">
        <f t="shared" si="6"/>
        <v>23.232000000000003</v>
      </c>
      <c r="F88" s="118">
        <f t="shared" si="6"/>
        <v>25.55520000000001</v>
      </c>
      <c r="G88" s="118">
        <f t="shared" si="6"/>
        <v>28.110720000000011</v>
      </c>
      <c r="H88" s="118">
        <f t="shared" si="6"/>
        <v>30.921792000000014</v>
      </c>
      <c r="I88" s="119">
        <f t="shared" si="6"/>
        <v>34.013971200000022</v>
      </c>
    </row>
    <row r="89" spans="1:9">
      <c r="A89" s="66" t="s">
        <v>11</v>
      </c>
      <c r="B89" s="67" t="s">
        <v>55</v>
      </c>
      <c r="C89" s="118">
        <f t="shared" si="6"/>
        <v>8.4</v>
      </c>
      <c r="D89" s="118">
        <f t="shared" si="6"/>
        <v>9.240000000000002</v>
      </c>
      <c r="E89" s="118">
        <f t="shared" si="6"/>
        <v>10.164000000000001</v>
      </c>
      <c r="F89" s="118">
        <f t="shared" si="6"/>
        <v>11.180400000000004</v>
      </c>
      <c r="G89" s="118">
        <f t="shared" si="6"/>
        <v>12.298440000000005</v>
      </c>
      <c r="H89" s="118">
        <f t="shared" si="6"/>
        <v>13.528284000000006</v>
      </c>
      <c r="I89" s="119">
        <f t="shared" si="6"/>
        <v>14.881112400000006</v>
      </c>
    </row>
    <row r="90" spans="1:9">
      <c r="A90" s="66" t="s">
        <v>78</v>
      </c>
      <c r="B90" s="67" t="s">
        <v>55</v>
      </c>
      <c r="C90" s="118">
        <f>(C74-C75)*C82/100</f>
        <v>35.200000000000003</v>
      </c>
      <c r="D90" s="118">
        <f t="shared" ref="D90:I94" si="7">D74*D82/100</f>
        <v>48.400000000000006</v>
      </c>
      <c r="E90" s="118">
        <f t="shared" si="7"/>
        <v>53.240000000000009</v>
      </c>
      <c r="F90" s="118">
        <f t="shared" si="7"/>
        <v>58.564000000000014</v>
      </c>
      <c r="G90" s="118">
        <f t="shared" si="7"/>
        <v>64.420400000000015</v>
      </c>
      <c r="H90" s="118">
        <f t="shared" si="7"/>
        <v>70.862440000000021</v>
      </c>
      <c r="I90" s="119">
        <f t="shared" si="7"/>
        <v>77.948684000000029</v>
      </c>
    </row>
    <row r="91" spans="1:9">
      <c r="A91" s="66" t="s">
        <v>50</v>
      </c>
      <c r="B91" s="67" t="s">
        <v>55</v>
      </c>
      <c r="C91" s="118">
        <f>C75*C83/100</f>
        <v>30.800000000000004</v>
      </c>
      <c r="D91" s="118">
        <f t="shared" si="7"/>
        <v>9.6800000000000015</v>
      </c>
      <c r="E91" s="118">
        <f t="shared" si="7"/>
        <v>10.648000000000003</v>
      </c>
      <c r="F91" s="118">
        <f t="shared" si="7"/>
        <v>11.712800000000005</v>
      </c>
      <c r="G91" s="118">
        <f t="shared" si="7"/>
        <v>12.884080000000004</v>
      </c>
      <c r="H91" s="118">
        <f t="shared" si="7"/>
        <v>14.172488000000005</v>
      </c>
      <c r="I91" s="119">
        <f t="shared" si="7"/>
        <v>15.589736800000004</v>
      </c>
    </row>
    <row r="92" spans="1:9">
      <c r="A92" s="66" t="s">
        <v>80</v>
      </c>
      <c r="B92" s="67" t="s">
        <v>55</v>
      </c>
      <c r="C92" s="118">
        <f>C76*C84/100</f>
        <v>34</v>
      </c>
      <c r="D92" s="118">
        <f t="shared" si="7"/>
        <v>37.400000000000006</v>
      </c>
      <c r="E92" s="118">
        <f t="shared" si="7"/>
        <v>41.140000000000008</v>
      </c>
      <c r="F92" s="118">
        <f t="shared" si="7"/>
        <v>45.254000000000012</v>
      </c>
      <c r="G92" s="118">
        <f t="shared" si="7"/>
        <v>49.779400000000017</v>
      </c>
      <c r="H92" s="118">
        <f t="shared" si="7"/>
        <v>54.757340000000021</v>
      </c>
      <c r="I92" s="119">
        <f t="shared" si="7"/>
        <v>60.23307400000003</v>
      </c>
    </row>
    <row r="93" spans="1:9" ht="15.75" customHeight="1">
      <c r="A93" s="66" t="s">
        <v>158</v>
      </c>
      <c r="B93" s="67" t="s">
        <v>55</v>
      </c>
      <c r="C93" s="118">
        <f>C77*C85/100</f>
        <v>12</v>
      </c>
      <c r="D93" s="118">
        <f t="shared" si="7"/>
        <v>13.2</v>
      </c>
      <c r="E93" s="118">
        <f t="shared" si="7"/>
        <v>14.520000000000003</v>
      </c>
      <c r="F93" s="118">
        <f t="shared" si="7"/>
        <v>15.972000000000005</v>
      </c>
      <c r="G93" s="118">
        <f t="shared" si="7"/>
        <v>17.569200000000006</v>
      </c>
      <c r="H93" s="118">
        <f t="shared" si="7"/>
        <v>19.326120000000007</v>
      </c>
      <c r="I93" s="119">
        <f t="shared" si="7"/>
        <v>21.258732000000009</v>
      </c>
    </row>
    <row r="94" spans="1:9" ht="15.75" customHeight="1">
      <c r="A94" s="66" t="s">
        <v>13</v>
      </c>
      <c r="B94" s="67" t="s">
        <v>55</v>
      </c>
      <c r="C94" s="118">
        <f>C78*C86/100</f>
        <v>5</v>
      </c>
      <c r="D94" s="118">
        <f t="shared" si="7"/>
        <v>5.5</v>
      </c>
      <c r="E94" s="118">
        <f t="shared" si="7"/>
        <v>6.0500000000000007</v>
      </c>
      <c r="F94" s="118">
        <f t="shared" si="7"/>
        <v>6.6550000000000011</v>
      </c>
      <c r="G94" s="118">
        <f t="shared" si="7"/>
        <v>7.3205000000000018</v>
      </c>
      <c r="H94" s="118">
        <f t="shared" si="7"/>
        <v>8.0525500000000019</v>
      </c>
      <c r="I94" s="119">
        <f t="shared" si="7"/>
        <v>8.8578050000000026</v>
      </c>
    </row>
    <row r="95" spans="1:9" ht="15.75" customHeight="1">
      <c r="A95" s="95" t="s">
        <v>34</v>
      </c>
      <c r="B95" s="96" t="s">
        <v>55</v>
      </c>
      <c r="C95" s="208">
        <f t="shared" ref="C95:I95" si="8">SUM(C88:C94)</f>
        <v>144.60000000000002</v>
      </c>
      <c r="D95" s="208">
        <f t="shared" si="8"/>
        <v>144.54000000000002</v>
      </c>
      <c r="E95" s="208">
        <f t="shared" si="8"/>
        <v>158.99400000000006</v>
      </c>
      <c r="F95" s="208">
        <f t="shared" si="8"/>
        <v>174.89340000000004</v>
      </c>
      <c r="G95" s="208">
        <f t="shared" si="8"/>
        <v>192.38274000000004</v>
      </c>
      <c r="H95" s="208">
        <f t="shared" si="8"/>
        <v>211.62101400000009</v>
      </c>
      <c r="I95" s="209">
        <f t="shared" si="8"/>
        <v>232.78311540000013</v>
      </c>
    </row>
    <row r="96" spans="1:9">
      <c r="A96" s="750" t="s">
        <v>83</v>
      </c>
      <c r="B96" s="751"/>
      <c r="C96" s="751"/>
      <c r="D96" s="751"/>
      <c r="E96" s="751"/>
      <c r="F96" s="751"/>
      <c r="G96" s="751"/>
      <c r="H96" s="751"/>
      <c r="I96" s="752"/>
    </row>
    <row r="97" spans="1:9">
      <c r="A97" s="94"/>
      <c r="B97" s="89"/>
      <c r="C97" s="5">
        <v>2022</v>
      </c>
      <c r="D97" s="5">
        <v>2025</v>
      </c>
      <c r="E97" s="5">
        <v>2030</v>
      </c>
      <c r="F97" s="5">
        <v>2035</v>
      </c>
      <c r="G97" s="5">
        <v>2040</v>
      </c>
      <c r="H97" s="5">
        <v>2045</v>
      </c>
      <c r="I97" s="29">
        <v>2050</v>
      </c>
    </row>
    <row r="98" spans="1:9">
      <c r="A98" s="210" t="s">
        <v>54</v>
      </c>
      <c r="B98" s="211" t="s">
        <v>28</v>
      </c>
      <c r="C98" s="212">
        <f>C88/C$95*100</f>
        <v>13.278008298755184</v>
      </c>
      <c r="D98" s="212">
        <f t="shared" ref="D98:I104" si="9">D88/D$95</f>
        <v>0.14611872146118721</v>
      </c>
      <c r="E98" s="212">
        <f t="shared" si="9"/>
        <v>0.14611872146118718</v>
      </c>
      <c r="F98" s="212">
        <f t="shared" si="9"/>
        <v>0.14611872146118723</v>
      </c>
      <c r="G98" s="212">
        <f t="shared" si="9"/>
        <v>0.14611872146118723</v>
      </c>
      <c r="H98" s="212">
        <f t="shared" si="9"/>
        <v>0.14611872146118723</v>
      </c>
      <c r="I98" s="213">
        <f t="shared" si="9"/>
        <v>0.14611872146118723</v>
      </c>
    </row>
    <row r="99" spans="1:9">
      <c r="A99" s="210" t="s">
        <v>11</v>
      </c>
      <c r="B99" s="211" t="s">
        <v>28</v>
      </c>
      <c r="C99" s="212">
        <f>C89/C$95*100</f>
        <v>5.809128630705394</v>
      </c>
      <c r="D99" s="212">
        <f t="shared" si="9"/>
        <v>6.3926940639269417E-2</v>
      </c>
      <c r="E99" s="212">
        <f t="shared" si="9"/>
        <v>6.3926940639269389E-2</v>
      </c>
      <c r="F99" s="212">
        <f t="shared" si="9"/>
        <v>6.3926940639269417E-2</v>
      </c>
      <c r="G99" s="212">
        <f t="shared" si="9"/>
        <v>6.3926940639269417E-2</v>
      </c>
      <c r="H99" s="212">
        <f t="shared" si="9"/>
        <v>6.3926940639269417E-2</v>
      </c>
      <c r="I99" s="213">
        <f t="shared" si="9"/>
        <v>6.3926940639269403E-2</v>
      </c>
    </row>
    <row r="100" spans="1:9">
      <c r="A100" s="210" t="s">
        <v>12</v>
      </c>
      <c r="B100" s="211" t="s">
        <v>28</v>
      </c>
      <c r="C100" s="212">
        <f>(C90+C91)/C$95*100</f>
        <v>45.643153526970949</v>
      </c>
      <c r="D100" s="212">
        <f t="shared" si="9"/>
        <v>0.33485540334855401</v>
      </c>
      <c r="E100" s="212">
        <f t="shared" si="9"/>
        <v>0.33485540334855396</v>
      </c>
      <c r="F100" s="212">
        <f t="shared" si="9"/>
        <v>0.33485540334855401</v>
      </c>
      <c r="G100" s="212">
        <f t="shared" si="9"/>
        <v>0.33485540334855401</v>
      </c>
      <c r="H100" s="212">
        <f t="shared" si="9"/>
        <v>0.33485540334855401</v>
      </c>
      <c r="I100" s="213">
        <f t="shared" si="9"/>
        <v>0.33485540334855396</v>
      </c>
    </row>
    <row r="101" spans="1:9">
      <c r="A101" s="210" t="s">
        <v>165</v>
      </c>
      <c r="B101" s="211" t="s">
        <v>28</v>
      </c>
      <c r="C101" s="212">
        <f>C91/C$95*100</f>
        <v>21.300138312586444</v>
      </c>
      <c r="D101" s="212">
        <f t="shared" si="9"/>
        <v>6.6971080669710803E-2</v>
      </c>
      <c r="E101" s="212">
        <f t="shared" si="9"/>
        <v>6.6971080669710803E-2</v>
      </c>
      <c r="F101" s="212">
        <f t="shared" si="9"/>
        <v>6.6971080669710817E-2</v>
      </c>
      <c r="G101" s="212">
        <f t="shared" si="9"/>
        <v>6.6971080669710817E-2</v>
      </c>
      <c r="H101" s="212">
        <f t="shared" si="9"/>
        <v>6.6971080669710803E-2</v>
      </c>
      <c r="I101" s="213">
        <f t="shared" si="9"/>
        <v>6.6971080669710789E-2</v>
      </c>
    </row>
    <row r="102" spans="1:9">
      <c r="A102" s="210" t="s">
        <v>80</v>
      </c>
      <c r="B102" s="211" t="s">
        <v>28</v>
      </c>
      <c r="C102" s="212">
        <f>C92/C$95*100</f>
        <v>23.513139695712308</v>
      </c>
      <c r="D102" s="212">
        <f t="shared" si="9"/>
        <v>0.25875190258751901</v>
      </c>
      <c r="E102" s="212">
        <f t="shared" si="9"/>
        <v>0.25875190258751896</v>
      </c>
      <c r="F102" s="212">
        <f t="shared" si="9"/>
        <v>0.25875190258751901</v>
      </c>
      <c r="G102" s="212">
        <f t="shared" si="9"/>
        <v>0.25875190258751907</v>
      </c>
      <c r="H102" s="212">
        <f t="shared" si="9"/>
        <v>0.25875190258751901</v>
      </c>
      <c r="I102" s="213">
        <f t="shared" si="9"/>
        <v>0.25875190258751901</v>
      </c>
    </row>
    <row r="103" spans="1:9">
      <c r="A103" s="210" t="s">
        <v>158</v>
      </c>
      <c r="B103" s="211" t="s">
        <v>28</v>
      </c>
      <c r="C103" s="212">
        <f>C93/C$95*100</f>
        <v>8.2987551867219906</v>
      </c>
      <c r="D103" s="212">
        <f t="shared" si="9"/>
        <v>9.132420091324199E-2</v>
      </c>
      <c r="E103" s="212">
        <f t="shared" si="9"/>
        <v>9.132420091324199E-2</v>
      </c>
      <c r="F103" s="212">
        <f t="shared" si="9"/>
        <v>9.1324200913242018E-2</v>
      </c>
      <c r="G103" s="212">
        <f t="shared" si="9"/>
        <v>9.1324200913242018E-2</v>
      </c>
      <c r="H103" s="212">
        <f t="shared" si="9"/>
        <v>9.1324200913242004E-2</v>
      </c>
      <c r="I103" s="213">
        <f t="shared" si="9"/>
        <v>9.1324200913242004E-2</v>
      </c>
    </row>
    <row r="104" spans="1:9">
      <c r="A104" s="214" t="s">
        <v>13</v>
      </c>
      <c r="B104" s="215" t="s">
        <v>28</v>
      </c>
      <c r="C104" s="216">
        <f>C94/C$95*100</f>
        <v>3.4578146611341629</v>
      </c>
      <c r="D104" s="216">
        <f t="shared" si="9"/>
        <v>3.8051750380517502E-2</v>
      </c>
      <c r="E104" s="216">
        <f t="shared" si="9"/>
        <v>3.8051750380517495E-2</v>
      </c>
      <c r="F104" s="216">
        <f t="shared" si="9"/>
        <v>3.8051750380517502E-2</v>
      </c>
      <c r="G104" s="216">
        <f t="shared" si="9"/>
        <v>3.8051750380517502E-2</v>
      </c>
      <c r="H104" s="216">
        <f t="shared" si="9"/>
        <v>3.8051750380517495E-2</v>
      </c>
      <c r="I104" s="217">
        <f t="shared" si="9"/>
        <v>3.8051750380517495E-2</v>
      </c>
    </row>
    <row r="105" spans="1:9" s="58" customFormat="1" ht="18.600000000000001" customHeight="1">
      <c r="A105" s="632" t="s">
        <v>166</v>
      </c>
      <c r="B105" s="633"/>
      <c r="C105" s="633"/>
      <c r="D105" s="633"/>
      <c r="E105" s="633"/>
      <c r="F105" s="633"/>
      <c r="G105" s="633"/>
      <c r="H105" s="633"/>
      <c r="I105" s="634"/>
    </row>
    <row r="106" spans="1:9">
      <c r="A106" s="79"/>
      <c r="B106" s="5" t="s">
        <v>31</v>
      </c>
      <c r="C106" s="5">
        <v>2022</v>
      </c>
      <c r="D106" s="5">
        <v>2025</v>
      </c>
      <c r="E106" s="5">
        <v>2030</v>
      </c>
      <c r="F106" s="5">
        <v>2035</v>
      </c>
      <c r="G106" s="5">
        <v>2040</v>
      </c>
      <c r="H106" s="5">
        <v>2045</v>
      </c>
      <c r="I106" s="29">
        <v>2050</v>
      </c>
    </row>
    <row r="107" spans="1:9">
      <c r="A107" s="699" t="s">
        <v>62</v>
      </c>
      <c r="B107" s="562"/>
      <c r="C107" s="562"/>
      <c r="D107" s="562"/>
      <c r="E107" s="562"/>
      <c r="F107" s="562"/>
      <c r="G107" s="562"/>
      <c r="H107" s="562"/>
      <c r="I107" s="700"/>
    </row>
    <row r="108" spans="1:9">
      <c r="A108" s="65" t="s">
        <v>10</v>
      </c>
      <c r="B108" s="59" t="s">
        <v>55</v>
      </c>
      <c r="C108" s="116">
        <f>HOU_URB_RawData!C85</f>
        <v>32</v>
      </c>
      <c r="D108" s="116">
        <f>HOU_URB_RawData!D85</f>
        <v>35.200000000000003</v>
      </c>
      <c r="E108" s="116">
        <f>HOU_URB_RawData!E85</f>
        <v>38.720000000000006</v>
      </c>
      <c r="F108" s="116">
        <f>HOU_URB_RawData!F85</f>
        <v>42.592000000000013</v>
      </c>
      <c r="G108" s="116">
        <f>HOU_URB_RawData!G85</f>
        <v>46.85120000000002</v>
      </c>
      <c r="H108" s="116">
        <f>HOU_URB_RawData!H85</f>
        <v>51.536320000000025</v>
      </c>
      <c r="I108" s="117">
        <f>HOU_URB_RawData!I85</f>
        <v>56.689952000000034</v>
      </c>
    </row>
    <row r="109" spans="1:9">
      <c r="A109" s="65" t="s">
        <v>11</v>
      </c>
      <c r="B109" s="59" t="s">
        <v>55</v>
      </c>
      <c r="C109" s="116">
        <f>HOU_URB_RawData!C86</f>
        <v>12</v>
      </c>
      <c r="D109" s="116">
        <f>HOU_URB_RawData!D86</f>
        <v>13.200000000000001</v>
      </c>
      <c r="E109" s="116">
        <f>HOU_URB_RawData!E86</f>
        <v>14.520000000000003</v>
      </c>
      <c r="F109" s="116">
        <f>HOU_URB_RawData!F86</f>
        <v>15.972000000000005</v>
      </c>
      <c r="G109" s="116">
        <f>HOU_URB_RawData!G86</f>
        <v>17.569200000000006</v>
      </c>
      <c r="H109" s="116">
        <f>HOU_URB_RawData!H86</f>
        <v>19.326120000000007</v>
      </c>
      <c r="I109" s="117">
        <f>HOU_URB_RawData!I86</f>
        <v>21.258732000000009</v>
      </c>
    </row>
    <row r="110" spans="1:9">
      <c r="A110" s="65" t="s">
        <v>12</v>
      </c>
      <c r="B110" s="59" t="s">
        <v>55</v>
      </c>
      <c r="C110" s="116">
        <f>HOU_URB_RawData!C87</f>
        <v>44</v>
      </c>
      <c r="D110" s="116">
        <f>HOU_URB_RawData!D87</f>
        <v>48.400000000000006</v>
      </c>
      <c r="E110" s="116">
        <f>HOU_URB_RawData!E87</f>
        <v>53.240000000000009</v>
      </c>
      <c r="F110" s="116">
        <f>HOU_URB_RawData!F87</f>
        <v>58.564000000000014</v>
      </c>
      <c r="G110" s="116">
        <f>HOU_URB_RawData!G87</f>
        <v>64.420400000000015</v>
      </c>
      <c r="H110" s="116">
        <f>HOU_URB_RawData!H87</f>
        <v>70.862440000000021</v>
      </c>
      <c r="I110" s="117">
        <f>HOU_URB_RawData!I87</f>
        <v>77.948684000000029</v>
      </c>
    </row>
    <row r="111" spans="1:9">
      <c r="A111" s="65" t="s">
        <v>158</v>
      </c>
      <c r="B111" s="59" t="s">
        <v>55</v>
      </c>
      <c r="C111" s="116">
        <f>HOU_URB_RawData!C88</f>
        <v>12</v>
      </c>
      <c r="D111" s="116">
        <f>HOU_URB_RawData!D88</f>
        <v>13.200000000000001</v>
      </c>
      <c r="E111" s="116">
        <f>HOU_URB_RawData!E88</f>
        <v>14.520000000000003</v>
      </c>
      <c r="F111" s="116">
        <f>HOU_URB_RawData!F88</f>
        <v>15.972000000000005</v>
      </c>
      <c r="G111" s="116">
        <f>HOU_URB_RawData!G88</f>
        <v>17.569200000000006</v>
      </c>
      <c r="H111" s="116">
        <f>HOU_URB_RawData!H88</f>
        <v>19.326120000000007</v>
      </c>
      <c r="I111" s="117">
        <f>HOU_URB_RawData!I88</f>
        <v>21.258732000000009</v>
      </c>
    </row>
    <row r="112" spans="1:9">
      <c r="A112" s="65" t="s">
        <v>13</v>
      </c>
      <c r="B112" s="59" t="s">
        <v>55</v>
      </c>
      <c r="C112" s="116">
        <f>HOU_URB_RawData!C89</f>
        <v>5</v>
      </c>
      <c r="D112" s="116">
        <f>HOU_URB_RawData!D89</f>
        <v>5.5</v>
      </c>
      <c r="E112" s="116">
        <f>HOU_URB_RawData!E89</f>
        <v>6.0500000000000007</v>
      </c>
      <c r="F112" s="116">
        <f>HOU_URB_RawData!F89</f>
        <v>6.6550000000000011</v>
      </c>
      <c r="G112" s="116">
        <f>HOU_URB_RawData!G89</f>
        <v>7.3205000000000018</v>
      </c>
      <c r="H112" s="116">
        <f>HOU_URB_RawData!H89</f>
        <v>8.0525500000000019</v>
      </c>
      <c r="I112" s="117">
        <f>HOU_URB_RawData!I89</f>
        <v>8.8578050000000026</v>
      </c>
    </row>
    <row r="113" spans="1:9">
      <c r="A113" s="640" t="s">
        <v>194</v>
      </c>
      <c r="B113" s="641"/>
      <c r="C113" s="641"/>
      <c r="D113" s="641"/>
      <c r="E113" s="641"/>
      <c r="F113" s="641"/>
      <c r="G113" s="641"/>
      <c r="H113" s="641"/>
      <c r="I113" s="642"/>
    </row>
    <row r="114" spans="1:9">
      <c r="A114" s="65" t="s">
        <v>220</v>
      </c>
      <c r="B114" s="59" t="s">
        <v>28</v>
      </c>
      <c r="C114" s="59">
        <f>HOU_URB_RawData!C91</f>
        <v>65</v>
      </c>
      <c r="D114" s="59">
        <f>HOU_URB_RawData!D91</f>
        <v>65</v>
      </c>
      <c r="E114" s="59">
        <f>HOU_URB_RawData!E91</f>
        <v>65</v>
      </c>
      <c r="F114" s="59">
        <f>HOU_URB_RawData!F91</f>
        <v>65</v>
      </c>
      <c r="G114" s="59">
        <f>HOU_URB_RawData!G91</f>
        <v>65</v>
      </c>
      <c r="H114" s="59">
        <f>HOU_URB_RawData!H91</f>
        <v>65</v>
      </c>
      <c r="I114" s="88">
        <f>HOU_URB_RawData!I91</f>
        <v>65</v>
      </c>
    </row>
    <row r="115" spans="1:9">
      <c r="A115" s="65" t="s">
        <v>221</v>
      </c>
      <c r="B115" s="59" t="s">
        <v>28</v>
      </c>
      <c r="C115" s="59">
        <f>HOU_URB_RawData!C92</f>
        <v>20</v>
      </c>
      <c r="D115" s="59">
        <f>HOU_URB_RawData!D92</f>
        <v>20</v>
      </c>
      <c r="E115" s="59">
        <f>HOU_URB_RawData!E92</f>
        <v>20</v>
      </c>
      <c r="F115" s="59">
        <f>HOU_URB_RawData!F92</f>
        <v>20</v>
      </c>
      <c r="G115" s="59">
        <f>HOU_URB_RawData!G92</f>
        <v>20</v>
      </c>
      <c r="H115" s="59">
        <f>HOU_URB_RawData!H92</f>
        <v>20</v>
      </c>
      <c r="I115" s="88">
        <f>HOU_URB_RawData!I92</f>
        <v>20</v>
      </c>
    </row>
    <row r="116" spans="1:9">
      <c r="A116" s="63" t="s">
        <v>222</v>
      </c>
      <c r="B116" s="62" t="s">
        <v>28</v>
      </c>
      <c r="C116" s="62">
        <f>HOU_URB_RawData!C93</f>
        <v>15</v>
      </c>
      <c r="D116" s="62">
        <f>HOU_URB_RawData!D93</f>
        <v>15</v>
      </c>
      <c r="E116" s="62">
        <f>HOU_URB_RawData!E93</f>
        <v>15</v>
      </c>
      <c r="F116" s="62">
        <f>HOU_URB_RawData!F93</f>
        <v>15</v>
      </c>
      <c r="G116" s="62">
        <f>HOU_URB_RawData!G93</f>
        <v>15</v>
      </c>
      <c r="H116" s="62">
        <f>HOU_URB_RawData!H93</f>
        <v>15</v>
      </c>
      <c r="I116" s="64">
        <f>HOU_URB_RawData!I93</f>
        <v>15</v>
      </c>
    </row>
    <row r="117" spans="1:9">
      <c r="A117" s="733" t="s">
        <v>81</v>
      </c>
      <c r="B117" s="556"/>
      <c r="C117" s="556"/>
      <c r="D117" s="556"/>
      <c r="E117" s="556"/>
      <c r="F117" s="556"/>
      <c r="G117" s="556"/>
      <c r="H117" s="556"/>
      <c r="I117" s="734"/>
    </row>
    <row r="118" spans="1:9">
      <c r="A118" s="203" t="s">
        <v>159</v>
      </c>
      <c r="B118" s="90" t="s">
        <v>28</v>
      </c>
      <c r="C118" s="90">
        <f>HOU_URB_RawData!C95</f>
        <v>60</v>
      </c>
      <c r="D118" s="90">
        <f>HOU_URB_RawData!D95</f>
        <v>60</v>
      </c>
      <c r="E118" s="90">
        <f>HOU_URB_RawData!E95</f>
        <v>60</v>
      </c>
      <c r="F118" s="90">
        <f>HOU_URB_RawData!F95</f>
        <v>60</v>
      </c>
      <c r="G118" s="90">
        <f>HOU_URB_RawData!G95</f>
        <v>60</v>
      </c>
      <c r="H118" s="90">
        <f>HOU_URB_RawData!H95</f>
        <v>60</v>
      </c>
      <c r="I118" s="91">
        <f>HOU_URB_RawData!I95</f>
        <v>60</v>
      </c>
    </row>
    <row r="119" spans="1:9">
      <c r="A119" s="203" t="s">
        <v>160</v>
      </c>
      <c r="B119" s="90" t="s">
        <v>28</v>
      </c>
      <c r="C119" s="90">
        <f>HOU_URB_RawData!C96</f>
        <v>70</v>
      </c>
      <c r="D119" s="90">
        <f>HOU_URB_RawData!D96</f>
        <v>70</v>
      </c>
      <c r="E119" s="90">
        <f>HOU_URB_RawData!E96</f>
        <v>70</v>
      </c>
      <c r="F119" s="90">
        <f>HOU_URB_RawData!F96</f>
        <v>70</v>
      </c>
      <c r="G119" s="90">
        <f>HOU_URB_RawData!G96</f>
        <v>70</v>
      </c>
      <c r="H119" s="90">
        <f>HOU_URB_RawData!H96</f>
        <v>70</v>
      </c>
      <c r="I119" s="91">
        <f>HOU_URB_RawData!I96</f>
        <v>70</v>
      </c>
    </row>
    <row r="120" spans="1:9">
      <c r="A120" s="203" t="s">
        <v>161</v>
      </c>
      <c r="B120" s="90" t="s">
        <v>28</v>
      </c>
      <c r="C120" s="90">
        <f>HOU_URB_RawData!C97</f>
        <v>100</v>
      </c>
      <c r="D120" s="90">
        <f>HOU_URB_RawData!D97</f>
        <v>100</v>
      </c>
      <c r="E120" s="90">
        <f>HOU_URB_RawData!E97</f>
        <v>100</v>
      </c>
      <c r="F120" s="90">
        <f>HOU_URB_RawData!F97</f>
        <v>100</v>
      </c>
      <c r="G120" s="90">
        <f>HOU_URB_RawData!G97</f>
        <v>100</v>
      </c>
      <c r="H120" s="90">
        <f>HOU_URB_RawData!H97</f>
        <v>100</v>
      </c>
      <c r="I120" s="91">
        <f>HOU_URB_RawData!I97</f>
        <v>100</v>
      </c>
    </row>
    <row r="121" spans="1:9">
      <c r="A121" s="203" t="s">
        <v>162</v>
      </c>
      <c r="B121" s="90" t="s">
        <v>28</v>
      </c>
      <c r="C121" s="90">
        <f>HOU_URB_RawData!C98</f>
        <v>100</v>
      </c>
      <c r="D121" s="90">
        <f>HOU_URB_RawData!D98</f>
        <v>100</v>
      </c>
      <c r="E121" s="90">
        <f>HOU_URB_RawData!E98</f>
        <v>100</v>
      </c>
      <c r="F121" s="90">
        <f>HOU_URB_RawData!F98</f>
        <v>100</v>
      </c>
      <c r="G121" s="90">
        <f>HOU_URB_RawData!G98</f>
        <v>100</v>
      </c>
      <c r="H121" s="90">
        <f>HOU_URB_RawData!H98</f>
        <v>100</v>
      </c>
      <c r="I121" s="91">
        <f>HOU_URB_RawData!I98</f>
        <v>100</v>
      </c>
    </row>
    <row r="122" spans="1:9">
      <c r="A122" s="204" t="s">
        <v>52</v>
      </c>
      <c r="B122" s="92" t="s">
        <v>28</v>
      </c>
      <c r="C122" s="92">
        <f>HOU_URB_RawData!C99</f>
        <v>100</v>
      </c>
      <c r="D122" s="92">
        <f>HOU_URB_RawData!D99</f>
        <v>100</v>
      </c>
      <c r="E122" s="92">
        <f>HOU_URB_RawData!E99</f>
        <v>100</v>
      </c>
      <c r="F122" s="92">
        <f>HOU_URB_RawData!F99</f>
        <v>100</v>
      </c>
      <c r="G122" s="92">
        <f>HOU_URB_RawData!G99</f>
        <v>100</v>
      </c>
      <c r="H122" s="92">
        <f>HOU_URB_RawData!H99</f>
        <v>100</v>
      </c>
      <c r="I122" s="93">
        <f>HOU_URB_RawData!I99</f>
        <v>100</v>
      </c>
    </row>
    <row r="123" spans="1:9">
      <c r="A123" s="747" t="s">
        <v>82</v>
      </c>
      <c r="B123" s="748"/>
      <c r="C123" s="748"/>
      <c r="D123" s="748"/>
      <c r="E123" s="748"/>
      <c r="F123" s="748"/>
      <c r="G123" s="748"/>
      <c r="H123" s="748"/>
      <c r="I123" s="749"/>
    </row>
    <row r="124" spans="1:9">
      <c r="A124" s="66" t="s">
        <v>10</v>
      </c>
      <c r="B124" s="67" t="s">
        <v>55</v>
      </c>
      <c r="C124" s="118">
        <f t="shared" ref="C124:I128" si="10">C108*C118/100</f>
        <v>19.2</v>
      </c>
      <c r="D124" s="118">
        <f t="shared" si="10"/>
        <v>21.12</v>
      </c>
      <c r="E124" s="118">
        <f t="shared" si="10"/>
        <v>23.232000000000003</v>
      </c>
      <c r="F124" s="118">
        <f t="shared" si="10"/>
        <v>25.55520000000001</v>
      </c>
      <c r="G124" s="118">
        <f t="shared" si="10"/>
        <v>28.110720000000011</v>
      </c>
      <c r="H124" s="118">
        <f t="shared" si="10"/>
        <v>30.921792000000014</v>
      </c>
      <c r="I124" s="119">
        <f t="shared" si="10"/>
        <v>34.013971200000022</v>
      </c>
    </row>
    <row r="125" spans="1:9">
      <c r="A125" s="66" t="s">
        <v>11</v>
      </c>
      <c r="B125" s="67" t="s">
        <v>55</v>
      </c>
      <c r="C125" s="118">
        <f t="shared" si="10"/>
        <v>8.4</v>
      </c>
      <c r="D125" s="118">
        <f t="shared" si="10"/>
        <v>9.240000000000002</v>
      </c>
      <c r="E125" s="118">
        <f t="shared" si="10"/>
        <v>10.164000000000001</v>
      </c>
      <c r="F125" s="118">
        <f t="shared" si="10"/>
        <v>11.180400000000004</v>
      </c>
      <c r="G125" s="118">
        <f t="shared" si="10"/>
        <v>12.298440000000005</v>
      </c>
      <c r="H125" s="118">
        <f t="shared" si="10"/>
        <v>13.528284000000006</v>
      </c>
      <c r="I125" s="119">
        <f t="shared" si="10"/>
        <v>14.881112400000006</v>
      </c>
    </row>
    <row r="126" spans="1:9">
      <c r="A126" s="66" t="s">
        <v>12</v>
      </c>
      <c r="B126" s="67" t="s">
        <v>55</v>
      </c>
      <c r="C126" s="118">
        <f t="shared" si="10"/>
        <v>44</v>
      </c>
      <c r="D126" s="118">
        <f t="shared" si="10"/>
        <v>48.400000000000006</v>
      </c>
      <c r="E126" s="118">
        <f t="shared" si="10"/>
        <v>53.240000000000009</v>
      </c>
      <c r="F126" s="118">
        <f t="shared" si="10"/>
        <v>58.564000000000014</v>
      </c>
      <c r="G126" s="118">
        <f t="shared" si="10"/>
        <v>64.420400000000015</v>
      </c>
      <c r="H126" s="118">
        <f t="shared" si="10"/>
        <v>70.862440000000021</v>
      </c>
      <c r="I126" s="119">
        <f t="shared" si="10"/>
        <v>77.948684000000029</v>
      </c>
    </row>
    <row r="127" spans="1:9" ht="15.75" customHeight="1">
      <c r="A127" s="66" t="s">
        <v>158</v>
      </c>
      <c r="B127" s="67" t="s">
        <v>55</v>
      </c>
      <c r="C127" s="118">
        <f t="shared" si="10"/>
        <v>12</v>
      </c>
      <c r="D127" s="118">
        <f t="shared" si="10"/>
        <v>13.2</v>
      </c>
      <c r="E127" s="118">
        <f t="shared" si="10"/>
        <v>14.520000000000003</v>
      </c>
      <c r="F127" s="118">
        <f t="shared" si="10"/>
        <v>15.972000000000005</v>
      </c>
      <c r="G127" s="118">
        <f t="shared" si="10"/>
        <v>17.569200000000006</v>
      </c>
      <c r="H127" s="118">
        <f t="shared" si="10"/>
        <v>19.326120000000007</v>
      </c>
      <c r="I127" s="119">
        <f t="shared" si="10"/>
        <v>21.258732000000009</v>
      </c>
    </row>
    <row r="128" spans="1:9" ht="15.75" customHeight="1">
      <c r="A128" s="66" t="s">
        <v>13</v>
      </c>
      <c r="B128" s="67" t="s">
        <v>55</v>
      </c>
      <c r="C128" s="118">
        <f t="shared" si="10"/>
        <v>5</v>
      </c>
      <c r="D128" s="118">
        <f t="shared" si="10"/>
        <v>5.5</v>
      </c>
      <c r="E128" s="118">
        <f t="shared" si="10"/>
        <v>6.0500000000000007</v>
      </c>
      <c r="F128" s="118">
        <f t="shared" si="10"/>
        <v>6.6550000000000011</v>
      </c>
      <c r="G128" s="118">
        <f t="shared" si="10"/>
        <v>7.3205000000000018</v>
      </c>
      <c r="H128" s="118">
        <f t="shared" si="10"/>
        <v>8.0525500000000019</v>
      </c>
      <c r="I128" s="119">
        <f t="shared" si="10"/>
        <v>8.8578050000000026</v>
      </c>
    </row>
    <row r="129" spans="1:9" ht="15.75" customHeight="1">
      <c r="A129" s="66" t="s">
        <v>34</v>
      </c>
      <c r="B129" s="67" t="s">
        <v>55</v>
      </c>
      <c r="C129" s="118">
        <f t="shared" ref="C129:I129" si="11">SUM(C124:C128)</f>
        <v>88.6</v>
      </c>
      <c r="D129" s="118">
        <f t="shared" si="11"/>
        <v>97.460000000000008</v>
      </c>
      <c r="E129" s="118">
        <f t="shared" si="11"/>
        <v>107.206</v>
      </c>
      <c r="F129" s="118">
        <f t="shared" si="11"/>
        <v>117.92660000000004</v>
      </c>
      <c r="G129" s="118">
        <f t="shared" si="11"/>
        <v>129.71926000000005</v>
      </c>
      <c r="H129" s="118">
        <f t="shared" si="11"/>
        <v>142.69118600000004</v>
      </c>
      <c r="I129" s="119">
        <f t="shared" si="11"/>
        <v>156.96030460000009</v>
      </c>
    </row>
    <row r="130" spans="1:9" ht="15.75" customHeight="1">
      <c r="A130" s="701" t="s">
        <v>195</v>
      </c>
      <c r="B130" s="702"/>
      <c r="C130" s="702"/>
      <c r="D130" s="702"/>
      <c r="E130" s="702"/>
      <c r="F130" s="702"/>
      <c r="G130" s="702"/>
      <c r="H130" s="702"/>
      <c r="I130" s="703"/>
    </row>
    <row r="131" spans="1:9" ht="15.75" customHeight="1">
      <c r="A131" s="66" t="s">
        <v>220</v>
      </c>
      <c r="B131" s="67" t="s">
        <v>55</v>
      </c>
      <c r="C131" s="118">
        <f>C$129*C114/100</f>
        <v>57.59</v>
      </c>
      <c r="D131" s="118">
        <f t="shared" ref="D131:I132" si="12">D119*D125/100</f>
        <v>6.4680000000000017</v>
      </c>
      <c r="E131" s="118">
        <f t="shared" si="12"/>
        <v>7.1148000000000016</v>
      </c>
      <c r="F131" s="118">
        <f t="shared" si="12"/>
        <v>7.8262800000000023</v>
      </c>
      <c r="G131" s="118">
        <f t="shared" si="12"/>
        <v>8.6089080000000031</v>
      </c>
      <c r="H131" s="118">
        <f t="shared" si="12"/>
        <v>9.4697988000000048</v>
      </c>
      <c r="I131" s="119">
        <f t="shared" si="12"/>
        <v>10.416778680000004</v>
      </c>
    </row>
    <row r="132" spans="1:9" ht="15.75" customHeight="1">
      <c r="A132" s="66" t="s">
        <v>221</v>
      </c>
      <c r="B132" s="67" t="s">
        <v>55</v>
      </c>
      <c r="C132" s="118">
        <f>C$129*C115/100</f>
        <v>17.72</v>
      </c>
      <c r="D132" s="118">
        <f t="shared" si="12"/>
        <v>48.400000000000006</v>
      </c>
      <c r="E132" s="118">
        <f t="shared" si="12"/>
        <v>53.240000000000009</v>
      </c>
      <c r="F132" s="118">
        <f t="shared" si="12"/>
        <v>58.564000000000014</v>
      </c>
      <c r="G132" s="118">
        <f t="shared" si="12"/>
        <v>64.420400000000015</v>
      </c>
      <c r="H132" s="118">
        <f t="shared" si="12"/>
        <v>70.862440000000021</v>
      </c>
      <c r="I132" s="119">
        <f t="shared" si="12"/>
        <v>77.948684000000029</v>
      </c>
    </row>
    <row r="133" spans="1:9" ht="15.75" customHeight="1">
      <c r="A133" s="95" t="s">
        <v>222</v>
      </c>
      <c r="B133" s="96" t="s">
        <v>55</v>
      </c>
      <c r="C133" s="208">
        <f>C$129*C116/100</f>
        <v>13.29</v>
      </c>
      <c r="D133" s="208">
        <f t="shared" ref="D133:I133" si="13">D121*D128/100</f>
        <v>5.5</v>
      </c>
      <c r="E133" s="208">
        <f t="shared" si="13"/>
        <v>6.0500000000000007</v>
      </c>
      <c r="F133" s="208">
        <f t="shared" si="13"/>
        <v>6.6550000000000011</v>
      </c>
      <c r="G133" s="208">
        <f t="shared" si="13"/>
        <v>7.3205000000000018</v>
      </c>
      <c r="H133" s="208">
        <f t="shared" si="13"/>
        <v>8.0525500000000019</v>
      </c>
      <c r="I133" s="209">
        <f t="shared" si="13"/>
        <v>8.8578050000000026</v>
      </c>
    </row>
    <row r="134" spans="1:9">
      <c r="A134" s="750" t="s">
        <v>83</v>
      </c>
      <c r="B134" s="751"/>
      <c r="C134" s="751"/>
      <c r="D134" s="751"/>
      <c r="E134" s="751"/>
      <c r="F134" s="751"/>
      <c r="G134" s="751"/>
      <c r="H134" s="751"/>
      <c r="I134" s="752"/>
    </row>
    <row r="135" spans="1:9">
      <c r="A135" s="210" t="s">
        <v>54</v>
      </c>
      <c r="B135" s="211" t="s">
        <v>28</v>
      </c>
      <c r="C135" s="218">
        <f>C124/C$129*100</f>
        <v>21.670428893905193</v>
      </c>
      <c r="D135" s="218">
        <f t="shared" ref="D135:I135" si="14">D124/D129</f>
        <v>0.21670428893905191</v>
      </c>
      <c r="E135" s="218">
        <f t="shared" si="14"/>
        <v>0.21670428893905194</v>
      </c>
      <c r="F135" s="218">
        <f t="shared" si="14"/>
        <v>0.21670428893905194</v>
      </c>
      <c r="G135" s="218">
        <f t="shared" si="14"/>
        <v>0.21670428893905191</v>
      </c>
      <c r="H135" s="218">
        <f t="shared" si="14"/>
        <v>0.21670428893905194</v>
      </c>
      <c r="I135" s="219">
        <f t="shared" si="14"/>
        <v>0.21670428893905194</v>
      </c>
    </row>
    <row r="136" spans="1:9">
      <c r="A136" s="210" t="s">
        <v>11</v>
      </c>
      <c r="B136" s="211" t="s">
        <v>28</v>
      </c>
      <c r="C136" s="218">
        <f>C125/C$129*100</f>
        <v>9.4808126410835225</v>
      </c>
      <c r="D136" s="218">
        <f t="shared" ref="D136:I136" si="15">D125/D129</f>
        <v>9.4808126410835233E-2</v>
      </c>
      <c r="E136" s="218">
        <f t="shared" si="15"/>
        <v>9.480812641083522E-2</v>
      </c>
      <c r="F136" s="218">
        <f t="shared" si="15"/>
        <v>9.480812641083522E-2</v>
      </c>
      <c r="G136" s="218">
        <f t="shared" si="15"/>
        <v>9.480812641083522E-2</v>
      </c>
      <c r="H136" s="218">
        <f t="shared" si="15"/>
        <v>9.4808126410835233E-2</v>
      </c>
      <c r="I136" s="219">
        <f t="shared" si="15"/>
        <v>9.4808126410835206E-2</v>
      </c>
    </row>
    <row r="137" spans="1:9">
      <c r="A137" s="210" t="s">
        <v>12</v>
      </c>
      <c r="B137" s="211" t="s">
        <v>28</v>
      </c>
      <c r="C137" s="218">
        <f>C126/C$129*100</f>
        <v>49.661399548532735</v>
      </c>
      <c r="D137" s="218">
        <f t="shared" ref="D137:I137" si="16">D126/D129</f>
        <v>0.49661399548532731</v>
      </c>
      <c r="E137" s="218">
        <f t="shared" si="16"/>
        <v>0.49661399548532736</v>
      </c>
      <c r="F137" s="218">
        <f t="shared" si="16"/>
        <v>0.49661399548532731</v>
      </c>
      <c r="G137" s="218">
        <f t="shared" si="16"/>
        <v>0.49661399548532725</v>
      </c>
      <c r="H137" s="218">
        <f t="shared" si="16"/>
        <v>0.49661399548532731</v>
      </c>
      <c r="I137" s="219">
        <f t="shared" si="16"/>
        <v>0.4966139954853272</v>
      </c>
    </row>
    <row r="138" spans="1:9">
      <c r="A138" s="210" t="s">
        <v>158</v>
      </c>
      <c r="B138" s="211" t="s">
        <v>28</v>
      </c>
      <c r="C138" s="218">
        <f>C127/C$129*100</f>
        <v>13.544018058690746</v>
      </c>
      <c r="D138" s="218">
        <f t="shared" ref="D138:I138" si="17">D127/D129</f>
        <v>0.13544018058690743</v>
      </c>
      <c r="E138" s="218">
        <f t="shared" si="17"/>
        <v>0.13544018058690749</v>
      </c>
      <c r="F138" s="218">
        <f t="shared" si="17"/>
        <v>0.13544018058690746</v>
      </c>
      <c r="G138" s="218">
        <f t="shared" si="17"/>
        <v>0.13544018058690743</v>
      </c>
      <c r="H138" s="218">
        <f t="shared" si="17"/>
        <v>0.13544018058690746</v>
      </c>
      <c r="I138" s="219">
        <f t="shared" si="17"/>
        <v>0.13544018058690743</v>
      </c>
    </row>
    <row r="139" spans="1:9">
      <c r="A139" s="214" t="s">
        <v>13</v>
      </c>
      <c r="B139" s="215" t="s">
        <v>28</v>
      </c>
      <c r="C139" s="220">
        <f>C128/C$129*100</f>
        <v>5.6433408577878108</v>
      </c>
      <c r="D139" s="220">
        <f t="shared" ref="D139:I139" si="18">D128/D129</f>
        <v>5.6433408577878097E-2</v>
      </c>
      <c r="E139" s="220">
        <f t="shared" si="18"/>
        <v>5.6433408577878111E-2</v>
      </c>
      <c r="F139" s="220">
        <f t="shared" si="18"/>
        <v>5.6433408577878097E-2</v>
      </c>
      <c r="G139" s="220">
        <f t="shared" si="18"/>
        <v>5.6433408577878097E-2</v>
      </c>
      <c r="H139" s="220">
        <f t="shared" si="18"/>
        <v>5.6433408577878097E-2</v>
      </c>
      <c r="I139" s="221">
        <f t="shared" si="18"/>
        <v>5.643340857787809E-2</v>
      </c>
    </row>
    <row r="140" spans="1:9">
      <c r="A140" s="696" t="s">
        <v>95</v>
      </c>
      <c r="B140" s="697"/>
      <c r="C140" s="697"/>
      <c r="D140" s="697"/>
      <c r="E140" s="697"/>
      <c r="F140" s="697"/>
      <c r="G140" s="697"/>
      <c r="H140" s="697"/>
      <c r="I140" s="698"/>
    </row>
    <row r="141" spans="1:9">
      <c r="A141" s="85" t="s">
        <v>220</v>
      </c>
      <c r="B141" s="97" t="s">
        <v>196</v>
      </c>
      <c r="C141" s="122">
        <f>C131/HOU_URB_RawData!C26</f>
        <v>98.72571428571429</v>
      </c>
      <c r="D141" s="122">
        <f>D129/HOU_URB_RawData!$C26</f>
        <v>167.07428571428571</v>
      </c>
      <c r="E141" s="122">
        <f>E129/HOU_URB_RawData!$C26</f>
        <v>183.78171428571429</v>
      </c>
      <c r="F141" s="122">
        <f>F129/HOU_URB_RawData!$C26</f>
        <v>202.15988571428576</v>
      </c>
      <c r="G141" s="122">
        <f>G129/HOU_URB_RawData!$C26</f>
        <v>222.37587428571436</v>
      </c>
      <c r="H141" s="122">
        <f>H129/HOU_URB_RawData!$C26</f>
        <v>244.61346171428576</v>
      </c>
      <c r="I141" s="222">
        <f>I129/HOU_URB_RawData!$C26</f>
        <v>269.07480788571439</v>
      </c>
    </row>
    <row r="142" spans="1:9">
      <c r="A142" s="85" t="s">
        <v>221</v>
      </c>
      <c r="B142" s="97" t="s">
        <v>196</v>
      </c>
      <c r="C142" s="122">
        <f>C132/HOU_URB_RawData!C27</f>
        <v>106.31999999999998</v>
      </c>
      <c r="D142" s="122">
        <f>D129/HOU_URB_RawData!$C27</f>
        <v>584.76</v>
      </c>
      <c r="E142" s="122">
        <f>E129/HOU_URB_RawData!$C27</f>
        <v>643.23599999999999</v>
      </c>
      <c r="F142" s="122">
        <f>F129/HOU_URB_RawData!$C27</f>
        <v>707.55960000000016</v>
      </c>
      <c r="G142" s="122">
        <f>G129/HOU_URB_RawData!$C27</f>
        <v>778.31556000000023</v>
      </c>
      <c r="H142" s="122">
        <f>H129/HOU_URB_RawData!$C27</f>
        <v>856.14711600000021</v>
      </c>
      <c r="I142" s="222">
        <f>I129/HOU_URB_RawData!$C27</f>
        <v>941.7618276000004</v>
      </c>
    </row>
    <row r="143" spans="1:9">
      <c r="A143" s="24" t="s">
        <v>222</v>
      </c>
      <c r="B143" s="98" t="s">
        <v>196</v>
      </c>
      <c r="C143" s="223">
        <f>C133/HOU_URB_RawData!C28</f>
        <v>159.47999999999996</v>
      </c>
      <c r="D143" s="223">
        <f>D129/HOU_URB_RawData!$C28</f>
        <v>1169.52</v>
      </c>
      <c r="E143" s="223">
        <f>E129/HOU_URB_RawData!$C28</f>
        <v>1286.472</v>
      </c>
      <c r="F143" s="223">
        <f>F129/HOU_URB_RawData!$C28</f>
        <v>1415.1192000000003</v>
      </c>
      <c r="G143" s="223">
        <f>G129/HOU_URB_RawData!$C28</f>
        <v>1556.6311200000005</v>
      </c>
      <c r="H143" s="223">
        <f>H129/HOU_URB_RawData!$C28</f>
        <v>1712.2942320000004</v>
      </c>
      <c r="I143" s="224">
        <f>I129/HOU_URB_RawData!$C28</f>
        <v>1883.5236552000008</v>
      </c>
    </row>
    <row r="144" spans="1:9" s="58" customFormat="1" ht="18.600000000000001" customHeight="1">
      <c r="A144" s="632" t="s">
        <v>169</v>
      </c>
      <c r="B144" s="633"/>
      <c r="C144" s="633"/>
      <c r="D144" s="633"/>
      <c r="E144" s="633"/>
      <c r="F144" s="633"/>
      <c r="G144" s="633"/>
      <c r="H144" s="633"/>
      <c r="I144" s="634"/>
    </row>
    <row r="145" spans="1:9">
      <c r="A145" s="79"/>
      <c r="B145" s="5" t="s">
        <v>31</v>
      </c>
      <c r="C145" s="5">
        <v>2022</v>
      </c>
      <c r="D145" s="5">
        <v>2025</v>
      </c>
      <c r="E145" s="5">
        <v>2030</v>
      </c>
      <c r="F145" s="5">
        <v>2035</v>
      </c>
      <c r="G145" s="5">
        <v>2040</v>
      </c>
      <c r="H145" s="5">
        <v>2045</v>
      </c>
      <c r="I145" s="29">
        <v>2050</v>
      </c>
    </row>
    <row r="146" spans="1:9">
      <c r="A146" s="671" t="s">
        <v>170</v>
      </c>
      <c r="B146" s="672"/>
      <c r="C146" s="672"/>
      <c r="D146" s="672"/>
      <c r="E146" s="672"/>
      <c r="F146" s="672"/>
      <c r="G146" s="672"/>
      <c r="H146" s="672"/>
      <c r="I146" s="673"/>
    </row>
    <row r="147" spans="1:9">
      <c r="A147" s="110" t="s">
        <v>220</v>
      </c>
      <c r="B147" s="83" t="s">
        <v>28</v>
      </c>
      <c r="C147" s="83">
        <f>HOU_URB_RawData!C103</f>
        <v>60</v>
      </c>
      <c r="D147" s="83">
        <f>HOU_URB_RawData!D103</f>
        <v>60</v>
      </c>
      <c r="E147" s="83">
        <f>HOU_URB_RawData!E103</f>
        <v>60</v>
      </c>
      <c r="F147" s="83">
        <f>HOU_URB_RawData!F103</f>
        <v>60</v>
      </c>
      <c r="G147" s="83">
        <f>HOU_URB_RawData!G103</f>
        <v>60</v>
      </c>
      <c r="H147" s="83">
        <f>HOU_URB_RawData!H103</f>
        <v>60</v>
      </c>
      <c r="I147" s="84">
        <f>HOU_URB_RawData!I103</f>
        <v>60</v>
      </c>
    </row>
    <row r="148" spans="1:9">
      <c r="A148" s="110" t="s">
        <v>221</v>
      </c>
      <c r="B148" s="83" t="s">
        <v>28</v>
      </c>
      <c r="C148" s="83">
        <f>HOU_URB_RawData!C104</f>
        <v>80</v>
      </c>
      <c r="D148" s="83">
        <f>HOU_URB_RawData!D104</f>
        <v>80</v>
      </c>
      <c r="E148" s="83">
        <f>HOU_URB_RawData!E104</f>
        <v>80</v>
      </c>
      <c r="F148" s="83">
        <f>HOU_URB_RawData!F104</f>
        <v>80</v>
      </c>
      <c r="G148" s="83">
        <f>HOU_URB_RawData!G104</f>
        <v>80</v>
      </c>
      <c r="H148" s="83">
        <f>HOU_URB_RawData!H104</f>
        <v>80</v>
      </c>
      <c r="I148" s="84">
        <f>HOU_URB_RawData!I104</f>
        <v>80</v>
      </c>
    </row>
    <row r="149" spans="1:9">
      <c r="A149" s="110" t="s">
        <v>222</v>
      </c>
      <c r="B149" s="83" t="s">
        <v>28</v>
      </c>
      <c r="C149" s="83">
        <f>HOU_URB_RawData!C105</f>
        <v>70</v>
      </c>
      <c r="D149" s="83">
        <f>HOU_URB_RawData!D105</f>
        <v>70</v>
      </c>
      <c r="E149" s="83">
        <f>HOU_URB_RawData!E105</f>
        <v>70</v>
      </c>
      <c r="F149" s="83">
        <f>HOU_URB_RawData!F105</f>
        <v>70</v>
      </c>
      <c r="G149" s="83">
        <f>HOU_URB_RawData!G105</f>
        <v>70</v>
      </c>
      <c r="H149" s="83">
        <f>HOU_URB_RawData!H105</f>
        <v>70</v>
      </c>
      <c r="I149" s="84">
        <f>HOU_URB_RawData!I105</f>
        <v>70</v>
      </c>
    </row>
    <row r="150" spans="1:9">
      <c r="A150" s="225"/>
      <c r="B150" s="112" t="s">
        <v>31</v>
      </c>
      <c r="C150" s="112">
        <v>2022</v>
      </c>
      <c r="D150" s="112">
        <v>2025</v>
      </c>
      <c r="E150" s="112">
        <v>2030</v>
      </c>
      <c r="F150" s="112">
        <v>2035</v>
      </c>
      <c r="G150" s="112">
        <v>2040</v>
      </c>
      <c r="H150" s="112">
        <v>2045</v>
      </c>
      <c r="I150" s="113">
        <v>2050</v>
      </c>
    </row>
    <row r="151" spans="1:9">
      <c r="A151" s="753" t="s">
        <v>230</v>
      </c>
      <c r="B151" s="754"/>
      <c r="C151" s="754"/>
      <c r="D151" s="754"/>
      <c r="E151" s="754"/>
      <c r="F151" s="754"/>
      <c r="G151" s="754"/>
      <c r="H151" s="754"/>
      <c r="I151" s="755"/>
    </row>
    <row r="152" spans="1:9">
      <c r="A152" s="124" t="s">
        <v>12</v>
      </c>
      <c r="B152" s="116" t="s">
        <v>55</v>
      </c>
      <c r="C152" s="116">
        <f>HOU_URB_RawData!C107</f>
        <v>44</v>
      </c>
      <c r="D152" s="116">
        <f>HOU_URB_RawData!D107</f>
        <v>48.400000000000006</v>
      </c>
      <c r="E152" s="116">
        <f>HOU_URB_RawData!E107</f>
        <v>53.240000000000009</v>
      </c>
      <c r="F152" s="116">
        <f>HOU_URB_RawData!F107</f>
        <v>58.564000000000014</v>
      </c>
      <c r="G152" s="116">
        <f>HOU_URB_RawData!G107</f>
        <v>64.420400000000015</v>
      </c>
      <c r="H152" s="116">
        <f>HOU_URB_RawData!H107</f>
        <v>70.862440000000021</v>
      </c>
      <c r="I152" s="117">
        <f>HOU_URB_RawData!I107</f>
        <v>77.948684000000029</v>
      </c>
    </row>
    <row r="153" spans="1:9">
      <c r="A153" s="124" t="s">
        <v>158</v>
      </c>
      <c r="B153" s="116" t="s">
        <v>55</v>
      </c>
      <c r="C153" s="116">
        <f>HOU_URB_RawData!C108</f>
        <v>12</v>
      </c>
      <c r="D153" s="116">
        <f>HOU_URB_RawData!D108</f>
        <v>13.200000000000001</v>
      </c>
      <c r="E153" s="116">
        <f>HOU_URB_RawData!E108</f>
        <v>14.520000000000003</v>
      </c>
      <c r="F153" s="116">
        <f>HOU_URB_RawData!F108</f>
        <v>15.972000000000005</v>
      </c>
      <c r="G153" s="116">
        <f>HOU_URB_RawData!G108</f>
        <v>17.569200000000006</v>
      </c>
      <c r="H153" s="116">
        <f>HOU_URB_RawData!H108</f>
        <v>19.326120000000007</v>
      </c>
      <c r="I153" s="117">
        <f>HOU_URB_RawData!I108</f>
        <v>21.258732000000009</v>
      </c>
    </row>
    <row r="154" spans="1:9">
      <c r="A154" s="704" t="s">
        <v>234</v>
      </c>
      <c r="B154" s="705"/>
      <c r="C154" s="705"/>
      <c r="D154" s="705"/>
      <c r="E154" s="705"/>
      <c r="F154" s="705"/>
      <c r="G154" s="705"/>
      <c r="H154" s="705"/>
      <c r="I154" s="706"/>
    </row>
    <row r="155" spans="1:9">
      <c r="A155" s="124" t="s">
        <v>12</v>
      </c>
      <c r="B155" s="116" t="s">
        <v>55</v>
      </c>
      <c r="C155" s="116">
        <f>HOU_URB_RawData!C110</f>
        <v>10</v>
      </c>
      <c r="D155" s="116">
        <f>HOU_URB_RawData!D110</f>
        <v>11</v>
      </c>
      <c r="E155" s="116">
        <f>HOU_URB_RawData!E110</f>
        <v>12.100000000000001</v>
      </c>
      <c r="F155" s="116">
        <f>HOU_URB_RawData!F110</f>
        <v>13.310000000000002</v>
      </c>
      <c r="G155" s="116">
        <f>HOU_URB_RawData!G110</f>
        <v>14.641000000000004</v>
      </c>
      <c r="H155" s="116">
        <f>HOU_URB_RawData!H110</f>
        <v>16.105100000000004</v>
      </c>
      <c r="I155" s="117">
        <f>HOU_URB_RawData!I110</f>
        <v>17.715610000000005</v>
      </c>
    </row>
    <row r="156" spans="1:9">
      <c r="A156" s="124" t="s">
        <v>158</v>
      </c>
      <c r="B156" s="116" t="s">
        <v>55</v>
      </c>
      <c r="C156" s="116">
        <f>HOU_URB_RawData!C111</f>
        <v>5</v>
      </c>
      <c r="D156" s="116">
        <f>HOU_URB_RawData!D111</f>
        <v>5.5</v>
      </c>
      <c r="E156" s="116">
        <f>HOU_URB_RawData!E111</f>
        <v>6.0500000000000007</v>
      </c>
      <c r="F156" s="116">
        <f>HOU_URB_RawData!F111</f>
        <v>6.6550000000000011</v>
      </c>
      <c r="G156" s="116">
        <f>HOU_URB_RawData!G111</f>
        <v>7.3205000000000018</v>
      </c>
      <c r="H156" s="116">
        <f>HOU_URB_RawData!H111</f>
        <v>8.0525500000000019</v>
      </c>
      <c r="I156" s="117">
        <f>HOU_URB_RawData!I111</f>
        <v>8.8578050000000026</v>
      </c>
    </row>
    <row r="157" spans="1:9">
      <c r="A157" s="704" t="s">
        <v>232</v>
      </c>
      <c r="B157" s="705"/>
      <c r="C157" s="705"/>
      <c r="D157" s="705"/>
      <c r="E157" s="705"/>
      <c r="F157" s="705"/>
      <c r="G157" s="705"/>
      <c r="H157" s="705"/>
      <c r="I157" s="706"/>
    </row>
    <row r="158" spans="1:9">
      <c r="A158" s="124" t="s">
        <v>12</v>
      </c>
      <c r="B158" s="116" t="s">
        <v>55</v>
      </c>
      <c r="C158" s="116">
        <f>HOU_URB_RawData!C113</f>
        <v>6</v>
      </c>
      <c r="D158" s="116">
        <f>HOU_URB_RawData!D113</f>
        <v>6.6000000000000005</v>
      </c>
      <c r="E158" s="116">
        <f>HOU_URB_RawData!E113</f>
        <v>7.2600000000000016</v>
      </c>
      <c r="F158" s="116">
        <f>HOU_URB_RawData!F113</f>
        <v>7.9860000000000024</v>
      </c>
      <c r="G158" s="116">
        <f>HOU_URB_RawData!G113</f>
        <v>8.7846000000000029</v>
      </c>
      <c r="H158" s="116">
        <f>HOU_URB_RawData!H113</f>
        <v>9.6630600000000033</v>
      </c>
      <c r="I158" s="117">
        <f>HOU_URB_RawData!I113</f>
        <v>10.629366000000005</v>
      </c>
    </row>
    <row r="159" spans="1:9">
      <c r="A159" s="124" t="s">
        <v>158</v>
      </c>
      <c r="B159" s="116" t="s">
        <v>55</v>
      </c>
      <c r="C159" s="116">
        <f>HOU_URB_RawData!C114</f>
        <v>4</v>
      </c>
      <c r="D159" s="116">
        <f>HOU_URB_RawData!D114</f>
        <v>4.4000000000000004</v>
      </c>
      <c r="E159" s="116">
        <f>HOU_URB_RawData!E114</f>
        <v>4.8400000000000007</v>
      </c>
      <c r="F159" s="116">
        <f>HOU_URB_RawData!F114</f>
        <v>5.3240000000000016</v>
      </c>
      <c r="G159" s="116">
        <f>HOU_URB_RawData!G114</f>
        <v>5.8564000000000025</v>
      </c>
      <c r="H159" s="116">
        <f>HOU_URB_RawData!H114</f>
        <v>6.4420400000000031</v>
      </c>
      <c r="I159" s="117">
        <f>HOU_URB_RawData!I114</f>
        <v>7.0862440000000042</v>
      </c>
    </row>
    <row r="160" spans="1:9">
      <c r="A160" s="704" t="s">
        <v>198</v>
      </c>
      <c r="B160" s="705"/>
      <c r="C160" s="705"/>
      <c r="D160" s="705"/>
      <c r="E160" s="705"/>
      <c r="F160" s="705"/>
      <c r="G160" s="705"/>
      <c r="H160" s="705"/>
      <c r="I160" s="706"/>
    </row>
    <row r="161" spans="1:9">
      <c r="A161" s="124" t="s">
        <v>12</v>
      </c>
      <c r="B161" s="116" t="s">
        <v>55</v>
      </c>
      <c r="C161" s="116">
        <f t="shared" ref="C161:I162" si="19">C152+C155+C158</f>
        <v>60</v>
      </c>
      <c r="D161" s="116">
        <f t="shared" si="19"/>
        <v>66</v>
      </c>
      <c r="E161" s="116">
        <f t="shared" si="19"/>
        <v>72.600000000000009</v>
      </c>
      <c r="F161" s="116">
        <f t="shared" si="19"/>
        <v>79.860000000000028</v>
      </c>
      <c r="G161" s="116">
        <f t="shared" si="19"/>
        <v>87.846000000000018</v>
      </c>
      <c r="H161" s="116">
        <f t="shared" si="19"/>
        <v>96.63060000000003</v>
      </c>
      <c r="I161" s="117">
        <f t="shared" si="19"/>
        <v>106.29366000000005</v>
      </c>
    </row>
    <row r="162" spans="1:9">
      <c r="A162" s="226" t="s">
        <v>158</v>
      </c>
      <c r="B162" s="206" t="s">
        <v>55</v>
      </c>
      <c r="C162" s="206">
        <f t="shared" si="19"/>
        <v>21</v>
      </c>
      <c r="D162" s="206">
        <f t="shared" si="19"/>
        <v>23.1</v>
      </c>
      <c r="E162" s="206">
        <f t="shared" si="19"/>
        <v>25.410000000000004</v>
      </c>
      <c r="F162" s="206">
        <f t="shared" si="19"/>
        <v>27.951000000000008</v>
      </c>
      <c r="G162" s="206">
        <f t="shared" si="19"/>
        <v>30.746100000000013</v>
      </c>
      <c r="H162" s="206">
        <f t="shared" si="19"/>
        <v>33.820710000000012</v>
      </c>
      <c r="I162" s="207">
        <f t="shared" si="19"/>
        <v>37.202781000000016</v>
      </c>
    </row>
    <row r="163" spans="1:9">
      <c r="A163" s="735" t="s">
        <v>81</v>
      </c>
      <c r="B163" s="736"/>
      <c r="C163" s="736"/>
      <c r="D163" s="736"/>
      <c r="E163" s="736"/>
      <c r="F163" s="736"/>
      <c r="G163" s="736"/>
      <c r="H163" s="736"/>
      <c r="I163" s="737"/>
    </row>
    <row r="164" spans="1:9">
      <c r="A164" s="227" t="s">
        <v>65</v>
      </c>
      <c r="B164" s="228" t="s">
        <v>64</v>
      </c>
      <c r="C164" s="228">
        <f>HOU_URB_RawData!C116</f>
        <v>2.5</v>
      </c>
      <c r="D164" s="228">
        <f>HOU_URB_RawData!D116</f>
        <v>1</v>
      </c>
      <c r="E164" s="228">
        <f>HOU_URB_RawData!E116</f>
        <v>1</v>
      </c>
      <c r="F164" s="228">
        <f>HOU_URB_RawData!F116</f>
        <v>1</v>
      </c>
      <c r="G164" s="228">
        <f>HOU_URB_RawData!G116</f>
        <v>1</v>
      </c>
      <c r="H164" s="228">
        <f>HOU_URB_RawData!H116</f>
        <v>1</v>
      </c>
      <c r="I164" s="229">
        <f>HOU_URB_RawData!I116</f>
        <v>1</v>
      </c>
    </row>
    <row r="165" spans="1:9">
      <c r="A165" s="230" t="s">
        <v>63</v>
      </c>
      <c r="B165" s="231" t="s">
        <v>64</v>
      </c>
      <c r="C165" s="231">
        <f>HOU_URB_RawData!C117</f>
        <v>1.5</v>
      </c>
      <c r="D165" s="231">
        <f>HOU_URB_RawData!D117</f>
        <v>1</v>
      </c>
      <c r="E165" s="231">
        <f>HOU_URB_RawData!E117</f>
        <v>1</v>
      </c>
      <c r="F165" s="231">
        <f>HOU_URB_RawData!F117</f>
        <v>1</v>
      </c>
      <c r="G165" s="231">
        <f>HOU_URB_RawData!G117</f>
        <v>1</v>
      </c>
      <c r="H165" s="231">
        <f>HOU_URB_RawData!H117</f>
        <v>1</v>
      </c>
      <c r="I165" s="232">
        <f>HOU_URB_RawData!I117</f>
        <v>1</v>
      </c>
    </row>
    <row r="166" spans="1:9">
      <c r="A166" s="738" t="s">
        <v>235</v>
      </c>
      <c r="B166" s="739"/>
      <c r="C166" s="739"/>
      <c r="D166" s="739"/>
      <c r="E166" s="739"/>
      <c r="F166" s="739"/>
      <c r="G166" s="739"/>
      <c r="H166" s="739"/>
      <c r="I166" s="740"/>
    </row>
    <row r="167" spans="1:9">
      <c r="A167" s="233" t="s">
        <v>12</v>
      </c>
      <c r="B167" s="118" t="s">
        <v>55</v>
      </c>
      <c r="C167" s="118">
        <f t="shared" ref="C167:I168" si="20">C152*C164</f>
        <v>110</v>
      </c>
      <c r="D167" s="118">
        <f t="shared" si="20"/>
        <v>48.400000000000006</v>
      </c>
      <c r="E167" s="118">
        <f t="shared" si="20"/>
        <v>53.240000000000009</v>
      </c>
      <c r="F167" s="118">
        <f t="shared" si="20"/>
        <v>58.564000000000014</v>
      </c>
      <c r="G167" s="118">
        <f t="shared" si="20"/>
        <v>64.420400000000015</v>
      </c>
      <c r="H167" s="118">
        <f t="shared" si="20"/>
        <v>70.862440000000021</v>
      </c>
      <c r="I167" s="119">
        <f t="shared" si="20"/>
        <v>77.948684000000029</v>
      </c>
    </row>
    <row r="168" spans="1:9">
      <c r="A168" s="233" t="s">
        <v>158</v>
      </c>
      <c r="B168" s="118" t="s">
        <v>55</v>
      </c>
      <c r="C168" s="118">
        <f t="shared" si="20"/>
        <v>18</v>
      </c>
      <c r="D168" s="118">
        <f t="shared" si="20"/>
        <v>13.200000000000001</v>
      </c>
      <c r="E168" s="118">
        <f t="shared" si="20"/>
        <v>14.520000000000003</v>
      </c>
      <c r="F168" s="118">
        <f t="shared" si="20"/>
        <v>15.972000000000005</v>
      </c>
      <c r="G168" s="118">
        <f t="shared" si="20"/>
        <v>17.569200000000006</v>
      </c>
      <c r="H168" s="118">
        <f t="shared" si="20"/>
        <v>19.326120000000007</v>
      </c>
      <c r="I168" s="119">
        <f t="shared" si="20"/>
        <v>21.258732000000009</v>
      </c>
    </row>
    <row r="169" spans="1:9" ht="15.75" customHeight="1">
      <c r="A169" s="233" t="s">
        <v>34</v>
      </c>
      <c r="B169" s="118" t="s">
        <v>55</v>
      </c>
      <c r="C169" s="118">
        <f t="shared" ref="C169:I169" si="21">SUM(C167:C168)</f>
        <v>128</v>
      </c>
      <c r="D169" s="118">
        <f t="shared" si="21"/>
        <v>61.600000000000009</v>
      </c>
      <c r="E169" s="118">
        <f t="shared" si="21"/>
        <v>67.760000000000019</v>
      </c>
      <c r="F169" s="118">
        <f t="shared" si="21"/>
        <v>74.536000000000016</v>
      </c>
      <c r="G169" s="118">
        <f t="shared" si="21"/>
        <v>81.989600000000024</v>
      </c>
      <c r="H169" s="118">
        <f t="shared" si="21"/>
        <v>90.188560000000024</v>
      </c>
      <c r="I169" s="119">
        <f t="shared" si="21"/>
        <v>99.207416000000038</v>
      </c>
    </row>
    <row r="170" spans="1:9">
      <c r="A170" s="741" t="s">
        <v>236</v>
      </c>
      <c r="B170" s="742"/>
      <c r="C170" s="742"/>
      <c r="D170" s="742"/>
      <c r="E170" s="742"/>
      <c r="F170" s="742"/>
      <c r="G170" s="742"/>
      <c r="H170" s="742"/>
      <c r="I170" s="743"/>
    </row>
    <row r="171" spans="1:9">
      <c r="A171" s="233" t="s">
        <v>12</v>
      </c>
      <c r="B171" s="118" t="s">
        <v>55</v>
      </c>
      <c r="C171" s="118">
        <f t="shared" ref="C171:I172" si="22">C155*C164</f>
        <v>25</v>
      </c>
      <c r="D171" s="118">
        <f t="shared" si="22"/>
        <v>11</v>
      </c>
      <c r="E171" s="118">
        <f t="shared" si="22"/>
        <v>12.100000000000001</v>
      </c>
      <c r="F171" s="118">
        <f t="shared" si="22"/>
        <v>13.310000000000002</v>
      </c>
      <c r="G171" s="118">
        <f t="shared" si="22"/>
        <v>14.641000000000004</v>
      </c>
      <c r="H171" s="118">
        <f t="shared" si="22"/>
        <v>16.105100000000004</v>
      </c>
      <c r="I171" s="119">
        <f t="shared" si="22"/>
        <v>17.715610000000005</v>
      </c>
    </row>
    <row r="172" spans="1:9">
      <c r="A172" s="233" t="s">
        <v>158</v>
      </c>
      <c r="B172" s="118" t="s">
        <v>55</v>
      </c>
      <c r="C172" s="118">
        <f t="shared" si="22"/>
        <v>7.5</v>
      </c>
      <c r="D172" s="118">
        <f t="shared" si="22"/>
        <v>5.5</v>
      </c>
      <c r="E172" s="118">
        <f t="shared" si="22"/>
        <v>6.0500000000000007</v>
      </c>
      <c r="F172" s="118">
        <f t="shared" si="22"/>
        <v>6.6550000000000011</v>
      </c>
      <c r="G172" s="118">
        <f t="shared" si="22"/>
        <v>7.3205000000000018</v>
      </c>
      <c r="H172" s="118">
        <f t="shared" si="22"/>
        <v>8.0525500000000019</v>
      </c>
      <c r="I172" s="119">
        <f t="shared" si="22"/>
        <v>8.8578050000000026</v>
      </c>
    </row>
    <row r="173" spans="1:9" ht="15.75" customHeight="1">
      <c r="A173" s="233" t="s">
        <v>34</v>
      </c>
      <c r="B173" s="118" t="s">
        <v>55</v>
      </c>
      <c r="C173" s="118">
        <f t="shared" ref="C173:I173" si="23">SUM(C171:C172)</f>
        <v>32.5</v>
      </c>
      <c r="D173" s="118">
        <f t="shared" si="23"/>
        <v>16.5</v>
      </c>
      <c r="E173" s="118">
        <f t="shared" si="23"/>
        <v>18.150000000000002</v>
      </c>
      <c r="F173" s="118">
        <f t="shared" si="23"/>
        <v>19.965000000000003</v>
      </c>
      <c r="G173" s="118">
        <f t="shared" si="23"/>
        <v>21.961500000000004</v>
      </c>
      <c r="H173" s="118">
        <f t="shared" si="23"/>
        <v>24.157650000000004</v>
      </c>
      <c r="I173" s="119">
        <f t="shared" si="23"/>
        <v>26.573415000000008</v>
      </c>
    </row>
    <row r="174" spans="1:9">
      <c r="A174" s="741" t="s">
        <v>237</v>
      </c>
      <c r="B174" s="742"/>
      <c r="C174" s="742"/>
      <c r="D174" s="742"/>
      <c r="E174" s="742"/>
      <c r="F174" s="742"/>
      <c r="G174" s="742"/>
      <c r="H174" s="742"/>
      <c r="I174" s="743"/>
    </row>
    <row r="175" spans="1:9">
      <c r="A175" s="233" t="s">
        <v>12</v>
      </c>
      <c r="B175" s="118" t="s">
        <v>55</v>
      </c>
      <c r="C175" s="118">
        <f t="shared" ref="C175:I176" si="24">C158*C164</f>
        <v>15</v>
      </c>
      <c r="D175" s="118">
        <f t="shared" si="24"/>
        <v>6.6000000000000005</v>
      </c>
      <c r="E175" s="118">
        <f t="shared" si="24"/>
        <v>7.2600000000000016</v>
      </c>
      <c r="F175" s="118">
        <f t="shared" si="24"/>
        <v>7.9860000000000024</v>
      </c>
      <c r="G175" s="118">
        <f t="shared" si="24"/>
        <v>8.7846000000000029</v>
      </c>
      <c r="H175" s="118">
        <f t="shared" si="24"/>
        <v>9.6630600000000033</v>
      </c>
      <c r="I175" s="119">
        <f t="shared" si="24"/>
        <v>10.629366000000005</v>
      </c>
    </row>
    <row r="176" spans="1:9">
      <c r="A176" s="233" t="s">
        <v>158</v>
      </c>
      <c r="B176" s="118" t="s">
        <v>55</v>
      </c>
      <c r="C176" s="118">
        <f t="shared" si="24"/>
        <v>6</v>
      </c>
      <c r="D176" s="118">
        <f t="shared" si="24"/>
        <v>4.4000000000000004</v>
      </c>
      <c r="E176" s="118">
        <f t="shared" si="24"/>
        <v>4.8400000000000007</v>
      </c>
      <c r="F176" s="118">
        <f t="shared" si="24"/>
        <v>5.3240000000000016</v>
      </c>
      <c r="G176" s="118">
        <f t="shared" si="24"/>
        <v>5.8564000000000025</v>
      </c>
      <c r="H176" s="118">
        <f t="shared" si="24"/>
        <v>6.4420400000000031</v>
      </c>
      <c r="I176" s="119">
        <f t="shared" si="24"/>
        <v>7.0862440000000042</v>
      </c>
    </row>
    <row r="177" spans="1:9" ht="15.75" customHeight="1">
      <c r="A177" s="233" t="s">
        <v>34</v>
      </c>
      <c r="B177" s="118" t="s">
        <v>55</v>
      </c>
      <c r="C177" s="118">
        <f t="shared" ref="C177:I177" si="25">SUM(C175:C176)</f>
        <v>21</v>
      </c>
      <c r="D177" s="118">
        <f t="shared" si="25"/>
        <v>11</v>
      </c>
      <c r="E177" s="118">
        <f t="shared" si="25"/>
        <v>12.100000000000001</v>
      </c>
      <c r="F177" s="118">
        <f t="shared" si="25"/>
        <v>13.310000000000004</v>
      </c>
      <c r="G177" s="118">
        <f t="shared" si="25"/>
        <v>14.641000000000005</v>
      </c>
      <c r="H177" s="118">
        <f t="shared" si="25"/>
        <v>16.105100000000007</v>
      </c>
      <c r="I177" s="119">
        <f t="shared" si="25"/>
        <v>17.715610000000009</v>
      </c>
    </row>
    <row r="178" spans="1:9">
      <c r="A178" s="741" t="s">
        <v>202</v>
      </c>
      <c r="B178" s="742"/>
      <c r="C178" s="742"/>
      <c r="D178" s="742"/>
      <c r="E178" s="742"/>
      <c r="F178" s="742"/>
      <c r="G178" s="742"/>
      <c r="H178" s="742"/>
      <c r="I178" s="743"/>
    </row>
    <row r="179" spans="1:9">
      <c r="A179" s="233" t="s">
        <v>12</v>
      </c>
      <c r="B179" s="118" t="s">
        <v>55</v>
      </c>
      <c r="C179" s="118">
        <f t="shared" ref="C179:I180" si="26">C167+C171+C175</f>
        <v>150</v>
      </c>
      <c r="D179" s="118">
        <f t="shared" si="26"/>
        <v>66</v>
      </c>
      <c r="E179" s="118">
        <f t="shared" si="26"/>
        <v>72.600000000000009</v>
      </c>
      <c r="F179" s="118">
        <f t="shared" si="26"/>
        <v>79.860000000000028</v>
      </c>
      <c r="G179" s="118">
        <f t="shared" si="26"/>
        <v>87.846000000000018</v>
      </c>
      <c r="H179" s="118">
        <f t="shared" si="26"/>
        <v>96.63060000000003</v>
      </c>
      <c r="I179" s="119">
        <f t="shared" si="26"/>
        <v>106.29366000000005</v>
      </c>
    </row>
    <row r="180" spans="1:9">
      <c r="A180" s="233" t="s">
        <v>158</v>
      </c>
      <c r="B180" s="118" t="s">
        <v>55</v>
      </c>
      <c r="C180" s="118">
        <f t="shared" si="26"/>
        <v>31.5</v>
      </c>
      <c r="D180" s="118">
        <f t="shared" si="26"/>
        <v>23.1</v>
      </c>
      <c r="E180" s="118">
        <f t="shared" si="26"/>
        <v>25.410000000000004</v>
      </c>
      <c r="F180" s="118">
        <f t="shared" si="26"/>
        <v>27.951000000000008</v>
      </c>
      <c r="G180" s="118">
        <f t="shared" si="26"/>
        <v>30.746100000000013</v>
      </c>
      <c r="H180" s="118">
        <f t="shared" si="26"/>
        <v>33.820710000000012</v>
      </c>
      <c r="I180" s="119">
        <f t="shared" si="26"/>
        <v>37.202781000000016</v>
      </c>
    </row>
    <row r="181" spans="1:9" ht="15.75" customHeight="1">
      <c r="A181" s="234" t="s">
        <v>34</v>
      </c>
      <c r="B181" s="208" t="s">
        <v>55</v>
      </c>
      <c r="C181" s="208">
        <f t="shared" ref="C181:I181" si="27">SUM(C179:C180)</f>
        <v>181.5</v>
      </c>
      <c r="D181" s="208">
        <f t="shared" si="27"/>
        <v>89.1</v>
      </c>
      <c r="E181" s="208">
        <f t="shared" si="27"/>
        <v>98.010000000000019</v>
      </c>
      <c r="F181" s="208">
        <f t="shared" si="27"/>
        <v>107.81100000000004</v>
      </c>
      <c r="G181" s="208">
        <f t="shared" si="27"/>
        <v>118.59210000000003</v>
      </c>
      <c r="H181" s="208">
        <f t="shared" si="27"/>
        <v>130.45131000000003</v>
      </c>
      <c r="I181" s="209">
        <f t="shared" si="27"/>
        <v>143.49644100000006</v>
      </c>
    </row>
    <row r="182" spans="1:9">
      <c r="A182" s="744" t="s">
        <v>83</v>
      </c>
      <c r="B182" s="745"/>
      <c r="C182" s="745"/>
      <c r="D182" s="745"/>
      <c r="E182" s="745"/>
      <c r="F182" s="745"/>
      <c r="G182" s="745"/>
      <c r="H182" s="745"/>
      <c r="I182" s="746"/>
    </row>
    <row r="183" spans="1:9">
      <c r="A183" s="235" t="s">
        <v>12</v>
      </c>
      <c r="B183" s="236" t="s">
        <v>28</v>
      </c>
      <c r="C183" s="236">
        <f>C179/C181*100</f>
        <v>82.644628099173559</v>
      </c>
      <c r="D183" s="236">
        <f t="shared" ref="D183:I184" si="28">D167/D$169</f>
        <v>0.7857142857142857</v>
      </c>
      <c r="E183" s="236">
        <f t="shared" si="28"/>
        <v>0.78571428571428559</v>
      </c>
      <c r="F183" s="236">
        <f t="shared" si="28"/>
        <v>0.7857142857142857</v>
      </c>
      <c r="G183" s="236">
        <f t="shared" si="28"/>
        <v>0.7857142857142857</v>
      </c>
      <c r="H183" s="236">
        <f t="shared" si="28"/>
        <v>0.7857142857142857</v>
      </c>
      <c r="I183" s="237">
        <f t="shared" si="28"/>
        <v>0.7857142857142857</v>
      </c>
    </row>
    <row r="184" spans="1:9">
      <c r="A184" s="238" t="s">
        <v>158</v>
      </c>
      <c r="B184" s="239" t="s">
        <v>28</v>
      </c>
      <c r="C184" s="239">
        <f>C180/C181*100</f>
        <v>17.355371900826448</v>
      </c>
      <c r="D184" s="239">
        <f t="shared" si="28"/>
        <v>0.21428571428571427</v>
      </c>
      <c r="E184" s="239">
        <f t="shared" si="28"/>
        <v>0.21428571428571427</v>
      </c>
      <c r="F184" s="239">
        <f t="shared" si="28"/>
        <v>0.2142857142857143</v>
      </c>
      <c r="G184" s="239">
        <f t="shared" si="28"/>
        <v>0.2142857142857143</v>
      </c>
      <c r="H184" s="239">
        <f t="shared" si="28"/>
        <v>0.2142857142857143</v>
      </c>
      <c r="I184" s="240">
        <f t="shared" si="28"/>
        <v>0.2142857142857143</v>
      </c>
    </row>
    <row r="185" spans="1:9">
      <c r="A185" s="715" t="s">
        <v>88</v>
      </c>
      <c r="B185" s="716"/>
      <c r="C185" s="716"/>
      <c r="D185" s="716"/>
      <c r="E185" s="716"/>
      <c r="F185" s="716"/>
      <c r="G185" s="716"/>
      <c r="H185" s="716"/>
      <c r="I185" s="717"/>
    </row>
    <row r="186" spans="1:9">
      <c r="A186" s="121" t="s">
        <v>220</v>
      </c>
      <c r="B186" s="122" t="s">
        <v>196</v>
      </c>
      <c r="C186" s="122">
        <f>C$169/HOU_URB_RawData!$C26</f>
        <v>219.42857142857142</v>
      </c>
      <c r="D186" s="122">
        <f>D$169/HOU_URB_RawData!$C26</f>
        <v>105.60000000000001</v>
      </c>
      <c r="E186" s="122">
        <f>E$169/HOU_URB_RawData!$C26</f>
        <v>116.16000000000003</v>
      </c>
      <c r="F186" s="122">
        <f>F$169/HOU_URB_RawData!$C26</f>
        <v>127.77600000000002</v>
      </c>
      <c r="G186" s="122">
        <f>G$169/HOU_URB_RawData!$C26</f>
        <v>140.55360000000005</v>
      </c>
      <c r="H186" s="122">
        <f>H$169/HOU_URB_RawData!$C26</f>
        <v>154.60896000000002</v>
      </c>
      <c r="I186" s="222">
        <f>I$169/HOU_URB_RawData!$C26</f>
        <v>170.06985600000004</v>
      </c>
    </row>
    <row r="187" spans="1:9">
      <c r="A187" s="121" t="s">
        <v>221</v>
      </c>
      <c r="B187" s="122" t="s">
        <v>196</v>
      </c>
      <c r="C187" s="122">
        <f>C$173/HOU_URB_RawData!$C27</f>
        <v>194.99999999999997</v>
      </c>
      <c r="D187" s="122">
        <f>D$169/HOU_URB_RawData!$C27</f>
        <v>369.6</v>
      </c>
      <c r="E187" s="122">
        <f>E$169/HOU_URB_RawData!$C27</f>
        <v>406.56000000000006</v>
      </c>
      <c r="F187" s="122">
        <f>F$169/HOU_URB_RawData!$C27</f>
        <v>447.21600000000007</v>
      </c>
      <c r="G187" s="122">
        <f>G$169/HOU_URB_RawData!$C27</f>
        <v>491.93760000000009</v>
      </c>
      <c r="H187" s="122">
        <f>H$169/HOU_URB_RawData!$C27</f>
        <v>541.13136000000009</v>
      </c>
      <c r="I187" s="222">
        <f>I$169/HOU_URB_RawData!$C27</f>
        <v>595.24449600000014</v>
      </c>
    </row>
    <row r="188" spans="1:9">
      <c r="A188" s="125" t="s">
        <v>222</v>
      </c>
      <c r="B188" s="223" t="s">
        <v>196</v>
      </c>
      <c r="C188" s="223">
        <f>C$177/HOU_URB_RawData!$C28</f>
        <v>251.99999999999997</v>
      </c>
      <c r="D188" s="223">
        <f>D$169/HOU_URB_RawData!$C28</f>
        <v>739.2</v>
      </c>
      <c r="E188" s="223">
        <f>E$169/HOU_URB_RawData!$C28</f>
        <v>813.12000000000012</v>
      </c>
      <c r="F188" s="223">
        <f>F$169/HOU_URB_RawData!$C28</f>
        <v>894.43200000000013</v>
      </c>
      <c r="G188" s="223">
        <f>G$169/HOU_URB_RawData!$C28</f>
        <v>983.87520000000018</v>
      </c>
      <c r="H188" s="223">
        <f>H$169/HOU_URB_RawData!$C28</f>
        <v>1082.2627200000002</v>
      </c>
      <c r="I188" s="224">
        <f>I$169/HOU_URB_RawData!$C28</f>
        <v>1190.4889920000003</v>
      </c>
    </row>
    <row r="189" spans="1:9" s="58" customFormat="1" ht="18.600000000000001" customHeight="1">
      <c r="A189" s="707" t="s">
        <v>172</v>
      </c>
      <c r="B189" s="708"/>
      <c r="C189" s="708"/>
      <c r="D189" s="708"/>
      <c r="E189" s="708"/>
      <c r="F189" s="708"/>
      <c r="G189" s="708"/>
      <c r="H189" s="708"/>
      <c r="I189" s="123"/>
    </row>
    <row r="190" spans="1:9">
      <c r="A190" s="120"/>
      <c r="B190" s="83" t="s">
        <v>31</v>
      </c>
      <c r="C190" s="83">
        <v>2022</v>
      </c>
      <c r="D190" s="83">
        <v>2025</v>
      </c>
      <c r="E190" s="83">
        <v>2030</v>
      </c>
      <c r="F190" s="83">
        <v>2035</v>
      </c>
      <c r="G190" s="83">
        <v>2040</v>
      </c>
      <c r="H190" s="83">
        <v>2045</v>
      </c>
      <c r="I190" s="84">
        <v>2050</v>
      </c>
    </row>
    <row r="191" spans="1:9" ht="14.45" customHeight="1">
      <c r="A191" s="110" t="s">
        <v>173</v>
      </c>
      <c r="B191" s="83" t="s">
        <v>28</v>
      </c>
      <c r="C191" s="83">
        <f>HOU_URB_RawData!C120</f>
        <v>95</v>
      </c>
      <c r="D191" s="83">
        <f>HOU_URB_RawData!D120</f>
        <v>95</v>
      </c>
      <c r="E191" s="83">
        <f>HOU_URB_RawData!E120</f>
        <v>95</v>
      </c>
      <c r="F191" s="83">
        <f>HOU_URB_RawData!F120</f>
        <v>95</v>
      </c>
      <c r="G191" s="83">
        <f>HOU_URB_RawData!G120</f>
        <v>95</v>
      </c>
      <c r="H191" s="83">
        <f>HOU_URB_RawData!H120</f>
        <v>95</v>
      </c>
      <c r="I191" s="84">
        <f>HOU_URB_RawData!I120</f>
        <v>95</v>
      </c>
    </row>
    <row r="192" spans="1:9" ht="14.45" customHeight="1">
      <c r="A192" s="704" t="s">
        <v>62</v>
      </c>
      <c r="B192" s="705"/>
      <c r="C192" s="705"/>
      <c r="D192" s="705"/>
      <c r="E192" s="705"/>
      <c r="F192" s="705"/>
      <c r="G192" s="705"/>
      <c r="H192" s="705"/>
      <c r="I192" s="706"/>
    </row>
    <row r="193" spans="1:9">
      <c r="A193" s="124" t="s">
        <v>12</v>
      </c>
      <c r="B193" s="116" t="s">
        <v>55</v>
      </c>
      <c r="C193" s="116">
        <f>HOU_URB_RawData!C122</f>
        <v>44</v>
      </c>
      <c r="D193" s="116">
        <f>HOU_URB_RawData!D122</f>
        <v>48.400000000000006</v>
      </c>
      <c r="E193" s="116">
        <f>HOU_URB_RawData!E122</f>
        <v>53.240000000000009</v>
      </c>
      <c r="F193" s="116">
        <f>HOU_URB_RawData!F122</f>
        <v>58.564000000000014</v>
      </c>
      <c r="G193" s="116">
        <f>HOU_URB_RawData!G122</f>
        <v>64.420400000000015</v>
      </c>
      <c r="H193" s="116">
        <f>HOU_URB_RawData!H122</f>
        <v>70.862440000000021</v>
      </c>
      <c r="I193" s="117">
        <f>HOU_URB_RawData!I122</f>
        <v>77.948684000000029</v>
      </c>
    </row>
    <row r="194" spans="1:9">
      <c r="A194" s="124" t="s">
        <v>158</v>
      </c>
      <c r="B194" s="116" t="s">
        <v>55</v>
      </c>
      <c r="C194" s="116">
        <f>HOU_URB_RawData!C123</f>
        <v>12</v>
      </c>
      <c r="D194" s="116">
        <f>HOU_URB_RawData!D123</f>
        <v>13.200000000000001</v>
      </c>
      <c r="E194" s="116">
        <f>HOU_URB_RawData!E123</f>
        <v>14.520000000000003</v>
      </c>
      <c r="F194" s="116">
        <f>HOU_URB_RawData!F123</f>
        <v>15.972000000000005</v>
      </c>
      <c r="G194" s="116">
        <f>HOU_URB_RawData!G123</f>
        <v>17.569200000000006</v>
      </c>
      <c r="H194" s="116">
        <f>HOU_URB_RawData!H123</f>
        <v>19.326120000000007</v>
      </c>
      <c r="I194" s="117">
        <f>HOU_URB_RawData!I123</f>
        <v>21.258732000000009</v>
      </c>
    </row>
    <row r="195" spans="1:9" ht="14.45" customHeight="1">
      <c r="A195" s="704" t="s">
        <v>62</v>
      </c>
      <c r="B195" s="705"/>
      <c r="C195" s="705"/>
      <c r="D195" s="705"/>
      <c r="E195" s="705"/>
      <c r="F195" s="705"/>
      <c r="G195" s="705"/>
      <c r="H195" s="705"/>
      <c r="I195" s="706"/>
    </row>
    <row r="196" spans="1:9">
      <c r="A196" s="124" t="s">
        <v>12</v>
      </c>
      <c r="B196" s="116" t="s">
        <v>55</v>
      </c>
      <c r="C196" s="116">
        <f>HOU_URB_RawData!C125</f>
        <v>10</v>
      </c>
      <c r="D196" s="116">
        <f>HOU_URB_RawData!D125</f>
        <v>11</v>
      </c>
      <c r="E196" s="116">
        <f>HOU_URB_RawData!E125</f>
        <v>12.100000000000001</v>
      </c>
      <c r="F196" s="116">
        <f>HOU_URB_RawData!F125</f>
        <v>13.310000000000002</v>
      </c>
      <c r="G196" s="116">
        <f>HOU_URB_RawData!G125</f>
        <v>14.641000000000004</v>
      </c>
      <c r="H196" s="116">
        <f>HOU_URB_RawData!H125</f>
        <v>16.105100000000004</v>
      </c>
      <c r="I196" s="117">
        <f>HOU_URB_RawData!I125</f>
        <v>17.715610000000005</v>
      </c>
    </row>
    <row r="197" spans="1:9">
      <c r="A197" s="124" t="s">
        <v>158</v>
      </c>
      <c r="B197" s="116" t="s">
        <v>55</v>
      </c>
      <c r="C197" s="116">
        <f>HOU_URB_RawData!C126</f>
        <v>5</v>
      </c>
      <c r="D197" s="116">
        <f>HOU_URB_RawData!D126</f>
        <v>5.5</v>
      </c>
      <c r="E197" s="116">
        <f>HOU_URB_RawData!E126</f>
        <v>6.0500000000000007</v>
      </c>
      <c r="F197" s="116">
        <f>HOU_URB_RawData!F126</f>
        <v>6.6550000000000011</v>
      </c>
      <c r="G197" s="116">
        <f>HOU_URB_RawData!G126</f>
        <v>7.3205000000000018</v>
      </c>
      <c r="H197" s="116">
        <f>HOU_URB_RawData!H126</f>
        <v>8.0525500000000019</v>
      </c>
      <c r="I197" s="117">
        <f>HOU_URB_RawData!I126</f>
        <v>8.8578050000000026</v>
      </c>
    </row>
    <row r="198" spans="1:9" ht="14.45" customHeight="1">
      <c r="A198" s="704" t="s">
        <v>62</v>
      </c>
      <c r="B198" s="705"/>
      <c r="C198" s="705"/>
      <c r="D198" s="705"/>
      <c r="E198" s="705"/>
      <c r="F198" s="705"/>
      <c r="G198" s="705"/>
      <c r="H198" s="705"/>
      <c r="I198" s="706"/>
    </row>
    <row r="199" spans="1:9">
      <c r="A199" s="124" t="s">
        <v>12</v>
      </c>
      <c r="B199" s="116" t="s">
        <v>55</v>
      </c>
      <c r="C199" s="116">
        <f>HOU_URB_RawData!C128</f>
        <v>6</v>
      </c>
      <c r="D199" s="116">
        <f>HOU_URB_RawData!D128</f>
        <v>6.6000000000000005</v>
      </c>
      <c r="E199" s="116">
        <f>HOU_URB_RawData!E128</f>
        <v>7.2600000000000016</v>
      </c>
      <c r="F199" s="116">
        <f>HOU_URB_RawData!F128</f>
        <v>7.9860000000000024</v>
      </c>
      <c r="G199" s="116">
        <f>HOU_URB_RawData!G128</f>
        <v>8.7846000000000029</v>
      </c>
      <c r="H199" s="116">
        <f>HOU_URB_RawData!H128</f>
        <v>9.6630600000000033</v>
      </c>
      <c r="I199" s="117">
        <f>HOU_URB_RawData!I128</f>
        <v>10.629366000000005</v>
      </c>
    </row>
    <row r="200" spans="1:9">
      <c r="A200" s="124" t="s">
        <v>158</v>
      </c>
      <c r="B200" s="116" t="s">
        <v>55</v>
      </c>
      <c r="C200" s="116">
        <f>HOU_URB_RawData!C129</f>
        <v>4</v>
      </c>
      <c r="D200" s="116">
        <f>HOU_URB_RawData!D129</f>
        <v>4.4000000000000004</v>
      </c>
      <c r="E200" s="116">
        <f>HOU_URB_RawData!E129</f>
        <v>4.8400000000000007</v>
      </c>
      <c r="F200" s="116">
        <f>HOU_URB_RawData!F129</f>
        <v>5.3240000000000016</v>
      </c>
      <c r="G200" s="116">
        <f>HOU_URB_RawData!G129</f>
        <v>5.8564000000000025</v>
      </c>
      <c r="H200" s="116">
        <f>HOU_URB_RawData!H129</f>
        <v>6.4420400000000031</v>
      </c>
      <c r="I200" s="117">
        <f>HOU_URB_RawData!I129</f>
        <v>7.0862440000000042</v>
      </c>
    </row>
    <row r="201" spans="1:9">
      <c r="A201" s="653" t="s">
        <v>91</v>
      </c>
      <c r="B201" s="654"/>
      <c r="C201" s="654"/>
      <c r="D201" s="654"/>
      <c r="E201" s="654"/>
      <c r="F201" s="654"/>
      <c r="G201" s="654"/>
      <c r="H201" s="654"/>
      <c r="I201" s="655"/>
    </row>
    <row r="202" spans="1:9">
      <c r="A202" s="121" t="s">
        <v>220</v>
      </c>
      <c r="B202" s="122" t="s">
        <v>196</v>
      </c>
      <c r="C202" s="122">
        <f>C193/HOU_URB_RawData!C26/C191*100</f>
        <v>79.398496240601503</v>
      </c>
      <c r="D202" s="122">
        <f>D193/HOU_URB_RawData!D26/D191*100</f>
        <v>72.781954887218063</v>
      </c>
      <c r="E202" s="122">
        <f>E193/HOU_URB_RawData!E26/E191*100</f>
        <v>68.622986036519876</v>
      </c>
      <c r="F202" s="122">
        <f>F193/HOU_URB_RawData!F26/F191*100</f>
        <v>66.049624060150393</v>
      </c>
      <c r="G202" s="122">
        <f>G193/HOU_URB_RawData!G26/G191*100</f>
        <v>64.581854636591501</v>
      </c>
      <c r="H202" s="122">
        <f>H193/HOU_URB_RawData!H26/H191*100</f>
        <v>63.936036090225578</v>
      </c>
      <c r="I202" s="222">
        <f>I193/HOU_URB_RawData!I26/I191*100</f>
        <v>63.936036090225592</v>
      </c>
    </row>
    <row r="203" spans="1:9">
      <c r="A203" s="121" t="s">
        <v>221</v>
      </c>
      <c r="B203" s="122" t="s">
        <v>196</v>
      </c>
      <c r="C203" s="122">
        <f>C196/HOU_URB_RawData!C27/C191*100</f>
        <v>63.157894736842103</v>
      </c>
      <c r="D203" s="122">
        <f>D196/HOU_URB_RawData!D27/D191*100</f>
        <v>57.894736842105267</v>
      </c>
      <c r="E203" s="122">
        <f>E196/HOU_URB_RawData!E27/E191*100</f>
        <v>54.586466165413526</v>
      </c>
      <c r="F203" s="122">
        <f>F196/HOU_URB_RawData!F27/F191*100</f>
        <v>52.539473684210535</v>
      </c>
      <c r="G203" s="122">
        <f>G196/HOU_URB_RawData!G27/G191*100</f>
        <v>51.371929824561427</v>
      </c>
      <c r="H203" s="122">
        <f>H196/HOU_URB_RawData!H27/H191*100</f>
        <v>50.858210526315794</v>
      </c>
      <c r="I203" s="222">
        <f>I196/HOU_URB_RawData!I27/I191*100</f>
        <v>50.858210526315808</v>
      </c>
    </row>
    <row r="204" spans="1:9">
      <c r="A204" s="121" t="s">
        <v>222</v>
      </c>
      <c r="B204" s="122" t="s">
        <v>196</v>
      </c>
      <c r="C204" s="122">
        <f>C199/HOU_URB_RawData!C28/C191*100</f>
        <v>75.789473684210506</v>
      </c>
      <c r="D204" s="122">
        <f>D199/HOU_URB_RawData!D28/D191*100</f>
        <v>69.473684210526315</v>
      </c>
      <c r="E204" s="122">
        <f>E199/HOU_URB_RawData!E28/E191*100</f>
        <v>65.503759398496243</v>
      </c>
      <c r="F204" s="122">
        <f>F199/HOU_URB_RawData!F28/F191*100</f>
        <v>63.047368421052653</v>
      </c>
      <c r="G204" s="122">
        <f>G199/HOU_URB_RawData!G28/G191*100</f>
        <v>61.646315789473704</v>
      </c>
      <c r="H204" s="122">
        <f>H199/HOU_URB_RawData!H28/H191*100</f>
        <v>61.029852631578962</v>
      </c>
      <c r="I204" s="222">
        <f>I199/HOU_URB_RawData!I28/I191*100</f>
        <v>61.029852631578983</v>
      </c>
    </row>
    <row r="205" spans="1:9">
      <c r="A205" s="653" t="s">
        <v>203</v>
      </c>
      <c r="B205" s="654"/>
      <c r="C205" s="654"/>
      <c r="D205" s="654"/>
      <c r="E205" s="654"/>
      <c r="F205" s="654"/>
      <c r="G205" s="654"/>
      <c r="H205" s="654"/>
      <c r="I205" s="655"/>
    </row>
    <row r="206" spans="1:9">
      <c r="A206" s="121" t="s">
        <v>220</v>
      </c>
      <c r="B206" s="122" t="s">
        <v>196</v>
      </c>
      <c r="C206" s="122">
        <f>C194/HOU_URB_RawData!C26/(100-C191)*100</f>
        <v>411.42857142857139</v>
      </c>
      <c r="D206" s="122">
        <f>D194/HOU_URB_RawData!D26/(100-D191)*100</f>
        <v>377.14285714285722</v>
      </c>
      <c r="E206" s="122">
        <f>E194/HOU_URB_RawData!E26/(100-E191)*100</f>
        <v>355.59183673469391</v>
      </c>
      <c r="F206" s="122">
        <f>F194/HOU_URB_RawData!F26/(100-F191)*100</f>
        <v>342.25714285714292</v>
      </c>
      <c r="G206" s="122">
        <f>G194/HOU_URB_RawData!G26/(100-G191)*100</f>
        <v>334.65142857142865</v>
      </c>
      <c r="H206" s="122">
        <f>H194/HOU_URB_RawData!H26/(100-H191)*100</f>
        <v>331.3049142857144</v>
      </c>
      <c r="I206" s="222">
        <f>I194/HOU_URB_RawData!I26/(100-I191)*100</f>
        <v>331.30491428571446</v>
      </c>
    </row>
    <row r="207" spans="1:9">
      <c r="A207" s="121" t="s">
        <v>221</v>
      </c>
      <c r="B207" s="122" t="s">
        <v>196</v>
      </c>
      <c r="C207" s="122">
        <f>C197/HOU_URB_RawData!C27/(100-C191)*100</f>
        <v>599.99999999999989</v>
      </c>
      <c r="D207" s="122">
        <f>D197/HOU_URB_RawData!D27/(100-D191)*100</f>
        <v>550</v>
      </c>
      <c r="E207" s="122">
        <f>E197/HOU_URB_RawData!E27/(100-E191)*100</f>
        <v>518.57142857142856</v>
      </c>
      <c r="F207" s="122">
        <f>F197/HOU_URB_RawData!F27/(100-F191)*100</f>
        <v>499.12500000000011</v>
      </c>
      <c r="G207" s="122">
        <f>G197/HOU_URB_RawData!G27/(100-G191)*100</f>
        <v>488.03333333333347</v>
      </c>
      <c r="H207" s="122">
        <f>H197/HOU_URB_RawData!H27/(100-H191)*100</f>
        <v>483.15300000000008</v>
      </c>
      <c r="I207" s="222">
        <f>I197/HOU_URB_RawData!I27/(100-I191)*100</f>
        <v>483.15300000000019</v>
      </c>
    </row>
    <row r="208" spans="1:9">
      <c r="A208" s="125" t="s">
        <v>222</v>
      </c>
      <c r="B208" s="223" t="s">
        <v>196</v>
      </c>
      <c r="C208" s="223">
        <f>C200/HOU_URB_RawData!C28/(100-C191)*100</f>
        <v>959.99999999999977</v>
      </c>
      <c r="D208" s="223">
        <f>D200/HOU_URB_RawData!D28/(100-D191)*100</f>
        <v>880.00000000000011</v>
      </c>
      <c r="E208" s="223">
        <f>E200/HOU_URB_RawData!E28/(100-E191)*100</f>
        <v>829.71428571428567</v>
      </c>
      <c r="F208" s="223">
        <f>F200/HOU_URB_RawData!F28/(100-F191)*100</f>
        <v>798.60000000000025</v>
      </c>
      <c r="G208" s="223">
        <f>G200/HOU_URB_RawData!G28/(100-G191)*100</f>
        <v>780.85333333333369</v>
      </c>
      <c r="H208" s="223">
        <f>H200/HOU_URB_RawData!H28/(100-H191)*100</f>
        <v>773.04480000000024</v>
      </c>
      <c r="I208" s="224">
        <f>I200/HOU_URB_RawData!I28/(100-I191)*100</f>
        <v>773.04480000000058</v>
      </c>
    </row>
    <row r="209" spans="1:9" s="58" customFormat="1" ht="18.600000000000001" customHeight="1">
      <c r="A209" s="707" t="s">
        <v>174</v>
      </c>
      <c r="B209" s="708"/>
      <c r="C209" s="708"/>
      <c r="D209" s="708"/>
      <c r="E209" s="708"/>
      <c r="F209" s="708"/>
      <c r="G209" s="708"/>
      <c r="H209" s="708"/>
      <c r="I209" s="123"/>
    </row>
    <row r="210" spans="1:9">
      <c r="A210" s="79"/>
      <c r="B210" s="5" t="s">
        <v>31</v>
      </c>
      <c r="C210" s="5">
        <v>2022</v>
      </c>
      <c r="D210" s="5">
        <v>2025</v>
      </c>
      <c r="E210" s="5">
        <v>2030</v>
      </c>
      <c r="F210" s="5">
        <v>2035</v>
      </c>
      <c r="G210" s="5">
        <v>2040</v>
      </c>
      <c r="H210" s="5">
        <v>2045</v>
      </c>
      <c r="I210" s="29">
        <v>2050</v>
      </c>
    </row>
    <row r="211" spans="1:9" ht="14.45" customHeight="1">
      <c r="A211" s="640" t="s">
        <v>62</v>
      </c>
      <c r="B211" s="641"/>
      <c r="C211" s="641"/>
      <c r="D211" s="641"/>
      <c r="E211" s="641"/>
      <c r="F211" s="641"/>
      <c r="G211" s="641"/>
      <c r="H211" s="641"/>
      <c r="I211" s="642"/>
    </row>
    <row r="212" spans="1:9">
      <c r="A212" s="124" t="s">
        <v>12</v>
      </c>
      <c r="B212" s="116" t="s">
        <v>55</v>
      </c>
      <c r="C212" s="116">
        <f>HOU_URB_RawData!C133</f>
        <v>50</v>
      </c>
      <c r="D212" s="116">
        <f>HOU_URB_RawData!D133</f>
        <v>55.000000000000007</v>
      </c>
      <c r="E212" s="116">
        <f>HOU_URB_RawData!E133</f>
        <v>60.500000000000014</v>
      </c>
      <c r="F212" s="116">
        <f>HOU_URB_RawData!F133</f>
        <v>66.550000000000026</v>
      </c>
      <c r="G212" s="116">
        <f>HOU_URB_RawData!G133</f>
        <v>73.205000000000041</v>
      </c>
      <c r="H212" s="116">
        <f>HOU_URB_RawData!H133</f>
        <v>80.525500000000051</v>
      </c>
      <c r="I212" s="117">
        <f>HOU_URB_RawData!I133</f>
        <v>88.578050000000061</v>
      </c>
    </row>
    <row r="213" spans="1:9">
      <c r="A213" s="124" t="s">
        <v>158</v>
      </c>
      <c r="B213" s="116" t="s">
        <v>55</v>
      </c>
      <c r="C213" s="116">
        <f>HOU_URB_RawData!C134</f>
        <v>6</v>
      </c>
      <c r="D213" s="116">
        <f>HOU_URB_RawData!D134</f>
        <v>6.6000000000000005</v>
      </c>
      <c r="E213" s="116">
        <f>HOU_URB_RawData!E134</f>
        <v>7.2600000000000016</v>
      </c>
      <c r="F213" s="116">
        <f>HOU_URB_RawData!F134</f>
        <v>7.9860000000000024</v>
      </c>
      <c r="G213" s="116">
        <f>HOU_URB_RawData!G134</f>
        <v>8.7846000000000029</v>
      </c>
      <c r="H213" s="116">
        <f>HOU_URB_RawData!H134</f>
        <v>9.6630600000000033</v>
      </c>
      <c r="I213" s="117">
        <f>HOU_URB_RawData!I134</f>
        <v>10.629366000000005</v>
      </c>
    </row>
    <row r="214" spans="1:9" ht="14.45" customHeight="1">
      <c r="A214" s="704" t="s">
        <v>62</v>
      </c>
      <c r="B214" s="705"/>
      <c r="C214" s="705"/>
      <c r="D214" s="705"/>
      <c r="E214" s="705"/>
      <c r="F214" s="705"/>
      <c r="G214" s="705"/>
      <c r="H214" s="705"/>
      <c r="I214" s="706"/>
    </row>
    <row r="215" spans="1:9">
      <c r="A215" s="124" t="s">
        <v>12</v>
      </c>
      <c r="B215" s="116" t="s">
        <v>55</v>
      </c>
      <c r="C215" s="116">
        <f>HOU_URB_RawData!C136</f>
        <v>15</v>
      </c>
      <c r="D215" s="116">
        <f>HOU_URB_RawData!D136</f>
        <v>16.5</v>
      </c>
      <c r="E215" s="116">
        <f>HOU_URB_RawData!E136</f>
        <v>18.150000000000002</v>
      </c>
      <c r="F215" s="116">
        <f>HOU_URB_RawData!F136</f>
        <v>19.965000000000003</v>
      </c>
      <c r="G215" s="116">
        <f>HOU_URB_RawData!G136</f>
        <v>21.961500000000004</v>
      </c>
      <c r="H215" s="116">
        <f>HOU_URB_RawData!H136</f>
        <v>24.157650000000007</v>
      </c>
      <c r="I215" s="117">
        <f>HOU_URB_RawData!I136</f>
        <v>26.573415000000011</v>
      </c>
    </row>
    <row r="216" spans="1:9">
      <c r="A216" s="124" t="s">
        <v>158</v>
      </c>
      <c r="B216" s="116" t="s">
        <v>55</v>
      </c>
      <c r="C216" s="116">
        <f>HOU_URB_RawData!C137</f>
        <v>6</v>
      </c>
      <c r="D216" s="116">
        <f>HOU_URB_RawData!D137</f>
        <v>6.6000000000000005</v>
      </c>
      <c r="E216" s="116">
        <f>HOU_URB_RawData!E137</f>
        <v>7.2600000000000016</v>
      </c>
      <c r="F216" s="116">
        <f>HOU_URB_RawData!F137</f>
        <v>7.9860000000000024</v>
      </c>
      <c r="G216" s="116">
        <f>HOU_URB_RawData!G137</f>
        <v>8.7846000000000029</v>
      </c>
      <c r="H216" s="116">
        <f>HOU_URB_RawData!H137</f>
        <v>9.6630600000000033</v>
      </c>
      <c r="I216" s="117">
        <f>HOU_URB_RawData!I137</f>
        <v>10.629366000000005</v>
      </c>
    </row>
    <row r="217" spans="1:9" ht="14.45" customHeight="1">
      <c r="A217" s="704" t="s">
        <v>62</v>
      </c>
      <c r="B217" s="705"/>
      <c r="C217" s="705"/>
      <c r="D217" s="705"/>
      <c r="E217" s="705"/>
      <c r="F217" s="705"/>
      <c r="G217" s="705"/>
      <c r="H217" s="705"/>
      <c r="I217" s="706"/>
    </row>
    <row r="218" spans="1:9">
      <c r="A218" s="124" t="s">
        <v>12</v>
      </c>
      <c r="B218" s="116" t="s">
        <v>55</v>
      </c>
      <c r="C218" s="116">
        <f>HOU_URB_RawData!C139</f>
        <v>3</v>
      </c>
      <c r="D218" s="116">
        <f>HOU_URB_RawData!D139</f>
        <v>3.3000000000000003</v>
      </c>
      <c r="E218" s="116">
        <f>HOU_URB_RawData!E139</f>
        <v>3.6300000000000008</v>
      </c>
      <c r="F218" s="116">
        <f>HOU_URB_RawData!F139</f>
        <v>3.9930000000000012</v>
      </c>
      <c r="G218" s="116">
        <f>HOU_URB_RawData!G139</f>
        <v>4.3923000000000014</v>
      </c>
      <c r="H218" s="116">
        <f>HOU_URB_RawData!H139</f>
        <v>4.8315300000000017</v>
      </c>
      <c r="I218" s="117">
        <f>HOU_URB_RawData!I139</f>
        <v>5.3146830000000023</v>
      </c>
    </row>
    <row r="219" spans="1:9">
      <c r="A219" s="124" t="s">
        <v>158</v>
      </c>
      <c r="B219" s="116" t="s">
        <v>55</v>
      </c>
      <c r="C219" s="116">
        <f>HOU_URB_RawData!C140</f>
        <v>6</v>
      </c>
      <c r="D219" s="116">
        <f>HOU_URB_RawData!D140</f>
        <v>6.6000000000000005</v>
      </c>
      <c r="E219" s="116">
        <f>HOU_URB_RawData!E140</f>
        <v>7.2600000000000016</v>
      </c>
      <c r="F219" s="116">
        <f>HOU_URB_RawData!F140</f>
        <v>7.9860000000000024</v>
      </c>
      <c r="G219" s="116">
        <f>HOU_URB_RawData!G140</f>
        <v>8.7846000000000029</v>
      </c>
      <c r="H219" s="116">
        <f>HOU_URB_RawData!H140</f>
        <v>9.6630600000000033</v>
      </c>
      <c r="I219" s="117">
        <f>HOU_URB_RawData!I140</f>
        <v>10.629366000000005</v>
      </c>
    </row>
    <row r="220" spans="1:9">
      <c r="A220" s="651" t="s">
        <v>91</v>
      </c>
      <c r="B220" s="624"/>
      <c r="C220" s="624"/>
      <c r="D220" s="624"/>
      <c r="E220" s="624"/>
      <c r="F220" s="624"/>
      <c r="G220" s="624"/>
      <c r="H220" s="624"/>
      <c r="I220" s="652"/>
    </row>
    <row r="221" spans="1:9">
      <c r="A221" s="121" t="s">
        <v>220</v>
      </c>
      <c r="B221" s="122" t="s">
        <v>196</v>
      </c>
      <c r="C221" s="122">
        <f>C212/HOU_URB_RawData!C26/C191*100</f>
        <v>90.225563909774436</v>
      </c>
      <c r="D221" s="122">
        <f>D212/HOU_URB_RawData!D26/D191*100</f>
        <v>82.706766917293251</v>
      </c>
      <c r="E221" s="122">
        <f>E212/HOU_URB_RawData!E26/E191*100</f>
        <v>77.980665950590776</v>
      </c>
      <c r="F221" s="122">
        <f>F212/HOU_URB_RawData!F26/F191*100</f>
        <v>75.056390977443641</v>
      </c>
      <c r="G221" s="122">
        <f>G212/HOU_URB_RawData!G26/G191*100</f>
        <v>73.388471177944908</v>
      </c>
      <c r="H221" s="122">
        <f>H212/HOU_URB_RawData!H26/H191*100</f>
        <v>72.654586466165455</v>
      </c>
      <c r="I221" s="222">
        <f>I212/HOU_URB_RawData!I26/I191*100</f>
        <v>72.654586466165469</v>
      </c>
    </row>
    <row r="222" spans="1:9">
      <c r="A222" s="121" t="s">
        <v>221</v>
      </c>
      <c r="B222" s="122" t="s">
        <v>196</v>
      </c>
      <c r="C222" s="122">
        <f>C215/HOU_URB_RawData!C27/C191*100</f>
        <v>94.736842105263136</v>
      </c>
      <c r="D222" s="122">
        <f>D215/HOU_URB_RawData!D27/D191*100</f>
        <v>86.842105263157904</v>
      </c>
      <c r="E222" s="122">
        <f>E215/HOU_URB_RawData!E27/E191*100</f>
        <v>81.879699248120303</v>
      </c>
      <c r="F222" s="122">
        <f>F215/HOU_URB_RawData!F27/F191*100</f>
        <v>78.809210526315809</v>
      </c>
      <c r="G222" s="122">
        <f>G215/HOU_URB_RawData!G27/G191*100</f>
        <v>77.057894736842115</v>
      </c>
      <c r="H222" s="122">
        <f>H215/HOU_URB_RawData!H27/H191*100</f>
        <v>76.287315789473695</v>
      </c>
      <c r="I222" s="222">
        <f>I215/HOU_URB_RawData!I27/I191*100</f>
        <v>76.287315789473737</v>
      </c>
    </row>
    <row r="223" spans="1:9">
      <c r="A223" s="121" t="s">
        <v>222</v>
      </c>
      <c r="B223" s="122" t="s">
        <v>196</v>
      </c>
      <c r="C223" s="122">
        <f>C218/HOU_URB_RawData!C28/C191*100</f>
        <v>37.894736842105253</v>
      </c>
      <c r="D223" s="122">
        <f>D218/HOU_URB_RawData!D28/D191*100</f>
        <v>34.736842105263158</v>
      </c>
      <c r="E223" s="122">
        <f>E218/HOU_URB_RawData!E28/E191*100</f>
        <v>32.751879699248121</v>
      </c>
      <c r="F223" s="122">
        <f>F218/HOU_URB_RawData!F28/F191*100</f>
        <v>31.523684210526326</v>
      </c>
      <c r="G223" s="122">
        <f>G218/HOU_URB_RawData!G28/G191*100</f>
        <v>30.823157894736852</v>
      </c>
      <c r="H223" s="122">
        <f>H218/HOU_URB_RawData!H28/H191*100</f>
        <v>30.514926315789481</v>
      </c>
      <c r="I223" s="222">
        <f>I218/HOU_URB_RawData!I28/I191*100</f>
        <v>30.514926315789491</v>
      </c>
    </row>
    <row r="224" spans="1:9">
      <c r="A224" s="653" t="s">
        <v>203</v>
      </c>
      <c r="B224" s="654"/>
      <c r="C224" s="654"/>
      <c r="D224" s="654"/>
      <c r="E224" s="654"/>
      <c r="F224" s="654"/>
      <c r="G224" s="654"/>
      <c r="H224" s="654"/>
      <c r="I224" s="655"/>
    </row>
    <row r="225" spans="1:9">
      <c r="A225" s="121" t="s">
        <v>220</v>
      </c>
      <c r="B225" s="122" t="s">
        <v>196</v>
      </c>
      <c r="C225" s="122">
        <f>C213/HOU_URB_RawData!C26/(100-C191)*100</f>
        <v>205.71428571428569</v>
      </c>
      <c r="D225" s="122">
        <f>D213/HOU_URB_RawData!D26/(100-D191)*100</f>
        <v>188.57142857142861</v>
      </c>
      <c r="E225" s="122">
        <f>E213/HOU_URB_RawData!E26/(100-E191)*100</f>
        <v>177.79591836734696</v>
      </c>
      <c r="F225" s="122">
        <f>F213/HOU_URB_RawData!F26/(100-F191)*100</f>
        <v>171.12857142857146</v>
      </c>
      <c r="G225" s="122">
        <f>G213/HOU_URB_RawData!G26/(100-G191)*100</f>
        <v>167.32571428571433</v>
      </c>
      <c r="H225" s="122">
        <f>H213/HOU_URB_RawData!H26/(100-H191)*100</f>
        <v>165.6524571428572</v>
      </c>
      <c r="I225" s="222">
        <f>I213/HOU_URB_RawData!I26/(100-I191)*100</f>
        <v>165.65245714285723</v>
      </c>
    </row>
    <row r="226" spans="1:9">
      <c r="A226" s="121" t="s">
        <v>221</v>
      </c>
      <c r="B226" s="122" t="s">
        <v>196</v>
      </c>
      <c r="C226" s="122">
        <f>C216/HOU_URB_RawData!C27/(100-C191)*100</f>
        <v>719.99999999999989</v>
      </c>
      <c r="D226" s="122">
        <f>D216/HOU_URB_RawData!D27/(100-D191)*100</f>
        <v>660</v>
      </c>
      <c r="E226" s="122">
        <f>E216/HOU_URB_RawData!E27/(100-E191)*100</f>
        <v>622.28571428571433</v>
      </c>
      <c r="F226" s="122">
        <f>F216/HOU_URB_RawData!F27/(100-F191)*100</f>
        <v>598.95000000000016</v>
      </c>
      <c r="G226" s="122">
        <f>G216/HOU_URB_RawData!G27/(100-G191)*100</f>
        <v>585.64000000000021</v>
      </c>
      <c r="H226" s="122">
        <f>H216/HOU_URB_RawData!H27/(100-H191)*100</f>
        <v>579.78360000000021</v>
      </c>
      <c r="I226" s="222">
        <f>I216/HOU_URB_RawData!I27/(100-I191)*100</f>
        <v>579.78360000000032</v>
      </c>
    </row>
    <row r="227" spans="1:9">
      <c r="A227" s="125" t="s">
        <v>222</v>
      </c>
      <c r="B227" s="223" t="s">
        <v>196</v>
      </c>
      <c r="C227" s="223">
        <f>C219/HOU_URB_RawData!C28/(100-C191)*100</f>
        <v>1439.9999999999998</v>
      </c>
      <c r="D227" s="223">
        <f>D219/HOU_URB_RawData!D28/(100-D191)*100</f>
        <v>1320</v>
      </c>
      <c r="E227" s="223">
        <f>E219/HOU_URB_RawData!E28/(100-E191)*100</f>
        <v>1244.5714285714287</v>
      </c>
      <c r="F227" s="223">
        <f>F219/HOU_URB_RawData!F28/(100-F191)*100</f>
        <v>1197.9000000000003</v>
      </c>
      <c r="G227" s="223">
        <f>G219/HOU_URB_RawData!G28/(100-G191)*100</f>
        <v>1171.2800000000004</v>
      </c>
      <c r="H227" s="223">
        <f>H219/HOU_URB_RawData!H28/(100-H191)*100</f>
        <v>1159.5672000000004</v>
      </c>
      <c r="I227" s="224">
        <f>I219/HOU_URB_RawData!I28/(100-I191)*100</f>
        <v>1159.5672000000006</v>
      </c>
    </row>
    <row r="228" spans="1:9" ht="15.75" customHeight="1"/>
    <row r="229" spans="1:9" ht="15.75" customHeight="1"/>
    <row r="230" spans="1:9" ht="15.75" customHeight="1"/>
    <row r="231" spans="1:9" ht="15.75" customHeight="1"/>
    <row r="232" spans="1:9" ht="15.75" customHeight="1"/>
    <row r="233" spans="1:9" ht="15.75" customHeight="1"/>
    <row r="234" spans="1:9" ht="15.75" customHeight="1"/>
    <row r="235" spans="1:9" ht="15.75" customHeight="1"/>
    <row r="236" spans="1:9" ht="15.75" customHeight="1"/>
    <row r="237" spans="1:9" ht="15.75" customHeight="1"/>
    <row r="238" spans="1:9" ht="15.75" customHeight="1"/>
    <row r="239" spans="1:9" ht="15.75" customHeight="1"/>
    <row r="240" spans="1: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</sheetData>
  <mergeCells count="51">
    <mergeCell ref="A16:I16"/>
    <mergeCell ref="A1:I1"/>
    <mergeCell ref="A2:I2"/>
    <mergeCell ref="A4:I4"/>
    <mergeCell ref="A8:I8"/>
    <mergeCell ref="A12:I12"/>
    <mergeCell ref="A96:I96"/>
    <mergeCell ref="A20:I20"/>
    <mergeCell ref="A24:I24"/>
    <mergeCell ref="A29:I29"/>
    <mergeCell ref="A37:I37"/>
    <mergeCell ref="A45:I45"/>
    <mergeCell ref="A54:I54"/>
    <mergeCell ref="A63:I63"/>
    <mergeCell ref="A66:I66"/>
    <mergeCell ref="A71:I71"/>
    <mergeCell ref="A79:I79"/>
    <mergeCell ref="A87:I87"/>
    <mergeCell ref="A154:I154"/>
    <mergeCell ref="A105:I105"/>
    <mergeCell ref="A107:I107"/>
    <mergeCell ref="A113:I113"/>
    <mergeCell ref="A117:I117"/>
    <mergeCell ref="A123:I123"/>
    <mergeCell ref="A130:I130"/>
    <mergeCell ref="A134:I134"/>
    <mergeCell ref="A140:I140"/>
    <mergeCell ref="A144:I144"/>
    <mergeCell ref="A146:I146"/>
    <mergeCell ref="A151:I151"/>
    <mergeCell ref="A195:I195"/>
    <mergeCell ref="A157:I157"/>
    <mergeCell ref="A160:I160"/>
    <mergeCell ref="A163:I163"/>
    <mergeCell ref="A166:I166"/>
    <mergeCell ref="A170:I170"/>
    <mergeCell ref="A174:I174"/>
    <mergeCell ref="A178:I178"/>
    <mergeCell ref="A182:I182"/>
    <mergeCell ref="A185:I185"/>
    <mergeCell ref="A189:H189"/>
    <mergeCell ref="A192:I192"/>
    <mergeCell ref="A217:I217"/>
    <mergeCell ref="A220:I220"/>
    <mergeCell ref="A224:I224"/>
    <mergeCell ref="A198:I198"/>
    <mergeCell ref="A201:I201"/>
    <mergeCell ref="A205:I205"/>
    <mergeCell ref="A209:H209"/>
    <mergeCell ref="A211:I211"/>
    <mergeCell ref="A214:I214"/>
  </mergeCells>
  <phoneticPr fontId="13" type="noConversion"/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300B-8CED-45B3-BF0A-F1FC586EE228}">
  <sheetPr>
    <tabColor theme="5"/>
  </sheetPr>
  <dimension ref="A1:J1048"/>
  <sheetViews>
    <sheetView tabSelected="1" zoomScale="79" workbookViewId="0">
      <selection activeCell="A14" activeCellId="1" sqref="A16:XFD16 A14:XFD14"/>
    </sheetView>
  </sheetViews>
  <sheetFormatPr defaultColWidth="27.28515625" defaultRowHeight="15" customHeight="1"/>
  <cols>
    <col min="1" max="2" width="33.7109375" style="5" customWidth="1"/>
    <col min="3" max="3" width="11.42578125" style="5" customWidth="1"/>
    <col min="4" max="10" width="7.42578125" style="5" customWidth="1"/>
    <col min="11" max="16384" width="27.28515625" style="5"/>
  </cols>
  <sheetData>
    <row r="1" spans="1:10" ht="21" customHeight="1">
      <c r="A1" s="674" t="s">
        <v>204</v>
      </c>
      <c r="B1" s="675"/>
      <c r="C1" s="675"/>
      <c r="D1" s="675"/>
      <c r="E1" s="675"/>
      <c r="F1" s="675"/>
      <c r="G1" s="675"/>
      <c r="H1" s="675"/>
      <c r="I1" s="675"/>
      <c r="J1" s="676"/>
    </row>
    <row r="2" spans="1:10" ht="54" customHeight="1">
      <c r="A2" s="126" t="s">
        <v>18</v>
      </c>
      <c r="B2" s="10"/>
      <c r="C2" s="10" t="s">
        <v>19</v>
      </c>
      <c r="D2" s="10" t="s">
        <v>20</v>
      </c>
      <c r="E2" s="722" t="s">
        <v>21</v>
      </c>
      <c r="F2" s="722"/>
      <c r="G2" s="722"/>
      <c r="H2" s="722"/>
      <c r="I2" s="722"/>
      <c r="J2" s="723"/>
    </row>
    <row r="3" spans="1:10" ht="15" customHeight="1">
      <c r="A3" s="126"/>
      <c r="B3" s="10"/>
      <c r="C3" s="10"/>
      <c r="D3" s="10">
        <v>2022</v>
      </c>
      <c r="E3" s="10">
        <v>2025</v>
      </c>
      <c r="F3" s="10">
        <v>2030</v>
      </c>
      <c r="G3" s="10">
        <v>2035</v>
      </c>
      <c r="H3" s="10">
        <v>2040</v>
      </c>
      <c r="I3" s="10">
        <v>2045</v>
      </c>
      <c r="J3" s="127">
        <v>2050</v>
      </c>
    </row>
    <row r="4" spans="1:10" ht="15" customHeight="1">
      <c r="A4" s="49" t="s">
        <v>22</v>
      </c>
      <c r="B4" s="43" t="s">
        <v>447</v>
      </c>
      <c r="C4" s="43" t="s">
        <v>23</v>
      </c>
      <c r="D4" s="43">
        <f>HOU_URB_RawData!C13</f>
        <v>5</v>
      </c>
      <c r="E4" s="43">
        <f>HOU_URB_RawData!D13</f>
        <v>6</v>
      </c>
      <c r="F4" s="43">
        <f>HOU_URB_RawData!E13</f>
        <v>7</v>
      </c>
      <c r="G4" s="43">
        <f>HOU_URB_RawData!F13</f>
        <v>8</v>
      </c>
      <c r="H4" s="43">
        <f>HOU_URB_RawData!G13</f>
        <v>9</v>
      </c>
      <c r="I4" s="43">
        <f>HOU_URB_RawData!H13</f>
        <v>10</v>
      </c>
      <c r="J4" s="50">
        <f>HOU_URB_RawData!I13</f>
        <v>11</v>
      </c>
    </row>
    <row r="5" spans="1:10" ht="31.15" customHeight="1">
      <c r="A5" s="49" t="s">
        <v>24</v>
      </c>
      <c r="B5" s="43" t="s">
        <v>448</v>
      </c>
      <c r="C5" s="43" t="s">
        <v>25</v>
      </c>
      <c r="D5" s="43" t="str">
        <f>HOU_URB_RawData!C14</f>
        <v>/</v>
      </c>
      <c r="E5" s="43" t="str">
        <f>HOU_URB_RawData!D14</f>
        <v>/</v>
      </c>
      <c r="F5" s="43" t="str">
        <f>HOU_URB_RawData!E14</f>
        <v>/</v>
      </c>
      <c r="G5" s="43" t="str">
        <f>HOU_URB_RawData!F14</f>
        <v>/</v>
      </c>
      <c r="H5" s="43" t="str">
        <f>HOU_URB_RawData!G14</f>
        <v>/</v>
      </c>
      <c r="I5" s="43" t="str">
        <f>HOU_URB_RawData!H14</f>
        <v>/</v>
      </c>
      <c r="J5" s="50" t="str">
        <f>HOU_URB_RawData!I14</f>
        <v>/</v>
      </c>
    </row>
    <row r="6" spans="1:10" ht="15" customHeight="1">
      <c r="A6" s="60" t="s">
        <v>131</v>
      </c>
      <c r="B6" s="5" t="s">
        <v>449</v>
      </c>
      <c r="C6" s="5" t="s">
        <v>28</v>
      </c>
      <c r="D6" s="43">
        <f>HOU_URB_RawData!C15</f>
        <v>50</v>
      </c>
      <c r="E6" s="43">
        <f>HOU_URB_RawData!D15</f>
        <v>50</v>
      </c>
      <c r="F6" s="43">
        <f>HOU_URB_RawData!E15</f>
        <v>50</v>
      </c>
      <c r="G6" s="43">
        <f>HOU_URB_RawData!F15</f>
        <v>50</v>
      </c>
      <c r="H6" s="43">
        <f>HOU_URB_RawData!G15</f>
        <v>50</v>
      </c>
      <c r="I6" s="43">
        <f>HOU_URB_RawData!H15</f>
        <v>50</v>
      </c>
      <c r="J6" s="50">
        <f>HOU_URB_RawData!I15</f>
        <v>50</v>
      </c>
    </row>
    <row r="7" spans="1:10" ht="36" customHeight="1">
      <c r="A7" s="60" t="s">
        <v>132</v>
      </c>
      <c r="B7" s="5" t="s">
        <v>450</v>
      </c>
      <c r="C7" s="5" t="s">
        <v>391</v>
      </c>
      <c r="D7" s="43">
        <f>HOU_URB_RawData!C16</f>
        <v>3</v>
      </c>
      <c r="E7" s="43">
        <f>HOU_URB_RawData!D16</f>
        <v>3</v>
      </c>
      <c r="F7" s="43">
        <f>HOU_URB_RawData!E16</f>
        <v>3</v>
      </c>
      <c r="G7" s="43">
        <f>HOU_URB_RawData!F16</f>
        <v>3</v>
      </c>
      <c r="H7" s="43">
        <f>HOU_URB_RawData!G16</f>
        <v>3</v>
      </c>
      <c r="I7" s="43">
        <f>HOU_URB_RawData!H16</f>
        <v>3</v>
      </c>
      <c r="J7" s="50">
        <f>HOU_URB_RawData!I16</f>
        <v>3</v>
      </c>
    </row>
    <row r="8" spans="1:10" ht="36" customHeight="1">
      <c r="A8" s="60" t="s">
        <v>443</v>
      </c>
      <c r="B8" s="5" t="s">
        <v>451</v>
      </c>
      <c r="C8" s="5" t="s">
        <v>23</v>
      </c>
      <c r="D8" s="43">
        <f>D6/100*D4/D7</f>
        <v>0.83333333333333337</v>
      </c>
      <c r="E8" s="43">
        <f t="shared" ref="E8:J8" si="0">E6/100*E4/E7</f>
        <v>1</v>
      </c>
      <c r="F8" s="43">
        <f t="shared" si="0"/>
        <v>1.1666666666666667</v>
      </c>
      <c r="G8" s="43">
        <f t="shared" si="0"/>
        <v>1.3333333333333333</v>
      </c>
      <c r="H8" s="43">
        <f t="shared" si="0"/>
        <v>1.5</v>
      </c>
      <c r="I8" s="43">
        <f t="shared" si="0"/>
        <v>1.6666666666666667</v>
      </c>
      <c r="J8" s="50">
        <f t="shared" si="0"/>
        <v>1.8333333333333333</v>
      </c>
    </row>
    <row r="9" spans="1:10" ht="36" customHeight="1">
      <c r="A9" s="60" t="s">
        <v>444</v>
      </c>
      <c r="B9" s="5" t="s">
        <v>452</v>
      </c>
      <c r="C9" s="5" t="s">
        <v>28</v>
      </c>
      <c r="D9" s="43">
        <f>100-D6</f>
        <v>50</v>
      </c>
      <c r="E9" s="43">
        <f t="shared" ref="E9:J9" si="1">100-E6</f>
        <v>50</v>
      </c>
      <c r="F9" s="43">
        <f t="shared" si="1"/>
        <v>50</v>
      </c>
      <c r="G9" s="43">
        <f t="shared" si="1"/>
        <v>50</v>
      </c>
      <c r="H9" s="43">
        <f t="shared" si="1"/>
        <v>50</v>
      </c>
      <c r="I9" s="43">
        <f t="shared" si="1"/>
        <v>50</v>
      </c>
      <c r="J9" s="50">
        <f t="shared" si="1"/>
        <v>50</v>
      </c>
    </row>
    <row r="10" spans="1:10" ht="43.9" customHeight="1">
      <c r="A10" s="60" t="s">
        <v>134</v>
      </c>
      <c r="B10" s="5" t="s">
        <v>453</v>
      </c>
      <c r="C10" s="5" t="s">
        <v>391</v>
      </c>
      <c r="D10" s="43">
        <f>HOU_URB_RawData!C17</f>
        <v>4</v>
      </c>
      <c r="E10" s="43">
        <f>HOU_URB_RawData!D17</f>
        <v>4</v>
      </c>
      <c r="F10" s="43">
        <f>HOU_URB_RawData!E17</f>
        <v>4</v>
      </c>
      <c r="G10" s="43">
        <f>HOU_URB_RawData!F17</f>
        <v>4</v>
      </c>
      <c r="H10" s="43">
        <f>HOU_URB_RawData!G17</f>
        <v>4</v>
      </c>
      <c r="I10" s="43">
        <f>HOU_URB_RawData!H17</f>
        <v>4</v>
      </c>
      <c r="J10" s="50">
        <f>HOU_URB_RawData!I17</f>
        <v>4</v>
      </c>
    </row>
    <row r="11" spans="1:10" ht="43.9" customHeight="1">
      <c r="A11" s="60" t="s">
        <v>445</v>
      </c>
      <c r="B11" s="5" t="s">
        <v>454</v>
      </c>
      <c r="C11" s="5" t="s">
        <v>23</v>
      </c>
      <c r="D11" s="43">
        <f>D9/100*D4/D10</f>
        <v>0.625</v>
      </c>
      <c r="E11" s="43">
        <f t="shared" ref="E11:J11" si="2">E9/100*E4/E10</f>
        <v>0.75</v>
      </c>
      <c r="F11" s="43">
        <f t="shared" si="2"/>
        <v>0.875</v>
      </c>
      <c r="G11" s="43">
        <f t="shared" si="2"/>
        <v>1</v>
      </c>
      <c r="H11" s="43">
        <f t="shared" si="2"/>
        <v>1.125</v>
      </c>
      <c r="I11" s="43">
        <f t="shared" si="2"/>
        <v>1.25</v>
      </c>
      <c r="J11" s="50">
        <f t="shared" si="2"/>
        <v>1.375</v>
      </c>
    </row>
    <row r="12" spans="1:10" ht="18" customHeight="1">
      <c r="A12" s="60" t="s">
        <v>27</v>
      </c>
      <c r="B12" s="5" t="s">
        <v>455</v>
      </c>
      <c r="C12" s="5" t="s">
        <v>28</v>
      </c>
      <c r="D12" s="43">
        <f>HOU_URB_RawData!C18</f>
        <v>60</v>
      </c>
      <c r="E12" s="43">
        <f>HOU_URB_RawData!D18</f>
        <v>60</v>
      </c>
      <c r="F12" s="43">
        <f>HOU_URB_RawData!E18</f>
        <v>60</v>
      </c>
      <c r="G12" s="43">
        <f>HOU_URB_RawData!F18</f>
        <v>60</v>
      </c>
      <c r="H12" s="43">
        <f>HOU_URB_RawData!G18</f>
        <v>60</v>
      </c>
      <c r="I12" s="43">
        <f>HOU_URB_RawData!H18</f>
        <v>60</v>
      </c>
      <c r="J12" s="50">
        <f>HOU_URB_RawData!I18</f>
        <v>60</v>
      </c>
    </row>
    <row r="13" spans="1:10" ht="34.15" customHeight="1">
      <c r="A13" s="60" t="s">
        <v>29</v>
      </c>
      <c r="B13" s="5" t="s">
        <v>456</v>
      </c>
      <c r="C13" s="5" t="s">
        <v>28</v>
      </c>
      <c r="D13" s="43">
        <f>HOU_URB_RawData!C19</f>
        <v>90</v>
      </c>
      <c r="E13" s="43">
        <f>HOU_URB_RawData!D19</f>
        <v>90</v>
      </c>
      <c r="F13" s="43">
        <f>HOU_URB_RawData!E19</f>
        <v>90</v>
      </c>
      <c r="G13" s="43">
        <f>HOU_URB_RawData!F19</f>
        <v>90</v>
      </c>
      <c r="H13" s="43">
        <f>HOU_URB_RawData!G19</f>
        <v>90</v>
      </c>
      <c r="I13" s="43">
        <f>HOU_URB_RawData!H19</f>
        <v>90</v>
      </c>
      <c r="J13" s="50">
        <f>HOU_URB_RawData!I19</f>
        <v>90</v>
      </c>
    </row>
    <row r="14" spans="1:10" ht="34.15" customHeight="1">
      <c r="A14" s="60" t="s">
        <v>446</v>
      </c>
      <c r="B14" s="5" t="s">
        <v>457</v>
      </c>
      <c r="C14" s="5" t="s">
        <v>23</v>
      </c>
      <c r="D14" s="43">
        <f>D13/100*D12/100*D4</f>
        <v>2.7</v>
      </c>
      <c r="E14" s="43">
        <f t="shared" ref="E14:J14" si="3">E13/100*E12/100*E4</f>
        <v>3.24</v>
      </c>
      <c r="F14" s="43">
        <f t="shared" si="3"/>
        <v>3.7800000000000002</v>
      </c>
      <c r="G14" s="43">
        <f t="shared" si="3"/>
        <v>4.32</v>
      </c>
      <c r="H14" s="43">
        <f t="shared" si="3"/>
        <v>4.8600000000000003</v>
      </c>
      <c r="I14" s="43">
        <f t="shared" si="3"/>
        <v>5.4</v>
      </c>
      <c r="J14" s="50">
        <f t="shared" si="3"/>
        <v>5.94</v>
      </c>
    </row>
    <row r="15" spans="1:10" ht="30" customHeight="1">
      <c r="A15" s="60" t="s">
        <v>135</v>
      </c>
      <c r="B15" s="5" t="s">
        <v>458</v>
      </c>
      <c r="C15" s="5" t="s">
        <v>28</v>
      </c>
      <c r="D15" s="43">
        <f>HOU_URB_RawData!C20</f>
        <v>90</v>
      </c>
      <c r="E15" s="43">
        <f>HOU_URB_RawData!D20</f>
        <v>90</v>
      </c>
      <c r="F15" s="43">
        <f>HOU_URB_RawData!E20</f>
        <v>90</v>
      </c>
      <c r="G15" s="43">
        <f>HOU_URB_RawData!F20</f>
        <v>90</v>
      </c>
      <c r="H15" s="43">
        <f>HOU_URB_RawData!G20</f>
        <v>90</v>
      </c>
      <c r="I15" s="43">
        <f>HOU_URB_RawData!H20</f>
        <v>90</v>
      </c>
      <c r="J15" s="50">
        <f>HOU_URB_RawData!I20</f>
        <v>90</v>
      </c>
    </row>
    <row r="16" spans="1:10" ht="30" customHeight="1">
      <c r="A16" s="60" t="s">
        <v>460</v>
      </c>
      <c r="B16" s="5" t="s">
        <v>459</v>
      </c>
      <c r="C16" s="5" t="s">
        <v>23</v>
      </c>
      <c r="D16" s="43">
        <f>D15/100*D4</f>
        <v>4.5</v>
      </c>
      <c r="E16" s="43">
        <f t="shared" ref="E16:J16" si="4">E15/100*E4</f>
        <v>5.4</v>
      </c>
      <c r="F16" s="43">
        <f t="shared" si="4"/>
        <v>6.3</v>
      </c>
      <c r="G16" s="43">
        <f t="shared" si="4"/>
        <v>7.2</v>
      </c>
      <c r="H16" s="43">
        <f t="shared" si="4"/>
        <v>8.1</v>
      </c>
      <c r="I16" s="43">
        <f t="shared" si="4"/>
        <v>9</v>
      </c>
      <c r="J16" s="50">
        <f t="shared" si="4"/>
        <v>9.9</v>
      </c>
    </row>
    <row r="17" spans="1:10" ht="45.6" customHeight="1">
      <c r="A17" s="47" t="s">
        <v>238</v>
      </c>
      <c r="B17" s="128"/>
      <c r="C17" s="36" t="s">
        <v>28</v>
      </c>
      <c r="D17" s="128">
        <f>HOU_URB_RawData!C21</f>
        <v>100</v>
      </c>
      <c r="E17" s="128">
        <f>HOU_URB_RawData!D21</f>
        <v>100</v>
      </c>
      <c r="F17" s="128">
        <f>HOU_URB_RawData!E21</f>
        <v>100</v>
      </c>
      <c r="G17" s="128">
        <f>HOU_URB_RawData!F21</f>
        <v>100</v>
      </c>
      <c r="H17" s="128">
        <f>HOU_URB_RawData!G21</f>
        <v>100</v>
      </c>
      <c r="I17" s="128">
        <f>HOU_URB_RawData!H21</f>
        <v>100</v>
      </c>
      <c r="J17" s="129">
        <f>HOU_URB_RawData!I21</f>
        <v>100</v>
      </c>
    </row>
    <row r="18" spans="1:10" ht="18" customHeight="1">
      <c r="A18" s="674" t="s">
        <v>233</v>
      </c>
      <c r="B18" s="675"/>
      <c r="C18" s="675"/>
      <c r="D18" s="675"/>
      <c r="E18" s="675"/>
      <c r="F18" s="675"/>
      <c r="G18" s="675"/>
      <c r="H18" s="675"/>
      <c r="I18" s="675"/>
      <c r="J18" s="676"/>
    </row>
    <row r="19" spans="1:10">
      <c r="A19" s="724" t="s">
        <v>219</v>
      </c>
      <c r="B19" s="623"/>
      <c r="C19" s="623"/>
      <c r="D19" s="623"/>
      <c r="E19" s="623"/>
      <c r="F19" s="623"/>
      <c r="G19" s="623"/>
      <c r="H19" s="623"/>
      <c r="I19" s="623"/>
      <c r="J19" s="725"/>
    </row>
    <row r="20" spans="1:10">
      <c r="A20" s="94" t="s">
        <v>76</v>
      </c>
      <c r="B20" s="89"/>
      <c r="C20" s="89" t="s">
        <v>19</v>
      </c>
      <c r="D20" s="89">
        <v>2022</v>
      </c>
      <c r="E20" s="5">
        <v>2025</v>
      </c>
      <c r="F20" s="5">
        <v>2030</v>
      </c>
      <c r="G20" s="5">
        <v>2035</v>
      </c>
      <c r="H20" s="5">
        <v>2040</v>
      </c>
      <c r="I20" s="5">
        <v>2045</v>
      </c>
      <c r="J20" s="29">
        <v>2050</v>
      </c>
    </row>
    <row r="21" spans="1:10">
      <c r="A21" s="677" t="s">
        <v>125</v>
      </c>
      <c r="B21" s="678"/>
      <c r="C21" s="678"/>
      <c r="D21" s="678"/>
      <c r="E21" s="678"/>
      <c r="F21" s="678"/>
      <c r="G21" s="678"/>
      <c r="H21" s="678"/>
      <c r="I21" s="678"/>
      <c r="J21" s="679"/>
    </row>
    <row r="22" spans="1:10">
      <c r="A22" s="49" t="s">
        <v>220</v>
      </c>
      <c r="B22" t="s">
        <v>634</v>
      </c>
      <c r="C22" s="5" t="s">
        <v>28</v>
      </c>
      <c r="D22" s="5">
        <f>HOU_URB_RawData!C4</f>
        <v>70</v>
      </c>
      <c r="E22" s="5">
        <f>HOU_URB_RawData!D4</f>
        <v>70</v>
      </c>
      <c r="F22" s="5">
        <f>HOU_URB_RawData!E4</f>
        <v>70</v>
      </c>
      <c r="G22" s="5">
        <f>HOU_URB_RawData!F4</f>
        <v>70</v>
      </c>
      <c r="H22" s="5">
        <f>HOU_URB_RawData!G4</f>
        <v>70</v>
      </c>
      <c r="I22" s="5">
        <f>HOU_URB_RawData!H4</f>
        <v>70</v>
      </c>
      <c r="J22" s="29">
        <f>HOU_URB_RawData!I4</f>
        <v>70</v>
      </c>
    </row>
    <row r="23" spans="1:10">
      <c r="A23" s="49" t="s">
        <v>221</v>
      </c>
      <c r="B23" t="s">
        <v>635</v>
      </c>
      <c r="C23" s="5" t="s">
        <v>28</v>
      </c>
      <c r="D23" s="5">
        <f>HOU_URB_RawData!C5</f>
        <v>20</v>
      </c>
      <c r="E23" s="5">
        <f>HOU_URB_RawData!D5</f>
        <v>20</v>
      </c>
      <c r="F23" s="5">
        <f>HOU_URB_RawData!E5</f>
        <v>20</v>
      </c>
      <c r="G23" s="5">
        <f>HOU_URB_RawData!F5</f>
        <v>20</v>
      </c>
      <c r="H23" s="5">
        <f>HOU_URB_RawData!G5</f>
        <v>20</v>
      </c>
      <c r="I23" s="5">
        <f>HOU_URB_RawData!H5</f>
        <v>20</v>
      </c>
      <c r="J23" s="29">
        <f>HOU_URB_RawData!I5</f>
        <v>20</v>
      </c>
    </row>
    <row r="24" spans="1:10">
      <c r="A24" s="47" t="s">
        <v>222</v>
      </c>
      <c r="B24" t="s">
        <v>636</v>
      </c>
      <c r="C24" s="36" t="s">
        <v>28</v>
      </c>
      <c r="D24" s="36">
        <f>HOU_URB_RawData!C6</f>
        <v>10</v>
      </c>
      <c r="E24" s="36">
        <f>HOU_URB_RawData!D6</f>
        <v>10</v>
      </c>
      <c r="F24" s="36">
        <f>HOU_URB_RawData!E6</f>
        <v>10</v>
      </c>
      <c r="G24" s="36">
        <f>HOU_URB_RawData!F6</f>
        <v>10</v>
      </c>
      <c r="H24" s="36">
        <f>HOU_URB_RawData!G6</f>
        <v>10</v>
      </c>
      <c r="I24" s="36">
        <f>HOU_URB_RawData!H6</f>
        <v>10</v>
      </c>
      <c r="J24" s="74">
        <f>HOU_URB_RawData!I6</f>
        <v>10</v>
      </c>
    </row>
    <row r="25" spans="1:10">
      <c r="A25" s="677" t="s">
        <v>129</v>
      </c>
      <c r="B25" s="678"/>
      <c r="C25" s="678"/>
      <c r="D25" s="678"/>
      <c r="E25" s="678"/>
      <c r="F25" s="678"/>
      <c r="G25" s="678"/>
      <c r="H25" s="678"/>
      <c r="I25" s="678"/>
      <c r="J25" s="679"/>
    </row>
    <row r="26" spans="1:10" ht="15.75" customHeight="1">
      <c r="A26" s="49" t="s">
        <v>220</v>
      </c>
      <c r="B26" t="s">
        <v>637</v>
      </c>
      <c r="C26" s="5" t="s">
        <v>130</v>
      </c>
      <c r="D26" s="5">
        <f>HOU_URB_RawData!C8</f>
        <v>100</v>
      </c>
      <c r="E26" s="5">
        <f>HOU_URB_RawData!D8</f>
        <v>100</v>
      </c>
      <c r="F26" s="5">
        <f>HOU_URB_RawData!E8</f>
        <v>100</v>
      </c>
      <c r="G26" s="5">
        <f>HOU_URB_RawData!F8</f>
        <v>100</v>
      </c>
      <c r="H26" s="5">
        <f>HOU_URB_RawData!G8</f>
        <v>100</v>
      </c>
      <c r="I26" s="5">
        <f>HOU_URB_RawData!H8</f>
        <v>100</v>
      </c>
      <c r="J26" s="29">
        <f>HOU_URB_RawData!I8</f>
        <v>100</v>
      </c>
    </row>
    <row r="27" spans="1:10" ht="15.75" customHeight="1">
      <c r="A27" s="49" t="s">
        <v>221</v>
      </c>
      <c r="B27" t="s">
        <v>638</v>
      </c>
      <c r="C27" s="5" t="s">
        <v>130</v>
      </c>
      <c r="D27" s="5">
        <f>HOU_URB_RawData!C9</f>
        <v>90</v>
      </c>
      <c r="E27" s="5">
        <f>HOU_URB_RawData!D9</f>
        <v>90</v>
      </c>
      <c r="F27" s="5">
        <f>HOU_URB_RawData!E9</f>
        <v>90</v>
      </c>
      <c r="G27" s="5">
        <f>HOU_URB_RawData!F9</f>
        <v>90</v>
      </c>
      <c r="H27" s="5">
        <f>HOU_URB_RawData!G9</f>
        <v>90</v>
      </c>
      <c r="I27" s="5">
        <f>HOU_URB_RawData!H9</f>
        <v>90</v>
      </c>
      <c r="J27" s="29">
        <f>HOU_URB_RawData!I9</f>
        <v>90</v>
      </c>
    </row>
    <row r="28" spans="1:10" ht="15.75" customHeight="1">
      <c r="A28" s="47" t="s">
        <v>222</v>
      </c>
      <c r="B28" t="s">
        <v>639</v>
      </c>
      <c r="C28" s="36" t="s">
        <v>130</v>
      </c>
      <c r="D28" s="36">
        <f>HOU_URB_RawData!C10</f>
        <v>80</v>
      </c>
      <c r="E28" s="36">
        <f>HOU_URB_RawData!D10</f>
        <v>80</v>
      </c>
      <c r="F28" s="36">
        <f>HOU_URB_RawData!E10</f>
        <v>80</v>
      </c>
      <c r="G28" s="36">
        <f>HOU_URB_RawData!F10</f>
        <v>80</v>
      </c>
      <c r="H28" s="36">
        <f>HOU_URB_RawData!G10</f>
        <v>80</v>
      </c>
      <c r="I28" s="36">
        <f>HOU_URB_RawData!H10</f>
        <v>80</v>
      </c>
      <c r="J28" s="74">
        <f>HOU_URB_RawData!I10</f>
        <v>80</v>
      </c>
    </row>
    <row r="29" spans="1:10" s="58" customFormat="1" ht="18.600000000000001" customHeight="1">
      <c r="A29" s="632" t="s">
        <v>145</v>
      </c>
      <c r="B29" s="633"/>
      <c r="C29" s="633"/>
      <c r="D29" s="633"/>
      <c r="E29" s="633"/>
      <c r="F29" s="633"/>
      <c r="G29" s="633"/>
      <c r="H29" s="633"/>
      <c r="I29" s="633"/>
      <c r="J29" s="634"/>
    </row>
    <row r="30" spans="1:10">
      <c r="A30" s="79"/>
      <c r="B30" s="48"/>
      <c r="C30" s="5" t="s">
        <v>31</v>
      </c>
      <c r="D30" s="5">
        <v>2022</v>
      </c>
      <c r="E30" s="5">
        <v>2025</v>
      </c>
      <c r="F30" s="5">
        <v>2030</v>
      </c>
      <c r="G30" s="5">
        <v>2035</v>
      </c>
      <c r="H30" s="5">
        <v>2040</v>
      </c>
      <c r="I30" s="5">
        <v>2045</v>
      </c>
      <c r="J30" s="29">
        <v>2050</v>
      </c>
    </row>
    <row r="31" spans="1:10">
      <c r="A31" s="49" t="s">
        <v>185</v>
      </c>
      <c r="B31" t="s">
        <v>640</v>
      </c>
      <c r="C31" s="5" t="s">
        <v>28</v>
      </c>
      <c r="D31" s="5">
        <f>HOU_URB_Reco!C14</f>
        <v>60</v>
      </c>
      <c r="E31" s="5">
        <f>HOU_URB_Reco!D14</f>
        <v>60</v>
      </c>
      <c r="F31" s="5">
        <f>HOU_URB_Reco!E14</f>
        <v>60</v>
      </c>
      <c r="G31" s="5">
        <f>HOU_URB_Reco!F14</f>
        <v>60</v>
      </c>
      <c r="H31" s="5">
        <f>HOU_URB_Reco!G14</f>
        <v>60</v>
      </c>
      <c r="I31" s="5">
        <f>HOU_URB_Reco!H14</f>
        <v>60</v>
      </c>
      <c r="J31" s="29">
        <f>HOU_URB_Reco!I14</f>
        <v>60</v>
      </c>
    </row>
    <row r="32" spans="1:10">
      <c r="A32" s="49" t="s">
        <v>186</v>
      </c>
      <c r="B32" t="s">
        <v>641</v>
      </c>
      <c r="C32" s="5" t="s">
        <v>148</v>
      </c>
      <c r="D32" s="5">
        <f>HOU_URB_Reco!C15</f>
        <v>50.590652285567543</v>
      </c>
      <c r="E32" s="5">
        <f>HOU_URB_Reco!D15</f>
        <v>38.665254237288138</v>
      </c>
      <c r="F32" s="5">
        <f>HOU_URB_Reco!E15</f>
        <v>36.455811138014539</v>
      </c>
      <c r="G32" s="5">
        <f>HOU_URB_Reco!F15</f>
        <v>35.08871822033899</v>
      </c>
      <c r="H32" s="5">
        <f>HOU_URB_Reco!G15</f>
        <v>34.308968926553682</v>
      </c>
      <c r="I32" s="5">
        <f>HOU_URB_Reco!H15</f>
        <v>33.965879237288149</v>
      </c>
      <c r="J32" s="29">
        <f>HOU_URB_Reco!I15</f>
        <v>33.965879237288156</v>
      </c>
    </row>
    <row r="33" spans="1:10">
      <c r="A33" s="718" t="s">
        <v>155</v>
      </c>
      <c r="B33" s="719"/>
      <c r="C33" s="719"/>
      <c r="D33" s="719"/>
      <c r="E33" s="719"/>
      <c r="F33" s="719"/>
      <c r="G33" s="719"/>
      <c r="H33" s="719"/>
      <c r="I33" s="719"/>
      <c r="J33" s="720"/>
    </row>
    <row r="34" spans="1:10">
      <c r="A34" s="49" t="s">
        <v>220</v>
      </c>
      <c r="B34" t="s">
        <v>642</v>
      </c>
      <c r="C34" s="5" t="s">
        <v>28</v>
      </c>
      <c r="D34" s="5">
        <f>HOU_URB_Reco!C17</f>
        <v>60</v>
      </c>
      <c r="E34" s="5">
        <f>HOU_URB_Reco!D17</f>
        <v>60</v>
      </c>
      <c r="F34" s="5">
        <f>HOU_URB_Reco!E17</f>
        <v>60</v>
      </c>
      <c r="G34" s="5">
        <f>HOU_URB_Reco!F17</f>
        <v>60</v>
      </c>
      <c r="H34" s="5">
        <f>HOU_URB_Reco!G17</f>
        <v>60</v>
      </c>
      <c r="I34" s="5">
        <f>HOU_URB_Reco!H17</f>
        <v>60</v>
      </c>
      <c r="J34" s="29">
        <f>HOU_URB_Reco!I17</f>
        <v>60</v>
      </c>
    </row>
    <row r="35" spans="1:10">
      <c r="A35" s="49" t="s">
        <v>221</v>
      </c>
      <c r="B35" t="s">
        <v>643</v>
      </c>
      <c r="C35" s="5" t="s">
        <v>28</v>
      </c>
      <c r="D35" s="5">
        <f>HOU_URB_Reco!C18</f>
        <v>50</v>
      </c>
      <c r="E35" s="5">
        <f>HOU_URB_Reco!D18</f>
        <v>50</v>
      </c>
      <c r="F35" s="5">
        <f>HOU_URB_Reco!E18</f>
        <v>50</v>
      </c>
      <c r="G35" s="5">
        <f>HOU_URB_Reco!F18</f>
        <v>50</v>
      </c>
      <c r="H35" s="5">
        <f>HOU_URB_Reco!G18</f>
        <v>50</v>
      </c>
      <c r="I35" s="5">
        <f>HOU_URB_Reco!H18</f>
        <v>50</v>
      </c>
      <c r="J35" s="29">
        <f>HOU_URB_Reco!I18</f>
        <v>50</v>
      </c>
    </row>
    <row r="36" spans="1:10">
      <c r="A36" s="47" t="s">
        <v>222</v>
      </c>
      <c r="B36" t="s">
        <v>644</v>
      </c>
      <c r="C36" s="36" t="s">
        <v>28</v>
      </c>
      <c r="D36" s="36">
        <f>HOU_URB_Reco!C19</f>
        <v>80</v>
      </c>
      <c r="E36" s="36">
        <f>HOU_URB_Reco!D19</f>
        <v>80</v>
      </c>
      <c r="F36" s="36">
        <f>HOU_URB_Reco!E19</f>
        <v>80</v>
      </c>
      <c r="G36" s="36">
        <f>HOU_URB_Reco!F19</f>
        <v>80</v>
      </c>
      <c r="H36" s="36">
        <f>HOU_URB_Reco!G19</f>
        <v>80</v>
      </c>
      <c r="I36" s="36">
        <f>HOU_URB_Reco!H19</f>
        <v>80</v>
      </c>
      <c r="J36" s="74">
        <f>HOU_URB_Reco!I19</f>
        <v>80</v>
      </c>
    </row>
    <row r="37" spans="1:10">
      <c r="A37" s="718" t="s">
        <v>156</v>
      </c>
      <c r="B37" s="719"/>
      <c r="C37" s="719"/>
      <c r="D37" s="719"/>
      <c r="E37" s="719"/>
      <c r="F37" s="719"/>
      <c r="G37" s="719"/>
      <c r="H37" s="719"/>
      <c r="I37" s="719"/>
      <c r="J37" s="720"/>
    </row>
    <row r="38" spans="1:10" ht="30">
      <c r="A38" s="49" t="s">
        <v>220</v>
      </c>
      <c r="B38" t="s">
        <v>645</v>
      </c>
      <c r="C38" s="5" t="s">
        <v>157</v>
      </c>
      <c r="D38" s="5">
        <f>HOU_URB_Reco!C21</f>
        <v>4.5</v>
      </c>
      <c r="E38" s="5">
        <f>HOU_URB_Reco!D21</f>
        <v>4.5</v>
      </c>
      <c r="F38" s="5">
        <f>HOU_URB_Reco!E21</f>
        <v>4.5</v>
      </c>
      <c r="G38" s="5">
        <f>HOU_URB_Reco!F21</f>
        <v>4.5</v>
      </c>
      <c r="H38" s="5">
        <f>HOU_URB_Reco!G21</f>
        <v>4.5</v>
      </c>
      <c r="I38" s="5">
        <f>HOU_URB_Reco!H21</f>
        <v>4.5</v>
      </c>
      <c r="J38" s="29">
        <f>HOU_URB_Reco!I21</f>
        <v>4.5</v>
      </c>
    </row>
    <row r="39" spans="1:10" ht="30">
      <c r="A39" s="49" t="s">
        <v>221</v>
      </c>
      <c r="B39" t="s">
        <v>646</v>
      </c>
      <c r="C39" s="5" t="s">
        <v>157</v>
      </c>
      <c r="D39" s="5">
        <f>HOU_URB_Reco!C22</f>
        <v>5</v>
      </c>
      <c r="E39" s="5">
        <f>HOU_URB_Reco!D22</f>
        <v>5</v>
      </c>
      <c r="F39" s="5">
        <f>HOU_URB_Reco!E22</f>
        <v>5</v>
      </c>
      <c r="G39" s="5">
        <f>HOU_URB_Reco!F22</f>
        <v>5</v>
      </c>
      <c r="H39" s="5">
        <f>HOU_URB_Reco!G22</f>
        <v>5</v>
      </c>
      <c r="I39" s="5">
        <f>HOU_URB_Reco!H22</f>
        <v>5</v>
      </c>
      <c r="J39" s="29">
        <f>HOU_URB_Reco!I22</f>
        <v>5</v>
      </c>
    </row>
    <row r="40" spans="1:10" ht="30">
      <c r="A40" s="47" t="s">
        <v>222</v>
      </c>
      <c r="B40" t="s">
        <v>647</v>
      </c>
      <c r="C40" s="36" t="s">
        <v>157</v>
      </c>
      <c r="D40" s="36">
        <f>HOU_URB_Reco!C23</f>
        <v>4</v>
      </c>
      <c r="E40" s="36">
        <f>HOU_URB_Reco!D23</f>
        <v>4</v>
      </c>
      <c r="F40" s="36">
        <f>HOU_URB_Reco!E23</f>
        <v>4</v>
      </c>
      <c r="G40" s="36">
        <f>HOU_URB_Reco!F23</f>
        <v>4</v>
      </c>
      <c r="H40" s="36">
        <f>HOU_URB_Reco!G23</f>
        <v>4</v>
      </c>
      <c r="I40" s="36">
        <f>HOU_URB_Reco!H23</f>
        <v>4</v>
      </c>
      <c r="J40" s="74">
        <f>HOU_URB_Reco!I23</f>
        <v>4</v>
      </c>
    </row>
    <row r="41" spans="1:10">
      <c r="A41" s="750" t="s">
        <v>83</v>
      </c>
      <c r="B41" s="751"/>
      <c r="C41" s="751"/>
      <c r="D41" s="751"/>
      <c r="E41" s="751"/>
      <c r="F41" s="751"/>
      <c r="G41" s="751"/>
      <c r="H41" s="751"/>
      <c r="I41" s="751"/>
      <c r="J41" s="752"/>
    </row>
    <row r="42" spans="1:10">
      <c r="A42" s="94"/>
      <c r="B42" s="89"/>
      <c r="C42" s="89"/>
      <c r="D42" s="5">
        <v>2022</v>
      </c>
      <c r="E42" s="5">
        <v>2025</v>
      </c>
      <c r="F42" s="5">
        <v>2030</v>
      </c>
      <c r="G42" s="5">
        <v>2035</v>
      </c>
      <c r="H42" s="5">
        <v>2040</v>
      </c>
      <c r="I42" s="5">
        <v>2045</v>
      </c>
      <c r="J42" s="29">
        <v>2050</v>
      </c>
    </row>
    <row r="43" spans="1:10">
      <c r="A43" s="510">
        <v>56</v>
      </c>
      <c r="B43" s="263" t="s">
        <v>648</v>
      </c>
      <c r="C43" s="263" t="s">
        <v>28</v>
      </c>
      <c r="D43" s="263">
        <f>SUM(D44:D50)</f>
        <v>122.20812182741118</v>
      </c>
      <c r="E43" s="263">
        <f t="shared" ref="E43:J43" si="5">SUM(E44:E50)</f>
        <v>1</v>
      </c>
      <c r="F43" s="263">
        <f t="shared" si="5"/>
        <v>0.99999999999999967</v>
      </c>
      <c r="G43" s="263">
        <f t="shared" si="5"/>
        <v>1</v>
      </c>
      <c r="H43" s="263">
        <f t="shared" si="5"/>
        <v>1.0000000000000002</v>
      </c>
      <c r="I43" s="263">
        <f t="shared" si="5"/>
        <v>1</v>
      </c>
      <c r="J43" s="329">
        <f t="shared" si="5"/>
        <v>0.99999999999999989</v>
      </c>
    </row>
    <row r="44" spans="1:10">
      <c r="A44" s="210" t="s">
        <v>54</v>
      </c>
      <c r="B44" s="211" t="s">
        <v>649</v>
      </c>
      <c r="C44" s="211" t="s">
        <v>28</v>
      </c>
      <c r="D44" s="211">
        <f>HOU_URB_Reco!C56</f>
        <v>12.18274111675127</v>
      </c>
      <c r="E44" s="522">
        <f>HOU_URB_Reco!D56</f>
        <v>0.14611872146118721</v>
      </c>
      <c r="F44" s="522">
        <f>HOU_URB_Reco!E56</f>
        <v>0.14611872146118718</v>
      </c>
      <c r="G44" s="522">
        <f>HOU_URB_Reco!F56</f>
        <v>0.14611872146118723</v>
      </c>
      <c r="H44" s="522">
        <f>HOU_URB_Reco!G56</f>
        <v>0.14611872146118723</v>
      </c>
      <c r="I44" s="522">
        <f>HOU_URB_Reco!H56</f>
        <v>0.14611872146118723</v>
      </c>
      <c r="J44" s="523">
        <f>HOU_URB_Reco!I56</f>
        <v>0.14611872146118723</v>
      </c>
    </row>
    <row r="45" spans="1:10">
      <c r="A45" s="210" t="s">
        <v>11</v>
      </c>
      <c r="B45" s="211" t="s">
        <v>650</v>
      </c>
      <c r="C45" s="211" t="s">
        <v>28</v>
      </c>
      <c r="D45" s="211">
        <f>HOU_URB_Reco!C57</f>
        <v>5.3299492385786813</v>
      </c>
      <c r="E45" s="522">
        <f>HOU_URB_Reco!D57</f>
        <v>6.3926940639269417E-2</v>
      </c>
      <c r="F45" s="522">
        <f>HOU_URB_Reco!E57</f>
        <v>6.3926940639269389E-2</v>
      </c>
      <c r="G45" s="522">
        <f>HOU_URB_Reco!F57</f>
        <v>6.3926940639269417E-2</v>
      </c>
      <c r="H45" s="522">
        <f>HOU_URB_Reco!G57</f>
        <v>6.3926940639269417E-2</v>
      </c>
      <c r="I45" s="522">
        <f>HOU_URB_Reco!H57</f>
        <v>6.3926940639269417E-2</v>
      </c>
      <c r="J45" s="523">
        <f>HOU_URB_Reco!I57</f>
        <v>6.3926940639269403E-2</v>
      </c>
    </row>
    <row r="46" spans="1:10">
      <c r="A46" s="210" t="s">
        <v>12</v>
      </c>
      <c r="B46" s="211" t="s">
        <v>651</v>
      </c>
      <c r="C46" s="211" t="s">
        <v>28</v>
      </c>
      <c r="D46" s="211">
        <f>HOU_URB_Reco!C58</f>
        <v>50.126903553299499</v>
      </c>
      <c r="E46" s="522">
        <f>HOU_URB_Reco!D58</f>
        <v>0.33485540334855401</v>
      </c>
      <c r="F46" s="522">
        <f>HOU_URB_Reco!E58</f>
        <v>0.33485540334855396</v>
      </c>
      <c r="G46" s="522">
        <f>HOU_URB_Reco!F58</f>
        <v>0.33485540334855401</v>
      </c>
      <c r="H46" s="522">
        <f>HOU_URB_Reco!G58</f>
        <v>0.33485540334855401</v>
      </c>
      <c r="I46" s="522">
        <f>HOU_URB_Reco!H58</f>
        <v>0.33485540334855401</v>
      </c>
      <c r="J46" s="523">
        <f>HOU_URB_Reco!I58</f>
        <v>0.33485540334855396</v>
      </c>
    </row>
    <row r="47" spans="1:10">
      <c r="A47" s="210" t="s">
        <v>165</v>
      </c>
      <c r="B47" s="211" t="s">
        <v>652</v>
      </c>
      <c r="C47" s="211" t="s">
        <v>28</v>
      </c>
      <c r="D47" s="211">
        <f>HOU_URB_Reco!C59</f>
        <v>22.208121827411169</v>
      </c>
      <c r="E47" s="522">
        <f>HOU_URB_Reco!D59</f>
        <v>6.6971080669710803E-2</v>
      </c>
      <c r="F47" s="522">
        <f>HOU_URB_Reco!E59</f>
        <v>6.6971080669710803E-2</v>
      </c>
      <c r="G47" s="522">
        <f>HOU_URB_Reco!F59</f>
        <v>6.6971080669710817E-2</v>
      </c>
      <c r="H47" s="522">
        <f>HOU_URB_Reco!G59</f>
        <v>6.6971080669710817E-2</v>
      </c>
      <c r="I47" s="522">
        <f>HOU_URB_Reco!H59</f>
        <v>6.6971080669710803E-2</v>
      </c>
      <c r="J47" s="523">
        <f>HOU_URB_Reco!I59</f>
        <v>6.6971080669710789E-2</v>
      </c>
    </row>
    <row r="48" spans="1:10">
      <c r="A48" s="210" t="s">
        <v>80</v>
      </c>
      <c r="B48" s="211" t="s">
        <v>653</v>
      </c>
      <c r="C48" s="211" t="s">
        <v>28</v>
      </c>
      <c r="D48" s="211">
        <f>HOU_URB_Reco!C60</f>
        <v>21.573604060913706</v>
      </c>
      <c r="E48" s="522">
        <f>HOU_URB_Reco!D60</f>
        <v>0.25875190258751901</v>
      </c>
      <c r="F48" s="522">
        <f>HOU_URB_Reco!E60</f>
        <v>0.25875190258751896</v>
      </c>
      <c r="G48" s="522">
        <f>HOU_URB_Reco!F60</f>
        <v>0.25875190258751901</v>
      </c>
      <c r="H48" s="522">
        <f>HOU_URB_Reco!G60</f>
        <v>0.25875190258751907</v>
      </c>
      <c r="I48" s="522">
        <f>HOU_URB_Reco!H60</f>
        <v>0.25875190258751901</v>
      </c>
      <c r="J48" s="523">
        <f>HOU_URB_Reco!I60</f>
        <v>0.25875190258751901</v>
      </c>
    </row>
    <row r="49" spans="1:10">
      <c r="A49" s="210" t="s">
        <v>158</v>
      </c>
      <c r="B49" s="211" t="s">
        <v>654</v>
      </c>
      <c r="C49" s="211" t="s">
        <v>28</v>
      </c>
      <c r="D49" s="211">
        <f>HOU_URB_Reco!C61</f>
        <v>7.6142131979695442</v>
      </c>
      <c r="E49" s="522">
        <f>HOU_URB_Reco!D61</f>
        <v>9.132420091324199E-2</v>
      </c>
      <c r="F49" s="522">
        <f>HOU_URB_Reco!E61</f>
        <v>9.132420091324199E-2</v>
      </c>
      <c r="G49" s="522">
        <f>HOU_URB_Reco!F61</f>
        <v>9.1324200913242018E-2</v>
      </c>
      <c r="H49" s="522">
        <f>HOU_URB_Reco!G61</f>
        <v>9.1324200913242018E-2</v>
      </c>
      <c r="I49" s="522">
        <f>HOU_URB_Reco!H61</f>
        <v>9.1324200913242004E-2</v>
      </c>
      <c r="J49" s="523">
        <f>HOU_URB_Reco!I61</f>
        <v>9.1324200913242004E-2</v>
      </c>
    </row>
    <row r="50" spans="1:10">
      <c r="A50" s="214" t="s">
        <v>13</v>
      </c>
      <c r="B50" s="215" t="s">
        <v>655</v>
      </c>
      <c r="C50" s="215" t="s">
        <v>28</v>
      </c>
      <c r="D50" s="215">
        <f>HOU_URB_Reco!C62</f>
        <v>3.1725888324873095</v>
      </c>
      <c r="E50" s="524">
        <f>HOU_URB_Reco!D62</f>
        <v>3.8051750380517502E-2</v>
      </c>
      <c r="F50" s="524">
        <f>HOU_URB_Reco!E62</f>
        <v>3.8051750380517495E-2</v>
      </c>
      <c r="G50" s="524">
        <f>HOU_URB_Reco!F62</f>
        <v>3.8051750380517502E-2</v>
      </c>
      <c r="H50" s="524">
        <f>HOU_URB_Reco!G62</f>
        <v>3.8051750380517502E-2</v>
      </c>
      <c r="I50" s="524">
        <f>HOU_URB_Reco!H62</f>
        <v>3.8051750380517495E-2</v>
      </c>
      <c r="J50" s="525">
        <f>HOU_URB_Reco!I62</f>
        <v>3.8051750380517495E-2</v>
      </c>
    </row>
    <row r="51" spans="1:10">
      <c r="A51" s="733" t="s">
        <v>81</v>
      </c>
      <c r="B51" s="556"/>
      <c r="C51" s="556"/>
      <c r="D51" s="556"/>
      <c r="E51" s="556"/>
      <c r="F51" s="556"/>
      <c r="G51" s="556"/>
      <c r="H51" s="556"/>
      <c r="I51" s="556"/>
      <c r="J51" s="734"/>
    </row>
    <row r="52" spans="1:10">
      <c r="A52" s="203" t="s">
        <v>159</v>
      </c>
      <c r="B52" s="90" t="s">
        <v>656</v>
      </c>
      <c r="C52" s="90" t="s">
        <v>28</v>
      </c>
      <c r="D52" s="90">
        <f>HOU_URB_Reco!C38</f>
        <v>60</v>
      </c>
      <c r="E52" s="90">
        <f>HOU_URB_Reco!D38</f>
        <v>60</v>
      </c>
      <c r="F52" s="90">
        <f>HOU_URB_Reco!E38</f>
        <v>60</v>
      </c>
      <c r="G52" s="90">
        <f>HOU_URB_Reco!F38</f>
        <v>60</v>
      </c>
      <c r="H52" s="90">
        <f>HOU_URB_Reco!G38</f>
        <v>60</v>
      </c>
      <c r="I52" s="90">
        <f>HOU_URB_Reco!H38</f>
        <v>60</v>
      </c>
      <c r="J52" s="91">
        <f>HOU_URB_Reco!I38</f>
        <v>60</v>
      </c>
    </row>
    <row r="53" spans="1:10">
      <c r="A53" s="203" t="s">
        <v>160</v>
      </c>
      <c r="B53" s="90" t="s">
        <v>657</v>
      </c>
      <c r="C53" s="90" t="s">
        <v>28</v>
      </c>
      <c r="D53" s="90">
        <f>HOU_URB_Reco!C39</f>
        <v>70</v>
      </c>
      <c r="E53" s="90">
        <f>HOU_URB_Reco!D39</f>
        <v>70</v>
      </c>
      <c r="F53" s="90">
        <f>HOU_URB_Reco!E39</f>
        <v>70</v>
      </c>
      <c r="G53" s="90">
        <f>HOU_URB_Reco!F39</f>
        <v>70</v>
      </c>
      <c r="H53" s="90">
        <f>HOU_URB_Reco!G39</f>
        <v>70</v>
      </c>
      <c r="I53" s="90">
        <f>HOU_URB_Reco!H39</f>
        <v>70</v>
      </c>
      <c r="J53" s="91">
        <f>HOU_URB_Reco!I39</f>
        <v>70</v>
      </c>
    </row>
    <row r="54" spans="1:10">
      <c r="A54" s="203" t="s">
        <v>50</v>
      </c>
      <c r="B54" s="90" t="s">
        <v>658</v>
      </c>
      <c r="C54" s="90" t="s">
        <v>51</v>
      </c>
      <c r="D54" s="90">
        <f>HOU_URB_Reco!C41/100</f>
        <v>3.5</v>
      </c>
      <c r="E54" s="90">
        <f>HOU_URB_Reco!D41</f>
        <v>100</v>
      </c>
      <c r="F54" s="90">
        <f>HOU_URB_Reco!E41</f>
        <v>100</v>
      </c>
      <c r="G54" s="90">
        <f>HOU_URB_Reco!F41</f>
        <v>100</v>
      </c>
      <c r="H54" s="90">
        <f>HOU_URB_Reco!G41</f>
        <v>100</v>
      </c>
      <c r="I54" s="90">
        <f>HOU_URB_Reco!H41</f>
        <v>100</v>
      </c>
      <c r="J54" s="91">
        <f>HOU_URB_Reco!I41</f>
        <v>100</v>
      </c>
    </row>
    <row r="55" spans="1:10">
      <c r="A55" s="203" t="s">
        <v>162</v>
      </c>
      <c r="B55" s="90" t="s">
        <v>659</v>
      </c>
      <c r="C55" s="90" t="s">
        <v>28</v>
      </c>
      <c r="D55" s="90">
        <f>HOU_URB_Reco!C43</f>
        <v>100</v>
      </c>
      <c r="E55" s="90">
        <f>HOU_URB_Reco!D43</f>
        <v>100</v>
      </c>
      <c r="F55" s="90">
        <f>HOU_URB_Reco!E43</f>
        <v>100</v>
      </c>
      <c r="G55" s="90">
        <f>HOU_URB_Reco!F43</f>
        <v>100</v>
      </c>
      <c r="H55" s="90">
        <f>HOU_URB_Reco!G43</f>
        <v>100</v>
      </c>
      <c r="I55" s="90">
        <f>HOU_URB_Reco!H43</f>
        <v>100</v>
      </c>
      <c r="J55" s="91">
        <f>HOU_URB_Reco!I43</f>
        <v>100</v>
      </c>
    </row>
    <row r="56" spans="1:10">
      <c r="A56" s="204" t="s">
        <v>52</v>
      </c>
      <c r="B56" s="92" t="s">
        <v>660</v>
      </c>
      <c r="C56" s="92" t="s">
        <v>28</v>
      </c>
      <c r="D56" s="92">
        <f>HOU_URB_Reco!C44</f>
        <v>100</v>
      </c>
      <c r="E56" s="92">
        <f>HOU_URB_Reco!D44</f>
        <v>100</v>
      </c>
      <c r="F56" s="92">
        <f>HOU_URB_Reco!E44</f>
        <v>100</v>
      </c>
      <c r="G56" s="92">
        <f>HOU_URB_Reco!F44</f>
        <v>100</v>
      </c>
      <c r="H56" s="92">
        <f>HOU_URB_Reco!G44</f>
        <v>100</v>
      </c>
      <c r="I56" s="92">
        <f>HOU_URB_Reco!H44</f>
        <v>100</v>
      </c>
      <c r="J56" s="93">
        <f>HOU_URB_Reco!I44</f>
        <v>100</v>
      </c>
    </row>
    <row r="57" spans="1:10" s="58" customFormat="1" ht="18.600000000000001" customHeight="1">
      <c r="A57" s="632" t="s">
        <v>163</v>
      </c>
      <c r="B57" s="633"/>
      <c r="C57" s="633"/>
      <c r="D57" s="633"/>
      <c r="E57" s="633"/>
      <c r="F57" s="633"/>
      <c r="G57" s="633"/>
      <c r="H57" s="633"/>
      <c r="I57" s="633"/>
      <c r="J57" s="634"/>
    </row>
    <row r="58" spans="1:10">
      <c r="A58" s="86"/>
      <c r="B58" s="503"/>
      <c r="C58" s="16" t="s">
        <v>31</v>
      </c>
      <c r="D58" s="16">
        <v>2022</v>
      </c>
      <c r="E58" s="16">
        <v>2025</v>
      </c>
      <c r="F58" s="16">
        <v>2030</v>
      </c>
      <c r="G58" s="16">
        <v>2035</v>
      </c>
      <c r="H58" s="16">
        <v>2040</v>
      </c>
      <c r="I58" s="16">
        <v>2045</v>
      </c>
      <c r="J58" s="28">
        <v>2050</v>
      </c>
    </row>
    <row r="59" spans="1:10" ht="30">
      <c r="A59" s="47" t="s">
        <v>191</v>
      </c>
      <c r="B59" t="s">
        <v>661</v>
      </c>
      <c r="C59" s="36" t="s">
        <v>192</v>
      </c>
      <c r="D59" s="36">
        <f>HOU_URB_Reco!C65</f>
        <v>68.047058823529426</v>
      </c>
      <c r="E59" s="36">
        <f>HOU_URB_Reco!D65</f>
        <v>56.682352941176482</v>
      </c>
      <c r="F59" s="36">
        <f>HOU_URB_Reco!E65</f>
        <v>53.443361344537834</v>
      </c>
      <c r="G59" s="36">
        <f>HOU_URB_Reco!F65</f>
        <v>51.439235294117658</v>
      </c>
      <c r="H59" s="36">
        <f>HOU_URB_Reco!G65</f>
        <v>50.296141176470606</v>
      </c>
      <c r="I59" s="36">
        <f>HOU_URB_Reco!H65</f>
        <v>49.793179764705904</v>
      </c>
      <c r="J59" s="74">
        <f>HOU_URB_Reco!I65</f>
        <v>49.793179764705911</v>
      </c>
    </row>
    <row r="60" spans="1:10">
      <c r="A60" s="718" t="s">
        <v>164</v>
      </c>
      <c r="B60" s="719"/>
      <c r="C60" s="719"/>
      <c r="D60" s="719"/>
      <c r="E60" s="719"/>
      <c r="F60" s="719"/>
      <c r="G60" s="719"/>
      <c r="H60" s="719"/>
      <c r="I60" s="719"/>
      <c r="J60" s="720"/>
    </row>
    <row r="61" spans="1:10">
      <c r="A61" s="49" t="s">
        <v>220</v>
      </c>
      <c r="B61" t="s">
        <v>662</v>
      </c>
      <c r="C61" s="5" t="s">
        <v>28</v>
      </c>
      <c r="D61" s="5">
        <f>HOU_URB_RawData!C63</f>
        <v>90</v>
      </c>
      <c r="E61" s="5">
        <f>HOU_URB_RawData!D63</f>
        <v>90</v>
      </c>
      <c r="F61" s="5">
        <f>HOU_URB_RawData!E63</f>
        <v>90</v>
      </c>
      <c r="G61" s="5">
        <f>HOU_URB_RawData!F63</f>
        <v>90</v>
      </c>
      <c r="H61" s="5">
        <f>HOU_URB_RawData!G63</f>
        <v>90</v>
      </c>
      <c r="I61" s="5">
        <f>HOU_URB_RawData!H63</f>
        <v>90</v>
      </c>
      <c r="J61" s="29">
        <f>HOU_URB_RawData!I63</f>
        <v>90</v>
      </c>
    </row>
    <row r="62" spans="1:10">
      <c r="A62" s="49" t="s">
        <v>221</v>
      </c>
      <c r="B62" t="s">
        <v>663</v>
      </c>
      <c r="C62" s="5" t="s">
        <v>28</v>
      </c>
      <c r="D62" s="5">
        <f>HOU_URB_RawData!C64</f>
        <v>80</v>
      </c>
      <c r="E62" s="5">
        <f>HOU_URB_RawData!D64</f>
        <v>80</v>
      </c>
      <c r="F62" s="5">
        <f>HOU_URB_RawData!E64</f>
        <v>80</v>
      </c>
      <c r="G62" s="5">
        <f>HOU_URB_RawData!F64</f>
        <v>80</v>
      </c>
      <c r="H62" s="5">
        <f>HOU_URB_RawData!G64</f>
        <v>80</v>
      </c>
      <c r="I62" s="5">
        <f>HOU_URB_RawData!H64</f>
        <v>80</v>
      </c>
      <c r="J62" s="29">
        <f>HOU_URB_RawData!I64</f>
        <v>80</v>
      </c>
    </row>
    <row r="63" spans="1:10">
      <c r="A63" s="47" t="s">
        <v>222</v>
      </c>
      <c r="B63" t="s">
        <v>664</v>
      </c>
      <c r="C63" s="36" t="s">
        <v>28</v>
      </c>
      <c r="D63" s="36">
        <f>HOU_URB_RawData!C65</f>
        <v>60</v>
      </c>
      <c r="E63" s="36">
        <f>HOU_URB_RawData!D65</f>
        <v>60</v>
      </c>
      <c r="F63" s="36">
        <f>HOU_URB_RawData!E65</f>
        <v>60</v>
      </c>
      <c r="G63" s="36">
        <f>HOU_URB_RawData!F65</f>
        <v>60</v>
      </c>
      <c r="H63" s="36">
        <f>HOU_URB_RawData!G65</f>
        <v>60</v>
      </c>
      <c r="I63" s="36">
        <f>HOU_URB_RawData!H65</f>
        <v>60</v>
      </c>
      <c r="J63" s="74">
        <f>HOU_URB_RawData!I65</f>
        <v>60</v>
      </c>
    </row>
    <row r="64" spans="1:10">
      <c r="A64" s="516" t="s">
        <v>83</v>
      </c>
      <c r="B64" s="517" t="s">
        <v>665</v>
      </c>
      <c r="C64" s="515" t="s">
        <v>28</v>
      </c>
      <c r="D64" s="517">
        <f>SUM(D65:D71)</f>
        <v>121.30013831258644</v>
      </c>
      <c r="E64" s="517">
        <f t="shared" ref="E64:J64" si="6">SUM(E65:E71)</f>
        <v>1</v>
      </c>
      <c r="F64" s="517">
        <f t="shared" si="6"/>
        <v>0.99999999999999967</v>
      </c>
      <c r="G64" s="517">
        <f t="shared" si="6"/>
        <v>1</v>
      </c>
      <c r="H64" s="517">
        <f t="shared" si="6"/>
        <v>1.0000000000000002</v>
      </c>
      <c r="I64" s="517">
        <f t="shared" si="6"/>
        <v>1</v>
      </c>
      <c r="J64" s="518">
        <f t="shared" si="6"/>
        <v>0.99999999999999989</v>
      </c>
    </row>
    <row r="65" spans="1:10">
      <c r="A65" s="210" t="s">
        <v>54</v>
      </c>
      <c r="B65" s="211" t="s">
        <v>666</v>
      </c>
      <c r="C65" s="211" t="s">
        <v>28</v>
      </c>
      <c r="D65" s="211">
        <f>HOU_URB_Reco!C98</f>
        <v>13.278008298755184</v>
      </c>
      <c r="E65" s="522">
        <f>HOU_URB_Reco!D98</f>
        <v>0.14611872146118721</v>
      </c>
      <c r="F65" s="522">
        <f>HOU_URB_Reco!E98</f>
        <v>0.14611872146118718</v>
      </c>
      <c r="G65" s="522">
        <f>HOU_URB_Reco!F98</f>
        <v>0.14611872146118723</v>
      </c>
      <c r="H65" s="522">
        <f>HOU_URB_Reco!G98</f>
        <v>0.14611872146118723</v>
      </c>
      <c r="I65" s="522">
        <f>HOU_URB_Reco!H98</f>
        <v>0.14611872146118723</v>
      </c>
      <c r="J65" s="523">
        <f>HOU_URB_Reco!I98</f>
        <v>0.14611872146118723</v>
      </c>
    </row>
    <row r="66" spans="1:10">
      <c r="A66" s="210" t="s">
        <v>11</v>
      </c>
      <c r="B66" s="211" t="s">
        <v>667</v>
      </c>
      <c r="C66" s="211" t="s">
        <v>28</v>
      </c>
      <c r="D66" s="211">
        <f>HOU_URB_Reco!C99</f>
        <v>5.809128630705394</v>
      </c>
      <c r="E66" s="522">
        <f>HOU_URB_Reco!D99</f>
        <v>6.3926940639269417E-2</v>
      </c>
      <c r="F66" s="522">
        <f>HOU_URB_Reco!E99</f>
        <v>6.3926940639269389E-2</v>
      </c>
      <c r="G66" s="522">
        <f>HOU_URB_Reco!F99</f>
        <v>6.3926940639269417E-2</v>
      </c>
      <c r="H66" s="522">
        <f>HOU_URB_Reco!G99</f>
        <v>6.3926940639269417E-2</v>
      </c>
      <c r="I66" s="522">
        <f>HOU_URB_Reco!H99</f>
        <v>6.3926940639269417E-2</v>
      </c>
      <c r="J66" s="523">
        <f>HOU_URB_Reco!I99</f>
        <v>6.3926940639269403E-2</v>
      </c>
    </row>
    <row r="67" spans="1:10">
      <c r="A67" s="210" t="s">
        <v>12</v>
      </c>
      <c r="B67" s="211" t="s">
        <v>668</v>
      </c>
      <c r="C67" s="211" t="s">
        <v>28</v>
      </c>
      <c r="D67" s="211">
        <f>HOU_URB_Reco!C100</f>
        <v>45.643153526970949</v>
      </c>
      <c r="E67" s="522">
        <f>HOU_URB_Reco!D100</f>
        <v>0.33485540334855401</v>
      </c>
      <c r="F67" s="522">
        <f>HOU_URB_Reco!E100</f>
        <v>0.33485540334855396</v>
      </c>
      <c r="G67" s="522">
        <f>HOU_URB_Reco!F100</f>
        <v>0.33485540334855401</v>
      </c>
      <c r="H67" s="522">
        <f>HOU_URB_Reco!G100</f>
        <v>0.33485540334855401</v>
      </c>
      <c r="I67" s="522">
        <f>HOU_URB_Reco!H100</f>
        <v>0.33485540334855401</v>
      </c>
      <c r="J67" s="523">
        <f>HOU_URB_Reco!I100</f>
        <v>0.33485540334855396</v>
      </c>
    </row>
    <row r="68" spans="1:10">
      <c r="A68" s="210" t="s">
        <v>165</v>
      </c>
      <c r="B68" s="211" t="s">
        <v>669</v>
      </c>
      <c r="C68" s="211" t="s">
        <v>28</v>
      </c>
      <c r="D68" s="211">
        <f>HOU_URB_Reco!C101</f>
        <v>21.300138312586444</v>
      </c>
      <c r="E68" s="522">
        <f>HOU_URB_Reco!D101</f>
        <v>6.6971080669710803E-2</v>
      </c>
      <c r="F68" s="522">
        <f>HOU_URB_Reco!E101</f>
        <v>6.6971080669710803E-2</v>
      </c>
      <c r="G68" s="522">
        <f>HOU_URB_Reco!F101</f>
        <v>6.6971080669710817E-2</v>
      </c>
      <c r="H68" s="522">
        <f>HOU_URB_Reco!G101</f>
        <v>6.6971080669710817E-2</v>
      </c>
      <c r="I68" s="522">
        <f>HOU_URB_Reco!H101</f>
        <v>6.6971080669710803E-2</v>
      </c>
      <c r="J68" s="523">
        <f>HOU_URB_Reco!I101</f>
        <v>6.6971080669710789E-2</v>
      </c>
    </row>
    <row r="69" spans="1:10">
      <c r="A69" s="210" t="s">
        <v>80</v>
      </c>
      <c r="B69" s="211" t="s">
        <v>670</v>
      </c>
      <c r="C69" s="211" t="s">
        <v>28</v>
      </c>
      <c r="D69" s="211">
        <f>HOU_URB_Reco!C102</f>
        <v>23.513139695712308</v>
      </c>
      <c r="E69" s="522">
        <f>HOU_URB_Reco!D102</f>
        <v>0.25875190258751901</v>
      </c>
      <c r="F69" s="522">
        <f>HOU_URB_Reco!E102</f>
        <v>0.25875190258751896</v>
      </c>
      <c r="G69" s="522">
        <f>HOU_URB_Reco!F102</f>
        <v>0.25875190258751901</v>
      </c>
      <c r="H69" s="522">
        <f>HOU_URB_Reco!G102</f>
        <v>0.25875190258751907</v>
      </c>
      <c r="I69" s="522">
        <f>HOU_URB_Reco!H102</f>
        <v>0.25875190258751901</v>
      </c>
      <c r="J69" s="523">
        <f>HOU_URB_Reco!I102</f>
        <v>0.25875190258751901</v>
      </c>
    </row>
    <row r="70" spans="1:10">
      <c r="A70" s="210" t="s">
        <v>158</v>
      </c>
      <c r="B70" s="211" t="s">
        <v>671</v>
      </c>
      <c r="C70" s="211" t="s">
        <v>28</v>
      </c>
      <c r="D70" s="211">
        <f>HOU_URB_Reco!C103</f>
        <v>8.2987551867219906</v>
      </c>
      <c r="E70" s="522">
        <f>HOU_URB_Reco!D103</f>
        <v>9.132420091324199E-2</v>
      </c>
      <c r="F70" s="522">
        <f>HOU_URB_Reco!E103</f>
        <v>9.132420091324199E-2</v>
      </c>
      <c r="G70" s="522">
        <f>HOU_URB_Reco!F103</f>
        <v>9.1324200913242018E-2</v>
      </c>
      <c r="H70" s="522">
        <f>HOU_URB_Reco!G103</f>
        <v>9.1324200913242018E-2</v>
      </c>
      <c r="I70" s="522">
        <f>HOU_URB_Reco!H103</f>
        <v>9.1324200913242004E-2</v>
      </c>
      <c r="J70" s="523">
        <f>HOU_URB_Reco!I103</f>
        <v>9.1324200913242004E-2</v>
      </c>
    </row>
    <row r="71" spans="1:10">
      <c r="A71" s="214" t="s">
        <v>13</v>
      </c>
      <c r="B71" s="215" t="s">
        <v>672</v>
      </c>
      <c r="C71" s="215" t="s">
        <v>28</v>
      </c>
      <c r="D71" s="215">
        <f>HOU_URB_Reco!C104</f>
        <v>3.4578146611341629</v>
      </c>
      <c r="E71" s="524">
        <f>HOU_URB_Reco!D104</f>
        <v>3.8051750380517502E-2</v>
      </c>
      <c r="F71" s="524">
        <f>HOU_URB_Reco!E104</f>
        <v>3.8051750380517495E-2</v>
      </c>
      <c r="G71" s="524">
        <f>HOU_URB_Reco!F104</f>
        <v>3.8051750380517502E-2</v>
      </c>
      <c r="H71" s="524">
        <f>HOU_URB_Reco!G104</f>
        <v>3.8051750380517502E-2</v>
      </c>
      <c r="I71" s="524">
        <f>HOU_URB_Reco!H104</f>
        <v>3.8051750380517495E-2</v>
      </c>
      <c r="J71" s="525">
        <f>HOU_URB_Reco!I104</f>
        <v>3.8051750380517495E-2</v>
      </c>
    </row>
    <row r="72" spans="1:10">
      <c r="A72" s="733" t="s">
        <v>81</v>
      </c>
      <c r="B72" s="556"/>
      <c r="C72" s="556"/>
      <c r="D72" s="556"/>
      <c r="E72" s="556"/>
      <c r="F72" s="556"/>
      <c r="G72" s="556"/>
      <c r="H72" s="556"/>
      <c r="I72" s="556"/>
      <c r="J72" s="734"/>
    </row>
    <row r="73" spans="1:10">
      <c r="A73" s="203" t="s">
        <v>159</v>
      </c>
      <c r="B73" s="90" t="s">
        <v>673</v>
      </c>
      <c r="C73" s="90" t="s">
        <v>28</v>
      </c>
      <c r="D73" s="90">
        <f>HOU_URB_Reco!C80</f>
        <v>60</v>
      </c>
      <c r="E73" s="90">
        <f>HOU_URB_Reco!D80</f>
        <v>60</v>
      </c>
      <c r="F73" s="90">
        <f>HOU_URB_Reco!E80</f>
        <v>60</v>
      </c>
      <c r="G73" s="90">
        <f>HOU_URB_Reco!F80</f>
        <v>60</v>
      </c>
      <c r="H73" s="90">
        <f>HOU_URB_Reco!G80</f>
        <v>60</v>
      </c>
      <c r="I73" s="90">
        <f>HOU_URB_Reco!H80</f>
        <v>60</v>
      </c>
      <c r="J73" s="91">
        <f>HOU_URB_Reco!I80</f>
        <v>60</v>
      </c>
    </row>
    <row r="74" spans="1:10">
      <c r="A74" s="203" t="s">
        <v>160</v>
      </c>
      <c r="B74" s="90" t="s">
        <v>674</v>
      </c>
      <c r="C74" s="90" t="s">
        <v>28</v>
      </c>
      <c r="D74" s="90">
        <f>HOU_URB_Reco!C81</f>
        <v>70</v>
      </c>
      <c r="E74" s="90">
        <f>HOU_URB_Reco!D81</f>
        <v>70</v>
      </c>
      <c r="F74" s="90">
        <f>HOU_URB_Reco!E81</f>
        <v>70</v>
      </c>
      <c r="G74" s="90">
        <f>HOU_URB_Reco!F81</f>
        <v>70</v>
      </c>
      <c r="H74" s="90">
        <f>HOU_URB_Reco!G81</f>
        <v>70</v>
      </c>
      <c r="I74" s="90">
        <f>HOU_URB_Reco!H81</f>
        <v>70</v>
      </c>
      <c r="J74" s="91">
        <f>HOU_URB_Reco!I81</f>
        <v>70</v>
      </c>
    </row>
    <row r="75" spans="1:10">
      <c r="A75" s="203" t="s">
        <v>50</v>
      </c>
      <c r="B75" s="90" t="s">
        <v>675</v>
      </c>
      <c r="C75" s="90" t="s">
        <v>51</v>
      </c>
      <c r="D75" s="90">
        <f>HOU_URB_Reco!C83/100</f>
        <v>3.5</v>
      </c>
      <c r="E75" s="90">
        <f>HOU_URB_Reco!D83</f>
        <v>100</v>
      </c>
      <c r="F75" s="90">
        <f>HOU_URB_Reco!E83</f>
        <v>100</v>
      </c>
      <c r="G75" s="90">
        <f>HOU_URB_Reco!F83</f>
        <v>100</v>
      </c>
      <c r="H75" s="90">
        <f>HOU_URB_Reco!G83</f>
        <v>100</v>
      </c>
      <c r="I75" s="90">
        <f>HOU_URB_Reco!H83</f>
        <v>100</v>
      </c>
      <c r="J75" s="91">
        <f>HOU_URB_Reco!I83</f>
        <v>100</v>
      </c>
    </row>
    <row r="76" spans="1:10">
      <c r="A76" s="203" t="s">
        <v>162</v>
      </c>
      <c r="B76" s="90" t="s">
        <v>676</v>
      </c>
      <c r="C76" s="90" t="s">
        <v>28</v>
      </c>
      <c r="D76" s="90">
        <f>HOU_URB_Reco!C85</f>
        <v>100</v>
      </c>
      <c r="E76" s="90">
        <f>HOU_URB_Reco!D85</f>
        <v>100</v>
      </c>
      <c r="F76" s="90">
        <f>HOU_URB_Reco!E85</f>
        <v>100</v>
      </c>
      <c r="G76" s="90">
        <f>HOU_URB_Reco!F85</f>
        <v>100</v>
      </c>
      <c r="H76" s="90">
        <f>HOU_URB_Reco!G85</f>
        <v>100</v>
      </c>
      <c r="I76" s="90">
        <f>HOU_URB_Reco!H85</f>
        <v>100</v>
      </c>
      <c r="J76" s="91">
        <f>HOU_URB_Reco!I85</f>
        <v>100</v>
      </c>
    </row>
    <row r="77" spans="1:10">
      <c r="A77" s="204" t="s">
        <v>52</v>
      </c>
      <c r="B77" s="92" t="s">
        <v>677</v>
      </c>
      <c r="C77" s="92" t="s">
        <v>28</v>
      </c>
      <c r="D77" s="92">
        <f>HOU_URB_Reco!C86</f>
        <v>100</v>
      </c>
      <c r="E77" s="92">
        <f>HOU_URB_Reco!D86</f>
        <v>100</v>
      </c>
      <c r="F77" s="92">
        <f>HOU_URB_Reco!E86</f>
        <v>100</v>
      </c>
      <c r="G77" s="92">
        <f>HOU_URB_Reco!F86</f>
        <v>100</v>
      </c>
      <c r="H77" s="92">
        <f>HOU_URB_Reco!G86</f>
        <v>100</v>
      </c>
      <c r="I77" s="92">
        <f>HOU_URB_Reco!H86</f>
        <v>100</v>
      </c>
      <c r="J77" s="93">
        <f>HOU_URB_Reco!I86</f>
        <v>100</v>
      </c>
    </row>
    <row r="78" spans="1:10" s="58" customFormat="1" ht="18.600000000000001" customHeight="1">
      <c r="A78" s="632" t="s">
        <v>166</v>
      </c>
      <c r="B78" s="633"/>
      <c r="C78" s="633"/>
      <c r="D78" s="633"/>
      <c r="E78" s="633"/>
      <c r="F78" s="633"/>
      <c r="G78" s="633"/>
      <c r="H78" s="633"/>
      <c r="I78" s="633"/>
      <c r="J78" s="99"/>
    </row>
    <row r="79" spans="1:10">
      <c r="A79" s="79"/>
      <c r="B79" s="48"/>
      <c r="C79" s="5" t="s">
        <v>31</v>
      </c>
      <c r="D79" s="5">
        <v>2022</v>
      </c>
      <c r="E79" s="5">
        <v>2025</v>
      </c>
      <c r="F79" s="5">
        <v>2030</v>
      </c>
      <c r="G79" s="5">
        <v>2035</v>
      </c>
      <c r="H79" s="5">
        <v>2040</v>
      </c>
      <c r="I79" s="5">
        <v>2045</v>
      </c>
      <c r="J79" s="29">
        <v>2050</v>
      </c>
    </row>
    <row r="80" spans="1:10">
      <c r="A80" s="696" t="s">
        <v>95</v>
      </c>
      <c r="B80" s="697"/>
      <c r="C80" s="697"/>
      <c r="D80" s="697"/>
      <c r="E80" s="697"/>
      <c r="F80" s="697"/>
      <c r="G80" s="697"/>
      <c r="H80" s="697"/>
      <c r="I80" s="697"/>
      <c r="J80" s="698"/>
    </row>
    <row r="81" spans="1:10">
      <c r="A81" s="85" t="s">
        <v>220</v>
      </c>
      <c r="B81" s="9" t="s">
        <v>678</v>
      </c>
      <c r="C81" s="97" t="s">
        <v>196</v>
      </c>
      <c r="D81" s="97">
        <f>HOU_URB_Reco!C141</f>
        <v>98.72571428571429</v>
      </c>
      <c r="E81" s="97">
        <f>HOU_URB_Reco!D141</f>
        <v>167.07428571428571</v>
      </c>
      <c r="F81" s="97">
        <f>HOU_URB_Reco!E141</f>
        <v>183.78171428571429</v>
      </c>
      <c r="G81" s="97">
        <f>HOU_URB_Reco!F141</f>
        <v>202.15988571428576</v>
      </c>
      <c r="H81" s="97">
        <f>HOU_URB_Reco!G141</f>
        <v>222.37587428571436</v>
      </c>
      <c r="I81" s="97">
        <f>HOU_URB_Reco!H141</f>
        <v>244.61346171428576</v>
      </c>
      <c r="J81" s="243">
        <f>HOU_URB_Reco!I141</f>
        <v>269.07480788571439</v>
      </c>
    </row>
    <row r="82" spans="1:10">
      <c r="A82" s="85" t="s">
        <v>221</v>
      </c>
      <c r="B82" s="9" t="s">
        <v>679</v>
      </c>
      <c r="C82" s="97" t="s">
        <v>196</v>
      </c>
      <c r="D82" s="97">
        <f>HOU_URB_Reco!C142</f>
        <v>106.31999999999998</v>
      </c>
      <c r="E82" s="97">
        <f>HOU_URB_Reco!D142</f>
        <v>584.76</v>
      </c>
      <c r="F82" s="97">
        <f>HOU_URB_Reco!E142</f>
        <v>643.23599999999999</v>
      </c>
      <c r="G82" s="97">
        <f>HOU_URB_Reco!F142</f>
        <v>707.55960000000016</v>
      </c>
      <c r="H82" s="97">
        <f>HOU_URB_Reco!G142</f>
        <v>778.31556000000023</v>
      </c>
      <c r="I82" s="97">
        <f>HOU_URB_Reco!H142</f>
        <v>856.14711600000021</v>
      </c>
      <c r="J82" s="243">
        <f>HOU_URB_Reco!I142</f>
        <v>941.7618276000004</v>
      </c>
    </row>
    <row r="83" spans="1:10">
      <c r="A83" s="24" t="s">
        <v>222</v>
      </c>
      <c r="B83" s="509" t="s">
        <v>680</v>
      </c>
      <c r="C83" s="98" t="s">
        <v>196</v>
      </c>
      <c r="D83" s="98">
        <f>HOU_URB_Reco!C143</f>
        <v>159.47999999999996</v>
      </c>
      <c r="E83" s="98">
        <f>HOU_URB_Reco!D143</f>
        <v>1169.52</v>
      </c>
      <c r="F83" s="98">
        <f>HOU_URB_Reco!E143</f>
        <v>1286.472</v>
      </c>
      <c r="G83" s="98">
        <f>HOU_URB_Reco!F143</f>
        <v>1415.1192000000003</v>
      </c>
      <c r="H83" s="98">
        <f>HOU_URB_Reco!G143</f>
        <v>1556.6311200000005</v>
      </c>
      <c r="I83" s="98">
        <f>HOU_URB_Reco!H143</f>
        <v>1712.2942320000004</v>
      </c>
      <c r="J83" s="244">
        <f>HOU_URB_Reco!I143</f>
        <v>1883.5236552000008</v>
      </c>
    </row>
    <row r="84" spans="1:10">
      <c r="A84" s="516" t="s">
        <v>83</v>
      </c>
      <c r="B84" s="517" t="s">
        <v>681</v>
      </c>
      <c r="C84" s="512" t="s">
        <v>28</v>
      </c>
      <c r="D84" s="512">
        <f>SUM(D85:D89)</f>
        <v>99.999999999999986</v>
      </c>
      <c r="E84" s="512">
        <f t="shared" ref="E84:J84" si="7">SUM(E85:E89)</f>
        <v>1</v>
      </c>
      <c r="F84" s="512">
        <f t="shared" si="7"/>
        <v>1.0000000000000002</v>
      </c>
      <c r="G84" s="512">
        <f t="shared" si="7"/>
        <v>1</v>
      </c>
      <c r="H84" s="512">
        <f t="shared" si="7"/>
        <v>1</v>
      </c>
      <c r="I84" s="512">
        <f t="shared" si="7"/>
        <v>1</v>
      </c>
      <c r="J84" s="513">
        <f t="shared" si="7"/>
        <v>0.99999999999999989</v>
      </c>
    </row>
    <row r="85" spans="1:10">
      <c r="A85" s="210" t="s">
        <v>54</v>
      </c>
      <c r="B85" s="211" t="s">
        <v>682</v>
      </c>
      <c r="C85" s="211" t="s">
        <v>28</v>
      </c>
      <c r="D85" s="211">
        <f>HOU_URB_Reco!C135</f>
        <v>21.670428893905193</v>
      </c>
      <c r="E85" s="522">
        <f>HOU_URB_Reco!D135</f>
        <v>0.21670428893905191</v>
      </c>
      <c r="F85" s="522">
        <f>HOU_URB_Reco!E135</f>
        <v>0.21670428893905194</v>
      </c>
      <c r="G85" s="522">
        <f>HOU_URB_Reco!F135</f>
        <v>0.21670428893905194</v>
      </c>
      <c r="H85" s="522">
        <f>HOU_URB_Reco!G135</f>
        <v>0.21670428893905191</v>
      </c>
      <c r="I85" s="522">
        <f>HOU_URB_Reco!H135</f>
        <v>0.21670428893905194</v>
      </c>
      <c r="J85" s="523">
        <f>HOU_URB_Reco!I135</f>
        <v>0.21670428893905194</v>
      </c>
    </row>
    <row r="86" spans="1:10">
      <c r="A86" s="210" t="s">
        <v>11</v>
      </c>
      <c r="B86" s="211" t="s">
        <v>683</v>
      </c>
      <c r="C86" s="211" t="s">
        <v>28</v>
      </c>
      <c r="D86" s="211">
        <f>HOU_URB_Reco!C136</f>
        <v>9.4808126410835225</v>
      </c>
      <c r="E86" s="522">
        <f>HOU_URB_Reco!D136</f>
        <v>9.4808126410835233E-2</v>
      </c>
      <c r="F86" s="522">
        <f>HOU_URB_Reco!E136</f>
        <v>9.480812641083522E-2</v>
      </c>
      <c r="G86" s="522">
        <f>HOU_URB_Reco!F136</f>
        <v>9.480812641083522E-2</v>
      </c>
      <c r="H86" s="522">
        <f>HOU_URB_Reco!G136</f>
        <v>9.480812641083522E-2</v>
      </c>
      <c r="I86" s="522">
        <f>HOU_URB_Reco!H136</f>
        <v>9.4808126410835233E-2</v>
      </c>
      <c r="J86" s="523">
        <f>HOU_URB_Reco!I136</f>
        <v>9.4808126410835206E-2</v>
      </c>
    </row>
    <row r="87" spans="1:10">
      <c r="A87" s="210" t="s">
        <v>12</v>
      </c>
      <c r="B87" s="211" t="s">
        <v>684</v>
      </c>
      <c r="C87" s="211" t="s">
        <v>28</v>
      </c>
      <c r="D87" s="211">
        <f>HOU_URB_Reco!C137</f>
        <v>49.661399548532735</v>
      </c>
      <c r="E87" s="522">
        <f>HOU_URB_Reco!D137</f>
        <v>0.49661399548532731</v>
      </c>
      <c r="F87" s="522">
        <f>HOU_URB_Reco!E137</f>
        <v>0.49661399548532736</v>
      </c>
      <c r="G87" s="522">
        <f>HOU_URB_Reco!F137</f>
        <v>0.49661399548532731</v>
      </c>
      <c r="H87" s="522">
        <f>HOU_URB_Reco!G137</f>
        <v>0.49661399548532725</v>
      </c>
      <c r="I87" s="522">
        <f>HOU_URB_Reco!H137</f>
        <v>0.49661399548532731</v>
      </c>
      <c r="J87" s="523">
        <f>HOU_URB_Reco!I137</f>
        <v>0.4966139954853272</v>
      </c>
    </row>
    <row r="88" spans="1:10">
      <c r="A88" s="210" t="s">
        <v>158</v>
      </c>
      <c r="B88" s="211" t="s">
        <v>685</v>
      </c>
      <c r="C88" s="211" t="s">
        <v>28</v>
      </c>
      <c r="D88" s="211">
        <f>HOU_URB_Reco!C138</f>
        <v>13.544018058690746</v>
      </c>
      <c r="E88" s="522">
        <f>HOU_URB_Reco!D138</f>
        <v>0.13544018058690743</v>
      </c>
      <c r="F88" s="522">
        <f>HOU_URB_Reco!E138</f>
        <v>0.13544018058690749</v>
      </c>
      <c r="G88" s="522">
        <f>HOU_URB_Reco!F138</f>
        <v>0.13544018058690746</v>
      </c>
      <c r="H88" s="522">
        <f>HOU_URB_Reco!G138</f>
        <v>0.13544018058690743</v>
      </c>
      <c r="I88" s="522">
        <f>HOU_URB_Reco!H138</f>
        <v>0.13544018058690746</v>
      </c>
      <c r="J88" s="523">
        <f>HOU_URB_Reco!I138</f>
        <v>0.13544018058690743</v>
      </c>
    </row>
    <row r="89" spans="1:10">
      <c r="A89" s="214" t="s">
        <v>13</v>
      </c>
      <c r="B89" s="215" t="s">
        <v>686</v>
      </c>
      <c r="C89" s="215" t="s">
        <v>28</v>
      </c>
      <c r="D89" s="215">
        <f>HOU_URB_Reco!C139</f>
        <v>5.6433408577878108</v>
      </c>
      <c r="E89" s="524">
        <f>HOU_URB_Reco!D139</f>
        <v>5.6433408577878097E-2</v>
      </c>
      <c r="F89" s="524">
        <f>HOU_URB_Reco!E139</f>
        <v>5.6433408577878111E-2</v>
      </c>
      <c r="G89" s="524">
        <f>HOU_URB_Reco!F139</f>
        <v>5.6433408577878097E-2</v>
      </c>
      <c r="H89" s="524">
        <f>HOU_URB_Reco!G139</f>
        <v>5.6433408577878097E-2</v>
      </c>
      <c r="I89" s="524">
        <f>HOU_URB_Reco!H139</f>
        <v>5.6433408577878097E-2</v>
      </c>
      <c r="J89" s="525">
        <f>HOU_URB_Reco!I139</f>
        <v>5.643340857787809E-2</v>
      </c>
    </row>
    <row r="90" spans="1:10">
      <c r="A90" s="733" t="s">
        <v>81</v>
      </c>
      <c r="B90" s="556"/>
      <c r="C90" s="556"/>
      <c r="D90" s="556"/>
      <c r="E90" s="556"/>
      <c r="F90" s="556"/>
      <c r="G90" s="556"/>
      <c r="H90" s="556"/>
      <c r="I90" s="556"/>
      <c r="J90" s="734"/>
    </row>
    <row r="91" spans="1:10">
      <c r="A91" s="203" t="s">
        <v>159</v>
      </c>
      <c r="B91" s="90" t="s">
        <v>687</v>
      </c>
      <c r="C91" s="90" t="s">
        <v>28</v>
      </c>
      <c r="D91" s="90">
        <f>HOU_URB_Reco!C118</f>
        <v>60</v>
      </c>
      <c r="E91" s="90">
        <f>HOU_URB_Reco!D118</f>
        <v>60</v>
      </c>
      <c r="F91" s="90">
        <f>HOU_URB_Reco!E118</f>
        <v>60</v>
      </c>
      <c r="G91" s="90">
        <f>HOU_URB_Reco!F118</f>
        <v>60</v>
      </c>
      <c r="H91" s="90">
        <f>HOU_URB_Reco!G118</f>
        <v>60</v>
      </c>
      <c r="I91" s="90">
        <f>HOU_URB_Reco!H118</f>
        <v>60</v>
      </c>
      <c r="J91" s="91">
        <f>HOU_URB_Reco!I118</f>
        <v>60</v>
      </c>
    </row>
    <row r="92" spans="1:10">
      <c r="A92" s="203" t="s">
        <v>160</v>
      </c>
      <c r="B92" s="90" t="s">
        <v>688</v>
      </c>
      <c r="C92" s="90" t="s">
        <v>28</v>
      </c>
      <c r="D92" s="90">
        <f>HOU_URB_Reco!C119</f>
        <v>70</v>
      </c>
      <c r="E92" s="90">
        <f>HOU_URB_Reco!D119</f>
        <v>70</v>
      </c>
      <c r="F92" s="90">
        <f>HOU_URB_Reco!E119</f>
        <v>70</v>
      </c>
      <c r="G92" s="90">
        <f>HOU_URB_Reco!F119</f>
        <v>70</v>
      </c>
      <c r="H92" s="90">
        <f>HOU_URB_Reco!G119</f>
        <v>70</v>
      </c>
      <c r="I92" s="90">
        <f>HOU_URB_Reco!H119</f>
        <v>70</v>
      </c>
      <c r="J92" s="91">
        <f>HOU_URB_Reco!I119</f>
        <v>70</v>
      </c>
    </row>
    <row r="93" spans="1:10">
      <c r="A93" s="203" t="s">
        <v>162</v>
      </c>
      <c r="B93" s="90" t="s">
        <v>689</v>
      </c>
      <c r="C93" s="90" t="s">
        <v>28</v>
      </c>
      <c r="D93" s="90">
        <f>HOU_URB_Reco!C121</f>
        <v>100</v>
      </c>
      <c r="E93" s="90">
        <f>HOU_URB_Reco!D121</f>
        <v>100</v>
      </c>
      <c r="F93" s="90">
        <f>HOU_URB_Reco!E121</f>
        <v>100</v>
      </c>
      <c r="G93" s="90">
        <f>HOU_URB_Reco!F121</f>
        <v>100</v>
      </c>
      <c r="H93" s="90">
        <f>HOU_URB_Reco!G121</f>
        <v>100</v>
      </c>
      <c r="I93" s="90">
        <f>HOU_URB_Reco!H121</f>
        <v>100</v>
      </c>
      <c r="J93" s="91">
        <f>HOU_URB_Reco!I121</f>
        <v>100</v>
      </c>
    </row>
    <row r="94" spans="1:10">
      <c r="A94" s="204" t="s">
        <v>52</v>
      </c>
      <c r="B94" s="92" t="s">
        <v>690</v>
      </c>
      <c r="C94" s="92" t="s">
        <v>28</v>
      </c>
      <c r="D94" s="92">
        <f>HOU_URB_Reco!C122</f>
        <v>100</v>
      </c>
      <c r="E94" s="92">
        <f>HOU_URB_Reco!D122</f>
        <v>100</v>
      </c>
      <c r="F94" s="92">
        <f>HOU_URB_Reco!E122</f>
        <v>100</v>
      </c>
      <c r="G94" s="92">
        <f>HOU_URB_Reco!F122</f>
        <v>100</v>
      </c>
      <c r="H94" s="92">
        <f>HOU_URB_Reco!G122</f>
        <v>100</v>
      </c>
      <c r="I94" s="92">
        <f>HOU_URB_Reco!H122</f>
        <v>100</v>
      </c>
      <c r="J94" s="93">
        <f>HOU_URB_Reco!I122</f>
        <v>100</v>
      </c>
    </row>
    <row r="95" spans="1:10" s="58" customFormat="1" ht="18.600000000000001" customHeight="1">
      <c r="A95" s="632" t="s">
        <v>169</v>
      </c>
      <c r="B95" s="633"/>
      <c r="C95" s="633"/>
      <c r="D95" s="633"/>
      <c r="E95" s="633"/>
      <c r="F95" s="633"/>
      <c r="G95" s="633"/>
      <c r="H95" s="633"/>
      <c r="I95" s="633"/>
      <c r="J95" s="634"/>
    </row>
    <row r="96" spans="1:10">
      <c r="A96" s="79"/>
      <c r="B96" s="48"/>
      <c r="C96" s="5" t="s">
        <v>31</v>
      </c>
      <c r="D96" s="5">
        <v>2022</v>
      </c>
      <c r="E96" s="5">
        <v>2025</v>
      </c>
      <c r="F96" s="5">
        <v>2030</v>
      </c>
      <c r="G96" s="5">
        <v>2035</v>
      </c>
      <c r="H96" s="5">
        <v>2040</v>
      </c>
      <c r="I96" s="5">
        <v>2045</v>
      </c>
      <c r="J96" s="29">
        <v>2050</v>
      </c>
    </row>
    <row r="97" spans="1:10">
      <c r="A97" s="671" t="s">
        <v>170</v>
      </c>
      <c r="B97" s="672"/>
      <c r="C97" s="672"/>
      <c r="D97" s="672"/>
      <c r="E97" s="672"/>
      <c r="F97" s="672"/>
      <c r="G97" s="672"/>
      <c r="H97" s="672"/>
      <c r="I97" s="672"/>
      <c r="J97" s="673"/>
    </row>
    <row r="98" spans="1:10">
      <c r="A98" s="49" t="s">
        <v>220</v>
      </c>
      <c r="B98" s="43" t="s">
        <v>691</v>
      </c>
      <c r="C98" s="5" t="s">
        <v>28</v>
      </c>
      <c r="D98" s="5">
        <f>HOU_URB_RawData!C103</f>
        <v>60</v>
      </c>
      <c r="E98" s="5">
        <f>HOU_URB_RawData!D103</f>
        <v>60</v>
      </c>
      <c r="F98" s="5">
        <f>HOU_URB_RawData!E103</f>
        <v>60</v>
      </c>
      <c r="G98" s="5">
        <f>HOU_URB_RawData!F103</f>
        <v>60</v>
      </c>
      <c r="H98" s="5">
        <f>HOU_URB_RawData!G103</f>
        <v>60</v>
      </c>
      <c r="I98" s="5">
        <f>HOU_URB_RawData!H103</f>
        <v>60</v>
      </c>
      <c r="J98" s="29">
        <f>HOU_URB_RawData!I103</f>
        <v>60</v>
      </c>
    </row>
    <row r="99" spans="1:10">
      <c r="A99" s="49" t="s">
        <v>221</v>
      </c>
      <c r="B99" s="43" t="s">
        <v>692</v>
      </c>
      <c r="C99" s="5" t="s">
        <v>28</v>
      </c>
      <c r="D99" s="5">
        <f>HOU_URB_RawData!C104</f>
        <v>80</v>
      </c>
      <c r="E99" s="5">
        <f>HOU_URB_RawData!D104</f>
        <v>80</v>
      </c>
      <c r="F99" s="5">
        <f>HOU_URB_RawData!E104</f>
        <v>80</v>
      </c>
      <c r="G99" s="5">
        <f>HOU_URB_RawData!F104</f>
        <v>80</v>
      </c>
      <c r="H99" s="5">
        <f>HOU_URB_RawData!G104</f>
        <v>80</v>
      </c>
      <c r="I99" s="5">
        <f>HOU_URB_RawData!H104</f>
        <v>80</v>
      </c>
      <c r="J99" s="29">
        <f>HOU_URB_RawData!I104</f>
        <v>80</v>
      </c>
    </row>
    <row r="100" spans="1:10">
      <c r="A100" s="49" t="s">
        <v>222</v>
      </c>
      <c r="B100" s="43" t="s">
        <v>693</v>
      </c>
      <c r="C100" s="5" t="s">
        <v>28</v>
      </c>
      <c r="D100" s="5">
        <f>HOU_URB_RawData!C105</f>
        <v>70</v>
      </c>
      <c r="E100" s="5">
        <f>HOU_URB_RawData!D105</f>
        <v>70</v>
      </c>
      <c r="F100" s="5">
        <f>HOU_URB_RawData!E105</f>
        <v>70</v>
      </c>
      <c r="G100" s="5">
        <f>HOU_URB_RawData!F105</f>
        <v>70</v>
      </c>
      <c r="H100" s="5">
        <f>HOU_URB_RawData!G105</f>
        <v>70</v>
      </c>
      <c r="I100" s="5">
        <f>HOU_URB_RawData!H105</f>
        <v>70</v>
      </c>
      <c r="J100" s="29">
        <f>HOU_URB_RawData!I105</f>
        <v>70</v>
      </c>
    </row>
    <row r="101" spans="1:10">
      <c r="A101" s="539" t="s">
        <v>88</v>
      </c>
      <c r="B101" s="540"/>
      <c r="C101" s="540"/>
      <c r="D101" s="540"/>
      <c r="E101" s="540"/>
      <c r="F101" s="540"/>
      <c r="G101" s="540"/>
      <c r="H101" s="540"/>
      <c r="I101" s="540"/>
      <c r="J101" s="721"/>
    </row>
    <row r="102" spans="1:10">
      <c r="A102" s="85" t="s">
        <v>220</v>
      </c>
      <c r="B102" s="9" t="s">
        <v>694</v>
      </c>
      <c r="C102" s="97" t="s">
        <v>196</v>
      </c>
      <c r="D102" s="97">
        <f>HOU_URB_Reco!C186</f>
        <v>219.42857142857142</v>
      </c>
      <c r="E102" s="97">
        <f>HOU_URB_Reco!D186</f>
        <v>105.60000000000001</v>
      </c>
      <c r="F102" s="97">
        <f>HOU_URB_Reco!E186</f>
        <v>116.16000000000003</v>
      </c>
      <c r="G102" s="97">
        <f>HOU_URB_Reco!F186</f>
        <v>127.77600000000002</v>
      </c>
      <c r="H102" s="97">
        <f>HOU_URB_Reco!G186</f>
        <v>140.55360000000005</v>
      </c>
      <c r="I102" s="97">
        <f>HOU_URB_Reco!H186</f>
        <v>154.60896000000002</v>
      </c>
      <c r="J102" s="243">
        <f>HOU_URB_Reco!I186</f>
        <v>170.06985600000004</v>
      </c>
    </row>
    <row r="103" spans="1:10">
      <c r="A103" s="85" t="s">
        <v>221</v>
      </c>
      <c r="B103" s="9" t="s">
        <v>695</v>
      </c>
      <c r="C103" s="97" t="s">
        <v>196</v>
      </c>
      <c r="D103" s="97">
        <f>HOU_URB_Reco!C187</f>
        <v>194.99999999999997</v>
      </c>
      <c r="E103" s="97">
        <f>HOU_URB_Reco!D187</f>
        <v>369.6</v>
      </c>
      <c r="F103" s="97">
        <f>HOU_URB_Reco!E187</f>
        <v>406.56000000000006</v>
      </c>
      <c r="G103" s="97">
        <f>HOU_URB_Reco!F187</f>
        <v>447.21600000000007</v>
      </c>
      <c r="H103" s="97">
        <f>HOU_URB_Reco!G187</f>
        <v>491.93760000000009</v>
      </c>
      <c r="I103" s="97">
        <f>HOU_URB_Reco!H187</f>
        <v>541.13136000000009</v>
      </c>
      <c r="J103" s="243">
        <f>HOU_URB_Reco!I187</f>
        <v>595.24449600000014</v>
      </c>
    </row>
    <row r="104" spans="1:10">
      <c r="A104" s="24" t="s">
        <v>222</v>
      </c>
      <c r="B104" s="509" t="s">
        <v>696</v>
      </c>
      <c r="C104" s="98" t="s">
        <v>196</v>
      </c>
      <c r="D104" s="98">
        <f>HOU_URB_Reco!C188</f>
        <v>251.99999999999997</v>
      </c>
      <c r="E104" s="98">
        <f>HOU_URB_Reco!D188</f>
        <v>739.2</v>
      </c>
      <c r="F104" s="98">
        <f>HOU_URB_Reco!E188</f>
        <v>813.12000000000012</v>
      </c>
      <c r="G104" s="98">
        <f>HOU_URB_Reco!F188</f>
        <v>894.43200000000013</v>
      </c>
      <c r="H104" s="98">
        <f>HOU_URB_Reco!G188</f>
        <v>983.87520000000018</v>
      </c>
      <c r="I104" s="98">
        <f>HOU_URB_Reco!H188</f>
        <v>1082.2627200000002</v>
      </c>
      <c r="J104" s="244">
        <f>HOU_URB_Reco!I188</f>
        <v>1190.4889920000003</v>
      </c>
    </row>
    <row r="105" spans="1:10">
      <c r="A105" s="516" t="s">
        <v>83</v>
      </c>
      <c r="B105" s="517" t="s">
        <v>697</v>
      </c>
      <c r="C105" s="515" t="s">
        <v>28</v>
      </c>
      <c r="D105" s="512">
        <f>SUM(D106:D107)</f>
        <v>100</v>
      </c>
      <c r="E105" s="512">
        <f t="shared" ref="E105:J105" si="8">SUM(E106:E107)</f>
        <v>1</v>
      </c>
      <c r="F105" s="512">
        <f t="shared" si="8"/>
        <v>0.99999999999999989</v>
      </c>
      <c r="G105" s="512">
        <f t="shared" si="8"/>
        <v>1</v>
      </c>
      <c r="H105" s="512">
        <f t="shared" si="8"/>
        <v>1</v>
      </c>
      <c r="I105" s="512">
        <f t="shared" si="8"/>
        <v>1</v>
      </c>
      <c r="J105" s="513">
        <f t="shared" si="8"/>
        <v>1</v>
      </c>
    </row>
    <row r="106" spans="1:10">
      <c r="A106" s="210" t="s">
        <v>12</v>
      </c>
      <c r="B106" s="211" t="s">
        <v>698</v>
      </c>
      <c r="C106" s="211" t="s">
        <v>28</v>
      </c>
      <c r="D106" s="211">
        <f>HOU_URB_Reco!C183</f>
        <v>82.644628099173559</v>
      </c>
      <c r="E106" s="211">
        <f>HOU_URB_Reco!D183</f>
        <v>0.7857142857142857</v>
      </c>
      <c r="F106" s="211">
        <f>HOU_URB_Reco!E183</f>
        <v>0.78571428571428559</v>
      </c>
      <c r="G106" s="211">
        <f>HOU_URB_Reco!F183</f>
        <v>0.7857142857142857</v>
      </c>
      <c r="H106" s="211">
        <f>HOU_URB_Reco!G183</f>
        <v>0.7857142857142857</v>
      </c>
      <c r="I106" s="211">
        <f>HOU_URB_Reco!H183</f>
        <v>0.7857142857142857</v>
      </c>
      <c r="J106" s="241">
        <f>HOU_URB_Reco!I183</f>
        <v>0.7857142857142857</v>
      </c>
    </row>
    <row r="107" spans="1:10">
      <c r="A107" s="214" t="s">
        <v>158</v>
      </c>
      <c r="B107" s="215" t="s">
        <v>699</v>
      </c>
      <c r="C107" s="215" t="s">
        <v>28</v>
      </c>
      <c r="D107" s="215">
        <f>HOU_URB_Reco!C184</f>
        <v>17.355371900826448</v>
      </c>
      <c r="E107" s="215">
        <f>HOU_URB_Reco!D184</f>
        <v>0.21428571428571427</v>
      </c>
      <c r="F107" s="215">
        <f>HOU_URB_Reco!E184</f>
        <v>0.21428571428571427</v>
      </c>
      <c r="G107" s="215">
        <f>HOU_URB_Reco!F184</f>
        <v>0.2142857142857143</v>
      </c>
      <c r="H107" s="215">
        <f>HOU_URB_Reco!G184</f>
        <v>0.2142857142857143</v>
      </c>
      <c r="I107" s="215">
        <f>HOU_URB_Reco!H184</f>
        <v>0.2142857142857143</v>
      </c>
      <c r="J107" s="242">
        <f>HOU_URB_Reco!I184</f>
        <v>0.2142857142857143</v>
      </c>
    </row>
    <row r="108" spans="1:10">
      <c r="A108" s="733" t="s">
        <v>81</v>
      </c>
      <c r="B108" s="556"/>
      <c r="C108" s="556"/>
      <c r="D108" s="556"/>
      <c r="E108" s="556"/>
      <c r="F108" s="556"/>
      <c r="G108" s="556"/>
      <c r="H108" s="556"/>
      <c r="I108" s="556"/>
      <c r="J108" s="734"/>
    </row>
    <row r="109" spans="1:10">
      <c r="A109" s="203" t="s">
        <v>65</v>
      </c>
      <c r="B109" s="90" t="s">
        <v>700</v>
      </c>
      <c r="C109" s="90" t="s">
        <v>51</v>
      </c>
      <c r="D109" s="90">
        <f>HOU_URB_Reco!C164</f>
        <v>2.5</v>
      </c>
      <c r="E109" s="90">
        <f>HOU_URB_Reco!D164</f>
        <v>1</v>
      </c>
      <c r="F109" s="90">
        <f>HOU_URB_Reco!E164</f>
        <v>1</v>
      </c>
      <c r="G109" s="90">
        <f>HOU_URB_Reco!F164</f>
        <v>1</v>
      </c>
      <c r="H109" s="90">
        <f>HOU_URB_Reco!G164</f>
        <v>1</v>
      </c>
      <c r="I109" s="90">
        <f>HOU_URB_Reco!H164</f>
        <v>1</v>
      </c>
      <c r="J109" s="91">
        <f>HOU_URB_Reco!I164</f>
        <v>1</v>
      </c>
    </row>
    <row r="110" spans="1:10">
      <c r="A110" s="204" t="s">
        <v>63</v>
      </c>
      <c r="B110" s="92" t="s">
        <v>701</v>
      </c>
      <c r="C110" s="92" t="s">
        <v>51</v>
      </c>
      <c r="D110" s="92">
        <f>HOU_URB_Reco!C165</f>
        <v>1.5</v>
      </c>
      <c r="E110" s="92">
        <f>HOU_URB_Reco!D165</f>
        <v>1</v>
      </c>
      <c r="F110" s="92">
        <f>HOU_URB_Reco!E165</f>
        <v>1</v>
      </c>
      <c r="G110" s="92">
        <f>HOU_URB_Reco!F165</f>
        <v>1</v>
      </c>
      <c r="H110" s="92">
        <f>HOU_URB_Reco!G165</f>
        <v>1</v>
      </c>
      <c r="I110" s="92">
        <f>HOU_URB_Reco!H165</f>
        <v>1</v>
      </c>
      <c r="J110" s="93">
        <f>HOU_URB_Reco!I165</f>
        <v>1</v>
      </c>
    </row>
    <row r="111" spans="1:10" s="58" customFormat="1" ht="18.600000000000001" customHeight="1">
      <c r="A111" s="632" t="s">
        <v>172</v>
      </c>
      <c r="B111" s="633"/>
      <c r="C111" s="633"/>
      <c r="D111" s="633"/>
      <c r="E111" s="633"/>
      <c r="F111" s="633"/>
      <c r="G111" s="633"/>
      <c r="H111" s="633"/>
      <c r="I111" s="633"/>
      <c r="J111" s="99"/>
    </row>
    <row r="112" spans="1:10">
      <c r="A112" s="79"/>
      <c r="B112" s="48"/>
      <c r="C112" s="5" t="s">
        <v>31</v>
      </c>
      <c r="D112" s="5">
        <v>2022</v>
      </c>
      <c r="E112" s="5">
        <v>2025</v>
      </c>
      <c r="F112" s="5">
        <v>2030</v>
      </c>
      <c r="G112" s="5">
        <v>2035</v>
      </c>
      <c r="H112" s="5">
        <v>2040</v>
      </c>
      <c r="I112" s="5">
        <v>2045</v>
      </c>
      <c r="J112" s="29">
        <v>2050</v>
      </c>
    </row>
    <row r="113" spans="1:10" ht="14.45" customHeight="1">
      <c r="A113" s="49" t="s">
        <v>173</v>
      </c>
      <c r="B113" s="43" t="s">
        <v>702</v>
      </c>
      <c r="C113" s="5" t="s">
        <v>28</v>
      </c>
      <c r="D113" s="5">
        <f>HOU_URB_RawData!C120</f>
        <v>95</v>
      </c>
      <c r="E113" s="5">
        <f>HOU_URB_RawData!D120</f>
        <v>95</v>
      </c>
      <c r="F113" s="5">
        <f>HOU_URB_RawData!E120</f>
        <v>95</v>
      </c>
      <c r="G113" s="5">
        <f>HOU_URB_RawData!F120</f>
        <v>95</v>
      </c>
      <c r="H113" s="5">
        <f>HOU_URB_RawData!G120</f>
        <v>95</v>
      </c>
      <c r="I113" s="5">
        <f>HOU_URB_RawData!H120</f>
        <v>95</v>
      </c>
      <c r="J113" s="29">
        <f>HOU_URB_RawData!I120</f>
        <v>95</v>
      </c>
    </row>
    <row r="114" spans="1:10">
      <c r="A114" s="539" t="s">
        <v>91</v>
      </c>
      <c r="B114" s="540"/>
      <c r="C114" s="540"/>
      <c r="D114" s="540"/>
      <c r="E114" s="540"/>
      <c r="F114" s="540"/>
      <c r="G114" s="540"/>
      <c r="H114" s="540"/>
      <c r="I114" s="540"/>
      <c r="J114" s="721"/>
    </row>
    <row r="115" spans="1:10">
      <c r="A115" s="85" t="s">
        <v>220</v>
      </c>
      <c r="B115" s="9" t="s">
        <v>703</v>
      </c>
      <c r="C115" s="97" t="s">
        <v>196</v>
      </c>
      <c r="D115" s="97">
        <f>HOU_URB_Reco!C202</f>
        <v>79.398496240601503</v>
      </c>
      <c r="E115" s="97">
        <f>HOU_URB_Reco!D202</f>
        <v>72.781954887218063</v>
      </c>
      <c r="F115" s="97">
        <f>HOU_URB_Reco!E202</f>
        <v>68.622986036519876</v>
      </c>
      <c r="G115" s="97">
        <f>HOU_URB_Reco!F202</f>
        <v>66.049624060150393</v>
      </c>
      <c r="H115" s="97">
        <f>HOU_URB_Reco!G202</f>
        <v>64.581854636591501</v>
      </c>
      <c r="I115" s="97">
        <f>HOU_URB_Reco!H202</f>
        <v>63.936036090225578</v>
      </c>
      <c r="J115" s="243">
        <f>HOU_URB_Reco!I202</f>
        <v>63.936036090225592</v>
      </c>
    </row>
    <row r="116" spans="1:10">
      <c r="A116" s="85" t="s">
        <v>221</v>
      </c>
      <c r="B116" s="9" t="s">
        <v>704</v>
      </c>
      <c r="C116" s="97" t="s">
        <v>196</v>
      </c>
      <c r="D116" s="97">
        <f>HOU_URB_Reco!C203</f>
        <v>63.157894736842103</v>
      </c>
      <c r="E116" s="97">
        <f>HOU_URB_Reco!D203</f>
        <v>57.894736842105267</v>
      </c>
      <c r="F116" s="97">
        <f>HOU_URB_Reco!E203</f>
        <v>54.586466165413526</v>
      </c>
      <c r="G116" s="97">
        <f>HOU_URB_Reco!F203</f>
        <v>52.539473684210535</v>
      </c>
      <c r="H116" s="97">
        <f>HOU_URB_Reco!G203</f>
        <v>51.371929824561427</v>
      </c>
      <c r="I116" s="97">
        <f>HOU_URB_Reco!H203</f>
        <v>50.858210526315794</v>
      </c>
      <c r="J116" s="243">
        <f>HOU_URB_Reco!I203</f>
        <v>50.858210526315808</v>
      </c>
    </row>
    <row r="117" spans="1:10">
      <c r="A117" s="24" t="s">
        <v>222</v>
      </c>
      <c r="B117" s="509" t="s">
        <v>705</v>
      </c>
      <c r="C117" s="98" t="s">
        <v>196</v>
      </c>
      <c r="D117" s="98">
        <f>HOU_URB_Reco!C204</f>
        <v>75.789473684210506</v>
      </c>
      <c r="E117" s="98">
        <f>HOU_URB_Reco!D204</f>
        <v>69.473684210526315</v>
      </c>
      <c r="F117" s="98">
        <f>HOU_URB_Reco!E204</f>
        <v>65.503759398496243</v>
      </c>
      <c r="G117" s="98">
        <f>HOU_URB_Reco!F204</f>
        <v>63.047368421052653</v>
      </c>
      <c r="H117" s="98">
        <f>HOU_URB_Reco!G204</f>
        <v>61.646315789473704</v>
      </c>
      <c r="I117" s="98">
        <f>HOU_URB_Reco!H204</f>
        <v>61.029852631578962</v>
      </c>
      <c r="J117" s="244">
        <f>HOU_URB_Reco!I204</f>
        <v>61.029852631578983</v>
      </c>
    </row>
    <row r="118" spans="1:10">
      <c r="A118" s="539" t="s">
        <v>203</v>
      </c>
      <c r="B118" s="540"/>
      <c r="C118" s="540"/>
      <c r="D118" s="540"/>
      <c r="E118" s="540"/>
      <c r="F118" s="540"/>
      <c r="G118" s="540"/>
      <c r="H118" s="540"/>
      <c r="I118" s="540"/>
      <c r="J118" s="721"/>
    </row>
    <row r="119" spans="1:10">
      <c r="A119" s="85" t="s">
        <v>220</v>
      </c>
      <c r="B119" s="9" t="s">
        <v>706</v>
      </c>
      <c r="C119" s="97" t="s">
        <v>196</v>
      </c>
      <c r="D119" s="97">
        <f>HOU_URB_Reco!C206</f>
        <v>411.42857142857139</v>
      </c>
      <c r="E119" s="97">
        <f>HOU_URB_Reco!D206</f>
        <v>377.14285714285722</v>
      </c>
      <c r="F119" s="97">
        <f>HOU_URB_Reco!E206</f>
        <v>355.59183673469391</v>
      </c>
      <c r="G119" s="97">
        <f>HOU_URB_Reco!F206</f>
        <v>342.25714285714292</v>
      </c>
      <c r="H119" s="97">
        <f>HOU_URB_Reco!G206</f>
        <v>334.65142857142865</v>
      </c>
      <c r="I119" s="97">
        <f>HOU_URB_Reco!H206</f>
        <v>331.3049142857144</v>
      </c>
      <c r="J119" s="243">
        <f>HOU_URB_Reco!I206</f>
        <v>331.30491428571446</v>
      </c>
    </row>
    <row r="120" spans="1:10">
      <c r="A120" s="85" t="s">
        <v>221</v>
      </c>
      <c r="B120" s="9" t="s">
        <v>707</v>
      </c>
      <c r="C120" s="97" t="s">
        <v>196</v>
      </c>
      <c r="D120" s="97">
        <f>HOU_URB_Reco!C207</f>
        <v>599.99999999999989</v>
      </c>
      <c r="E120" s="97">
        <f>HOU_URB_Reco!D207</f>
        <v>550</v>
      </c>
      <c r="F120" s="97">
        <f>HOU_URB_Reco!E207</f>
        <v>518.57142857142856</v>
      </c>
      <c r="G120" s="97">
        <f>HOU_URB_Reco!F207</f>
        <v>499.12500000000011</v>
      </c>
      <c r="H120" s="97">
        <f>HOU_URB_Reco!G207</f>
        <v>488.03333333333347</v>
      </c>
      <c r="I120" s="97">
        <f>HOU_URB_Reco!H207</f>
        <v>483.15300000000008</v>
      </c>
      <c r="J120" s="243">
        <f>HOU_URB_Reco!I207</f>
        <v>483.15300000000019</v>
      </c>
    </row>
    <row r="121" spans="1:10">
      <c r="A121" s="24" t="s">
        <v>222</v>
      </c>
      <c r="B121" s="509" t="s">
        <v>708</v>
      </c>
      <c r="C121" s="98" t="s">
        <v>196</v>
      </c>
      <c r="D121" s="98">
        <f>HOU_URB_Reco!C208</f>
        <v>959.99999999999977</v>
      </c>
      <c r="E121" s="98">
        <f>HOU_URB_Reco!D208</f>
        <v>880.00000000000011</v>
      </c>
      <c r="F121" s="98">
        <f>HOU_URB_Reco!E208</f>
        <v>829.71428571428567</v>
      </c>
      <c r="G121" s="98">
        <f>HOU_URB_Reco!F208</f>
        <v>798.60000000000025</v>
      </c>
      <c r="H121" s="98">
        <f>HOU_URB_Reco!G208</f>
        <v>780.85333333333369</v>
      </c>
      <c r="I121" s="98">
        <f>HOU_URB_Reco!H208</f>
        <v>773.04480000000024</v>
      </c>
      <c r="J121" s="244">
        <f>HOU_URB_Reco!I208</f>
        <v>773.04480000000058</v>
      </c>
    </row>
    <row r="122" spans="1:10" s="58" customFormat="1" ht="18.600000000000001" customHeight="1">
      <c r="A122" s="632" t="s">
        <v>174</v>
      </c>
      <c r="B122" s="633"/>
      <c r="C122" s="633"/>
      <c r="D122" s="633"/>
      <c r="E122" s="633"/>
      <c r="F122" s="633"/>
      <c r="G122" s="633"/>
      <c r="H122" s="633"/>
      <c r="I122" s="633"/>
      <c r="J122" s="634"/>
    </row>
    <row r="123" spans="1:10">
      <c r="A123" s="79"/>
      <c r="B123" s="48"/>
      <c r="C123" s="5" t="s">
        <v>31</v>
      </c>
      <c r="D123" s="5">
        <v>2022</v>
      </c>
      <c r="E123" s="5">
        <v>2025</v>
      </c>
      <c r="F123" s="5">
        <v>2030</v>
      </c>
      <c r="G123" s="5">
        <v>2035</v>
      </c>
      <c r="H123" s="5">
        <v>2040</v>
      </c>
      <c r="I123" s="5">
        <v>2045</v>
      </c>
      <c r="J123" s="29">
        <v>2050</v>
      </c>
    </row>
    <row r="124" spans="1:10">
      <c r="A124" s="539" t="s">
        <v>91</v>
      </c>
      <c r="B124" s="540"/>
      <c r="C124" s="540"/>
      <c r="D124" s="540"/>
      <c r="E124" s="540"/>
      <c r="F124" s="540"/>
      <c r="G124" s="540"/>
      <c r="H124" s="540"/>
      <c r="I124" s="540"/>
      <c r="J124" s="721"/>
    </row>
    <row r="125" spans="1:10">
      <c r="A125" s="85" t="s">
        <v>220</v>
      </c>
      <c r="B125" s="9" t="s">
        <v>709</v>
      </c>
      <c r="C125" s="97" t="s">
        <v>196</v>
      </c>
      <c r="D125" s="97">
        <f>HOU_URB_Reco!C221</f>
        <v>90.225563909774436</v>
      </c>
      <c r="E125" s="97">
        <f>HOU_URB_Reco!D221</f>
        <v>82.706766917293251</v>
      </c>
      <c r="F125" s="97">
        <f>HOU_URB_Reco!E221</f>
        <v>77.980665950590776</v>
      </c>
      <c r="G125" s="97">
        <f>HOU_URB_Reco!F221</f>
        <v>75.056390977443641</v>
      </c>
      <c r="H125" s="97">
        <f>HOU_URB_Reco!G221</f>
        <v>73.388471177944908</v>
      </c>
      <c r="I125" s="97">
        <f>HOU_URB_Reco!H221</f>
        <v>72.654586466165455</v>
      </c>
      <c r="J125" s="243">
        <f>HOU_URB_Reco!I221</f>
        <v>72.654586466165469</v>
      </c>
    </row>
    <row r="126" spans="1:10">
      <c r="A126" s="85" t="s">
        <v>221</v>
      </c>
      <c r="B126" s="9" t="s">
        <v>710</v>
      </c>
      <c r="C126" s="97" t="s">
        <v>196</v>
      </c>
      <c r="D126" s="97">
        <f>HOU_URB_Reco!C222</f>
        <v>94.736842105263136</v>
      </c>
      <c r="E126" s="97">
        <f>HOU_URB_Reco!D222</f>
        <v>86.842105263157904</v>
      </c>
      <c r="F126" s="97">
        <f>HOU_URB_Reco!E222</f>
        <v>81.879699248120303</v>
      </c>
      <c r="G126" s="97">
        <f>HOU_URB_Reco!F222</f>
        <v>78.809210526315809</v>
      </c>
      <c r="H126" s="97">
        <f>HOU_URB_Reco!G222</f>
        <v>77.057894736842115</v>
      </c>
      <c r="I126" s="97">
        <f>HOU_URB_Reco!H222</f>
        <v>76.287315789473695</v>
      </c>
      <c r="J126" s="243">
        <f>HOU_URB_Reco!I222</f>
        <v>76.287315789473737</v>
      </c>
    </row>
    <row r="127" spans="1:10">
      <c r="A127" s="24" t="s">
        <v>222</v>
      </c>
      <c r="B127" s="509" t="s">
        <v>711</v>
      </c>
      <c r="C127" s="98" t="s">
        <v>196</v>
      </c>
      <c r="D127" s="98">
        <f>HOU_URB_Reco!C223</f>
        <v>37.894736842105253</v>
      </c>
      <c r="E127" s="98">
        <f>HOU_URB_Reco!D223</f>
        <v>34.736842105263158</v>
      </c>
      <c r="F127" s="98">
        <f>HOU_URB_Reco!E223</f>
        <v>32.751879699248121</v>
      </c>
      <c r="G127" s="98">
        <f>HOU_URB_Reco!F223</f>
        <v>31.523684210526326</v>
      </c>
      <c r="H127" s="98">
        <f>HOU_URB_Reco!G223</f>
        <v>30.823157894736852</v>
      </c>
      <c r="I127" s="98">
        <f>HOU_URB_Reco!H223</f>
        <v>30.514926315789481</v>
      </c>
      <c r="J127" s="244">
        <f>HOU_URB_Reco!I223</f>
        <v>30.514926315789491</v>
      </c>
    </row>
    <row r="128" spans="1:10">
      <c r="A128" s="539" t="s">
        <v>203</v>
      </c>
      <c r="B128" s="540"/>
      <c r="C128" s="540"/>
      <c r="D128" s="540"/>
      <c r="E128" s="540"/>
      <c r="F128" s="540"/>
      <c r="G128" s="540"/>
      <c r="H128" s="540"/>
      <c r="I128" s="540"/>
      <c r="J128" s="721"/>
    </row>
    <row r="129" spans="1:10">
      <c r="A129" s="85" t="s">
        <v>220</v>
      </c>
      <c r="B129" s="9" t="s">
        <v>712</v>
      </c>
      <c r="C129" s="97" t="s">
        <v>196</v>
      </c>
      <c r="D129" s="97">
        <f>HOU_URB_Reco!C225</f>
        <v>205.71428571428569</v>
      </c>
      <c r="E129" s="97">
        <f>HOU_URB_Reco!D225</f>
        <v>188.57142857142861</v>
      </c>
      <c r="F129" s="97">
        <f>HOU_URB_Reco!E225</f>
        <v>177.79591836734696</v>
      </c>
      <c r="G129" s="97">
        <f>HOU_URB_Reco!F225</f>
        <v>171.12857142857146</v>
      </c>
      <c r="H129" s="97">
        <f>HOU_URB_Reco!G225</f>
        <v>167.32571428571433</v>
      </c>
      <c r="I129" s="97">
        <f>HOU_URB_Reco!H225</f>
        <v>165.6524571428572</v>
      </c>
      <c r="J129" s="243">
        <f>HOU_URB_Reco!I225</f>
        <v>165.65245714285723</v>
      </c>
    </row>
    <row r="130" spans="1:10">
      <c r="A130" s="85" t="s">
        <v>221</v>
      </c>
      <c r="B130" s="9" t="s">
        <v>713</v>
      </c>
      <c r="C130" s="97" t="s">
        <v>196</v>
      </c>
      <c r="D130" s="97">
        <f>HOU_URB_Reco!C226</f>
        <v>719.99999999999989</v>
      </c>
      <c r="E130" s="97">
        <f>HOU_URB_Reco!D226</f>
        <v>660</v>
      </c>
      <c r="F130" s="97">
        <f>HOU_URB_Reco!E226</f>
        <v>622.28571428571433</v>
      </c>
      <c r="G130" s="97">
        <f>HOU_URB_Reco!F226</f>
        <v>598.95000000000016</v>
      </c>
      <c r="H130" s="97">
        <f>HOU_URB_Reco!G226</f>
        <v>585.64000000000021</v>
      </c>
      <c r="I130" s="97">
        <f>HOU_URB_Reco!H226</f>
        <v>579.78360000000021</v>
      </c>
      <c r="J130" s="243">
        <f>HOU_URB_Reco!I226</f>
        <v>579.78360000000032</v>
      </c>
    </row>
    <row r="131" spans="1:10">
      <c r="A131" s="24" t="s">
        <v>222</v>
      </c>
      <c r="B131" s="509" t="s">
        <v>714</v>
      </c>
      <c r="C131" s="98" t="s">
        <v>196</v>
      </c>
      <c r="D131" s="98">
        <f>HOU_URB_Reco!C227</f>
        <v>1439.9999999999998</v>
      </c>
      <c r="E131" s="98">
        <f>HOU_URB_Reco!D227</f>
        <v>1320</v>
      </c>
      <c r="F131" s="98">
        <f>HOU_URB_Reco!E227</f>
        <v>1244.5714285714287</v>
      </c>
      <c r="G131" s="98">
        <f>HOU_URB_Reco!F227</f>
        <v>1197.9000000000003</v>
      </c>
      <c r="H131" s="98">
        <f>HOU_URB_Reco!G227</f>
        <v>1171.2800000000004</v>
      </c>
      <c r="I131" s="98">
        <f>HOU_URB_Reco!H227</f>
        <v>1159.5672000000004</v>
      </c>
      <c r="J131" s="244">
        <f>HOU_URB_Reco!I227</f>
        <v>1159.5672000000006</v>
      </c>
    </row>
    <row r="132" spans="1:10" ht="15.75" customHeight="1"/>
    <row r="133" spans="1:10" ht="15.75" customHeight="1"/>
    <row r="134" spans="1:10" ht="15.75" customHeight="1"/>
    <row r="135" spans="1:10" ht="15.75" customHeight="1"/>
    <row r="136" spans="1:10" ht="15.75" customHeight="1"/>
    <row r="137" spans="1:10" ht="15.75" customHeight="1"/>
    <row r="138" spans="1:10" ht="15.75" customHeight="1"/>
    <row r="139" spans="1:10" ht="15.75" customHeight="1"/>
    <row r="140" spans="1:10" ht="15.75" customHeight="1"/>
    <row r="141" spans="1:10" ht="15.75" customHeight="1"/>
    <row r="142" spans="1:10" ht="15.75" customHeight="1"/>
    <row r="143" spans="1:10" ht="15.75" customHeight="1"/>
    <row r="144" spans="1:10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</sheetData>
  <mergeCells count="27">
    <mergeCell ref="A25:J25"/>
    <mergeCell ref="A1:J1"/>
    <mergeCell ref="E2:J2"/>
    <mergeCell ref="A18:J18"/>
    <mergeCell ref="A19:J19"/>
    <mergeCell ref="A21:J21"/>
    <mergeCell ref="A57:J57"/>
    <mergeCell ref="A60:J60"/>
    <mergeCell ref="A72:J72"/>
    <mergeCell ref="A78:I78"/>
    <mergeCell ref="A80:J80"/>
    <mergeCell ref="A29:J29"/>
    <mergeCell ref="A33:J33"/>
    <mergeCell ref="A37:J37"/>
    <mergeCell ref="A41:J41"/>
    <mergeCell ref="A51:J51"/>
    <mergeCell ref="A128:J128"/>
    <mergeCell ref="A90:J90"/>
    <mergeCell ref="A95:J95"/>
    <mergeCell ref="A97:J97"/>
    <mergeCell ref="A101:J101"/>
    <mergeCell ref="A108:J108"/>
    <mergeCell ref="A111:I111"/>
    <mergeCell ref="A114:J114"/>
    <mergeCell ref="A118:J118"/>
    <mergeCell ref="A122:J122"/>
    <mergeCell ref="A124:J124"/>
  </mergeCells>
  <phoneticPr fontId="13" type="noConversion"/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A7F0-17F1-4EA9-8A78-46C50242D698}">
  <sheetPr>
    <tabColor theme="5"/>
    <outlinePr summaryBelow="0" summaryRight="0"/>
  </sheetPr>
  <dimension ref="A1:H46"/>
  <sheetViews>
    <sheetView topLeftCell="A31" workbookViewId="0">
      <selection activeCell="C15" sqref="C15"/>
    </sheetView>
  </sheetViews>
  <sheetFormatPr defaultRowHeight="15" customHeight="1"/>
  <cols>
    <col min="1" max="1" width="28.28515625" customWidth="1"/>
    <col min="2" max="2" width="8.85546875" bestFit="1" customWidth="1"/>
    <col min="3" max="8" width="7.28515625" customWidth="1"/>
  </cols>
  <sheetData>
    <row r="1" spans="1:8" ht="15" customHeight="1">
      <c r="A1" s="729" t="s">
        <v>205</v>
      </c>
      <c r="B1" s="729"/>
      <c r="C1" s="729"/>
      <c r="D1" s="729"/>
      <c r="E1" s="729"/>
      <c r="F1" s="729"/>
      <c r="G1" s="729"/>
      <c r="H1" s="729"/>
    </row>
    <row r="2" spans="1:8">
      <c r="A2" s="52" t="s">
        <v>1</v>
      </c>
      <c r="B2" s="52" t="s">
        <v>2</v>
      </c>
      <c r="C2" s="52" t="s">
        <v>3</v>
      </c>
      <c r="D2" s="52" t="s">
        <v>4</v>
      </c>
      <c r="E2" s="52" t="s">
        <v>5</v>
      </c>
      <c r="F2" s="52" t="s">
        <v>6</v>
      </c>
      <c r="G2" s="52" t="s">
        <v>7</v>
      </c>
      <c r="H2" s="52" t="s">
        <v>8</v>
      </c>
    </row>
    <row r="3" spans="1:8">
      <c r="A3" s="730" t="s">
        <v>219</v>
      </c>
      <c r="B3" s="731"/>
      <c r="C3" s="731"/>
      <c r="D3" s="731"/>
      <c r="E3" s="731"/>
      <c r="F3" s="731"/>
      <c r="G3" s="731"/>
      <c r="H3" s="732"/>
    </row>
    <row r="4" spans="1:8">
      <c r="A4" s="53" t="s">
        <v>207</v>
      </c>
      <c r="B4" s="54" t="s">
        <v>118</v>
      </c>
      <c r="C4" s="54" t="s">
        <v>118</v>
      </c>
      <c r="D4" s="54" t="s">
        <v>118</v>
      </c>
      <c r="E4" s="54" t="s">
        <v>118</v>
      </c>
      <c r="F4" s="54" t="s">
        <v>118</v>
      </c>
      <c r="G4" s="54" t="s">
        <v>118</v>
      </c>
      <c r="H4" s="54" t="s">
        <v>118</v>
      </c>
    </row>
    <row r="5" spans="1:8">
      <c r="A5" s="55" t="s">
        <v>54</v>
      </c>
      <c r="B5">
        <f>HOU_URB_RawData!C45/8760</f>
        <v>3.6529680365296802E-3</v>
      </c>
      <c r="C5">
        <f>HOU_URB_RawData!D45/8760</f>
        <v>4.0182648401826488E-3</v>
      </c>
      <c r="D5">
        <f>HOU_URB_RawData!E45/8760</f>
        <v>4.4200913242009136E-3</v>
      </c>
      <c r="E5">
        <f>HOU_URB_RawData!F45/8760</f>
        <v>4.862100456621006E-3</v>
      </c>
      <c r="F5">
        <f>HOU_URB_RawData!G45/8760</f>
        <v>5.3483105022831077E-3</v>
      </c>
      <c r="G5">
        <f>HOU_URB_RawData!H45/8760</f>
        <v>5.8831415525114183E-3</v>
      </c>
      <c r="H5">
        <f>HOU_URB_RawData!I45/8760</f>
        <v>6.4714557077625613E-3</v>
      </c>
    </row>
    <row r="6" spans="1:8">
      <c r="A6" s="56" t="s">
        <v>11</v>
      </c>
      <c r="B6">
        <f>HOU_URB_RawData!C46/8760</f>
        <v>1.3698630136986301E-3</v>
      </c>
      <c r="C6">
        <f>HOU_URB_RawData!D46/8760</f>
        <v>1.5068493150684932E-3</v>
      </c>
      <c r="D6">
        <f>HOU_URB_RawData!E46/8760</f>
        <v>1.6575342465753428E-3</v>
      </c>
      <c r="E6">
        <f>HOU_URB_RawData!F46/8760</f>
        <v>1.8232876712328773E-3</v>
      </c>
      <c r="F6">
        <f>HOU_URB_RawData!G46/8760</f>
        <v>2.0056164383561652E-3</v>
      </c>
      <c r="G6">
        <f>HOU_URB_RawData!H46/8760</f>
        <v>2.2061780821917816E-3</v>
      </c>
      <c r="H6">
        <f>HOU_URB_RawData!I46/8760</f>
        <v>2.4267958904109601E-3</v>
      </c>
    </row>
    <row r="7" spans="1:8">
      <c r="A7" s="55" t="s">
        <v>12</v>
      </c>
      <c r="B7">
        <f>(HOU_URB_RawData!C47+HOU_URB_RawData!C48)/8760</f>
        <v>6.1643835616438354E-3</v>
      </c>
      <c r="C7">
        <f>(HOU_URB_RawData!D47+HOU_URB_RawData!D48)/8760</f>
        <v>6.6301369863013705E-3</v>
      </c>
      <c r="D7">
        <f>(HOU_URB_RawData!E47+HOU_URB_RawData!E48)/8760</f>
        <v>7.2931506849315082E-3</v>
      </c>
      <c r="E7">
        <f>(HOU_URB_RawData!F47+HOU_URB_RawData!F48)/8760</f>
        <v>8.0224657534246607E-3</v>
      </c>
      <c r="F7">
        <f>(HOU_URB_RawData!G47+HOU_URB_RawData!G48)/8760</f>
        <v>8.8247123287671248E-3</v>
      </c>
      <c r="G7">
        <f>(HOU_URB_RawData!H47+HOU_URB_RawData!H48)/8760</f>
        <v>9.7071835616438385E-3</v>
      </c>
      <c r="H7">
        <f>(HOU_URB_RawData!I47+HOU_URB_RawData!I48)/8760</f>
        <v>1.0677901917808224E-2</v>
      </c>
    </row>
    <row r="8" spans="1:8">
      <c r="A8" s="56" t="s">
        <v>80</v>
      </c>
      <c r="B8">
        <f>HOU_URB_RawData!C49/8760</f>
        <v>3.8812785388127853E-3</v>
      </c>
      <c r="C8">
        <f>HOU_URB_RawData!D49/8760</f>
        <v>4.2694063926940647E-3</v>
      </c>
      <c r="D8">
        <f>HOU_URB_RawData!E49/8760</f>
        <v>4.696347031963471E-3</v>
      </c>
      <c r="E8">
        <f>HOU_URB_RawData!F49/8760</f>
        <v>5.1659817351598185E-3</v>
      </c>
      <c r="F8">
        <f>HOU_URB_RawData!G49/8760</f>
        <v>5.6825799086758014E-3</v>
      </c>
      <c r="G8">
        <f>HOU_URB_RawData!H49/8760</f>
        <v>6.2508378995433812E-3</v>
      </c>
      <c r="H8">
        <f>HOU_URB_RawData!I49/8760</f>
        <v>6.8759216894977203E-3</v>
      </c>
    </row>
    <row r="9" spans="1:8">
      <c r="A9" s="55" t="s">
        <v>158</v>
      </c>
      <c r="B9">
        <f>HOU_URB_RawData!C50/8760</f>
        <v>1.3698630136986301E-3</v>
      </c>
      <c r="C9">
        <f>HOU_URB_RawData!D50/8760</f>
        <v>1.5068493150684932E-3</v>
      </c>
      <c r="D9">
        <f>HOU_URB_RawData!E50/8760</f>
        <v>1.6575342465753428E-3</v>
      </c>
      <c r="E9">
        <f>HOU_URB_RawData!F50/8760</f>
        <v>1.8232876712328773E-3</v>
      </c>
      <c r="F9">
        <f>HOU_URB_RawData!G50/8760</f>
        <v>2.0056164383561652E-3</v>
      </c>
      <c r="G9">
        <f>HOU_URB_RawData!H50/8760</f>
        <v>2.2061780821917816E-3</v>
      </c>
      <c r="H9">
        <f>HOU_URB_RawData!I50/8760</f>
        <v>2.4267958904109601E-3</v>
      </c>
    </row>
    <row r="10" spans="1:8">
      <c r="A10" s="56" t="s">
        <v>13</v>
      </c>
      <c r="B10">
        <f>HOU_URB_RawData!C51/8760</f>
        <v>5.7077625570776253E-4</v>
      </c>
      <c r="C10">
        <f>HOU_URB_RawData!D51/8760</f>
        <v>6.278538812785388E-4</v>
      </c>
      <c r="D10">
        <f>HOU_URB_RawData!E51/8760</f>
        <v>6.9063926940639276E-4</v>
      </c>
      <c r="E10">
        <f>HOU_URB_RawData!F51/8760</f>
        <v>7.5970319634703209E-4</v>
      </c>
      <c r="F10">
        <f>HOU_URB_RawData!G51/8760</f>
        <v>8.3567351598173541E-4</v>
      </c>
      <c r="G10">
        <f>HOU_URB_RawData!H51/8760</f>
        <v>9.1924086757990894E-4</v>
      </c>
      <c r="H10">
        <f>HOU_URB_RawData!I51/8760</f>
        <v>1.0111649543378999E-3</v>
      </c>
    </row>
    <row r="11" spans="1:8">
      <c r="A11" s="57" t="s">
        <v>239</v>
      </c>
      <c r="B11" s="71">
        <f t="shared" ref="B11:H11" si="0">SUM(B5:B10)</f>
        <v>1.7009132420091326E-2</v>
      </c>
      <c r="C11" s="71">
        <f t="shared" si="0"/>
        <v>1.8559360730593607E-2</v>
      </c>
      <c r="D11" s="71">
        <f t="shared" si="0"/>
        <v>2.041529680365297E-2</v>
      </c>
      <c r="E11" s="71">
        <f t="shared" si="0"/>
        <v>2.2456826484018273E-2</v>
      </c>
      <c r="F11" s="71">
        <f t="shared" si="0"/>
        <v>2.47025091324201E-2</v>
      </c>
      <c r="G11" s="71">
        <f t="shared" si="0"/>
        <v>2.717276004566211E-2</v>
      </c>
      <c r="H11" s="71">
        <f t="shared" si="0"/>
        <v>2.989003605022832E-2</v>
      </c>
    </row>
    <row r="12" spans="1:8">
      <c r="A12" s="53" t="s">
        <v>209</v>
      </c>
      <c r="B12" s="54" t="s">
        <v>118</v>
      </c>
      <c r="C12" s="54" t="s">
        <v>118</v>
      </c>
      <c r="D12" s="54" t="s">
        <v>118</v>
      </c>
      <c r="E12" s="54" t="s">
        <v>118</v>
      </c>
      <c r="F12" s="54" t="s">
        <v>118</v>
      </c>
      <c r="G12" s="54" t="s">
        <v>118</v>
      </c>
      <c r="H12" s="54" t="s">
        <v>118</v>
      </c>
    </row>
    <row r="13" spans="1:8">
      <c r="A13" s="55" t="s">
        <v>54</v>
      </c>
      <c r="B13" s="68">
        <f>HOU_URB_RawData!C67/8760</f>
        <v>3.6529680365296802E-3</v>
      </c>
      <c r="C13" s="68">
        <f>HOU_URB_RawData!D67/8760</f>
        <v>4.0182648401826488E-3</v>
      </c>
      <c r="D13" s="68">
        <f>HOU_URB_RawData!E67/8760</f>
        <v>4.4200913242009136E-3</v>
      </c>
      <c r="E13" s="68">
        <f>HOU_URB_RawData!F67/8760</f>
        <v>4.862100456621006E-3</v>
      </c>
      <c r="F13" s="68">
        <f>HOU_URB_RawData!G67/8760</f>
        <v>5.3483105022831077E-3</v>
      </c>
      <c r="G13" s="68">
        <f>HOU_URB_RawData!H67/8760</f>
        <v>5.8831415525114183E-3</v>
      </c>
      <c r="H13" s="68">
        <f>HOU_URB_RawData!I67/8760</f>
        <v>6.4714557077625613E-3</v>
      </c>
    </row>
    <row r="14" spans="1:8">
      <c r="A14" s="56" t="s">
        <v>11</v>
      </c>
      <c r="B14" s="68">
        <f>HOU_URB_RawData!C68/8760</f>
        <v>1.3698630136986301E-3</v>
      </c>
      <c r="C14" s="68">
        <f>HOU_URB_RawData!D68/8760</f>
        <v>1.5068493150684932E-3</v>
      </c>
      <c r="D14" s="68">
        <f>HOU_URB_RawData!E68/8760</f>
        <v>1.6575342465753428E-3</v>
      </c>
      <c r="E14" s="68">
        <f>HOU_URB_RawData!F68/8760</f>
        <v>1.8232876712328773E-3</v>
      </c>
      <c r="F14" s="68">
        <f>HOU_URB_RawData!G68/8760</f>
        <v>2.0056164383561652E-3</v>
      </c>
      <c r="G14" s="68">
        <f>HOU_URB_RawData!H68/8760</f>
        <v>2.2061780821917816E-3</v>
      </c>
      <c r="H14" s="68">
        <f>HOU_URB_RawData!I68/8760</f>
        <v>2.4267958904109601E-3</v>
      </c>
    </row>
    <row r="15" spans="1:8">
      <c r="A15" s="55" t="s">
        <v>12</v>
      </c>
      <c r="B15" s="68">
        <f>HOU_URB_RawData!C69/8760</f>
        <v>5.0228310502283104E-3</v>
      </c>
      <c r="C15" s="68">
        <f>HOU_URB_RawData!D69/8760</f>
        <v>5.525114155251142E-3</v>
      </c>
      <c r="D15" s="68">
        <f>HOU_URB_RawData!E69/8760</f>
        <v>6.0776255707762567E-3</v>
      </c>
      <c r="E15" s="68">
        <f>HOU_URB_RawData!F69/8760</f>
        <v>6.6853881278538833E-3</v>
      </c>
      <c r="F15" s="68">
        <f>HOU_URB_RawData!G69/8760</f>
        <v>7.3539269406392715E-3</v>
      </c>
      <c r="G15" s="68">
        <f>HOU_URB_RawData!H69/8760</f>
        <v>8.089319634703199E-3</v>
      </c>
      <c r="H15" s="68">
        <f>HOU_URB_RawData!I69/8760</f>
        <v>8.8982515981735188E-3</v>
      </c>
    </row>
    <row r="16" spans="1:8">
      <c r="A16" s="56" t="s">
        <v>80</v>
      </c>
      <c r="B16" s="68">
        <f>HOU_URB_RawData!C71/8760</f>
        <v>3.8812785388127853E-3</v>
      </c>
      <c r="C16" s="68">
        <f>HOU_URB_RawData!D71/8760</f>
        <v>4.2694063926940647E-3</v>
      </c>
      <c r="D16" s="68">
        <f>HOU_URB_RawData!E71/8760</f>
        <v>4.696347031963471E-3</v>
      </c>
      <c r="E16" s="68">
        <f>HOU_URB_RawData!F71/8760</f>
        <v>5.1659817351598185E-3</v>
      </c>
      <c r="F16" s="68">
        <f>HOU_URB_RawData!G71/8760</f>
        <v>5.6825799086758014E-3</v>
      </c>
      <c r="G16" s="68">
        <f>HOU_URB_RawData!H71/8760</f>
        <v>6.2508378995433812E-3</v>
      </c>
      <c r="H16" s="68">
        <f>HOU_URB_RawData!I71/8760</f>
        <v>6.8759216894977203E-3</v>
      </c>
    </row>
    <row r="17" spans="1:8">
      <c r="A17" s="55" t="s">
        <v>158</v>
      </c>
      <c r="B17" s="68">
        <f>HOU_URB_RawData!C72/8760</f>
        <v>1.3698630136986301E-3</v>
      </c>
      <c r="C17" s="68">
        <f>HOU_URB_RawData!D72/8760</f>
        <v>1.5068493150684932E-3</v>
      </c>
      <c r="D17" s="68">
        <f>HOU_URB_RawData!E72/8760</f>
        <v>1.6575342465753428E-3</v>
      </c>
      <c r="E17" s="68">
        <f>HOU_URB_RawData!F72/8760</f>
        <v>1.8232876712328773E-3</v>
      </c>
      <c r="F17" s="68">
        <f>HOU_URB_RawData!G72/8760</f>
        <v>2.0056164383561652E-3</v>
      </c>
      <c r="G17" s="68">
        <f>HOU_URB_RawData!H72/8760</f>
        <v>2.2061780821917816E-3</v>
      </c>
      <c r="H17" s="68">
        <f>HOU_URB_RawData!I72/8760</f>
        <v>2.4267958904109601E-3</v>
      </c>
    </row>
    <row r="18" spans="1:8">
      <c r="A18" s="56" t="s">
        <v>13</v>
      </c>
      <c r="B18" s="68">
        <f>HOU_URB_RawData!C73/8760</f>
        <v>5.7077625570776253E-4</v>
      </c>
      <c r="C18" s="68">
        <f>HOU_URB_RawData!D73/8760</f>
        <v>6.278538812785388E-4</v>
      </c>
      <c r="D18" s="68">
        <f>HOU_URB_RawData!E73/8760</f>
        <v>6.9063926940639276E-4</v>
      </c>
      <c r="E18" s="68">
        <f>HOU_URB_RawData!F73/8760</f>
        <v>7.5970319634703209E-4</v>
      </c>
      <c r="F18" s="68">
        <f>HOU_URB_RawData!G73/8760</f>
        <v>8.3567351598173541E-4</v>
      </c>
      <c r="G18" s="68">
        <f>HOU_URB_RawData!H73/8760</f>
        <v>9.1924086757990894E-4</v>
      </c>
      <c r="H18" s="68">
        <f>HOU_URB_RawData!I73/8760</f>
        <v>1.0111649543378999E-3</v>
      </c>
    </row>
    <row r="19" spans="1:8">
      <c r="A19" s="57" t="s">
        <v>240</v>
      </c>
      <c r="B19" s="71">
        <f t="shared" ref="B19:H19" si="1">SUM(B13:B18)</f>
        <v>1.5867579908675801E-2</v>
      </c>
      <c r="C19" s="71">
        <f t="shared" si="1"/>
        <v>1.7454337899543381E-2</v>
      </c>
      <c r="D19" s="71">
        <f t="shared" si="1"/>
        <v>1.919977168949772E-2</v>
      </c>
      <c r="E19" s="71">
        <f t="shared" si="1"/>
        <v>2.1119748858447494E-2</v>
      </c>
      <c r="F19" s="71">
        <f t="shared" si="1"/>
        <v>2.3231723744292245E-2</v>
      </c>
      <c r="G19" s="71">
        <f t="shared" si="1"/>
        <v>2.5554896118721471E-2</v>
      </c>
      <c r="H19" s="71">
        <f t="shared" si="1"/>
        <v>2.8110385730593618E-2</v>
      </c>
    </row>
    <row r="20" spans="1:8">
      <c r="A20" s="53" t="s">
        <v>177</v>
      </c>
      <c r="B20" s="54" t="s">
        <v>118</v>
      </c>
      <c r="C20" s="54" t="s">
        <v>118</v>
      </c>
      <c r="D20" s="54" t="s">
        <v>118</v>
      </c>
      <c r="E20" s="54" t="s">
        <v>118</v>
      </c>
      <c r="F20" s="54" t="s">
        <v>118</v>
      </c>
      <c r="G20" s="54" t="s">
        <v>118</v>
      </c>
      <c r="H20" s="54" t="s">
        <v>118</v>
      </c>
    </row>
    <row r="21" spans="1:8">
      <c r="A21" s="55" t="s">
        <v>54</v>
      </c>
      <c r="B21" s="68">
        <f>HOU_URB_RawData!C85/8760</f>
        <v>3.6529680365296802E-3</v>
      </c>
      <c r="C21" s="68">
        <f>HOU_URB_RawData!D85/8760</f>
        <v>4.0182648401826488E-3</v>
      </c>
      <c r="D21" s="68">
        <f>HOU_URB_RawData!E85/8760</f>
        <v>4.4200913242009136E-3</v>
      </c>
      <c r="E21" s="68">
        <f>HOU_URB_RawData!F85/8760</f>
        <v>4.862100456621006E-3</v>
      </c>
      <c r="F21" s="68">
        <f>HOU_URB_RawData!G85/8760</f>
        <v>5.3483105022831077E-3</v>
      </c>
      <c r="G21" s="68">
        <f>HOU_URB_RawData!H85/8760</f>
        <v>5.8831415525114183E-3</v>
      </c>
      <c r="H21" s="68">
        <f>HOU_URB_RawData!I85/8760</f>
        <v>6.4714557077625613E-3</v>
      </c>
    </row>
    <row r="22" spans="1:8">
      <c r="A22" s="56" t="s">
        <v>11</v>
      </c>
      <c r="B22" s="68">
        <f>HOU_URB_RawData!C86/8760</f>
        <v>1.3698630136986301E-3</v>
      </c>
      <c r="C22" s="68">
        <f>HOU_URB_RawData!D86/8760</f>
        <v>1.5068493150684932E-3</v>
      </c>
      <c r="D22" s="68">
        <f>HOU_URB_RawData!E86/8760</f>
        <v>1.6575342465753428E-3</v>
      </c>
      <c r="E22" s="68">
        <f>HOU_URB_RawData!F86/8760</f>
        <v>1.8232876712328773E-3</v>
      </c>
      <c r="F22" s="68">
        <f>HOU_URB_RawData!G86/8760</f>
        <v>2.0056164383561652E-3</v>
      </c>
      <c r="G22" s="68">
        <f>HOU_URB_RawData!H86/8760</f>
        <v>2.2061780821917816E-3</v>
      </c>
      <c r="H22" s="68">
        <f>HOU_URB_RawData!I86/8760</f>
        <v>2.4267958904109601E-3</v>
      </c>
    </row>
    <row r="23" spans="1:8">
      <c r="A23" s="55" t="s">
        <v>12</v>
      </c>
      <c r="B23" s="68">
        <f>HOU_URB_RawData!C87/8760</f>
        <v>5.0228310502283104E-3</v>
      </c>
      <c r="C23" s="68">
        <f>HOU_URB_RawData!D87/8760</f>
        <v>5.525114155251142E-3</v>
      </c>
      <c r="D23" s="68">
        <f>HOU_URB_RawData!E87/8760</f>
        <v>6.0776255707762567E-3</v>
      </c>
      <c r="E23" s="68">
        <f>HOU_URB_RawData!F87/8760</f>
        <v>6.6853881278538833E-3</v>
      </c>
      <c r="F23" s="68">
        <f>HOU_URB_RawData!G87/8760</f>
        <v>7.3539269406392715E-3</v>
      </c>
      <c r="G23" s="68">
        <f>HOU_URB_RawData!H87/8760</f>
        <v>8.089319634703199E-3</v>
      </c>
      <c r="H23" s="68">
        <f>HOU_URB_RawData!I87/8760</f>
        <v>8.8982515981735188E-3</v>
      </c>
    </row>
    <row r="24" spans="1:8">
      <c r="A24" s="56" t="s">
        <v>158</v>
      </c>
      <c r="B24" s="68">
        <f>HOU_URB_RawData!C88/8760</f>
        <v>1.3698630136986301E-3</v>
      </c>
      <c r="C24" s="68">
        <f>HOU_URB_RawData!D88/8760</f>
        <v>1.5068493150684932E-3</v>
      </c>
      <c r="D24" s="68">
        <f>HOU_URB_RawData!E88/8760</f>
        <v>1.6575342465753428E-3</v>
      </c>
      <c r="E24" s="68">
        <f>HOU_URB_RawData!F88/8760</f>
        <v>1.8232876712328773E-3</v>
      </c>
      <c r="F24" s="68">
        <f>HOU_URB_RawData!G88/8760</f>
        <v>2.0056164383561652E-3</v>
      </c>
      <c r="G24" s="68">
        <f>HOU_URB_RawData!H88/8760</f>
        <v>2.2061780821917816E-3</v>
      </c>
      <c r="H24" s="68">
        <f>HOU_URB_RawData!I88/8760</f>
        <v>2.4267958904109601E-3</v>
      </c>
    </row>
    <row r="25" spans="1:8">
      <c r="A25" s="55" t="s">
        <v>13</v>
      </c>
      <c r="B25" s="68">
        <f>HOU_URB_RawData!C89/8760</f>
        <v>5.7077625570776253E-4</v>
      </c>
      <c r="C25" s="68">
        <f>HOU_URB_RawData!D89/8760</f>
        <v>6.278538812785388E-4</v>
      </c>
      <c r="D25" s="68">
        <f>HOU_URB_RawData!E89/8760</f>
        <v>6.9063926940639276E-4</v>
      </c>
      <c r="E25" s="68">
        <f>HOU_URB_RawData!F89/8760</f>
        <v>7.5970319634703209E-4</v>
      </c>
      <c r="F25" s="68">
        <f>HOU_URB_RawData!G89/8760</f>
        <v>8.3567351598173541E-4</v>
      </c>
      <c r="G25" s="68">
        <f>HOU_URB_RawData!H89/8760</f>
        <v>9.1924086757990894E-4</v>
      </c>
      <c r="H25" s="68">
        <f>HOU_URB_RawData!I89/8760</f>
        <v>1.0111649543378999E-3</v>
      </c>
    </row>
    <row r="26" spans="1:8">
      <c r="A26" s="57" t="s">
        <v>241</v>
      </c>
      <c r="B26" s="68">
        <f t="shared" ref="B26:H26" si="2">SUM(B21:B25)</f>
        <v>1.1986301369863013E-2</v>
      </c>
      <c r="C26" s="68">
        <f t="shared" si="2"/>
        <v>1.3184931506849316E-2</v>
      </c>
      <c r="D26" s="68">
        <f t="shared" si="2"/>
        <v>1.4503424657534248E-2</v>
      </c>
      <c r="E26" s="68">
        <f t="shared" si="2"/>
        <v>1.5953767123287676E-2</v>
      </c>
      <c r="F26" s="68">
        <f t="shared" si="2"/>
        <v>1.7549143835616444E-2</v>
      </c>
      <c r="G26" s="68">
        <f t="shared" si="2"/>
        <v>1.9304058219178091E-2</v>
      </c>
      <c r="H26" s="68">
        <f t="shared" si="2"/>
        <v>2.1234464041095899E-2</v>
      </c>
    </row>
    <row r="27" spans="1:8">
      <c r="A27" s="53" t="s">
        <v>121</v>
      </c>
      <c r="B27" s="54" t="s">
        <v>118</v>
      </c>
      <c r="C27" s="54" t="s">
        <v>118</v>
      </c>
      <c r="D27" s="54" t="s">
        <v>118</v>
      </c>
      <c r="E27" s="54" t="s">
        <v>118</v>
      </c>
      <c r="F27" s="54" t="s">
        <v>118</v>
      </c>
      <c r="G27" s="54" t="s">
        <v>118</v>
      </c>
      <c r="H27" s="54" t="s">
        <v>118</v>
      </c>
    </row>
    <row r="28" spans="1:8">
      <c r="A28" s="56" t="s">
        <v>12</v>
      </c>
      <c r="B28" s="70">
        <f>HOU_URB_Reco!C161/8760</f>
        <v>6.8493150684931503E-3</v>
      </c>
      <c r="C28" s="70">
        <f>HOU_URB_Reco!D161/8760</f>
        <v>7.534246575342466E-3</v>
      </c>
      <c r="D28" s="70">
        <f>HOU_URB_Reco!E161/8760</f>
        <v>8.2876712328767126E-3</v>
      </c>
      <c r="E28" s="70">
        <f>HOU_URB_Reco!F161/8760</f>
        <v>9.1164383561643872E-3</v>
      </c>
      <c r="F28" s="70">
        <f>HOU_URB_Reco!G161/8760</f>
        <v>1.0028082191780825E-2</v>
      </c>
      <c r="G28" s="70">
        <f>HOU_URB_Reco!H161/8760</f>
        <v>1.1030890410958907E-2</v>
      </c>
      <c r="H28" s="70">
        <f>HOU_URB_Reco!I161/8760</f>
        <v>1.2133979452054799E-2</v>
      </c>
    </row>
    <row r="29" spans="1:8">
      <c r="A29" s="55" t="s">
        <v>158</v>
      </c>
      <c r="B29" s="70">
        <f>HOU_URB_Reco!C162/8760</f>
        <v>2.3972602739726029E-3</v>
      </c>
      <c r="C29" s="70">
        <f>HOU_URB_Reco!D162/8760</f>
        <v>2.6369863013698631E-3</v>
      </c>
      <c r="D29" s="70">
        <f>HOU_URB_Reco!E162/8760</f>
        <v>2.9006849315068497E-3</v>
      </c>
      <c r="E29" s="70">
        <f>HOU_URB_Reco!F162/8760</f>
        <v>3.190753424657535E-3</v>
      </c>
      <c r="F29" s="70">
        <f>HOU_URB_Reco!G162/8760</f>
        <v>3.5098287671232889E-3</v>
      </c>
      <c r="G29" s="70">
        <f>HOU_URB_Reco!H162/8760</f>
        <v>3.8608116438356176E-3</v>
      </c>
      <c r="H29" s="70">
        <f>HOU_URB_Reco!I162/8760</f>
        <v>4.2468928082191803E-3</v>
      </c>
    </row>
    <row r="30" spans="1:8">
      <c r="A30" s="57" t="s">
        <v>242</v>
      </c>
      <c r="B30" s="71">
        <f t="shared" ref="B30:H30" si="3">SUM(B28:B29)</f>
        <v>9.2465753424657536E-3</v>
      </c>
      <c r="C30" s="71">
        <f t="shared" si="3"/>
        <v>1.017123287671233E-2</v>
      </c>
      <c r="D30" s="71">
        <f t="shared" si="3"/>
        <v>1.1188356164383562E-2</v>
      </c>
      <c r="E30" s="71">
        <f t="shared" si="3"/>
        <v>1.2307191780821923E-2</v>
      </c>
      <c r="F30" s="71">
        <f t="shared" si="3"/>
        <v>1.3537910958904113E-2</v>
      </c>
      <c r="G30" s="71">
        <f t="shared" si="3"/>
        <v>1.4891702054794525E-2</v>
      </c>
      <c r="H30" s="71">
        <f t="shared" si="3"/>
        <v>1.6380872260273981E-2</v>
      </c>
    </row>
    <row r="31" spans="1:8">
      <c r="A31" s="53" t="s">
        <v>213</v>
      </c>
      <c r="B31" s="54" t="s">
        <v>118</v>
      </c>
      <c r="C31" s="54" t="s">
        <v>118</v>
      </c>
      <c r="D31" s="54" t="s">
        <v>118</v>
      </c>
      <c r="E31" s="54" t="s">
        <v>118</v>
      </c>
      <c r="F31" s="54" t="s">
        <v>118</v>
      </c>
      <c r="G31" s="54" t="s">
        <v>118</v>
      </c>
      <c r="H31" s="54" t="s">
        <v>118</v>
      </c>
    </row>
    <row r="32" spans="1:8">
      <c r="A32" s="56" t="s">
        <v>12</v>
      </c>
      <c r="B32" s="72">
        <f>(HOU_URB_RawData!C107+HOU_URB_RawData!C110+HOU_URB_RawData!C113)/8760</f>
        <v>6.8493150684931503E-3</v>
      </c>
      <c r="C32" s="72">
        <f>(HOU_URB_RawData!D107+HOU_URB_RawData!D110+HOU_URB_RawData!D113)/8760</f>
        <v>7.534246575342466E-3</v>
      </c>
      <c r="D32" s="72">
        <f>(HOU_URB_RawData!E107+HOU_URB_RawData!E110+HOU_URB_RawData!E113)/8760</f>
        <v>8.2876712328767126E-3</v>
      </c>
      <c r="E32" s="72">
        <f>(HOU_URB_RawData!F107+HOU_URB_RawData!F110+HOU_URB_RawData!F113)/8760</f>
        <v>9.1164383561643872E-3</v>
      </c>
      <c r="F32" s="72">
        <f>(HOU_URB_RawData!G107+HOU_URB_RawData!G110+HOU_URB_RawData!G113)/8760</f>
        <v>1.0028082191780825E-2</v>
      </c>
      <c r="G32" s="72">
        <f>(HOU_URB_RawData!H107+HOU_URB_RawData!H110+HOU_URB_RawData!H113)/8760</f>
        <v>1.1030890410958907E-2</v>
      </c>
      <c r="H32" s="72">
        <f>(HOU_URB_RawData!I107+HOU_URB_RawData!I110+HOU_URB_RawData!I113)/8760</f>
        <v>1.2133979452054799E-2</v>
      </c>
    </row>
    <row r="33" spans="1:8">
      <c r="A33" s="55" t="s">
        <v>158</v>
      </c>
      <c r="B33" s="72">
        <f>(HOU_URB_RawData!C108+HOU_URB_RawData!C111+HOU_URB_RawData!C114)/8760</f>
        <v>2.3972602739726029E-3</v>
      </c>
      <c r="C33" s="72">
        <f>(HOU_URB_RawData!D108+HOU_URB_RawData!D111+HOU_URB_RawData!D114)/8760</f>
        <v>2.6369863013698631E-3</v>
      </c>
      <c r="D33" s="72">
        <f>(HOU_URB_RawData!E108+HOU_URB_RawData!E111+HOU_URB_RawData!E114)/8760</f>
        <v>2.9006849315068497E-3</v>
      </c>
      <c r="E33" s="72">
        <f>(HOU_URB_RawData!F108+HOU_URB_RawData!F111+HOU_URB_RawData!F114)/8760</f>
        <v>3.190753424657535E-3</v>
      </c>
      <c r="F33" s="72">
        <f>(HOU_URB_RawData!G108+HOU_URB_RawData!G111+HOU_URB_RawData!G114)/8760</f>
        <v>3.5098287671232889E-3</v>
      </c>
      <c r="G33" s="72">
        <f>(HOU_URB_RawData!H108+HOU_URB_RawData!H111+HOU_URB_RawData!H114)/8760</f>
        <v>3.8608116438356176E-3</v>
      </c>
      <c r="H33" s="72">
        <f>(HOU_URB_RawData!I108+HOU_URB_RawData!I111+HOU_URB_RawData!I114)/8760</f>
        <v>4.2468928082191803E-3</v>
      </c>
    </row>
    <row r="34" spans="1:8">
      <c r="A34" s="57" t="s">
        <v>243</v>
      </c>
      <c r="B34" s="73">
        <f t="shared" ref="B34:H34" si="4">SUM(B32:B33)</f>
        <v>9.2465753424657536E-3</v>
      </c>
      <c r="C34" s="73">
        <f t="shared" si="4"/>
        <v>1.017123287671233E-2</v>
      </c>
      <c r="D34" s="73">
        <f t="shared" si="4"/>
        <v>1.1188356164383562E-2</v>
      </c>
      <c r="E34" s="73">
        <f t="shared" si="4"/>
        <v>1.2307191780821923E-2</v>
      </c>
      <c r="F34" s="73">
        <f t="shared" si="4"/>
        <v>1.3537910958904113E-2</v>
      </c>
      <c r="G34" s="73">
        <f t="shared" si="4"/>
        <v>1.4891702054794525E-2</v>
      </c>
      <c r="H34" s="73">
        <f t="shared" si="4"/>
        <v>1.6380872260273981E-2</v>
      </c>
    </row>
    <row r="35" spans="1:8">
      <c r="A35" s="53" t="s">
        <v>215</v>
      </c>
      <c r="B35" s="54" t="s">
        <v>118</v>
      </c>
      <c r="C35" s="54" t="s">
        <v>118</v>
      </c>
      <c r="D35" s="54" t="s">
        <v>118</v>
      </c>
      <c r="E35" s="54" t="s">
        <v>118</v>
      </c>
      <c r="F35" s="54" t="s">
        <v>118</v>
      </c>
      <c r="G35" s="54" t="s">
        <v>118</v>
      </c>
      <c r="H35" s="54" t="s">
        <v>118</v>
      </c>
    </row>
    <row r="36" spans="1:8">
      <c r="A36" s="56" t="s">
        <v>12</v>
      </c>
      <c r="B36" s="70">
        <f>(HOU_URB_RawData!C133+HOU_URB_RawData!C136+HOU_URB_RawData!C139)/8760</f>
        <v>7.7625570776255707E-3</v>
      </c>
      <c r="C36" s="70">
        <f>(HOU_URB_RawData!D133+HOU_URB_RawData!D136+HOU_URB_RawData!D139)/8760</f>
        <v>8.5388127853881276E-3</v>
      </c>
      <c r="D36" s="70">
        <f>(HOU_URB_RawData!E133+HOU_URB_RawData!E136+HOU_URB_RawData!E139)/8760</f>
        <v>9.3926940639269419E-3</v>
      </c>
      <c r="E36" s="70">
        <f>(HOU_URB_RawData!F133+HOU_URB_RawData!F136+HOU_URB_RawData!F139)/8760</f>
        <v>1.0331963470319637E-2</v>
      </c>
      <c r="F36" s="70">
        <f>(HOU_URB_RawData!G133+HOU_URB_RawData!G136+HOU_URB_RawData!G139)/8760</f>
        <v>1.1365159817351604E-2</v>
      </c>
      <c r="G36" s="70">
        <f>(HOU_URB_RawData!H133+HOU_URB_RawData!H136+HOU_URB_RawData!H139)/8760</f>
        <v>1.2501675799086764E-2</v>
      </c>
      <c r="H36" s="70">
        <f>(HOU_URB_RawData!I133+HOU_URB_RawData!I136+HOU_URB_RawData!I139)/8760</f>
        <v>1.3751843378995442E-2</v>
      </c>
    </row>
    <row r="37" spans="1:8">
      <c r="A37" s="55" t="s">
        <v>158</v>
      </c>
      <c r="B37" s="68">
        <f>(HOU_URB_RawData!C134+HOU_URB_RawData!C137+HOU_URB_RawData!C140)/8760</f>
        <v>2.054794520547945E-3</v>
      </c>
      <c r="C37" s="68">
        <f>(HOU_URB_RawData!D134+HOU_URB_RawData!D137+HOU_URB_RawData!D140)/8760</f>
        <v>2.2602739726027398E-3</v>
      </c>
      <c r="D37" s="68">
        <f>(HOU_URB_RawData!E134+HOU_URB_RawData!E137+HOU_URB_RawData!E140)/8760</f>
        <v>2.4863013698630141E-3</v>
      </c>
      <c r="E37" s="68">
        <f>(HOU_URB_RawData!F134+HOU_URB_RawData!F137+HOU_URB_RawData!F140)/8760</f>
        <v>2.7349315068493159E-3</v>
      </c>
      <c r="F37" s="68">
        <f>(HOU_URB_RawData!G134+HOU_URB_RawData!G137+HOU_URB_RawData!G140)/8760</f>
        <v>3.0084246575342475E-3</v>
      </c>
      <c r="G37" s="68">
        <f>(HOU_URB_RawData!H134+HOU_URB_RawData!H137+HOU_URB_RawData!H140)/8760</f>
        <v>3.3092671232876725E-3</v>
      </c>
      <c r="H37" s="68">
        <f>(HOU_URB_RawData!I134+HOU_URB_RawData!I137+HOU_URB_RawData!I140)/8760</f>
        <v>3.6401938356164401E-3</v>
      </c>
    </row>
    <row r="38" spans="1:8">
      <c r="A38" s="57" t="s">
        <v>244</v>
      </c>
      <c r="B38" s="71">
        <f t="shared" ref="B38:H38" si="5">SUM(B36:B37)</f>
        <v>9.8173515981735161E-3</v>
      </c>
      <c r="C38" s="71">
        <f t="shared" si="5"/>
        <v>1.0799086757990867E-2</v>
      </c>
      <c r="D38" s="71">
        <f t="shared" si="5"/>
        <v>1.1878995433789955E-2</v>
      </c>
      <c r="E38" s="71">
        <f t="shared" si="5"/>
        <v>1.3066894977168952E-2</v>
      </c>
      <c r="F38" s="71">
        <f t="shared" si="5"/>
        <v>1.4373584474885851E-2</v>
      </c>
      <c r="G38" s="71">
        <f t="shared" si="5"/>
        <v>1.5810942922374435E-2</v>
      </c>
      <c r="H38" s="71">
        <f t="shared" si="5"/>
        <v>1.7392037214611883E-2</v>
      </c>
    </row>
    <row r="39" spans="1:8">
      <c r="A39" s="53" t="s">
        <v>217</v>
      </c>
      <c r="B39" s="54" t="s">
        <v>118</v>
      </c>
      <c r="C39" s="54" t="s">
        <v>118</v>
      </c>
      <c r="D39" s="54" t="s">
        <v>118</v>
      </c>
      <c r="E39" s="54" t="s">
        <v>118</v>
      </c>
      <c r="F39" s="54" t="s">
        <v>118</v>
      </c>
      <c r="G39" s="54" t="s">
        <v>118</v>
      </c>
      <c r="H39" s="54" t="s">
        <v>118</v>
      </c>
    </row>
    <row r="40" spans="1:8">
      <c r="A40" s="56" t="s">
        <v>54</v>
      </c>
      <c r="B40" s="130">
        <f t="shared" ref="B40:H41" si="6">B5+B13+B21</f>
        <v>1.0958904109589041E-2</v>
      </c>
      <c r="C40" s="130">
        <f t="shared" si="6"/>
        <v>1.2054794520547946E-2</v>
      </c>
      <c r="D40" s="130">
        <f t="shared" si="6"/>
        <v>1.3260273972602741E-2</v>
      </c>
      <c r="E40" s="130">
        <f t="shared" si="6"/>
        <v>1.4586301369863018E-2</v>
      </c>
      <c r="F40" s="130">
        <f t="shared" si="6"/>
        <v>1.6044931506849325E-2</v>
      </c>
      <c r="G40" s="130">
        <f t="shared" si="6"/>
        <v>1.7649424657534253E-2</v>
      </c>
      <c r="H40" s="130">
        <f t="shared" si="6"/>
        <v>1.9414367123287684E-2</v>
      </c>
    </row>
    <row r="41" spans="1:8">
      <c r="A41" s="55" t="s">
        <v>11</v>
      </c>
      <c r="B41" s="131">
        <f t="shared" si="6"/>
        <v>4.1095890410958909E-3</v>
      </c>
      <c r="C41" s="131">
        <f t="shared" si="6"/>
        <v>4.5205479452054796E-3</v>
      </c>
      <c r="D41" s="131">
        <f t="shared" si="6"/>
        <v>4.9726027397260283E-3</v>
      </c>
      <c r="E41" s="131">
        <f t="shared" si="6"/>
        <v>5.4698630136986318E-3</v>
      </c>
      <c r="F41" s="131">
        <f t="shared" si="6"/>
        <v>6.0168493150684951E-3</v>
      </c>
      <c r="G41" s="131">
        <f t="shared" si="6"/>
        <v>6.6185342465753449E-3</v>
      </c>
      <c r="H41" s="131">
        <f t="shared" si="6"/>
        <v>7.2803876712328802E-3</v>
      </c>
    </row>
    <row r="42" spans="1:8">
      <c r="A42" s="56" t="s">
        <v>12</v>
      </c>
      <c r="B42" s="130">
        <f t="shared" ref="B42:H42" si="7">B7+B15+B23+B28+B32+B36</f>
        <v>3.7671232876712327E-2</v>
      </c>
      <c r="C42" s="130">
        <f t="shared" si="7"/>
        <v>4.1287671232876716E-2</v>
      </c>
      <c r="D42" s="130">
        <f t="shared" si="7"/>
        <v>4.5416438356164386E-2</v>
      </c>
      <c r="E42" s="130">
        <f t="shared" si="7"/>
        <v>4.9958082191780835E-2</v>
      </c>
      <c r="F42" s="130">
        <f t="shared" si="7"/>
        <v>5.4953890410958911E-2</v>
      </c>
      <c r="G42" s="130">
        <f t="shared" si="7"/>
        <v>6.0449279452054819E-2</v>
      </c>
      <c r="H42" s="130">
        <f t="shared" si="7"/>
        <v>6.6494207397260308E-2</v>
      </c>
    </row>
    <row r="43" spans="1:8">
      <c r="A43" s="55" t="s">
        <v>80</v>
      </c>
      <c r="B43" s="131">
        <f t="shared" ref="B43:H43" si="8">B8+B16</f>
        <v>7.7625570776255707E-3</v>
      </c>
      <c r="C43" s="131">
        <f t="shared" si="8"/>
        <v>8.5388127853881293E-3</v>
      </c>
      <c r="D43" s="131">
        <f t="shared" si="8"/>
        <v>9.3926940639269419E-3</v>
      </c>
      <c r="E43" s="131">
        <f t="shared" si="8"/>
        <v>1.0331963470319637E-2</v>
      </c>
      <c r="F43" s="131">
        <f t="shared" si="8"/>
        <v>1.1365159817351603E-2</v>
      </c>
      <c r="G43" s="131">
        <f t="shared" si="8"/>
        <v>1.2501675799086762E-2</v>
      </c>
      <c r="H43" s="131">
        <f t="shared" si="8"/>
        <v>1.3751843378995441E-2</v>
      </c>
    </row>
    <row r="44" spans="1:8">
      <c r="A44" s="56" t="s">
        <v>158</v>
      </c>
      <c r="B44" s="130">
        <f t="shared" ref="B44:H44" si="9">B9+B17+B24+B29+B33+B37</f>
        <v>1.0958904109589043E-2</v>
      </c>
      <c r="C44" s="130">
        <f t="shared" si="9"/>
        <v>1.2054794520547946E-2</v>
      </c>
      <c r="D44" s="130">
        <f t="shared" si="9"/>
        <v>1.3260273972602741E-2</v>
      </c>
      <c r="E44" s="130">
        <f t="shared" si="9"/>
        <v>1.4586301369863018E-2</v>
      </c>
      <c r="F44" s="130">
        <f t="shared" si="9"/>
        <v>1.6044931506849321E-2</v>
      </c>
      <c r="G44" s="130">
        <f t="shared" si="9"/>
        <v>1.7649424657534253E-2</v>
      </c>
      <c r="H44" s="130">
        <f t="shared" si="9"/>
        <v>1.941436712328768E-2</v>
      </c>
    </row>
    <row r="45" spans="1:8">
      <c r="A45" s="55" t="s">
        <v>13</v>
      </c>
      <c r="B45" s="131">
        <f t="shared" ref="B45:H45" si="10">B10+B18+B25</f>
        <v>1.7123287671232876E-3</v>
      </c>
      <c r="C45" s="131">
        <f t="shared" si="10"/>
        <v>1.8835616438356165E-3</v>
      </c>
      <c r="D45" s="131">
        <f t="shared" si="10"/>
        <v>2.0719178082191782E-3</v>
      </c>
      <c r="E45" s="131">
        <f t="shared" si="10"/>
        <v>2.2791095890410964E-3</v>
      </c>
      <c r="F45" s="131">
        <f t="shared" si="10"/>
        <v>2.5070205479452061E-3</v>
      </c>
      <c r="G45" s="131">
        <f t="shared" si="10"/>
        <v>2.7577226027397268E-3</v>
      </c>
      <c r="H45" s="131">
        <f t="shared" si="10"/>
        <v>3.0334948630136999E-3</v>
      </c>
    </row>
    <row r="46" spans="1:8">
      <c r="A46" s="57" t="s">
        <v>245</v>
      </c>
      <c r="B46" s="132">
        <f t="shared" ref="B46:H46" si="11">SUM(B40:B45)</f>
        <v>7.317351598173516E-2</v>
      </c>
      <c r="C46" s="132">
        <f t="shared" si="11"/>
        <v>8.0340182648401828E-2</v>
      </c>
      <c r="D46" s="132">
        <f t="shared" si="11"/>
        <v>8.837420091324201E-2</v>
      </c>
      <c r="E46" s="132">
        <f t="shared" si="11"/>
        <v>9.7211621004566234E-2</v>
      </c>
      <c r="F46" s="132">
        <f t="shared" si="11"/>
        <v>0.10693278310502285</v>
      </c>
      <c r="G46" s="132">
        <f t="shared" si="11"/>
        <v>0.11762606141552516</v>
      </c>
      <c r="H46" s="132">
        <f t="shared" si="11"/>
        <v>0.12938866755707767</v>
      </c>
    </row>
  </sheetData>
  <mergeCells count="2">
    <mergeCell ref="A1:H1"/>
    <mergeCell ref="A3:H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D998"/>
  <sheetViews>
    <sheetView topLeftCell="L1" workbookViewId="0">
      <selection activeCell="N14" sqref="N14"/>
    </sheetView>
  </sheetViews>
  <sheetFormatPr defaultColWidth="10.85546875" defaultRowHeight="15" customHeight="1"/>
  <cols>
    <col min="1" max="1" width="15.5703125" style="5" customWidth="1"/>
    <col min="2" max="4" width="12.140625" style="5" customWidth="1"/>
    <col min="5" max="16384" width="10.85546875" style="5"/>
  </cols>
  <sheetData>
    <row r="1" spans="1:4" ht="51" customHeight="1">
      <c r="A1" s="280" t="s">
        <v>246</v>
      </c>
      <c r="B1" s="281" t="s">
        <v>247</v>
      </c>
      <c r="C1" s="281" t="s">
        <v>93</v>
      </c>
      <c r="D1" s="282" t="s">
        <v>96</v>
      </c>
    </row>
    <row r="2" spans="1:4" ht="12.6" customHeight="1">
      <c r="A2" s="333" t="s">
        <v>10</v>
      </c>
      <c r="B2" s="334">
        <v>0</v>
      </c>
      <c r="C2" s="334">
        <v>12</v>
      </c>
      <c r="D2" s="335">
        <v>0</v>
      </c>
    </row>
    <row r="3" spans="1:4" ht="12.6" customHeight="1">
      <c r="A3" s="333" t="s">
        <v>11</v>
      </c>
      <c r="B3" s="334">
        <v>0</v>
      </c>
      <c r="C3" s="334">
        <v>41</v>
      </c>
      <c r="D3" s="335">
        <v>0</v>
      </c>
    </row>
    <row r="4" spans="1:4" ht="12.6" customHeight="1">
      <c r="A4" s="333" t="s">
        <v>14</v>
      </c>
      <c r="B4" s="334">
        <v>0</v>
      </c>
      <c r="C4" s="334">
        <v>12</v>
      </c>
      <c r="D4" s="335">
        <v>0</v>
      </c>
    </row>
    <row r="5" spans="1:4" ht="12.6" customHeight="1">
      <c r="A5" s="333" t="s">
        <v>12</v>
      </c>
      <c r="B5" s="334">
        <v>13</v>
      </c>
      <c r="C5" s="334">
        <v>11</v>
      </c>
      <c r="D5" s="335">
        <v>0</v>
      </c>
    </row>
    <row r="6" spans="1:4" ht="12.6" customHeight="1">
      <c r="A6" s="333" t="s">
        <v>13</v>
      </c>
      <c r="B6" s="334">
        <v>0</v>
      </c>
      <c r="C6" s="334">
        <v>5</v>
      </c>
      <c r="D6" s="335">
        <v>0</v>
      </c>
    </row>
    <row r="7" spans="1:4" ht="12.6" customHeight="1">
      <c r="A7" s="336" t="s">
        <v>15</v>
      </c>
      <c r="B7" s="337">
        <v>0</v>
      </c>
      <c r="C7" s="337">
        <v>0</v>
      </c>
      <c r="D7" s="338">
        <v>32</v>
      </c>
    </row>
    <row r="8" spans="1:4" ht="12" customHeight="1"/>
    <row r="9" spans="1:4" ht="37.9" customHeight="1">
      <c r="A9" s="4" t="s">
        <v>248</v>
      </c>
      <c r="B9" s="339" t="s">
        <v>247</v>
      </c>
      <c r="C9" s="339" t="s">
        <v>93</v>
      </c>
      <c r="D9" s="284" t="s">
        <v>96</v>
      </c>
    </row>
    <row r="10" spans="1:4" ht="12.6" customHeight="1">
      <c r="A10" s="340" t="s">
        <v>10</v>
      </c>
      <c r="B10" s="341">
        <v>0</v>
      </c>
      <c r="C10" s="341">
        <v>0.6</v>
      </c>
      <c r="D10" s="342">
        <v>0</v>
      </c>
    </row>
    <row r="11" spans="1:4" ht="12.6" customHeight="1">
      <c r="A11" s="340" t="s">
        <v>11</v>
      </c>
      <c r="B11" s="341">
        <v>0</v>
      </c>
      <c r="C11" s="341">
        <v>0.8</v>
      </c>
      <c r="D11" s="342">
        <v>0</v>
      </c>
    </row>
    <row r="12" spans="1:4" ht="12.6" customHeight="1">
      <c r="A12" s="340" t="s">
        <v>14</v>
      </c>
      <c r="B12" s="341">
        <v>0</v>
      </c>
      <c r="C12" s="341">
        <v>0.9</v>
      </c>
      <c r="D12" s="342">
        <v>0</v>
      </c>
    </row>
    <row r="13" spans="1:4" ht="12.6" customHeight="1">
      <c r="A13" s="340" t="s">
        <v>12</v>
      </c>
      <c r="B13" s="341">
        <v>1</v>
      </c>
      <c r="C13" s="341">
        <v>1</v>
      </c>
      <c r="D13" s="342">
        <v>0</v>
      </c>
    </row>
    <row r="14" spans="1:4" ht="12.6" customHeight="1">
      <c r="A14" s="340" t="s">
        <v>13</v>
      </c>
      <c r="B14" s="341">
        <v>0</v>
      </c>
      <c r="C14" s="341">
        <v>1</v>
      </c>
      <c r="D14" s="342">
        <v>0</v>
      </c>
    </row>
    <row r="15" spans="1:4" ht="12.6" customHeight="1">
      <c r="A15" s="343" t="s">
        <v>15</v>
      </c>
      <c r="B15" s="344">
        <v>0</v>
      </c>
      <c r="C15" s="344">
        <v>0</v>
      </c>
      <c r="D15" s="345">
        <v>1</v>
      </c>
    </row>
    <row r="16" spans="1:4" ht="13.15" customHeight="1"/>
    <row r="17" spans="1:2" ht="42.6" customHeight="1">
      <c r="A17" s="6" t="s">
        <v>249</v>
      </c>
      <c r="B17" s="7">
        <v>2022</v>
      </c>
    </row>
    <row r="18" spans="1:2" ht="16.149999999999999" customHeight="1">
      <c r="A18" s="82" t="s">
        <v>9</v>
      </c>
      <c r="B18" s="271">
        <v>123</v>
      </c>
    </row>
    <row r="19" spans="1:2" ht="16.149999999999999" customHeight="1">
      <c r="A19" s="346" t="s">
        <v>34</v>
      </c>
      <c r="B19" s="303">
        <v>1230</v>
      </c>
    </row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G999"/>
  <sheetViews>
    <sheetView topLeftCell="A23" workbookViewId="0">
      <selection activeCell="N14" sqref="N14"/>
    </sheetView>
  </sheetViews>
  <sheetFormatPr defaultColWidth="14.42578125" defaultRowHeight="15" customHeight="1"/>
  <cols>
    <col min="1" max="1" width="17.140625" style="5" customWidth="1"/>
    <col min="2" max="7" width="13.7109375" style="5" customWidth="1"/>
    <col min="8" max="26" width="8.7109375" style="5" customWidth="1"/>
    <col min="27" max="16384" width="14.42578125" style="5"/>
  </cols>
  <sheetData>
    <row r="1" spans="1:7" ht="44.45" customHeight="1">
      <c r="A1" s="280" t="s">
        <v>250</v>
      </c>
      <c r="B1" s="281" t="s">
        <v>247</v>
      </c>
      <c r="C1" s="281" t="s">
        <v>93</v>
      </c>
      <c r="D1" s="281" t="s">
        <v>96</v>
      </c>
      <c r="E1" s="281" t="s">
        <v>34</v>
      </c>
      <c r="F1" s="282" t="s">
        <v>251</v>
      </c>
    </row>
    <row r="2" spans="1:7">
      <c r="A2" s="272" t="s">
        <v>10</v>
      </c>
      <c r="B2" s="273">
        <f>IND_AGR_RawData!B2</f>
        <v>0</v>
      </c>
      <c r="C2" s="273">
        <f>IND_AGR_RawData!C2</f>
        <v>12</v>
      </c>
      <c r="D2" s="273">
        <f>IND_AGR_RawData!D2</f>
        <v>0</v>
      </c>
      <c r="E2" s="273">
        <f t="shared" ref="E2:E7" si="0">SUM(B2:D2)</f>
        <v>12</v>
      </c>
      <c r="F2" s="274">
        <f>E2/8760</f>
        <v>1.3698630136986301E-3</v>
      </c>
    </row>
    <row r="3" spans="1:7">
      <c r="A3" s="272" t="s">
        <v>11</v>
      </c>
      <c r="B3" s="273">
        <f>IND_AGR_RawData!B3</f>
        <v>0</v>
      </c>
      <c r="C3" s="273">
        <f>IND_AGR_RawData!C3</f>
        <v>41</v>
      </c>
      <c r="D3" s="273">
        <f>IND_AGR_RawData!D3</f>
        <v>0</v>
      </c>
      <c r="E3" s="273">
        <f t="shared" si="0"/>
        <v>41</v>
      </c>
      <c r="F3" s="274">
        <f t="shared" ref="F3:F7" si="1">E3/8760</f>
        <v>4.6803652968036525E-3</v>
      </c>
    </row>
    <row r="4" spans="1:7">
      <c r="A4" s="272" t="s">
        <v>14</v>
      </c>
      <c r="B4" s="273">
        <f>IND_AGR_RawData!B4</f>
        <v>0</v>
      </c>
      <c r="C4" s="273">
        <f>IND_AGR_RawData!C4</f>
        <v>12</v>
      </c>
      <c r="D4" s="273">
        <f>IND_AGR_RawData!D4</f>
        <v>0</v>
      </c>
      <c r="E4" s="273">
        <f t="shared" si="0"/>
        <v>12</v>
      </c>
      <c r="F4" s="274">
        <f t="shared" si="1"/>
        <v>1.3698630136986301E-3</v>
      </c>
    </row>
    <row r="5" spans="1:7">
      <c r="A5" s="272" t="s">
        <v>12</v>
      </c>
      <c r="B5" s="273">
        <f>IND_AGR_RawData!B5</f>
        <v>13</v>
      </c>
      <c r="C5" s="273">
        <f>IND_AGR_RawData!C5</f>
        <v>11</v>
      </c>
      <c r="D5" s="273">
        <f>IND_AGR_RawData!D5</f>
        <v>0</v>
      </c>
      <c r="E5" s="273">
        <f t="shared" si="0"/>
        <v>24</v>
      </c>
      <c r="F5" s="274">
        <f>E5/8760</f>
        <v>2.7397260273972603E-3</v>
      </c>
    </row>
    <row r="6" spans="1:7">
      <c r="A6" s="272" t="s">
        <v>13</v>
      </c>
      <c r="B6" s="273">
        <f>IND_AGR_RawData!B6</f>
        <v>0</v>
      </c>
      <c r="C6" s="273">
        <f>IND_AGR_RawData!C6</f>
        <v>5</v>
      </c>
      <c r="D6" s="273">
        <f>IND_AGR_RawData!D6</f>
        <v>0</v>
      </c>
      <c r="E6" s="273">
        <f t="shared" si="0"/>
        <v>5</v>
      </c>
      <c r="F6" s="274">
        <f t="shared" si="1"/>
        <v>5.7077625570776253E-4</v>
      </c>
    </row>
    <row r="7" spans="1:7">
      <c r="A7" s="277" t="s">
        <v>15</v>
      </c>
      <c r="B7" s="278">
        <f>IND_AGR_RawData!B7</f>
        <v>0</v>
      </c>
      <c r="C7" s="278">
        <f>IND_AGR_RawData!C7</f>
        <v>0</v>
      </c>
      <c r="D7" s="278">
        <f>IND_AGR_RawData!D7</f>
        <v>32</v>
      </c>
      <c r="E7" s="278">
        <f t="shared" si="0"/>
        <v>32</v>
      </c>
      <c r="F7" s="279">
        <f t="shared" si="1"/>
        <v>3.6529680365296802E-3</v>
      </c>
    </row>
    <row r="9" spans="1:7" ht="43.9" customHeight="1">
      <c r="A9" s="283" t="s">
        <v>252</v>
      </c>
      <c r="B9" s="339" t="s">
        <v>247</v>
      </c>
      <c r="C9" s="339" t="s">
        <v>93</v>
      </c>
      <c r="D9" s="339" t="s">
        <v>96</v>
      </c>
      <c r="E9" s="339" t="s">
        <v>253</v>
      </c>
      <c r="F9" s="339" t="s">
        <v>254</v>
      </c>
      <c r="G9" s="284" t="s">
        <v>255</v>
      </c>
    </row>
    <row r="10" spans="1:7">
      <c r="A10" s="275" t="s">
        <v>10</v>
      </c>
      <c r="B10" s="265">
        <f>IND_AGR_RawData!B10</f>
        <v>0</v>
      </c>
      <c r="C10" s="265">
        <f>IND_AGR_RawData!C10</f>
        <v>0.6</v>
      </c>
      <c r="D10" s="265">
        <f>IND_AGR_RawData!D10</f>
        <v>0</v>
      </c>
      <c r="E10" s="265">
        <f>B10*100</f>
        <v>0</v>
      </c>
      <c r="F10" s="265">
        <f>C10*100</f>
        <v>60</v>
      </c>
      <c r="G10" s="276">
        <f t="shared" ref="G10" si="2">D10*100</f>
        <v>0</v>
      </c>
    </row>
    <row r="11" spans="1:7">
      <c r="A11" s="275" t="s">
        <v>11</v>
      </c>
      <c r="B11" s="265">
        <f>IND_AGR_RawData!B11</f>
        <v>0</v>
      </c>
      <c r="C11" s="265">
        <f>IND_AGR_RawData!C11</f>
        <v>0.8</v>
      </c>
      <c r="D11" s="265">
        <f>IND_AGR_RawData!D11</f>
        <v>0</v>
      </c>
      <c r="E11" s="265">
        <f t="shared" ref="E11:G11" si="3">B11*100</f>
        <v>0</v>
      </c>
      <c r="F11" s="265">
        <f t="shared" si="3"/>
        <v>80</v>
      </c>
      <c r="G11" s="276">
        <f t="shared" si="3"/>
        <v>0</v>
      </c>
    </row>
    <row r="12" spans="1:7">
      <c r="A12" s="275" t="s">
        <v>14</v>
      </c>
      <c r="B12" s="265">
        <f>IND_AGR_RawData!B12</f>
        <v>0</v>
      </c>
      <c r="C12" s="265">
        <f>IND_AGR_RawData!C12</f>
        <v>0.9</v>
      </c>
      <c r="D12" s="265">
        <f>IND_AGR_RawData!D12</f>
        <v>0</v>
      </c>
      <c r="E12" s="265">
        <f t="shared" ref="E12:G12" si="4">B12*100</f>
        <v>0</v>
      </c>
      <c r="F12" s="265">
        <f t="shared" si="4"/>
        <v>90</v>
      </c>
      <c r="G12" s="276">
        <f t="shared" si="4"/>
        <v>0</v>
      </c>
    </row>
    <row r="13" spans="1:7">
      <c r="A13" s="275" t="s">
        <v>12</v>
      </c>
      <c r="B13" s="265">
        <f>IND_AGR_RawData!B13</f>
        <v>1</v>
      </c>
      <c r="C13" s="265">
        <f>IND_AGR_RawData!C13</f>
        <v>1</v>
      </c>
      <c r="D13" s="265">
        <f>IND_AGR_RawData!D13</f>
        <v>0</v>
      </c>
      <c r="E13" s="265">
        <f t="shared" ref="E13:G13" si="5">B13*100</f>
        <v>100</v>
      </c>
      <c r="F13" s="265">
        <f>C13*100</f>
        <v>100</v>
      </c>
      <c r="G13" s="276">
        <f t="shared" si="5"/>
        <v>0</v>
      </c>
    </row>
    <row r="14" spans="1:7">
      <c r="A14" s="275" t="s">
        <v>13</v>
      </c>
      <c r="B14" s="265">
        <f>IND_AGR_RawData!B14</f>
        <v>0</v>
      </c>
      <c r="C14" s="265">
        <f>IND_AGR_RawData!C14</f>
        <v>1</v>
      </c>
      <c r="D14" s="265">
        <f>IND_AGR_RawData!D14</f>
        <v>0</v>
      </c>
      <c r="E14" s="265">
        <f t="shared" ref="E14:G14" si="6">B14*100</f>
        <v>0</v>
      </c>
      <c r="F14" s="265">
        <f t="shared" si="6"/>
        <v>100</v>
      </c>
      <c r="G14" s="276">
        <f t="shared" si="6"/>
        <v>0</v>
      </c>
    </row>
    <row r="15" spans="1:7">
      <c r="A15" s="285" t="s">
        <v>15</v>
      </c>
      <c r="B15" s="347">
        <f>IND_AGR_RawData!B15</f>
        <v>0</v>
      </c>
      <c r="C15" s="347">
        <f>IND_AGR_RawData!C15</f>
        <v>0</v>
      </c>
      <c r="D15" s="347">
        <f>IND_AGR_RawData!D15</f>
        <v>1</v>
      </c>
      <c r="E15" s="347">
        <f t="shared" ref="E15:G15" si="7">B15*100</f>
        <v>0</v>
      </c>
      <c r="F15" s="347">
        <f t="shared" si="7"/>
        <v>0</v>
      </c>
      <c r="G15" s="286">
        <f t="shared" si="7"/>
        <v>100</v>
      </c>
    </row>
    <row r="17" spans="1:7" ht="43.9" customHeight="1">
      <c r="A17" s="460" t="s">
        <v>256</v>
      </c>
      <c r="B17" s="288" t="s">
        <v>247</v>
      </c>
      <c r="C17" s="288" t="s">
        <v>93</v>
      </c>
      <c r="D17" s="289" t="s">
        <v>96</v>
      </c>
    </row>
    <row r="18" spans="1:7">
      <c r="A18" s="290" t="s">
        <v>10</v>
      </c>
      <c r="B18" s="291">
        <f>B2*B10</f>
        <v>0</v>
      </c>
      <c r="C18" s="291">
        <f t="shared" ref="B18:D23" si="8">C2*C10</f>
        <v>7.1999999999999993</v>
      </c>
      <c r="D18" s="292">
        <f t="shared" si="8"/>
        <v>0</v>
      </c>
    </row>
    <row r="19" spans="1:7">
      <c r="A19" s="290" t="s">
        <v>11</v>
      </c>
      <c r="B19" s="291">
        <f t="shared" si="8"/>
        <v>0</v>
      </c>
      <c r="C19" s="291">
        <f t="shared" si="8"/>
        <v>32.800000000000004</v>
      </c>
      <c r="D19" s="292">
        <f t="shared" si="8"/>
        <v>0</v>
      </c>
    </row>
    <row r="20" spans="1:7" ht="15.75" customHeight="1">
      <c r="A20" s="290" t="s">
        <v>14</v>
      </c>
      <c r="B20" s="291">
        <f t="shared" si="8"/>
        <v>0</v>
      </c>
      <c r="C20" s="291">
        <f t="shared" si="8"/>
        <v>10.8</v>
      </c>
      <c r="D20" s="292">
        <f t="shared" si="8"/>
        <v>0</v>
      </c>
    </row>
    <row r="21" spans="1:7" ht="15.75" customHeight="1">
      <c r="A21" s="290" t="s">
        <v>12</v>
      </c>
      <c r="B21" s="291">
        <f t="shared" si="8"/>
        <v>13</v>
      </c>
      <c r="C21" s="291">
        <f t="shared" si="8"/>
        <v>11</v>
      </c>
      <c r="D21" s="292">
        <f t="shared" si="8"/>
        <v>0</v>
      </c>
    </row>
    <row r="22" spans="1:7" ht="15.75" customHeight="1">
      <c r="A22" s="290" t="s">
        <v>13</v>
      </c>
      <c r="B22" s="291">
        <f t="shared" si="8"/>
        <v>0</v>
      </c>
      <c r="C22" s="291">
        <f t="shared" si="8"/>
        <v>5</v>
      </c>
      <c r="D22" s="292">
        <f t="shared" si="8"/>
        <v>0</v>
      </c>
    </row>
    <row r="23" spans="1:7" ht="15.75" customHeight="1">
      <c r="A23" s="290" t="s">
        <v>15</v>
      </c>
      <c r="B23" s="291">
        <f t="shared" si="8"/>
        <v>0</v>
      </c>
      <c r="C23" s="291">
        <f t="shared" si="8"/>
        <v>0</v>
      </c>
      <c r="D23" s="292">
        <f t="shared" si="8"/>
        <v>32</v>
      </c>
    </row>
    <row r="24" spans="1:7" ht="15.75" customHeight="1">
      <c r="A24" s="293" t="s">
        <v>34</v>
      </c>
      <c r="B24" s="294">
        <f t="shared" ref="B24:D24" si="9">SUM(B18:B23)</f>
        <v>13</v>
      </c>
      <c r="C24" s="294">
        <f t="shared" si="9"/>
        <v>66.8</v>
      </c>
      <c r="D24" s="295">
        <f t="shared" si="9"/>
        <v>32</v>
      </c>
    </row>
    <row r="25" spans="1:7" ht="15.75" customHeight="1"/>
    <row r="26" spans="1:7" ht="46.15" customHeight="1">
      <c r="A26" s="461" t="s">
        <v>257</v>
      </c>
      <c r="B26" s="348" t="s">
        <v>247</v>
      </c>
      <c r="C26" s="348" t="s">
        <v>93</v>
      </c>
      <c r="D26" s="348" t="s">
        <v>96</v>
      </c>
      <c r="E26" s="348" t="s">
        <v>253</v>
      </c>
      <c r="F26" s="348" t="s">
        <v>254</v>
      </c>
      <c r="G26" s="297" t="s">
        <v>255</v>
      </c>
    </row>
    <row r="27" spans="1:7" ht="15.75" customHeight="1">
      <c r="A27" s="298" t="s">
        <v>10</v>
      </c>
      <c r="B27" s="349">
        <f>B18/B$24</f>
        <v>0</v>
      </c>
      <c r="C27" s="349">
        <f>C18/C$24</f>
        <v>0.10778443113772454</v>
      </c>
      <c r="D27" s="349">
        <f>D18/D$24</f>
        <v>0</v>
      </c>
      <c r="E27" s="349">
        <f t="shared" ref="E27:G27" si="10">B27*100</f>
        <v>0</v>
      </c>
      <c r="F27" s="349">
        <f t="shared" si="10"/>
        <v>10.778443113772454</v>
      </c>
      <c r="G27" s="299">
        <f t="shared" si="10"/>
        <v>0</v>
      </c>
    </row>
    <row r="28" spans="1:7" ht="15.75" customHeight="1">
      <c r="A28" s="298" t="s">
        <v>11</v>
      </c>
      <c r="B28" s="349">
        <f t="shared" ref="B28:C28" si="11">B19/B$24</f>
        <v>0</v>
      </c>
      <c r="C28" s="349">
        <f t="shared" si="11"/>
        <v>0.49101796407185638</v>
      </c>
      <c r="D28" s="349">
        <f>D19/D$24</f>
        <v>0</v>
      </c>
      <c r="E28" s="349">
        <f>B28*100</f>
        <v>0</v>
      </c>
      <c r="F28" s="349">
        <f t="shared" ref="F28:G28" si="12">C28*100</f>
        <v>49.101796407185638</v>
      </c>
      <c r="G28" s="299">
        <f t="shared" si="12"/>
        <v>0</v>
      </c>
    </row>
    <row r="29" spans="1:7" ht="15.75" customHeight="1">
      <c r="A29" s="298" t="s">
        <v>14</v>
      </c>
      <c r="B29" s="349">
        <f>B20/B$24</f>
        <v>0</v>
      </c>
      <c r="C29" s="349">
        <f t="shared" ref="C29:D29" si="13">C20/C$24</f>
        <v>0.16167664670658685</v>
      </c>
      <c r="D29" s="349">
        <f t="shared" si="13"/>
        <v>0</v>
      </c>
      <c r="E29" s="349">
        <f t="shared" ref="E29:G29" si="14">B29*100</f>
        <v>0</v>
      </c>
      <c r="F29" s="349">
        <f>C29*100</f>
        <v>16.167664670658684</v>
      </c>
      <c r="G29" s="299">
        <f t="shared" si="14"/>
        <v>0</v>
      </c>
    </row>
    <row r="30" spans="1:7" ht="15.75" customHeight="1">
      <c r="A30" s="298" t="s">
        <v>12</v>
      </c>
      <c r="B30" s="349">
        <f t="shared" ref="B30:D30" si="15">B21/B$24</f>
        <v>1</v>
      </c>
      <c r="C30" s="349">
        <f t="shared" si="15"/>
        <v>0.16467065868263472</v>
      </c>
      <c r="D30" s="349">
        <f t="shared" si="15"/>
        <v>0</v>
      </c>
      <c r="E30" s="349">
        <f t="shared" ref="E30:G30" si="16">B30*100</f>
        <v>100</v>
      </c>
      <c r="F30" s="349">
        <f t="shared" si="16"/>
        <v>16.467065868263472</v>
      </c>
      <c r="G30" s="299">
        <f t="shared" si="16"/>
        <v>0</v>
      </c>
    </row>
    <row r="31" spans="1:7" ht="15.75" customHeight="1">
      <c r="A31" s="298" t="s">
        <v>13</v>
      </c>
      <c r="B31" s="349">
        <f t="shared" ref="B31:D31" si="17">B22/B$24</f>
        <v>0</v>
      </c>
      <c r="C31" s="349">
        <f t="shared" si="17"/>
        <v>7.4850299401197612E-2</v>
      </c>
      <c r="D31" s="349">
        <f t="shared" si="17"/>
        <v>0</v>
      </c>
      <c r="E31" s="349">
        <f t="shared" ref="E31:G31" si="18">B31*100</f>
        <v>0</v>
      </c>
      <c r="F31" s="349">
        <f t="shared" si="18"/>
        <v>7.4850299401197615</v>
      </c>
      <c r="G31" s="299">
        <f t="shared" si="18"/>
        <v>0</v>
      </c>
    </row>
    <row r="32" spans="1:7" ht="15.75" customHeight="1">
      <c r="A32" s="300" t="s">
        <v>15</v>
      </c>
      <c r="B32" s="350">
        <f>B23/B$24</f>
        <v>0</v>
      </c>
      <c r="C32" s="350">
        <f>C23/C$24</f>
        <v>0</v>
      </c>
      <c r="D32" s="350">
        <f>D23/D$24</f>
        <v>1</v>
      </c>
      <c r="E32" s="350">
        <f t="shared" ref="E32:G32" si="19">B32*100</f>
        <v>0</v>
      </c>
      <c r="F32" s="350">
        <f t="shared" si="19"/>
        <v>0</v>
      </c>
      <c r="G32" s="301">
        <f t="shared" si="19"/>
        <v>100</v>
      </c>
    </row>
    <row r="33" spans="1:4" ht="15.75" customHeight="1"/>
    <row r="34" spans="1:4" ht="15.75" customHeight="1">
      <c r="A34" s="20" t="s">
        <v>258</v>
      </c>
      <c r="B34" s="351">
        <v>123</v>
      </c>
    </row>
    <row r="35" spans="1:4" ht="15.75" customHeight="1"/>
    <row r="36" spans="1:4" ht="33" customHeight="1">
      <c r="A36" s="21"/>
      <c r="B36" s="22" t="s">
        <v>247</v>
      </c>
      <c r="C36" s="22" t="s">
        <v>93</v>
      </c>
      <c r="D36" s="23" t="s">
        <v>96</v>
      </c>
    </row>
    <row r="37" spans="1:4" ht="44.45" customHeight="1">
      <c r="A37" s="24" t="s">
        <v>259</v>
      </c>
      <c r="B37" s="331">
        <f>B24/$B$34</f>
        <v>0.10569105691056911</v>
      </c>
      <c r="C37" s="331">
        <f t="shared" ref="C37:D37" si="20">C24/$B$34</f>
        <v>0.54308943089430894</v>
      </c>
      <c r="D37" s="332">
        <f t="shared" si="20"/>
        <v>0.26016260162601629</v>
      </c>
    </row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D1001"/>
  <sheetViews>
    <sheetView workbookViewId="0">
      <selection activeCell="N14" sqref="N14"/>
    </sheetView>
  </sheetViews>
  <sheetFormatPr defaultColWidth="14.42578125" defaultRowHeight="15" customHeight="1"/>
  <cols>
    <col min="1" max="1" width="22.7109375" style="5" customWidth="1"/>
    <col min="2" max="2" width="15.5703125" style="5" customWidth="1"/>
    <col min="3" max="3" width="13.42578125" style="5" customWidth="1"/>
    <col min="4" max="20" width="8.7109375" style="5" customWidth="1"/>
    <col min="21" max="16384" width="14.42578125" style="5"/>
  </cols>
  <sheetData>
    <row r="1" spans="1:4" ht="66" customHeight="1">
      <c r="A1" s="539" t="s">
        <v>259</v>
      </c>
      <c r="B1" s="540"/>
      <c r="C1" s="540"/>
      <c r="D1" s="721"/>
    </row>
    <row r="2" spans="1:4">
      <c r="A2" s="25" t="s">
        <v>260</v>
      </c>
      <c r="B2" s="26" t="s">
        <v>261</v>
      </c>
      <c r="C2" s="26" t="s">
        <v>19</v>
      </c>
      <c r="D2" s="27">
        <v>2022</v>
      </c>
    </row>
    <row r="3" spans="1:4">
      <c r="A3" s="352" t="s">
        <v>262</v>
      </c>
      <c r="B3" s="261" t="s">
        <v>9</v>
      </c>
      <c r="C3" s="261" t="s">
        <v>92</v>
      </c>
      <c r="D3" s="330">
        <f>IND_AGR_Recon!D37</f>
        <v>0.26016260162601629</v>
      </c>
    </row>
    <row r="4" spans="1:4" ht="30">
      <c r="A4" s="352" t="s">
        <v>263</v>
      </c>
      <c r="B4" s="261" t="s">
        <v>9</v>
      </c>
      <c r="C4" s="261" t="s">
        <v>92</v>
      </c>
      <c r="D4" s="330">
        <f>IND_AGR_Recon!B37</f>
        <v>0.10569105691056911</v>
      </c>
    </row>
    <row r="5" spans="1:4">
      <c r="A5" s="353" t="s">
        <v>264</v>
      </c>
      <c r="B5" s="331" t="s">
        <v>9</v>
      </c>
      <c r="C5" s="331" t="s">
        <v>92</v>
      </c>
      <c r="D5" s="332">
        <f>IND_AGR_Recon!C37</f>
        <v>0.54308943089430894</v>
      </c>
    </row>
    <row r="7" spans="1:4" ht="30">
      <c r="A7" s="757" t="s">
        <v>265</v>
      </c>
      <c r="B7" s="354" t="s">
        <v>10</v>
      </c>
      <c r="C7" s="354" t="s">
        <v>28</v>
      </c>
      <c r="D7" s="355">
        <f>IND_AGR_Recon!F27</f>
        <v>10.778443113772454</v>
      </c>
    </row>
    <row r="8" spans="1:4" ht="30">
      <c r="A8" s="758"/>
      <c r="B8" s="349" t="s">
        <v>11</v>
      </c>
      <c r="C8" s="349" t="s">
        <v>28</v>
      </c>
      <c r="D8" s="299">
        <f>IND_AGR_Recon!F28</f>
        <v>49.101796407185638</v>
      </c>
    </row>
    <row r="9" spans="1:4">
      <c r="A9" s="758"/>
      <c r="B9" s="349" t="s">
        <v>14</v>
      </c>
      <c r="C9" s="349" t="s">
        <v>28</v>
      </c>
      <c r="D9" s="299">
        <f>IND_AGR_Recon!F29</f>
        <v>16.167664670658684</v>
      </c>
    </row>
    <row r="10" spans="1:4">
      <c r="A10" s="758"/>
      <c r="B10" s="349" t="s">
        <v>12</v>
      </c>
      <c r="C10" s="349" t="s">
        <v>28</v>
      </c>
      <c r="D10" s="299">
        <f>IND_AGR_Recon!F30</f>
        <v>16.467065868263472</v>
      </c>
    </row>
    <row r="11" spans="1:4">
      <c r="A11" s="758"/>
      <c r="B11" s="349" t="s">
        <v>13</v>
      </c>
      <c r="C11" s="349" t="s">
        <v>28</v>
      </c>
      <c r="D11" s="299">
        <f>IND_AGR_Recon!F31</f>
        <v>7.4850299401197615</v>
      </c>
    </row>
    <row r="12" spans="1:4">
      <c r="A12" s="759"/>
      <c r="B12" s="350" t="s">
        <v>15</v>
      </c>
      <c r="C12" s="350" t="s">
        <v>28</v>
      </c>
      <c r="D12" s="301">
        <f>IND_AGR_Recon!F32</f>
        <v>0</v>
      </c>
    </row>
    <row r="14" spans="1:4" ht="30">
      <c r="A14" s="578" t="s">
        <v>266</v>
      </c>
      <c r="B14" s="356" t="s">
        <v>10</v>
      </c>
      <c r="C14" s="356" t="s">
        <v>28</v>
      </c>
      <c r="D14" s="357">
        <f>IND_AGR_Recon!F10</f>
        <v>60</v>
      </c>
    </row>
    <row r="15" spans="1:4" ht="30">
      <c r="A15" s="579"/>
      <c r="B15" s="265" t="s">
        <v>11</v>
      </c>
      <c r="C15" s="265" t="s">
        <v>28</v>
      </c>
      <c r="D15" s="276">
        <f>IND_AGR_Recon!F11</f>
        <v>80</v>
      </c>
    </row>
    <row r="16" spans="1:4">
      <c r="A16" s="580"/>
      <c r="B16" s="347" t="s">
        <v>14</v>
      </c>
      <c r="C16" s="347" t="s">
        <v>28</v>
      </c>
      <c r="D16" s="286">
        <f>IND_AGR_Recon!F12</f>
        <v>90</v>
      </c>
    </row>
    <row r="18" spans="1:3">
      <c r="A18" s="358" t="s">
        <v>204</v>
      </c>
      <c r="B18" s="16"/>
      <c r="C18" s="28"/>
    </row>
    <row r="19" spans="1:3">
      <c r="A19" s="82" t="s">
        <v>30</v>
      </c>
      <c r="C19" s="29"/>
    </row>
    <row r="20" spans="1:3">
      <c r="A20" s="30" t="s">
        <v>267</v>
      </c>
      <c r="B20" s="31" t="s">
        <v>31</v>
      </c>
      <c r="C20" s="32">
        <v>2022</v>
      </c>
    </row>
    <row r="21" spans="1:3">
      <c r="A21" s="359" t="s">
        <v>9</v>
      </c>
      <c r="B21" s="360" t="s">
        <v>28</v>
      </c>
      <c r="C21" s="361">
        <f>IND_AGR_RawData!B18/IND_AGR_RawData!B19*100</f>
        <v>10</v>
      </c>
    </row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7:A12"/>
    <mergeCell ref="A14:A16"/>
    <mergeCell ref="A1:D1"/>
  </mergeCell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  <outlinePr summaryBelow="0" summaryRight="0"/>
  </sheetPr>
  <dimension ref="A1:C8"/>
  <sheetViews>
    <sheetView workbookViewId="0">
      <selection activeCell="N14" sqref="N14"/>
    </sheetView>
  </sheetViews>
  <sheetFormatPr defaultColWidth="14.42578125" defaultRowHeight="15" customHeight="1"/>
  <cols>
    <col min="1" max="1" width="18.28515625" style="1" customWidth="1"/>
    <col min="2" max="2" width="7.140625" style="1" customWidth="1"/>
    <col min="3" max="16384" width="14.42578125" style="1"/>
  </cols>
  <sheetData>
    <row r="1" spans="1:3" ht="47.45" customHeight="1">
      <c r="A1" s="588" t="s">
        <v>268</v>
      </c>
      <c r="B1" s="534"/>
      <c r="C1" s="589"/>
    </row>
    <row r="2" spans="1:3">
      <c r="A2" s="362" t="s">
        <v>9</v>
      </c>
      <c r="B2" s="363" t="s">
        <v>19</v>
      </c>
      <c r="C2" s="33">
        <v>2022</v>
      </c>
    </row>
    <row r="3" spans="1:3">
      <c r="A3" s="362" t="s">
        <v>10</v>
      </c>
      <c r="B3" s="363" t="s">
        <v>1</v>
      </c>
      <c r="C3" s="364">
        <f>SUM(IND_AGR_RawData!B2:D2)/8760</f>
        <v>1.3698630136986301E-3</v>
      </c>
    </row>
    <row r="4" spans="1:3">
      <c r="A4" s="362" t="s">
        <v>11</v>
      </c>
      <c r="B4" s="363" t="s">
        <v>1</v>
      </c>
      <c r="C4" s="364">
        <f>SUM(IND_AGR_RawData!B3:D3)/8760</f>
        <v>4.6803652968036525E-3</v>
      </c>
    </row>
    <row r="5" spans="1:3">
      <c r="A5" s="362" t="s">
        <v>12</v>
      </c>
      <c r="B5" s="363" t="s">
        <v>1</v>
      </c>
      <c r="C5" s="364">
        <f>SUM(IND_AGR_RawData!B5:D5)/8760</f>
        <v>2.7397260273972603E-3</v>
      </c>
    </row>
    <row r="6" spans="1:3">
      <c r="A6" s="362" t="s">
        <v>13</v>
      </c>
      <c r="B6" s="363" t="s">
        <v>1</v>
      </c>
      <c r="C6" s="364">
        <f>SUM(IND_AGR_RawData!B6:D6)/8760</f>
        <v>5.7077625570776253E-4</v>
      </c>
    </row>
    <row r="7" spans="1:3">
      <c r="A7" s="362" t="s">
        <v>14</v>
      </c>
      <c r="B7" s="363" t="s">
        <v>1</v>
      </c>
      <c r="C7" s="364">
        <f>SUM(IND_AGR_RawData!B4:D4)/8760</f>
        <v>1.3698630136986301E-3</v>
      </c>
    </row>
    <row r="8" spans="1:3">
      <c r="A8" s="365" t="s">
        <v>15</v>
      </c>
      <c r="B8" s="366" t="s">
        <v>1</v>
      </c>
      <c r="C8" s="367">
        <f>SUM(IND_AGR_RawData!B7:D7)/8760</f>
        <v>3.6529680365296802E-3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C9B1-D921-4822-9A2B-CBDECA0D23DC}">
  <sheetPr>
    <tabColor theme="9" tint="-0.249977111117893"/>
  </sheetPr>
  <dimension ref="A1:D998"/>
  <sheetViews>
    <sheetView workbookViewId="0">
      <selection activeCell="N14" sqref="N14"/>
    </sheetView>
  </sheetViews>
  <sheetFormatPr defaultColWidth="10.85546875" defaultRowHeight="15" customHeight="1"/>
  <cols>
    <col min="1" max="1" width="28.140625" style="1" customWidth="1"/>
    <col min="2" max="4" width="15.7109375" style="1" customWidth="1"/>
    <col min="5" max="16384" width="10.85546875" style="1"/>
  </cols>
  <sheetData>
    <row r="1" spans="1:4" ht="30" customHeight="1">
      <c r="A1" s="368" t="s">
        <v>246</v>
      </c>
      <c r="B1" s="368" t="s">
        <v>247</v>
      </c>
      <c r="C1" s="368" t="s">
        <v>93</v>
      </c>
      <c r="D1" s="368" t="s">
        <v>96</v>
      </c>
    </row>
    <row r="2" spans="1:4" ht="12.6" customHeight="1">
      <c r="A2" s="369" t="s">
        <v>10</v>
      </c>
      <c r="B2" s="363">
        <v>0</v>
      </c>
      <c r="C2" s="363">
        <v>12</v>
      </c>
      <c r="D2" s="363">
        <v>0</v>
      </c>
    </row>
    <row r="3" spans="1:4" ht="12.6" customHeight="1">
      <c r="A3" s="369" t="s">
        <v>11</v>
      </c>
      <c r="B3" s="363">
        <v>0</v>
      </c>
      <c r="C3" s="363">
        <v>41</v>
      </c>
      <c r="D3" s="363">
        <v>0</v>
      </c>
    </row>
    <row r="4" spans="1:4" ht="12.6" customHeight="1">
      <c r="A4" s="369" t="s">
        <v>14</v>
      </c>
      <c r="B4" s="363">
        <v>0</v>
      </c>
      <c r="C4" s="363">
        <v>12</v>
      </c>
      <c r="D4" s="363">
        <v>0</v>
      </c>
    </row>
    <row r="5" spans="1:4" ht="12.6" customHeight="1">
      <c r="A5" s="369" t="s">
        <v>12</v>
      </c>
      <c r="B5" s="363">
        <v>13</v>
      </c>
      <c r="C5" s="363">
        <v>11</v>
      </c>
      <c r="D5" s="363">
        <v>0</v>
      </c>
    </row>
    <row r="6" spans="1:4" ht="12.6" customHeight="1">
      <c r="A6" s="369" t="s">
        <v>13</v>
      </c>
      <c r="B6" s="363">
        <v>0</v>
      </c>
      <c r="C6" s="363">
        <v>5</v>
      </c>
      <c r="D6" s="363">
        <v>0</v>
      </c>
    </row>
    <row r="7" spans="1:4" ht="12.6" customHeight="1">
      <c r="A7" s="369" t="s">
        <v>15</v>
      </c>
      <c r="B7" s="363">
        <v>0</v>
      </c>
      <c r="C7" s="363">
        <v>0</v>
      </c>
      <c r="D7" s="363">
        <v>32</v>
      </c>
    </row>
    <row r="8" spans="1:4" ht="30" customHeight="1"/>
    <row r="9" spans="1:4" ht="16.899999999999999" customHeight="1">
      <c r="A9" s="370" t="s">
        <v>248</v>
      </c>
      <c r="B9" s="370" t="s">
        <v>247</v>
      </c>
      <c r="C9" s="370" t="s">
        <v>93</v>
      </c>
      <c r="D9" s="370" t="s">
        <v>96</v>
      </c>
    </row>
    <row r="10" spans="1:4" ht="12.6" customHeight="1">
      <c r="A10" s="371" t="s">
        <v>10</v>
      </c>
      <c r="B10" s="371">
        <v>0</v>
      </c>
      <c r="C10" s="371">
        <v>0.6</v>
      </c>
      <c r="D10" s="371">
        <v>0</v>
      </c>
    </row>
    <row r="11" spans="1:4" ht="12.6" customHeight="1">
      <c r="A11" s="371" t="s">
        <v>11</v>
      </c>
      <c r="B11" s="371">
        <v>0</v>
      </c>
      <c r="C11" s="371">
        <v>0.8</v>
      </c>
      <c r="D11" s="371">
        <v>0</v>
      </c>
    </row>
    <row r="12" spans="1:4" ht="12.6" customHeight="1">
      <c r="A12" s="371" t="s">
        <v>14</v>
      </c>
      <c r="B12" s="371">
        <v>0</v>
      </c>
      <c r="C12" s="371">
        <v>0.9</v>
      </c>
      <c r="D12" s="371">
        <v>0</v>
      </c>
    </row>
    <row r="13" spans="1:4" ht="12.6" customHeight="1">
      <c r="A13" s="371" t="s">
        <v>12</v>
      </c>
      <c r="B13" s="371">
        <v>1</v>
      </c>
      <c r="C13" s="371">
        <v>1</v>
      </c>
      <c r="D13" s="371">
        <v>0</v>
      </c>
    </row>
    <row r="14" spans="1:4" ht="12.6" customHeight="1">
      <c r="A14" s="371" t="s">
        <v>13</v>
      </c>
      <c r="B14" s="371">
        <v>0</v>
      </c>
      <c r="C14" s="371">
        <v>1</v>
      </c>
      <c r="D14" s="371">
        <v>0</v>
      </c>
    </row>
    <row r="15" spans="1:4" ht="12.6" customHeight="1">
      <c r="A15" s="371" t="s">
        <v>15</v>
      </c>
      <c r="B15" s="371">
        <v>0</v>
      </c>
      <c r="C15" s="371">
        <v>0</v>
      </c>
      <c r="D15" s="371">
        <v>1</v>
      </c>
    </row>
    <row r="16" spans="1:4" ht="30" customHeight="1"/>
    <row r="17" spans="1:2" ht="30" customHeight="1">
      <c r="A17" s="2" t="s">
        <v>249</v>
      </c>
      <c r="B17" s="2">
        <v>2022</v>
      </c>
    </row>
    <row r="18" spans="1:2" ht="16.149999999999999" customHeight="1">
      <c r="A18" s="372" t="s">
        <v>9</v>
      </c>
      <c r="B18" s="373">
        <v>123</v>
      </c>
    </row>
    <row r="19" spans="1:2" ht="16.149999999999999" customHeight="1">
      <c r="A19" s="374" t="s">
        <v>34</v>
      </c>
      <c r="B19" s="375">
        <v>1230</v>
      </c>
    </row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F3A7-46B7-4043-9A0A-053F042F2B1F}">
  <sheetPr>
    <tabColor theme="9" tint="-0.249977111117893"/>
  </sheetPr>
  <dimension ref="A1:G999"/>
  <sheetViews>
    <sheetView topLeftCell="B17" workbookViewId="0">
      <selection activeCell="N14" sqref="N14"/>
    </sheetView>
  </sheetViews>
  <sheetFormatPr defaultColWidth="14.42578125" defaultRowHeight="15" customHeight="1"/>
  <cols>
    <col min="1" max="1" width="17.140625" style="5" customWidth="1"/>
    <col min="2" max="7" width="13.7109375" style="5" customWidth="1"/>
    <col min="8" max="26" width="8.7109375" style="5" customWidth="1"/>
    <col min="27" max="16384" width="14.42578125" style="5"/>
  </cols>
  <sheetData>
    <row r="1" spans="1:7" ht="44.45" customHeight="1">
      <c r="A1" s="280" t="s">
        <v>250</v>
      </c>
      <c r="B1" s="281" t="s">
        <v>247</v>
      </c>
      <c r="C1" s="281" t="s">
        <v>93</v>
      </c>
      <c r="D1" s="281" t="s">
        <v>96</v>
      </c>
      <c r="E1" s="281" t="s">
        <v>34</v>
      </c>
      <c r="F1" s="282" t="s">
        <v>251</v>
      </c>
    </row>
    <row r="2" spans="1:7">
      <c r="A2" s="272" t="s">
        <v>10</v>
      </c>
      <c r="B2" s="273">
        <f>IND_MIN_Raw_Data!B2</f>
        <v>0</v>
      </c>
      <c r="C2" s="273">
        <f>IND_MIN_Raw_Data!C2</f>
        <v>12</v>
      </c>
      <c r="D2" s="273">
        <f>IND_MIN_Raw_Data!D2</f>
        <v>0</v>
      </c>
      <c r="E2" s="273">
        <f t="shared" ref="E2:E7" si="0">SUM(B2:D2)</f>
        <v>12</v>
      </c>
      <c r="F2" s="274">
        <f>E2/8760</f>
        <v>1.3698630136986301E-3</v>
      </c>
    </row>
    <row r="3" spans="1:7">
      <c r="A3" s="272" t="s">
        <v>11</v>
      </c>
      <c r="B3" s="273">
        <f>IND_MIN_Raw_Data!B3</f>
        <v>0</v>
      </c>
      <c r="C3" s="273">
        <f>IND_MIN_Raw_Data!C3</f>
        <v>41</v>
      </c>
      <c r="D3" s="273">
        <f>IND_MIN_Raw_Data!D3</f>
        <v>0</v>
      </c>
      <c r="E3" s="273">
        <f t="shared" si="0"/>
        <v>41</v>
      </c>
      <c r="F3" s="274">
        <f t="shared" ref="F3:F7" si="1">E3/8760</f>
        <v>4.6803652968036525E-3</v>
      </c>
    </row>
    <row r="4" spans="1:7">
      <c r="A4" s="272" t="s">
        <v>14</v>
      </c>
      <c r="B4" s="273">
        <f>IND_MIN_Raw_Data!B4</f>
        <v>0</v>
      </c>
      <c r="C4" s="273">
        <f>IND_MIN_Raw_Data!C4</f>
        <v>12</v>
      </c>
      <c r="D4" s="273">
        <f>IND_MIN_Raw_Data!D4</f>
        <v>0</v>
      </c>
      <c r="E4" s="273">
        <f t="shared" si="0"/>
        <v>12</v>
      </c>
      <c r="F4" s="274">
        <f t="shared" si="1"/>
        <v>1.3698630136986301E-3</v>
      </c>
    </row>
    <row r="5" spans="1:7">
      <c r="A5" s="272" t="s">
        <v>12</v>
      </c>
      <c r="B5" s="273">
        <f>IND_MIN_Raw_Data!B5</f>
        <v>13</v>
      </c>
      <c r="C5" s="273">
        <f>IND_MIN_Raw_Data!C5</f>
        <v>11</v>
      </c>
      <c r="D5" s="273">
        <f>IND_MIN_Raw_Data!D5</f>
        <v>0</v>
      </c>
      <c r="E5" s="273">
        <f t="shared" si="0"/>
        <v>24</v>
      </c>
      <c r="F5" s="274">
        <f>E5/8760</f>
        <v>2.7397260273972603E-3</v>
      </c>
    </row>
    <row r="6" spans="1:7">
      <c r="A6" s="272" t="s">
        <v>13</v>
      </c>
      <c r="B6" s="273">
        <f>IND_MIN_Raw_Data!B6</f>
        <v>0</v>
      </c>
      <c r="C6" s="273">
        <f>IND_MIN_Raw_Data!C6</f>
        <v>5</v>
      </c>
      <c r="D6" s="273">
        <f>IND_MIN_Raw_Data!D6</f>
        <v>0</v>
      </c>
      <c r="E6" s="273">
        <f t="shared" si="0"/>
        <v>5</v>
      </c>
      <c r="F6" s="274">
        <f t="shared" si="1"/>
        <v>5.7077625570776253E-4</v>
      </c>
    </row>
    <row r="7" spans="1:7">
      <c r="A7" s="277" t="s">
        <v>15</v>
      </c>
      <c r="B7" s="278">
        <f>IND_MIN_Raw_Data!B7</f>
        <v>0</v>
      </c>
      <c r="C7" s="278">
        <f>IND_MIN_Raw_Data!C7</f>
        <v>0</v>
      </c>
      <c r="D7" s="278">
        <f>IND_MIN_Raw_Data!D7</f>
        <v>32</v>
      </c>
      <c r="E7" s="278">
        <f t="shared" si="0"/>
        <v>32</v>
      </c>
      <c r="F7" s="279">
        <f t="shared" si="1"/>
        <v>3.6529680365296802E-3</v>
      </c>
    </row>
    <row r="9" spans="1:7" ht="43.9" customHeight="1">
      <c r="A9" s="283" t="s">
        <v>252</v>
      </c>
      <c r="B9" s="339" t="s">
        <v>247</v>
      </c>
      <c r="C9" s="339" t="s">
        <v>93</v>
      </c>
      <c r="D9" s="339" t="s">
        <v>96</v>
      </c>
      <c r="E9" s="339" t="s">
        <v>253</v>
      </c>
      <c r="F9" s="339" t="s">
        <v>254</v>
      </c>
      <c r="G9" s="284" t="s">
        <v>255</v>
      </c>
    </row>
    <row r="10" spans="1:7">
      <c r="A10" s="275" t="s">
        <v>10</v>
      </c>
      <c r="B10" s="265">
        <f>IND_MIN_Raw_Data!B10</f>
        <v>0</v>
      </c>
      <c r="C10" s="265">
        <f>IND_MIN_Raw_Data!C10</f>
        <v>0.6</v>
      </c>
      <c r="D10" s="265">
        <f>IND_MIN_Raw_Data!D10</f>
        <v>0</v>
      </c>
      <c r="E10" s="265">
        <f>B10*100</f>
        <v>0</v>
      </c>
      <c r="F10" s="265">
        <f>C10*100</f>
        <v>60</v>
      </c>
      <c r="G10" s="276">
        <f t="shared" ref="G10" si="2">D10*100</f>
        <v>0</v>
      </c>
    </row>
    <row r="11" spans="1:7">
      <c r="A11" s="275" t="s">
        <v>11</v>
      </c>
      <c r="B11" s="265">
        <f>IND_MIN_Raw_Data!B11</f>
        <v>0</v>
      </c>
      <c r="C11" s="265">
        <f>IND_MIN_Raw_Data!C11</f>
        <v>0.8</v>
      </c>
      <c r="D11" s="265">
        <f>IND_MIN_Raw_Data!D11</f>
        <v>0</v>
      </c>
      <c r="E11" s="265">
        <f t="shared" ref="E11:G15" si="3">B11*100</f>
        <v>0</v>
      </c>
      <c r="F11" s="265">
        <f t="shared" si="3"/>
        <v>80</v>
      </c>
      <c r="G11" s="276">
        <f t="shared" si="3"/>
        <v>0</v>
      </c>
    </row>
    <row r="12" spans="1:7">
      <c r="A12" s="275" t="s">
        <v>14</v>
      </c>
      <c r="B12" s="265">
        <f>IND_MIN_Raw_Data!B12</f>
        <v>0</v>
      </c>
      <c r="C12" s="265">
        <f>IND_MIN_Raw_Data!C12</f>
        <v>0.9</v>
      </c>
      <c r="D12" s="265">
        <f>IND_MIN_Raw_Data!D12</f>
        <v>0</v>
      </c>
      <c r="E12" s="265">
        <f t="shared" si="3"/>
        <v>0</v>
      </c>
      <c r="F12" s="265">
        <f t="shared" si="3"/>
        <v>90</v>
      </c>
      <c r="G12" s="276">
        <f t="shared" si="3"/>
        <v>0</v>
      </c>
    </row>
    <row r="13" spans="1:7">
      <c r="A13" s="275" t="s">
        <v>12</v>
      </c>
      <c r="B13" s="265">
        <f>IND_MIN_Raw_Data!B13</f>
        <v>1</v>
      </c>
      <c r="C13" s="265">
        <f>IND_MIN_Raw_Data!C13</f>
        <v>1</v>
      </c>
      <c r="D13" s="265">
        <f>IND_MIN_Raw_Data!D13</f>
        <v>0</v>
      </c>
      <c r="E13" s="265">
        <f t="shared" si="3"/>
        <v>100</v>
      </c>
      <c r="F13" s="265">
        <f>C13*100</f>
        <v>100</v>
      </c>
      <c r="G13" s="276">
        <f t="shared" si="3"/>
        <v>0</v>
      </c>
    </row>
    <row r="14" spans="1:7">
      <c r="A14" s="275" t="s">
        <v>13</v>
      </c>
      <c r="B14" s="265">
        <f>IND_MIN_Raw_Data!B14</f>
        <v>0</v>
      </c>
      <c r="C14" s="265">
        <f>IND_MIN_Raw_Data!C14</f>
        <v>1</v>
      </c>
      <c r="D14" s="265">
        <f>IND_MIN_Raw_Data!D14</f>
        <v>0</v>
      </c>
      <c r="E14" s="265">
        <f t="shared" si="3"/>
        <v>0</v>
      </c>
      <c r="F14" s="265">
        <f t="shared" si="3"/>
        <v>100</v>
      </c>
      <c r="G14" s="276">
        <f t="shared" si="3"/>
        <v>0</v>
      </c>
    </row>
    <row r="15" spans="1:7">
      <c r="A15" s="285" t="s">
        <v>15</v>
      </c>
      <c r="B15" s="347">
        <f>IND_MIN_Raw_Data!B15</f>
        <v>0</v>
      </c>
      <c r="C15" s="347">
        <f>IND_MIN_Raw_Data!C15</f>
        <v>0</v>
      </c>
      <c r="D15" s="347">
        <f>IND_MIN_Raw_Data!D15</f>
        <v>1</v>
      </c>
      <c r="E15" s="347">
        <f t="shared" si="3"/>
        <v>0</v>
      </c>
      <c r="F15" s="347">
        <f t="shared" si="3"/>
        <v>0</v>
      </c>
      <c r="G15" s="286">
        <f t="shared" si="3"/>
        <v>100</v>
      </c>
    </row>
    <row r="17" spans="1:7" ht="43.9" customHeight="1">
      <c r="A17" s="287" t="s">
        <v>256</v>
      </c>
      <c r="B17" s="288" t="s">
        <v>247</v>
      </c>
      <c r="C17" s="288" t="s">
        <v>93</v>
      </c>
      <c r="D17" s="289" t="s">
        <v>96</v>
      </c>
    </row>
    <row r="18" spans="1:7">
      <c r="A18" s="290" t="s">
        <v>10</v>
      </c>
      <c r="B18" s="291">
        <f t="shared" ref="B18:D23" si="4">B2*B10</f>
        <v>0</v>
      </c>
      <c r="C18" s="291">
        <f t="shared" si="4"/>
        <v>7.1999999999999993</v>
      </c>
      <c r="D18" s="292">
        <f t="shared" si="4"/>
        <v>0</v>
      </c>
    </row>
    <row r="19" spans="1:7">
      <c r="A19" s="290" t="s">
        <v>11</v>
      </c>
      <c r="B19" s="291">
        <f t="shared" si="4"/>
        <v>0</v>
      </c>
      <c r="C19" s="291">
        <f t="shared" si="4"/>
        <v>32.800000000000004</v>
      </c>
      <c r="D19" s="292">
        <f t="shared" si="4"/>
        <v>0</v>
      </c>
    </row>
    <row r="20" spans="1:7" ht="15.75" customHeight="1">
      <c r="A20" s="290" t="s">
        <v>14</v>
      </c>
      <c r="B20" s="291">
        <f t="shared" si="4"/>
        <v>0</v>
      </c>
      <c r="C20" s="291">
        <f t="shared" si="4"/>
        <v>10.8</v>
      </c>
      <c r="D20" s="292">
        <f t="shared" si="4"/>
        <v>0</v>
      </c>
    </row>
    <row r="21" spans="1:7" ht="15.75" customHeight="1">
      <c r="A21" s="290" t="s">
        <v>12</v>
      </c>
      <c r="B21" s="291">
        <f t="shared" si="4"/>
        <v>13</v>
      </c>
      <c r="C21" s="291">
        <f t="shared" si="4"/>
        <v>11</v>
      </c>
      <c r="D21" s="292">
        <f t="shared" si="4"/>
        <v>0</v>
      </c>
    </row>
    <row r="22" spans="1:7" ht="15.75" customHeight="1">
      <c r="A22" s="290" t="s">
        <v>13</v>
      </c>
      <c r="B22" s="291">
        <f t="shared" si="4"/>
        <v>0</v>
      </c>
      <c r="C22" s="291">
        <f t="shared" si="4"/>
        <v>5</v>
      </c>
      <c r="D22" s="292">
        <f t="shared" si="4"/>
        <v>0</v>
      </c>
    </row>
    <row r="23" spans="1:7" ht="15.75" customHeight="1">
      <c r="A23" s="290" t="s">
        <v>15</v>
      </c>
      <c r="B23" s="291">
        <f t="shared" si="4"/>
        <v>0</v>
      </c>
      <c r="C23" s="291">
        <f t="shared" si="4"/>
        <v>0</v>
      </c>
      <c r="D23" s="292">
        <f t="shared" si="4"/>
        <v>32</v>
      </c>
    </row>
    <row r="24" spans="1:7" ht="15.75" customHeight="1">
      <c r="A24" s="293" t="s">
        <v>34</v>
      </c>
      <c r="B24" s="294">
        <f t="shared" ref="B24:D24" si="5">SUM(B18:B23)</f>
        <v>13</v>
      </c>
      <c r="C24" s="294">
        <f t="shared" si="5"/>
        <v>66.8</v>
      </c>
      <c r="D24" s="295">
        <f t="shared" si="5"/>
        <v>32</v>
      </c>
    </row>
    <row r="25" spans="1:7" ht="15.75" customHeight="1"/>
    <row r="26" spans="1:7" ht="46.15" customHeight="1">
      <c r="A26" s="296" t="s">
        <v>257</v>
      </c>
      <c r="B26" s="348" t="s">
        <v>247</v>
      </c>
      <c r="C26" s="348" t="s">
        <v>93</v>
      </c>
      <c r="D26" s="348" t="s">
        <v>96</v>
      </c>
      <c r="E26" s="348" t="s">
        <v>253</v>
      </c>
      <c r="F26" s="348" t="s">
        <v>254</v>
      </c>
      <c r="G26" s="297" t="s">
        <v>255</v>
      </c>
    </row>
    <row r="27" spans="1:7" ht="15.75" customHeight="1">
      <c r="A27" s="298" t="s">
        <v>10</v>
      </c>
      <c r="B27" s="349">
        <f>B18/B$24</f>
        <v>0</v>
      </c>
      <c r="C27" s="349">
        <f>C18/C$24</f>
        <v>0.10778443113772454</v>
      </c>
      <c r="D27" s="349">
        <f>D18/D$24</f>
        <v>0</v>
      </c>
      <c r="E27" s="349">
        <f t="shared" ref="E27:G28" si="6">B27*100</f>
        <v>0</v>
      </c>
      <c r="F27" s="349">
        <f t="shared" si="6"/>
        <v>10.778443113772454</v>
      </c>
      <c r="G27" s="299">
        <f t="shared" si="6"/>
        <v>0</v>
      </c>
    </row>
    <row r="28" spans="1:7" ht="15.75" customHeight="1">
      <c r="A28" s="298" t="s">
        <v>11</v>
      </c>
      <c r="B28" s="349">
        <f t="shared" ref="B28:D29" si="7">B19/B$24</f>
        <v>0</v>
      </c>
      <c r="C28" s="349">
        <f t="shared" si="7"/>
        <v>0.49101796407185638</v>
      </c>
      <c r="D28" s="349">
        <f t="shared" si="7"/>
        <v>0</v>
      </c>
      <c r="E28" s="349">
        <f>B28*100</f>
        <v>0</v>
      </c>
      <c r="F28" s="349">
        <f t="shared" si="6"/>
        <v>49.101796407185638</v>
      </c>
      <c r="G28" s="299">
        <f t="shared" si="6"/>
        <v>0</v>
      </c>
    </row>
    <row r="29" spans="1:7" ht="15.75" customHeight="1">
      <c r="A29" s="298" t="s">
        <v>14</v>
      </c>
      <c r="B29" s="349">
        <f>B20/B$24</f>
        <v>0</v>
      </c>
      <c r="C29" s="349">
        <f t="shared" si="7"/>
        <v>0.16167664670658685</v>
      </c>
      <c r="D29" s="349">
        <f t="shared" si="7"/>
        <v>0</v>
      </c>
      <c r="E29" s="349">
        <f t="shared" ref="E29:G32" si="8">B29*100</f>
        <v>0</v>
      </c>
      <c r="F29" s="349">
        <f>C29*100</f>
        <v>16.167664670658684</v>
      </c>
      <c r="G29" s="299">
        <f t="shared" si="8"/>
        <v>0</v>
      </c>
    </row>
    <row r="30" spans="1:7" ht="15.75" customHeight="1">
      <c r="A30" s="298" t="s">
        <v>12</v>
      </c>
      <c r="B30" s="349">
        <f t="shared" ref="B30:D31" si="9">B21/B$24</f>
        <v>1</v>
      </c>
      <c r="C30" s="349">
        <f t="shared" si="9"/>
        <v>0.16467065868263472</v>
      </c>
      <c r="D30" s="349">
        <f t="shared" si="9"/>
        <v>0</v>
      </c>
      <c r="E30" s="349">
        <f t="shared" si="8"/>
        <v>100</v>
      </c>
      <c r="F30" s="349">
        <f t="shared" si="8"/>
        <v>16.467065868263472</v>
      </c>
      <c r="G30" s="299">
        <f t="shared" si="8"/>
        <v>0</v>
      </c>
    </row>
    <row r="31" spans="1:7" ht="15.75" customHeight="1">
      <c r="A31" s="298" t="s">
        <v>13</v>
      </c>
      <c r="B31" s="349">
        <f t="shared" si="9"/>
        <v>0</v>
      </c>
      <c r="C31" s="349">
        <f t="shared" si="9"/>
        <v>7.4850299401197612E-2</v>
      </c>
      <c r="D31" s="349">
        <f t="shared" si="9"/>
        <v>0</v>
      </c>
      <c r="E31" s="349">
        <f t="shared" si="8"/>
        <v>0</v>
      </c>
      <c r="F31" s="349">
        <f t="shared" si="8"/>
        <v>7.4850299401197615</v>
      </c>
      <c r="G31" s="299">
        <f t="shared" si="8"/>
        <v>0</v>
      </c>
    </row>
    <row r="32" spans="1:7" ht="15.75" customHeight="1">
      <c r="A32" s="300" t="s">
        <v>15</v>
      </c>
      <c r="B32" s="350">
        <f>B23/B$24</f>
        <v>0</v>
      </c>
      <c r="C32" s="350">
        <f>C23/C$24</f>
        <v>0</v>
      </c>
      <c r="D32" s="350">
        <f>D23/D$24</f>
        <v>1</v>
      </c>
      <c r="E32" s="350">
        <f t="shared" si="8"/>
        <v>0</v>
      </c>
      <c r="F32" s="350">
        <f t="shared" si="8"/>
        <v>0</v>
      </c>
      <c r="G32" s="301">
        <f t="shared" si="8"/>
        <v>100</v>
      </c>
    </row>
    <row r="33" spans="1:4" ht="15.75" customHeight="1"/>
    <row r="34" spans="1:4" ht="15.75" customHeight="1">
      <c r="A34" s="20" t="s">
        <v>258</v>
      </c>
      <c r="B34" s="351">
        <v>123</v>
      </c>
    </row>
    <row r="35" spans="1:4" ht="15.75" customHeight="1"/>
    <row r="36" spans="1:4" ht="33" customHeight="1">
      <c r="A36" s="21"/>
      <c r="B36" s="22" t="s">
        <v>247</v>
      </c>
      <c r="C36" s="22" t="s">
        <v>93</v>
      </c>
      <c r="D36" s="23" t="s">
        <v>96</v>
      </c>
    </row>
    <row r="37" spans="1:4" ht="44.45" customHeight="1">
      <c r="A37" s="24" t="s">
        <v>259</v>
      </c>
      <c r="B37" s="331">
        <f>B24/$B$34</f>
        <v>0.10569105691056911</v>
      </c>
      <c r="C37" s="331">
        <f t="shared" ref="C37:D37" si="10">C24/$B$34</f>
        <v>0.54308943089430894</v>
      </c>
      <c r="D37" s="332">
        <f t="shared" si="10"/>
        <v>0.26016260162601629</v>
      </c>
    </row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E6A8-491F-48EC-A8B4-2B2C1DE5CFEE}">
  <sheetPr>
    <tabColor theme="9" tint="-0.249977111117893"/>
  </sheetPr>
  <dimension ref="A1:D1001"/>
  <sheetViews>
    <sheetView workbookViewId="0">
      <selection activeCell="N14" sqref="N14"/>
    </sheetView>
  </sheetViews>
  <sheetFormatPr defaultColWidth="14.42578125" defaultRowHeight="15" customHeight="1"/>
  <cols>
    <col min="1" max="1" width="22.7109375" style="5" customWidth="1"/>
    <col min="2" max="2" width="15.5703125" style="5" customWidth="1"/>
    <col min="3" max="3" width="13.42578125" style="5" customWidth="1"/>
    <col min="4" max="20" width="8.7109375" style="5" customWidth="1"/>
    <col min="21" max="16384" width="14.42578125" style="5"/>
  </cols>
  <sheetData>
    <row r="1" spans="1:4" ht="66" customHeight="1">
      <c r="A1" s="539" t="s">
        <v>259</v>
      </c>
      <c r="B1" s="540"/>
      <c r="C1" s="540"/>
      <c r="D1" s="721"/>
    </row>
    <row r="2" spans="1:4">
      <c r="A2" s="25" t="s">
        <v>260</v>
      </c>
      <c r="B2" s="26" t="s">
        <v>261</v>
      </c>
      <c r="C2" s="26" t="s">
        <v>19</v>
      </c>
      <c r="D2" s="27">
        <v>2022</v>
      </c>
    </row>
    <row r="3" spans="1:4">
      <c r="A3" s="352" t="s">
        <v>262</v>
      </c>
      <c r="B3" s="261" t="s">
        <v>9</v>
      </c>
      <c r="C3" s="261" t="s">
        <v>92</v>
      </c>
      <c r="D3" s="330">
        <f>IND_CON_Recon!D37</f>
        <v>0.26016260162601629</v>
      </c>
    </row>
    <row r="4" spans="1:4" ht="30">
      <c r="A4" s="352" t="s">
        <v>263</v>
      </c>
      <c r="B4" s="261" t="s">
        <v>9</v>
      </c>
      <c r="C4" s="261" t="s">
        <v>92</v>
      </c>
      <c r="D4" s="330">
        <f>IND_CON_Recon!B37</f>
        <v>0.10569105691056911</v>
      </c>
    </row>
    <row r="5" spans="1:4">
      <c r="A5" s="353" t="s">
        <v>264</v>
      </c>
      <c r="B5" s="331" t="s">
        <v>9</v>
      </c>
      <c r="C5" s="331" t="s">
        <v>92</v>
      </c>
      <c r="D5" s="332">
        <f>IND_CON_Recon!C37</f>
        <v>0.54308943089430894</v>
      </c>
    </row>
    <row r="7" spans="1:4" ht="30">
      <c r="A7" s="757" t="s">
        <v>265</v>
      </c>
      <c r="B7" s="354" t="s">
        <v>10</v>
      </c>
      <c r="C7" s="354" t="s">
        <v>28</v>
      </c>
      <c r="D7" s="355">
        <f>IND_CON_Recon!F27</f>
        <v>10.778443113772454</v>
      </c>
    </row>
    <row r="8" spans="1:4" ht="30">
      <c r="A8" s="758"/>
      <c r="B8" s="349" t="s">
        <v>11</v>
      </c>
      <c r="C8" s="349" t="s">
        <v>28</v>
      </c>
      <c r="D8" s="299">
        <f>IND_CON_Recon!F28</f>
        <v>49.101796407185638</v>
      </c>
    </row>
    <row r="9" spans="1:4">
      <c r="A9" s="758"/>
      <c r="B9" s="349" t="s">
        <v>14</v>
      </c>
      <c r="C9" s="349" t="s">
        <v>28</v>
      </c>
      <c r="D9" s="299">
        <f>IND_CON_Recon!F29</f>
        <v>16.167664670658684</v>
      </c>
    </row>
    <row r="10" spans="1:4">
      <c r="A10" s="758"/>
      <c r="B10" s="349" t="s">
        <v>12</v>
      </c>
      <c r="C10" s="349" t="s">
        <v>28</v>
      </c>
      <c r="D10" s="299">
        <f>IND_CON_Recon!F30</f>
        <v>16.467065868263472</v>
      </c>
    </row>
    <row r="11" spans="1:4">
      <c r="A11" s="758"/>
      <c r="B11" s="349" t="s">
        <v>13</v>
      </c>
      <c r="C11" s="349" t="s">
        <v>28</v>
      </c>
      <c r="D11" s="299">
        <f>IND_CON_Recon!F31</f>
        <v>7.4850299401197615</v>
      </c>
    </row>
    <row r="12" spans="1:4">
      <c r="A12" s="759"/>
      <c r="B12" s="350" t="s">
        <v>15</v>
      </c>
      <c r="C12" s="350" t="s">
        <v>28</v>
      </c>
      <c r="D12" s="301">
        <f>IND_CON_Recon!F32</f>
        <v>0</v>
      </c>
    </row>
    <row r="14" spans="1:4" ht="30">
      <c r="A14" s="578" t="s">
        <v>266</v>
      </c>
      <c r="B14" s="356" t="s">
        <v>10</v>
      </c>
      <c r="C14" s="356" t="s">
        <v>28</v>
      </c>
      <c r="D14" s="357">
        <f>IND_CON_Recon!F10</f>
        <v>60</v>
      </c>
    </row>
    <row r="15" spans="1:4" ht="30">
      <c r="A15" s="579"/>
      <c r="B15" s="265" t="s">
        <v>11</v>
      </c>
      <c r="C15" s="265" t="s">
        <v>28</v>
      </c>
      <c r="D15" s="276">
        <f>IND_CON_Recon!F11</f>
        <v>80</v>
      </c>
    </row>
    <row r="16" spans="1:4">
      <c r="A16" s="580"/>
      <c r="B16" s="347" t="s">
        <v>14</v>
      </c>
      <c r="C16" s="347" t="s">
        <v>28</v>
      </c>
      <c r="D16" s="286">
        <f>IND_CON_Recon!F12</f>
        <v>90</v>
      </c>
    </row>
    <row r="18" spans="1:3">
      <c r="A18" s="358" t="s">
        <v>204</v>
      </c>
      <c r="B18" s="16"/>
      <c r="C18" s="28"/>
    </row>
    <row r="19" spans="1:3">
      <c r="A19" s="82" t="s">
        <v>30</v>
      </c>
      <c r="C19" s="29"/>
    </row>
    <row r="20" spans="1:3">
      <c r="A20" s="30" t="s">
        <v>267</v>
      </c>
      <c r="B20" s="31" t="s">
        <v>31</v>
      </c>
      <c r="C20" s="32">
        <v>2022</v>
      </c>
    </row>
    <row r="21" spans="1:3">
      <c r="A21" s="359" t="s">
        <v>9</v>
      </c>
      <c r="B21" s="360" t="s">
        <v>28</v>
      </c>
      <c r="C21" s="361">
        <f>IND_MIN_Raw_Data!B18/IND_MIN_Raw_Data!B19*100</f>
        <v>10</v>
      </c>
    </row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1:D1"/>
    <mergeCell ref="A7:A12"/>
    <mergeCell ref="A14:A16"/>
  </mergeCell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8BB3-682E-4D14-BCB6-7003BF84B059}">
  <sheetPr>
    <tabColor theme="9" tint="-0.249977111117893"/>
    <outlinePr summaryBelow="0" summaryRight="0"/>
  </sheetPr>
  <dimension ref="A1:C8"/>
  <sheetViews>
    <sheetView workbookViewId="0">
      <selection activeCell="N14" sqref="N14"/>
    </sheetView>
  </sheetViews>
  <sheetFormatPr defaultColWidth="14.42578125" defaultRowHeight="15" customHeight="1"/>
  <cols>
    <col min="1" max="1" width="18.28515625" style="1" customWidth="1"/>
    <col min="2" max="2" width="7.140625" style="1" customWidth="1"/>
    <col min="3" max="16384" width="14.42578125" style="1"/>
  </cols>
  <sheetData>
    <row r="1" spans="1:3" ht="47.45" customHeight="1">
      <c r="A1" s="588" t="s">
        <v>268</v>
      </c>
      <c r="B1" s="534"/>
      <c r="C1" s="589"/>
    </row>
    <row r="2" spans="1:3">
      <c r="A2" s="362" t="s">
        <v>9</v>
      </c>
      <c r="B2" s="363" t="s">
        <v>19</v>
      </c>
      <c r="C2" s="33">
        <v>2022</v>
      </c>
    </row>
    <row r="3" spans="1:3">
      <c r="A3" s="362" t="s">
        <v>10</v>
      </c>
      <c r="B3" s="363" t="s">
        <v>1</v>
      </c>
      <c r="C3" s="364">
        <f>SUM(IND_MIN_Raw_Data!B2:D2)/8760</f>
        <v>1.3698630136986301E-3</v>
      </c>
    </row>
    <row r="4" spans="1:3">
      <c r="A4" s="362" t="s">
        <v>11</v>
      </c>
      <c r="B4" s="363" t="s">
        <v>1</v>
      </c>
      <c r="C4" s="364">
        <f>SUM(IND_MIN_Raw_Data!B3:D3)/8760</f>
        <v>4.6803652968036525E-3</v>
      </c>
    </row>
    <row r="5" spans="1:3">
      <c r="A5" s="362" t="s">
        <v>12</v>
      </c>
      <c r="B5" s="363" t="s">
        <v>1</v>
      </c>
      <c r="C5" s="364">
        <f>SUM(IND_MIN_Raw_Data!B5:D5)/8760</f>
        <v>2.7397260273972603E-3</v>
      </c>
    </row>
    <row r="6" spans="1:3">
      <c r="A6" s="362" t="s">
        <v>13</v>
      </c>
      <c r="B6" s="363" t="s">
        <v>1</v>
      </c>
      <c r="C6" s="364">
        <f>SUM(IND_MIN_Raw_Data!B6:D6)/8760</f>
        <v>5.7077625570776253E-4</v>
      </c>
    </row>
    <row r="7" spans="1:3">
      <c r="A7" s="362" t="s">
        <v>14</v>
      </c>
      <c r="B7" s="363" t="s">
        <v>1</v>
      </c>
      <c r="C7" s="364">
        <f>SUM(IND_MIN_Raw_Data!B4:D4)/8760</f>
        <v>1.3698630136986301E-3</v>
      </c>
    </row>
    <row r="8" spans="1:3">
      <c r="A8" s="365" t="s">
        <v>15</v>
      </c>
      <c r="B8" s="366" t="s">
        <v>1</v>
      </c>
      <c r="C8" s="367">
        <f>SUM(IND_MIN_Raw_Data!B7:D7)/8760</f>
        <v>3.6529680365296802E-3</v>
      </c>
    </row>
  </sheetData>
  <mergeCells count="1">
    <mergeCell ref="A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BEB4-1372-4EBB-A48F-E0866F1DE85A}">
  <sheetPr>
    <tabColor theme="9" tint="0.39997558519241921"/>
  </sheetPr>
  <dimension ref="A1:D998"/>
  <sheetViews>
    <sheetView workbookViewId="0">
      <selection activeCell="N14" sqref="N14"/>
    </sheetView>
  </sheetViews>
  <sheetFormatPr defaultColWidth="10.85546875" defaultRowHeight="15" customHeight="1"/>
  <cols>
    <col min="1" max="1" width="28.140625" style="5" customWidth="1"/>
    <col min="2" max="4" width="15.7109375" style="5" customWidth="1"/>
    <col min="5" max="16384" width="10.85546875" style="5"/>
  </cols>
  <sheetData>
    <row r="1" spans="1:4" ht="30" customHeight="1">
      <c r="A1" s="280" t="s">
        <v>246</v>
      </c>
      <c r="B1" s="281" t="s">
        <v>247</v>
      </c>
      <c r="C1" s="281" t="s">
        <v>93</v>
      </c>
      <c r="D1" s="282" t="s">
        <v>96</v>
      </c>
    </row>
    <row r="2" spans="1:4" ht="12.6" customHeight="1">
      <c r="A2" s="333" t="s">
        <v>10</v>
      </c>
      <c r="B2" s="334">
        <v>0</v>
      </c>
      <c r="C2" s="334">
        <v>12</v>
      </c>
      <c r="D2" s="335">
        <v>0</v>
      </c>
    </row>
    <row r="3" spans="1:4" ht="12.6" customHeight="1">
      <c r="A3" s="333" t="s">
        <v>11</v>
      </c>
      <c r="B3" s="334">
        <v>0</v>
      </c>
      <c r="C3" s="334">
        <v>41</v>
      </c>
      <c r="D3" s="335">
        <v>0</v>
      </c>
    </row>
    <row r="4" spans="1:4" ht="12.6" customHeight="1">
      <c r="A4" s="333" t="s">
        <v>14</v>
      </c>
      <c r="B4" s="334">
        <v>0</v>
      </c>
      <c r="C4" s="334">
        <v>12</v>
      </c>
      <c r="D4" s="335">
        <v>0</v>
      </c>
    </row>
    <row r="5" spans="1:4" ht="12.6" customHeight="1">
      <c r="A5" s="333" t="s">
        <v>12</v>
      </c>
      <c r="B5" s="334">
        <v>13</v>
      </c>
      <c r="C5" s="334">
        <v>11</v>
      </c>
      <c r="D5" s="335">
        <v>0</v>
      </c>
    </row>
    <row r="6" spans="1:4" ht="12.6" customHeight="1">
      <c r="A6" s="333" t="s">
        <v>13</v>
      </c>
      <c r="B6" s="334">
        <v>0</v>
      </c>
      <c r="C6" s="334">
        <v>5</v>
      </c>
      <c r="D6" s="335">
        <v>0</v>
      </c>
    </row>
    <row r="7" spans="1:4" ht="12.6" customHeight="1">
      <c r="A7" s="336" t="s">
        <v>15</v>
      </c>
      <c r="B7" s="337">
        <v>0</v>
      </c>
      <c r="C7" s="337">
        <v>0</v>
      </c>
      <c r="D7" s="338">
        <v>32</v>
      </c>
    </row>
    <row r="8" spans="1:4" ht="12" customHeight="1"/>
    <row r="9" spans="1:4" ht="37.9" customHeight="1">
      <c r="A9" s="4" t="s">
        <v>248</v>
      </c>
      <c r="B9" s="339" t="s">
        <v>247</v>
      </c>
      <c r="C9" s="339" t="s">
        <v>93</v>
      </c>
      <c r="D9" s="284" t="s">
        <v>96</v>
      </c>
    </row>
    <row r="10" spans="1:4" ht="12.6" customHeight="1">
      <c r="A10" s="340" t="s">
        <v>10</v>
      </c>
      <c r="B10" s="341">
        <v>0</v>
      </c>
      <c r="C10" s="341">
        <v>0.6</v>
      </c>
      <c r="D10" s="342">
        <v>0</v>
      </c>
    </row>
    <row r="11" spans="1:4" ht="12.6" customHeight="1">
      <c r="A11" s="340" t="s">
        <v>11</v>
      </c>
      <c r="B11" s="341">
        <v>0</v>
      </c>
      <c r="C11" s="341">
        <v>0.8</v>
      </c>
      <c r="D11" s="342">
        <v>0</v>
      </c>
    </row>
    <row r="12" spans="1:4" ht="12.6" customHeight="1">
      <c r="A12" s="340" t="s">
        <v>14</v>
      </c>
      <c r="B12" s="341">
        <v>0</v>
      </c>
      <c r="C12" s="341">
        <v>0.9</v>
      </c>
      <c r="D12" s="342">
        <v>0</v>
      </c>
    </row>
    <row r="13" spans="1:4" ht="12.6" customHeight="1">
      <c r="A13" s="340" t="s">
        <v>12</v>
      </c>
      <c r="B13" s="341">
        <v>1</v>
      </c>
      <c r="C13" s="341">
        <v>1</v>
      </c>
      <c r="D13" s="342">
        <v>0</v>
      </c>
    </row>
    <row r="14" spans="1:4" ht="12.6" customHeight="1">
      <c r="A14" s="340" t="s">
        <v>13</v>
      </c>
      <c r="B14" s="341">
        <v>0</v>
      </c>
      <c r="C14" s="341">
        <v>1</v>
      </c>
      <c r="D14" s="342">
        <v>0</v>
      </c>
    </row>
    <row r="15" spans="1:4" ht="12.6" customHeight="1">
      <c r="A15" s="343" t="s">
        <v>15</v>
      </c>
      <c r="B15" s="344">
        <v>0</v>
      </c>
      <c r="C15" s="344">
        <v>0</v>
      </c>
      <c r="D15" s="345">
        <v>1</v>
      </c>
    </row>
    <row r="16" spans="1:4" ht="13.15" customHeight="1"/>
    <row r="17" spans="1:2" ht="30" customHeight="1">
      <c r="A17" s="6" t="s">
        <v>249</v>
      </c>
      <c r="B17" s="7">
        <v>2022</v>
      </c>
    </row>
    <row r="18" spans="1:2" ht="16.149999999999999" customHeight="1">
      <c r="A18" s="82" t="s">
        <v>9</v>
      </c>
      <c r="B18" s="271">
        <v>123</v>
      </c>
    </row>
    <row r="19" spans="1:2" ht="16.149999999999999" customHeight="1">
      <c r="A19" s="346" t="s">
        <v>34</v>
      </c>
      <c r="B19" s="303">
        <v>1230</v>
      </c>
    </row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2139-5ED1-4B3D-B97F-4B20B445AE1C}">
  <sheetPr>
    <tabColor theme="9" tint="0.39997558519241921"/>
  </sheetPr>
  <dimension ref="A1:G999"/>
  <sheetViews>
    <sheetView workbookViewId="0">
      <selection activeCell="N14" sqref="N14"/>
    </sheetView>
  </sheetViews>
  <sheetFormatPr defaultColWidth="14.42578125" defaultRowHeight="15" customHeight="1"/>
  <cols>
    <col min="1" max="1" width="17.140625" style="5" customWidth="1"/>
    <col min="2" max="7" width="13.7109375" style="5" customWidth="1"/>
    <col min="8" max="26" width="8.7109375" style="5" customWidth="1"/>
    <col min="27" max="16384" width="14.42578125" style="5"/>
  </cols>
  <sheetData>
    <row r="1" spans="1:7" ht="44.45" customHeight="1">
      <c r="A1" s="280" t="s">
        <v>250</v>
      </c>
      <c r="B1" s="281" t="s">
        <v>247</v>
      </c>
      <c r="C1" s="281" t="s">
        <v>93</v>
      </c>
      <c r="D1" s="281" t="s">
        <v>96</v>
      </c>
      <c r="E1" s="281" t="s">
        <v>34</v>
      </c>
      <c r="F1" s="282" t="s">
        <v>251</v>
      </c>
    </row>
    <row r="2" spans="1:7">
      <c r="A2" s="272" t="s">
        <v>10</v>
      </c>
      <c r="B2" s="273">
        <f>IND_MIN_Raw_Data!B2</f>
        <v>0</v>
      </c>
      <c r="C2" s="273">
        <f>IND_MIN_Raw_Data!C2</f>
        <v>12</v>
      </c>
      <c r="D2" s="273">
        <f>IND_MIN_Raw_Data!D2</f>
        <v>0</v>
      </c>
      <c r="E2" s="273">
        <f t="shared" ref="E2:E7" si="0">SUM(B2:D2)</f>
        <v>12</v>
      </c>
      <c r="F2" s="274">
        <f>E2/8760</f>
        <v>1.3698630136986301E-3</v>
      </c>
    </row>
    <row r="3" spans="1:7">
      <c r="A3" s="272" t="s">
        <v>11</v>
      </c>
      <c r="B3" s="273">
        <f>IND_MIN_Raw_Data!B3</f>
        <v>0</v>
      </c>
      <c r="C3" s="273">
        <f>IND_MIN_Raw_Data!C3</f>
        <v>41</v>
      </c>
      <c r="D3" s="273">
        <f>IND_MIN_Raw_Data!D3</f>
        <v>0</v>
      </c>
      <c r="E3" s="273">
        <f t="shared" si="0"/>
        <v>41</v>
      </c>
      <c r="F3" s="274">
        <f t="shared" ref="F3:F7" si="1">E3/8760</f>
        <v>4.6803652968036525E-3</v>
      </c>
    </row>
    <row r="4" spans="1:7">
      <c r="A4" s="272" t="s">
        <v>14</v>
      </c>
      <c r="B4" s="273">
        <f>IND_MIN_Raw_Data!B4</f>
        <v>0</v>
      </c>
      <c r="C4" s="273">
        <f>IND_MIN_Raw_Data!C4</f>
        <v>12</v>
      </c>
      <c r="D4" s="273">
        <f>IND_MIN_Raw_Data!D4</f>
        <v>0</v>
      </c>
      <c r="E4" s="273">
        <f t="shared" si="0"/>
        <v>12</v>
      </c>
      <c r="F4" s="274">
        <f t="shared" si="1"/>
        <v>1.3698630136986301E-3</v>
      </c>
    </row>
    <row r="5" spans="1:7">
      <c r="A5" s="272" t="s">
        <v>12</v>
      </c>
      <c r="B5" s="273">
        <f>IND_MIN_Raw_Data!B5</f>
        <v>13</v>
      </c>
      <c r="C5" s="273">
        <f>IND_MIN_Raw_Data!C5</f>
        <v>11</v>
      </c>
      <c r="D5" s="273">
        <f>IND_MIN_Raw_Data!D5</f>
        <v>0</v>
      </c>
      <c r="E5" s="273">
        <f t="shared" si="0"/>
        <v>24</v>
      </c>
      <c r="F5" s="274">
        <f>E5/8760</f>
        <v>2.7397260273972603E-3</v>
      </c>
    </row>
    <row r="6" spans="1:7">
      <c r="A6" s="272" t="s">
        <v>13</v>
      </c>
      <c r="B6" s="273">
        <f>IND_MIN_Raw_Data!B6</f>
        <v>0</v>
      </c>
      <c r="C6" s="273">
        <f>IND_MIN_Raw_Data!C6</f>
        <v>5</v>
      </c>
      <c r="D6" s="273">
        <f>IND_MIN_Raw_Data!D6</f>
        <v>0</v>
      </c>
      <c r="E6" s="273">
        <f t="shared" si="0"/>
        <v>5</v>
      </c>
      <c r="F6" s="274">
        <f t="shared" si="1"/>
        <v>5.7077625570776253E-4</v>
      </c>
    </row>
    <row r="7" spans="1:7">
      <c r="A7" s="277" t="s">
        <v>15</v>
      </c>
      <c r="B7" s="278">
        <f>IND_MIN_Raw_Data!B7</f>
        <v>0</v>
      </c>
      <c r="C7" s="278">
        <f>IND_MIN_Raw_Data!C7</f>
        <v>0</v>
      </c>
      <c r="D7" s="278">
        <f>IND_MIN_Raw_Data!D7</f>
        <v>32</v>
      </c>
      <c r="E7" s="278">
        <f t="shared" si="0"/>
        <v>32</v>
      </c>
      <c r="F7" s="279">
        <f t="shared" si="1"/>
        <v>3.6529680365296802E-3</v>
      </c>
    </row>
    <row r="9" spans="1:7" ht="43.9" customHeight="1">
      <c r="A9" s="283" t="s">
        <v>252</v>
      </c>
      <c r="B9" s="339" t="s">
        <v>247</v>
      </c>
      <c r="C9" s="339" t="s">
        <v>93</v>
      </c>
      <c r="D9" s="339" t="s">
        <v>96</v>
      </c>
      <c r="E9" s="339" t="s">
        <v>253</v>
      </c>
      <c r="F9" s="339" t="s">
        <v>254</v>
      </c>
      <c r="G9" s="284" t="s">
        <v>255</v>
      </c>
    </row>
    <row r="10" spans="1:7">
      <c r="A10" s="275" t="s">
        <v>10</v>
      </c>
      <c r="B10" s="265">
        <f>IND_MIN_Raw_Data!B10</f>
        <v>0</v>
      </c>
      <c r="C10" s="265">
        <f>IND_MIN_Raw_Data!C10</f>
        <v>0.6</v>
      </c>
      <c r="D10" s="265">
        <f>IND_MIN_Raw_Data!D10</f>
        <v>0</v>
      </c>
      <c r="E10" s="265">
        <f>B10*100</f>
        <v>0</v>
      </c>
      <c r="F10" s="265">
        <f>C10*100</f>
        <v>60</v>
      </c>
      <c r="G10" s="276">
        <f t="shared" ref="G10" si="2">D10*100</f>
        <v>0</v>
      </c>
    </row>
    <row r="11" spans="1:7">
      <c r="A11" s="275" t="s">
        <v>11</v>
      </c>
      <c r="B11" s="265">
        <f>IND_MIN_Raw_Data!B11</f>
        <v>0</v>
      </c>
      <c r="C11" s="265">
        <f>IND_MIN_Raw_Data!C11</f>
        <v>0.8</v>
      </c>
      <c r="D11" s="265">
        <f>IND_MIN_Raw_Data!D11</f>
        <v>0</v>
      </c>
      <c r="E11" s="265">
        <f t="shared" ref="E11:G15" si="3">B11*100</f>
        <v>0</v>
      </c>
      <c r="F11" s="265">
        <f t="shared" si="3"/>
        <v>80</v>
      </c>
      <c r="G11" s="276">
        <f t="shared" si="3"/>
        <v>0</v>
      </c>
    </row>
    <row r="12" spans="1:7">
      <c r="A12" s="275" t="s">
        <v>14</v>
      </c>
      <c r="B12" s="265">
        <f>IND_MIN_Raw_Data!B12</f>
        <v>0</v>
      </c>
      <c r="C12" s="265">
        <f>IND_MIN_Raw_Data!C12</f>
        <v>0.9</v>
      </c>
      <c r="D12" s="265">
        <f>IND_MIN_Raw_Data!D12</f>
        <v>0</v>
      </c>
      <c r="E12" s="265">
        <f t="shared" si="3"/>
        <v>0</v>
      </c>
      <c r="F12" s="265">
        <f t="shared" si="3"/>
        <v>90</v>
      </c>
      <c r="G12" s="276">
        <f t="shared" si="3"/>
        <v>0</v>
      </c>
    </row>
    <row r="13" spans="1:7">
      <c r="A13" s="275" t="s">
        <v>12</v>
      </c>
      <c r="B13" s="265">
        <f>IND_MIN_Raw_Data!B13</f>
        <v>1</v>
      </c>
      <c r="C13" s="265">
        <f>IND_MIN_Raw_Data!C13</f>
        <v>1</v>
      </c>
      <c r="D13" s="265">
        <f>IND_MIN_Raw_Data!D13</f>
        <v>0</v>
      </c>
      <c r="E13" s="265">
        <f t="shared" si="3"/>
        <v>100</v>
      </c>
      <c r="F13" s="265">
        <f>C13*100</f>
        <v>100</v>
      </c>
      <c r="G13" s="276">
        <f t="shared" si="3"/>
        <v>0</v>
      </c>
    </row>
    <row r="14" spans="1:7">
      <c r="A14" s="275" t="s">
        <v>13</v>
      </c>
      <c r="B14" s="265">
        <f>IND_MIN_Raw_Data!B14</f>
        <v>0</v>
      </c>
      <c r="C14" s="265">
        <f>IND_MIN_Raw_Data!C14</f>
        <v>1</v>
      </c>
      <c r="D14" s="265">
        <f>IND_MIN_Raw_Data!D14</f>
        <v>0</v>
      </c>
      <c r="E14" s="265">
        <f t="shared" si="3"/>
        <v>0</v>
      </c>
      <c r="F14" s="265">
        <f t="shared" si="3"/>
        <v>100</v>
      </c>
      <c r="G14" s="276">
        <f t="shared" si="3"/>
        <v>0</v>
      </c>
    </row>
    <row r="15" spans="1:7">
      <c r="A15" s="285" t="s">
        <v>15</v>
      </c>
      <c r="B15" s="347">
        <f>IND_MIN_Raw_Data!B15</f>
        <v>0</v>
      </c>
      <c r="C15" s="347">
        <f>IND_MIN_Raw_Data!C15</f>
        <v>0</v>
      </c>
      <c r="D15" s="347">
        <f>IND_MIN_Raw_Data!D15</f>
        <v>1</v>
      </c>
      <c r="E15" s="347">
        <f t="shared" si="3"/>
        <v>0</v>
      </c>
      <c r="F15" s="347">
        <f t="shared" si="3"/>
        <v>0</v>
      </c>
      <c r="G15" s="286">
        <f t="shared" si="3"/>
        <v>100</v>
      </c>
    </row>
    <row r="17" spans="1:7" ht="43.9" customHeight="1">
      <c r="A17" s="287" t="s">
        <v>256</v>
      </c>
      <c r="B17" s="288" t="s">
        <v>247</v>
      </c>
      <c r="C17" s="288" t="s">
        <v>93</v>
      </c>
      <c r="D17" s="289" t="s">
        <v>96</v>
      </c>
    </row>
    <row r="18" spans="1:7">
      <c r="A18" s="290" t="s">
        <v>10</v>
      </c>
      <c r="B18" s="291">
        <f t="shared" ref="B18:D23" si="4">B2*B10</f>
        <v>0</v>
      </c>
      <c r="C18" s="291">
        <f t="shared" si="4"/>
        <v>7.1999999999999993</v>
      </c>
      <c r="D18" s="292">
        <f t="shared" si="4"/>
        <v>0</v>
      </c>
    </row>
    <row r="19" spans="1:7">
      <c r="A19" s="290" t="s">
        <v>11</v>
      </c>
      <c r="B19" s="291">
        <f t="shared" si="4"/>
        <v>0</v>
      </c>
      <c r="C19" s="291">
        <f t="shared" si="4"/>
        <v>32.800000000000004</v>
      </c>
      <c r="D19" s="292">
        <f t="shared" si="4"/>
        <v>0</v>
      </c>
    </row>
    <row r="20" spans="1:7" ht="15.75" customHeight="1">
      <c r="A20" s="290" t="s">
        <v>14</v>
      </c>
      <c r="B20" s="291">
        <f t="shared" si="4"/>
        <v>0</v>
      </c>
      <c r="C20" s="291">
        <f t="shared" si="4"/>
        <v>10.8</v>
      </c>
      <c r="D20" s="292">
        <f t="shared" si="4"/>
        <v>0</v>
      </c>
    </row>
    <row r="21" spans="1:7" ht="15.75" customHeight="1">
      <c r="A21" s="290" t="s">
        <v>12</v>
      </c>
      <c r="B21" s="291">
        <f t="shared" si="4"/>
        <v>13</v>
      </c>
      <c r="C21" s="291">
        <f t="shared" si="4"/>
        <v>11</v>
      </c>
      <c r="D21" s="292">
        <f t="shared" si="4"/>
        <v>0</v>
      </c>
    </row>
    <row r="22" spans="1:7" ht="15.75" customHeight="1">
      <c r="A22" s="290" t="s">
        <v>13</v>
      </c>
      <c r="B22" s="291">
        <f t="shared" si="4"/>
        <v>0</v>
      </c>
      <c r="C22" s="291">
        <f t="shared" si="4"/>
        <v>5</v>
      </c>
      <c r="D22" s="292">
        <f t="shared" si="4"/>
        <v>0</v>
      </c>
    </row>
    <row r="23" spans="1:7" ht="15.75" customHeight="1">
      <c r="A23" s="290" t="s">
        <v>15</v>
      </c>
      <c r="B23" s="291">
        <f t="shared" si="4"/>
        <v>0</v>
      </c>
      <c r="C23" s="291">
        <f t="shared" si="4"/>
        <v>0</v>
      </c>
      <c r="D23" s="292">
        <f t="shared" si="4"/>
        <v>32</v>
      </c>
    </row>
    <row r="24" spans="1:7" ht="15.75" customHeight="1">
      <c r="A24" s="293" t="s">
        <v>34</v>
      </c>
      <c r="B24" s="294">
        <f t="shared" ref="B24:D24" si="5">SUM(B18:B23)</f>
        <v>13</v>
      </c>
      <c r="C24" s="294">
        <f t="shared" si="5"/>
        <v>66.8</v>
      </c>
      <c r="D24" s="295">
        <f t="shared" si="5"/>
        <v>32</v>
      </c>
    </row>
    <row r="25" spans="1:7" ht="15.75" customHeight="1"/>
    <row r="26" spans="1:7" ht="46.15" customHeight="1">
      <c r="A26" s="296" t="s">
        <v>257</v>
      </c>
      <c r="B26" s="348" t="s">
        <v>247</v>
      </c>
      <c r="C26" s="348" t="s">
        <v>93</v>
      </c>
      <c r="D26" s="348" t="s">
        <v>96</v>
      </c>
      <c r="E26" s="348" t="s">
        <v>253</v>
      </c>
      <c r="F26" s="348" t="s">
        <v>254</v>
      </c>
      <c r="G26" s="297" t="s">
        <v>255</v>
      </c>
    </row>
    <row r="27" spans="1:7" ht="15.75" customHeight="1">
      <c r="A27" s="298" t="s">
        <v>10</v>
      </c>
      <c r="B27" s="349">
        <f>B18/B$24</f>
        <v>0</v>
      </c>
      <c r="C27" s="349">
        <f>C18/C$24</f>
        <v>0.10778443113772454</v>
      </c>
      <c r="D27" s="349">
        <f>D18/D$24</f>
        <v>0</v>
      </c>
      <c r="E27" s="349">
        <f t="shared" ref="E27:G28" si="6">B27*100</f>
        <v>0</v>
      </c>
      <c r="F27" s="349">
        <f t="shared" si="6"/>
        <v>10.778443113772454</v>
      </c>
      <c r="G27" s="299">
        <f t="shared" si="6"/>
        <v>0</v>
      </c>
    </row>
    <row r="28" spans="1:7" ht="15.75" customHeight="1">
      <c r="A28" s="298" t="s">
        <v>11</v>
      </c>
      <c r="B28" s="349">
        <f t="shared" ref="B28:D29" si="7">B19/B$24</f>
        <v>0</v>
      </c>
      <c r="C28" s="349">
        <f t="shared" si="7"/>
        <v>0.49101796407185638</v>
      </c>
      <c r="D28" s="349">
        <f t="shared" si="7"/>
        <v>0</v>
      </c>
      <c r="E28" s="349">
        <f>B28*100</f>
        <v>0</v>
      </c>
      <c r="F28" s="349">
        <f t="shared" si="6"/>
        <v>49.101796407185638</v>
      </c>
      <c r="G28" s="299">
        <f t="shared" si="6"/>
        <v>0</v>
      </c>
    </row>
    <row r="29" spans="1:7" ht="15.75" customHeight="1">
      <c r="A29" s="298" t="s">
        <v>14</v>
      </c>
      <c r="B29" s="349">
        <f>B20/B$24</f>
        <v>0</v>
      </c>
      <c r="C29" s="349">
        <f t="shared" si="7"/>
        <v>0.16167664670658685</v>
      </c>
      <c r="D29" s="349">
        <f t="shared" si="7"/>
        <v>0</v>
      </c>
      <c r="E29" s="349">
        <f t="shared" ref="E29:G32" si="8">B29*100</f>
        <v>0</v>
      </c>
      <c r="F29" s="349">
        <f>C29*100</f>
        <v>16.167664670658684</v>
      </c>
      <c r="G29" s="299">
        <f t="shared" si="8"/>
        <v>0</v>
      </c>
    </row>
    <row r="30" spans="1:7" ht="15.75" customHeight="1">
      <c r="A30" s="298" t="s">
        <v>12</v>
      </c>
      <c r="B30" s="349">
        <f t="shared" ref="B30:D31" si="9">B21/B$24</f>
        <v>1</v>
      </c>
      <c r="C30" s="349">
        <f t="shared" si="9"/>
        <v>0.16467065868263472</v>
      </c>
      <c r="D30" s="349">
        <f t="shared" si="9"/>
        <v>0</v>
      </c>
      <c r="E30" s="349">
        <f t="shared" si="8"/>
        <v>100</v>
      </c>
      <c r="F30" s="349">
        <f t="shared" si="8"/>
        <v>16.467065868263472</v>
      </c>
      <c r="G30" s="299">
        <f t="shared" si="8"/>
        <v>0</v>
      </c>
    </row>
    <row r="31" spans="1:7" ht="15.75" customHeight="1">
      <c r="A31" s="298" t="s">
        <v>13</v>
      </c>
      <c r="B31" s="349">
        <f t="shared" si="9"/>
        <v>0</v>
      </c>
      <c r="C31" s="349">
        <f t="shared" si="9"/>
        <v>7.4850299401197612E-2</v>
      </c>
      <c r="D31" s="349">
        <f t="shared" si="9"/>
        <v>0</v>
      </c>
      <c r="E31" s="349">
        <f t="shared" si="8"/>
        <v>0</v>
      </c>
      <c r="F31" s="349">
        <f t="shared" si="8"/>
        <v>7.4850299401197615</v>
      </c>
      <c r="G31" s="299">
        <f t="shared" si="8"/>
        <v>0</v>
      </c>
    </row>
    <row r="32" spans="1:7" ht="15.75" customHeight="1">
      <c r="A32" s="300" t="s">
        <v>15</v>
      </c>
      <c r="B32" s="350">
        <f>B23/B$24</f>
        <v>0</v>
      </c>
      <c r="C32" s="350">
        <f>C23/C$24</f>
        <v>0</v>
      </c>
      <c r="D32" s="350">
        <f>D23/D$24</f>
        <v>1</v>
      </c>
      <c r="E32" s="350">
        <f t="shared" si="8"/>
        <v>0</v>
      </c>
      <c r="F32" s="350">
        <f t="shared" si="8"/>
        <v>0</v>
      </c>
      <c r="G32" s="301">
        <f t="shared" si="8"/>
        <v>100</v>
      </c>
    </row>
    <row r="33" spans="1:4" ht="15.75" customHeight="1"/>
    <row r="34" spans="1:4" ht="15.75" customHeight="1">
      <c r="A34" s="20" t="s">
        <v>258</v>
      </c>
      <c r="B34" s="351">
        <v>123</v>
      </c>
    </row>
    <row r="35" spans="1:4" ht="15.75" customHeight="1"/>
    <row r="36" spans="1:4" ht="33" customHeight="1">
      <c r="A36" s="21"/>
      <c r="B36" s="22" t="s">
        <v>247</v>
      </c>
      <c r="C36" s="22" t="s">
        <v>93</v>
      </c>
      <c r="D36" s="23" t="s">
        <v>96</v>
      </c>
    </row>
    <row r="37" spans="1:4" ht="44.45" customHeight="1">
      <c r="A37" s="24" t="s">
        <v>259</v>
      </c>
      <c r="B37" s="331">
        <f>B24/$B$34</f>
        <v>0.10569105691056911</v>
      </c>
      <c r="C37" s="331">
        <f t="shared" ref="C37:D37" si="10">C24/$B$34</f>
        <v>0.54308943089430894</v>
      </c>
      <c r="D37" s="332">
        <f t="shared" si="10"/>
        <v>0.26016260162601629</v>
      </c>
    </row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D149-8BD0-4F48-817B-DB88AFC0B55D}">
  <sheetPr>
    <tabColor theme="9" tint="0.39997558519241921"/>
  </sheetPr>
  <dimension ref="A1:D1001"/>
  <sheetViews>
    <sheetView workbookViewId="0">
      <selection activeCell="N14" sqref="N14"/>
    </sheetView>
  </sheetViews>
  <sheetFormatPr defaultColWidth="14.42578125" defaultRowHeight="15" customHeight="1"/>
  <cols>
    <col min="1" max="1" width="22.7109375" style="5" customWidth="1"/>
    <col min="2" max="2" width="15.5703125" style="5" customWidth="1"/>
    <col min="3" max="3" width="13.42578125" style="5" customWidth="1"/>
    <col min="4" max="20" width="8.7109375" style="5" customWidth="1"/>
    <col min="21" max="16384" width="14.42578125" style="5"/>
  </cols>
  <sheetData>
    <row r="1" spans="1:4" ht="66" customHeight="1">
      <c r="A1" s="539" t="s">
        <v>259</v>
      </c>
      <c r="B1" s="540"/>
      <c r="C1" s="540"/>
      <c r="D1" s="721"/>
    </row>
    <row r="2" spans="1:4">
      <c r="A2" s="25" t="s">
        <v>260</v>
      </c>
      <c r="B2" s="26" t="s">
        <v>261</v>
      </c>
      <c r="C2" s="26" t="s">
        <v>19</v>
      </c>
      <c r="D2" s="27">
        <v>2022</v>
      </c>
    </row>
    <row r="3" spans="1:4">
      <c r="A3" s="352" t="s">
        <v>262</v>
      </c>
      <c r="B3" s="261" t="s">
        <v>9</v>
      </c>
      <c r="C3" s="261" t="s">
        <v>92</v>
      </c>
      <c r="D3" s="330">
        <f>IND_MIN_Reco!D37</f>
        <v>0.26016260162601629</v>
      </c>
    </row>
    <row r="4" spans="1:4" ht="30">
      <c r="A4" s="352" t="s">
        <v>263</v>
      </c>
      <c r="B4" s="261" t="s">
        <v>9</v>
      </c>
      <c r="C4" s="261" t="s">
        <v>92</v>
      </c>
      <c r="D4" s="330">
        <f>IND_MIN_Reco!B37</f>
        <v>0.10569105691056911</v>
      </c>
    </row>
    <row r="5" spans="1:4">
      <c r="A5" s="353" t="s">
        <v>264</v>
      </c>
      <c r="B5" s="331" t="s">
        <v>9</v>
      </c>
      <c r="C5" s="331" t="s">
        <v>92</v>
      </c>
      <c r="D5" s="332">
        <f>IND_MIN_Reco!C37</f>
        <v>0.54308943089430894</v>
      </c>
    </row>
    <row r="7" spans="1:4" ht="30">
      <c r="A7" s="757" t="s">
        <v>265</v>
      </c>
      <c r="B7" s="354" t="s">
        <v>10</v>
      </c>
      <c r="C7" s="354" t="s">
        <v>28</v>
      </c>
      <c r="D7" s="355">
        <f>IND_MIN_Reco!F27</f>
        <v>10.778443113772454</v>
      </c>
    </row>
    <row r="8" spans="1:4" ht="30">
      <c r="A8" s="758"/>
      <c r="B8" s="349" t="s">
        <v>11</v>
      </c>
      <c r="C8" s="349" t="s">
        <v>28</v>
      </c>
      <c r="D8" s="299">
        <f>IND_MIN_Reco!F28</f>
        <v>49.101796407185638</v>
      </c>
    </row>
    <row r="9" spans="1:4">
      <c r="A9" s="758"/>
      <c r="B9" s="349" t="s">
        <v>14</v>
      </c>
      <c r="C9" s="349" t="s">
        <v>28</v>
      </c>
      <c r="D9" s="299">
        <f>IND_MIN_Reco!F29</f>
        <v>16.167664670658684</v>
      </c>
    </row>
    <row r="10" spans="1:4">
      <c r="A10" s="758"/>
      <c r="B10" s="349" t="s">
        <v>12</v>
      </c>
      <c r="C10" s="349" t="s">
        <v>28</v>
      </c>
      <c r="D10" s="299">
        <f>IND_MIN_Reco!F30</f>
        <v>16.467065868263472</v>
      </c>
    </row>
    <row r="11" spans="1:4">
      <c r="A11" s="758"/>
      <c r="B11" s="349" t="s">
        <v>13</v>
      </c>
      <c r="C11" s="349" t="s">
        <v>28</v>
      </c>
      <c r="D11" s="299">
        <f>IND_MIN_Reco!F31</f>
        <v>7.4850299401197615</v>
      </c>
    </row>
    <row r="12" spans="1:4">
      <c r="A12" s="759"/>
      <c r="B12" s="350" t="s">
        <v>15</v>
      </c>
      <c r="C12" s="350" t="s">
        <v>28</v>
      </c>
      <c r="D12" s="301">
        <f>IND_MIN_Reco!F32</f>
        <v>0</v>
      </c>
    </row>
    <row r="14" spans="1:4" ht="30">
      <c r="A14" s="578" t="s">
        <v>266</v>
      </c>
      <c r="B14" s="356" t="s">
        <v>10</v>
      </c>
      <c r="C14" s="356" t="s">
        <v>28</v>
      </c>
      <c r="D14" s="357">
        <f>IND_MIN_Reco!F10</f>
        <v>60</v>
      </c>
    </row>
    <row r="15" spans="1:4" ht="30">
      <c r="A15" s="579"/>
      <c r="B15" s="265" t="s">
        <v>11</v>
      </c>
      <c r="C15" s="265" t="s">
        <v>28</v>
      </c>
      <c r="D15" s="276">
        <f>IND_MIN_Reco!F11</f>
        <v>80</v>
      </c>
    </row>
    <row r="16" spans="1:4">
      <c r="A16" s="580"/>
      <c r="B16" s="347" t="s">
        <v>14</v>
      </c>
      <c r="C16" s="347" t="s">
        <v>28</v>
      </c>
      <c r="D16" s="286">
        <f>IND_MIN_Reco!F12</f>
        <v>90</v>
      </c>
    </row>
    <row r="18" spans="1:3">
      <c r="A18" s="358" t="s">
        <v>204</v>
      </c>
      <c r="B18" s="16"/>
      <c r="C18" s="28"/>
    </row>
    <row r="19" spans="1:3">
      <c r="A19" s="82" t="s">
        <v>30</v>
      </c>
      <c r="C19" s="29"/>
    </row>
    <row r="20" spans="1:3">
      <c r="A20" s="30" t="s">
        <v>267</v>
      </c>
      <c r="B20" s="31" t="s">
        <v>31</v>
      </c>
      <c r="C20" s="32">
        <v>2022</v>
      </c>
    </row>
    <row r="21" spans="1:3">
      <c r="A21" s="359" t="s">
        <v>9</v>
      </c>
      <c r="B21" s="360" t="s">
        <v>28</v>
      </c>
      <c r="C21" s="361">
        <f>IND_MIN_Raw_Data!B18/IND_MIN_Raw_Data!B19*100</f>
        <v>10</v>
      </c>
    </row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1:D1"/>
    <mergeCell ref="A7:A12"/>
    <mergeCell ref="A14:A16"/>
  </mergeCell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812C-25FC-4DEC-95E0-D0D057EDD706}">
  <sheetPr>
    <tabColor theme="9" tint="0.39997558519241921"/>
    <outlinePr summaryBelow="0" summaryRight="0"/>
  </sheetPr>
  <dimension ref="A1:C8"/>
  <sheetViews>
    <sheetView workbookViewId="0">
      <selection activeCell="N14" sqref="N14"/>
    </sheetView>
  </sheetViews>
  <sheetFormatPr defaultColWidth="14.42578125" defaultRowHeight="15" customHeight="1"/>
  <cols>
    <col min="1" max="1" width="18.28515625" style="1" customWidth="1"/>
    <col min="2" max="2" width="7.140625" style="1" customWidth="1"/>
    <col min="3" max="16384" width="14.42578125" style="1"/>
  </cols>
  <sheetData>
    <row r="1" spans="1:3" ht="47.45" customHeight="1">
      <c r="A1" s="588" t="s">
        <v>268</v>
      </c>
      <c r="B1" s="534"/>
      <c r="C1" s="589"/>
    </row>
    <row r="2" spans="1:3">
      <c r="A2" s="362" t="s">
        <v>9</v>
      </c>
      <c r="B2" s="363" t="s">
        <v>19</v>
      </c>
      <c r="C2" s="33">
        <v>2022</v>
      </c>
    </row>
    <row r="3" spans="1:3">
      <c r="A3" s="362" t="s">
        <v>10</v>
      </c>
      <c r="B3" s="363" t="s">
        <v>1</v>
      </c>
      <c r="C3" s="364">
        <f>SUM(IND_MIN_Raw_Data!B2:D2)/8760</f>
        <v>1.3698630136986301E-3</v>
      </c>
    </row>
    <row r="4" spans="1:3">
      <c r="A4" s="362" t="s">
        <v>11</v>
      </c>
      <c r="B4" s="363" t="s">
        <v>1</v>
      </c>
      <c r="C4" s="364">
        <f>SUM(IND_MIN_Raw_Data!B3:D3)/8760</f>
        <v>4.6803652968036525E-3</v>
      </c>
    </row>
    <row r="5" spans="1:3">
      <c r="A5" s="362" t="s">
        <v>12</v>
      </c>
      <c r="B5" s="363" t="s">
        <v>1</v>
      </c>
      <c r="C5" s="364">
        <f>SUM(IND_MIN_Raw_Data!B5:D5)/8760</f>
        <v>2.7397260273972603E-3</v>
      </c>
    </row>
    <row r="6" spans="1:3">
      <c r="A6" s="362" t="s">
        <v>13</v>
      </c>
      <c r="B6" s="363" t="s">
        <v>1</v>
      </c>
      <c r="C6" s="364">
        <f>SUM(IND_MIN_Raw_Data!B6:D6)/8760</f>
        <v>5.7077625570776253E-4</v>
      </c>
    </row>
    <row r="7" spans="1:3">
      <c r="A7" s="362" t="s">
        <v>14</v>
      </c>
      <c r="B7" s="363" t="s">
        <v>1</v>
      </c>
      <c r="C7" s="364">
        <f>SUM(IND_MIN_Raw_Data!B4:D4)/8760</f>
        <v>1.3698630136986301E-3</v>
      </c>
    </row>
    <row r="8" spans="1:3">
      <c r="A8" s="365" t="s">
        <v>15</v>
      </c>
      <c r="B8" s="366" t="s">
        <v>1</v>
      </c>
      <c r="C8" s="367">
        <f>SUM(IND_MIN_Raw_Data!B7:D7)/8760</f>
        <v>3.6529680365296802E-3</v>
      </c>
    </row>
  </sheetData>
  <mergeCells count="1">
    <mergeCell ref="A1: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3C96-FDE9-49DE-94F6-FCF4DF4D55D9}">
  <sheetPr>
    <tabColor theme="4"/>
  </sheetPr>
  <dimension ref="A1:I184"/>
  <sheetViews>
    <sheetView zoomScale="90" zoomScaleNormal="90" workbookViewId="0">
      <selection activeCell="A141" sqref="A141:I141"/>
    </sheetView>
  </sheetViews>
  <sheetFormatPr defaultColWidth="8.85546875" defaultRowHeight="12.75"/>
  <cols>
    <col min="1" max="1" width="37" style="147" customWidth="1"/>
    <col min="2" max="2" width="16.85546875" style="147" customWidth="1"/>
    <col min="3" max="9" width="7.7109375" style="147" customWidth="1"/>
    <col min="10" max="10" width="8.85546875" style="147"/>
    <col min="11" max="11" width="19.28515625" style="147" customWidth="1"/>
    <col min="12" max="16384" width="8.85546875" style="147"/>
  </cols>
  <sheetData>
    <row r="1" spans="1:9">
      <c r="A1" s="768" t="s">
        <v>382</v>
      </c>
      <c r="B1" s="769"/>
      <c r="C1" s="769"/>
      <c r="D1" s="769"/>
      <c r="E1" s="769"/>
      <c r="F1" s="769"/>
      <c r="G1" s="769"/>
      <c r="H1" s="769"/>
      <c r="I1" s="770"/>
    </row>
    <row r="2" spans="1:9">
      <c r="A2" s="764" t="s">
        <v>312</v>
      </c>
      <c r="B2" s="765"/>
      <c r="C2" s="765"/>
      <c r="D2" s="765"/>
      <c r="E2" s="765"/>
      <c r="F2" s="765"/>
      <c r="G2" s="765"/>
      <c r="H2" s="765"/>
      <c r="I2" s="766"/>
    </row>
    <row r="3" spans="1:9">
      <c r="A3" s="475" t="s">
        <v>76</v>
      </c>
      <c r="B3" s="476" t="s">
        <v>19</v>
      </c>
      <c r="C3" s="476" t="s">
        <v>2</v>
      </c>
      <c r="D3" s="476" t="s">
        <v>3</v>
      </c>
      <c r="E3" s="476" t="s">
        <v>4</v>
      </c>
      <c r="F3" s="476" t="s">
        <v>5</v>
      </c>
      <c r="G3" s="476" t="s">
        <v>6</v>
      </c>
      <c r="H3" s="476" t="s">
        <v>7</v>
      </c>
      <c r="I3" s="477" t="s">
        <v>8</v>
      </c>
    </row>
    <row r="4" spans="1:9">
      <c r="A4" s="478" t="s">
        <v>9</v>
      </c>
      <c r="B4" s="479"/>
      <c r="C4" s="480"/>
      <c r="D4" s="480"/>
      <c r="E4" s="480"/>
      <c r="F4" s="480"/>
      <c r="G4" s="480"/>
      <c r="H4" s="480"/>
      <c r="I4" s="481"/>
    </row>
    <row r="5" spans="1:9">
      <c r="A5" s="495" t="s">
        <v>335</v>
      </c>
      <c r="B5" s="492" t="s">
        <v>55</v>
      </c>
      <c r="C5" s="493">
        <v>123</v>
      </c>
      <c r="D5" s="493">
        <v>123</v>
      </c>
      <c r="E5" s="493">
        <v>123</v>
      </c>
      <c r="F5" s="493">
        <v>123</v>
      </c>
      <c r="G5" s="493">
        <v>123</v>
      </c>
      <c r="H5" s="493">
        <v>123</v>
      </c>
      <c r="I5" s="496">
        <v>123</v>
      </c>
    </row>
    <row r="6" spans="1:9">
      <c r="A6" s="495" t="s">
        <v>336</v>
      </c>
      <c r="B6" s="492" t="s">
        <v>55</v>
      </c>
      <c r="C6" s="493">
        <v>1234</v>
      </c>
      <c r="D6" s="493">
        <v>1234</v>
      </c>
      <c r="E6" s="493">
        <v>1234</v>
      </c>
      <c r="F6" s="493">
        <v>1234</v>
      </c>
      <c r="G6" s="493">
        <v>1234</v>
      </c>
      <c r="H6" s="493">
        <v>1234</v>
      </c>
      <c r="I6" s="496">
        <v>1234</v>
      </c>
    </row>
    <row r="7" spans="1:9">
      <c r="A7" s="495" t="s">
        <v>337</v>
      </c>
      <c r="B7" s="492" t="s">
        <v>55</v>
      </c>
      <c r="C7" s="493">
        <v>4123</v>
      </c>
      <c r="D7" s="493">
        <v>4123</v>
      </c>
      <c r="E7" s="493">
        <v>4123</v>
      </c>
      <c r="F7" s="493">
        <v>4123</v>
      </c>
      <c r="G7" s="493">
        <v>4123</v>
      </c>
      <c r="H7" s="493">
        <v>4123</v>
      </c>
      <c r="I7" s="496">
        <v>4123</v>
      </c>
    </row>
    <row r="8" spans="1:9">
      <c r="A8" s="495" t="s">
        <v>338</v>
      </c>
      <c r="B8" s="492" t="s">
        <v>55</v>
      </c>
      <c r="C8" s="493">
        <v>151</v>
      </c>
      <c r="D8" s="493">
        <v>151</v>
      </c>
      <c r="E8" s="493">
        <v>151</v>
      </c>
      <c r="F8" s="493">
        <v>151</v>
      </c>
      <c r="G8" s="493">
        <v>151</v>
      </c>
      <c r="H8" s="493">
        <v>151</v>
      </c>
      <c r="I8" s="496">
        <v>151</v>
      </c>
    </row>
    <row r="9" spans="1:9">
      <c r="A9" s="495" t="s">
        <v>340</v>
      </c>
      <c r="B9" s="492" t="s">
        <v>55</v>
      </c>
      <c r="C9" s="493">
        <v>566</v>
      </c>
      <c r="D9" s="493">
        <v>566</v>
      </c>
      <c r="E9" s="493">
        <v>566</v>
      </c>
      <c r="F9" s="493">
        <v>566</v>
      </c>
      <c r="G9" s="493">
        <v>566</v>
      </c>
      <c r="H9" s="493">
        <v>566</v>
      </c>
      <c r="I9" s="496">
        <v>566</v>
      </c>
    </row>
    <row r="10" spans="1:9">
      <c r="A10" s="495" t="s">
        <v>341</v>
      </c>
      <c r="B10" s="492" t="s">
        <v>55</v>
      </c>
      <c r="C10" s="493">
        <v>35</v>
      </c>
      <c r="D10" s="493">
        <v>35</v>
      </c>
      <c r="E10" s="493">
        <v>35</v>
      </c>
      <c r="F10" s="493">
        <v>35</v>
      </c>
      <c r="G10" s="493">
        <v>35</v>
      </c>
      <c r="H10" s="493">
        <v>35</v>
      </c>
      <c r="I10" s="496">
        <v>35</v>
      </c>
    </row>
    <row r="11" spans="1:9">
      <c r="A11" s="495" t="s">
        <v>342</v>
      </c>
      <c r="B11" s="492" t="s">
        <v>55</v>
      </c>
      <c r="C11" s="493">
        <v>40</v>
      </c>
      <c r="D11" s="493">
        <v>40</v>
      </c>
      <c r="E11" s="493">
        <v>40</v>
      </c>
      <c r="F11" s="493">
        <v>40</v>
      </c>
      <c r="G11" s="493">
        <v>40</v>
      </c>
      <c r="H11" s="493">
        <v>40</v>
      </c>
      <c r="I11" s="496">
        <v>40</v>
      </c>
    </row>
    <row r="12" spans="1:9">
      <c r="A12" s="478" t="s">
        <v>16</v>
      </c>
      <c r="B12" s="479"/>
      <c r="C12" s="480"/>
      <c r="D12" s="480"/>
      <c r="E12" s="480"/>
      <c r="F12" s="480"/>
      <c r="G12" s="480"/>
      <c r="H12" s="480"/>
      <c r="I12" s="481"/>
    </row>
    <row r="13" spans="1:9">
      <c r="A13" s="495" t="s">
        <v>335</v>
      </c>
      <c r="B13" s="492" t="s">
        <v>55</v>
      </c>
      <c r="C13" s="493">
        <v>123</v>
      </c>
      <c r="D13" s="493">
        <v>123</v>
      </c>
      <c r="E13" s="493">
        <v>123</v>
      </c>
      <c r="F13" s="493">
        <v>123</v>
      </c>
      <c r="G13" s="493">
        <v>123</v>
      </c>
      <c r="H13" s="493">
        <v>123</v>
      </c>
      <c r="I13" s="496">
        <v>123</v>
      </c>
    </row>
    <row r="14" spans="1:9">
      <c r="A14" s="495" t="s">
        <v>336</v>
      </c>
      <c r="B14" s="492" t="s">
        <v>55</v>
      </c>
      <c r="C14" s="493">
        <v>1234</v>
      </c>
      <c r="D14" s="493">
        <v>1234</v>
      </c>
      <c r="E14" s="493">
        <v>1234</v>
      </c>
      <c r="F14" s="493">
        <v>1234</v>
      </c>
      <c r="G14" s="493">
        <v>1234</v>
      </c>
      <c r="H14" s="493">
        <v>1234</v>
      </c>
      <c r="I14" s="496">
        <v>1234</v>
      </c>
    </row>
    <row r="15" spans="1:9">
      <c r="A15" s="495" t="s">
        <v>337</v>
      </c>
      <c r="B15" s="492" t="s">
        <v>55</v>
      </c>
      <c r="C15" s="493">
        <v>4123</v>
      </c>
      <c r="D15" s="493">
        <v>4123</v>
      </c>
      <c r="E15" s="493">
        <v>4123</v>
      </c>
      <c r="F15" s="493">
        <v>4123</v>
      </c>
      <c r="G15" s="493">
        <v>4123</v>
      </c>
      <c r="H15" s="493">
        <v>4123</v>
      </c>
      <c r="I15" s="496">
        <v>4123</v>
      </c>
    </row>
    <row r="16" spans="1:9">
      <c r="A16" s="495" t="s">
        <v>338</v>
      </c>
      <c r="B16" s="492" t="s">
        <v>55</v>
      </c>
      <c r="C16" s="493">
        <v>151</v>
      </c>
      <c r="D16" s="493">
        <v>151</v>
      </c>
      <c r="E16" s="493">
        <v>151</v>
      </c>
      <c r="F16" s="493">
        <v>151</v>
      </c>
      <c r="G16" s="493">
        <v>151</v>
      </c>
      <c r="H16" s="493">
        <v>151</v>
      </c>
      <c r="I16" s="496">
        <v>151</v>
      </c>
    </row>
    <row r="17" spans="1:9">
      <c r="A17" s="495" t="s">
        <v>340</v>
      </c>
      <c r="B17" s="492" t="s">
        <v>55</v>
      </c>
      <c r="C17" s="493">
        <v>566</v>
      </c>
      <c r="D17" s="493">
        <v>566</v>
      </c>
      <c r="E17" s="493">
        <v>566</v>
      </c>
      <c r="F17" s="493">
        <v>566</v>
      </c>
      <c r="G17" s="493">
        <v>566</v>
      </c>
      <c r="H17" s="493">
        <v>566</v>
      </c>
      <c r="I17" s="496">
        <v>566</v>
      </c>
    </row>
    <row r="18" spans="1:9">
      <c r="A18" s="495" t="s">
        <v>341</v>
      </c>
      <c r="B18" s="492" t="s">
        <v>55</v>
      </c>
      <c r="C18" s="493">
        <v>35</v>
      </c>
      <c r="D18" s="493">
        <v>35</v>
      </c>
      <c r="E18" s="493">
        <v>35</v>
      </c>
      <c r="F18" s="493">
        <v>35</v>
      </c>
      <c r="G18" s="493">
        <v>35</v>
      </c>
      <c r="H18" s="493">
        <v>35</v>
      </c>
      <c r="I18" s="496">
        <v>35</v>
      </c>
    </row>
    <row r="19" spans="1:9">
      <c r="A19" s="495" t="s">
        <v>342</v>
      </c>
      <c r="B19" s="492" t="s">
        <v>55</v>
      </c>
      <c r="C19" s="493">
        <v>40</v>
      </c>
      <c r="D19" s="493">
        <v>40</v>
      </c>
      <c r="E19" s="493">
        <v>40</v>
      </c>
      <c r="F19" s="493">
        <v>40</v>
      </c>
      <c r="G19" s="493">
        <v>40</v>
      </c>
      <c r="H19" s="493">
        <v>40</v>
      </c>
      <c r="I19" s="496">
        <v>40</v>
      </c>
    </row>
    <row r="20" spans="1:9">
      <c r="A20" s="478" t="s">
        <v>17</v>
      </c>
      <c r="B20" s="479"/>
      <c r="C20" s="480"/>
      <c r="D20" s="480"/>
      <c r="E20" s="480"/>
      <c r="F20" s="480"/>
      <c r="G20" s="480"/>
      <c r="H20" s="480"/>
      <c r="I20" s="481"/>
    </row>
    <row r="21" spans="1:9">
      <c r="A21" s="495" t="s">
        <v>335</v>
      </c>
      <c r="B21" s="492" t="s">
        <v>55</v>
      </c>
      <c r="C21" s="493">
        <v>123</v>
      </c>
      <c r="D21" s="493">
        <v>123</v>
      </c>
      <c r="E21" s="493">
        <v>123</v>
      </c>
      <c r="F21" s="493">
        <v>123</v>
      </c>
      <c r="G21" s="493">
        <v>123</v>
      </c>
      <c r="H21" s="493">
        <v>123</v>
      </c>
      <c r="I21" s="496">
        <v>123</v>
      </c>
    </row>
    <row r="22" spans="1:9">
      <c r="A22" s="495" t="s">
        <v>336</v>
      </c>
      <c r="B22" s="492" t="s">
        <v>55</v>
      </c>
      <c r="C22" s="493">
        <v>1234</v>
      </c>
      <c r="D22" s="493">
        <v>1234</v>
      </c>
      <c r="E22" s="493">
        <v>1234</v>
      </c>
      <c r="F22" s="493">
        <v>1234</v>
      </c>
      <c r="G22" s="493">
        <v>1234</v>
      </c>
      <c r="H22" s="493">
        <v>1234</v>
      </c>
      <c r="I22" s="496">
        <v>1234</v>
      </c>
    </row>
    <row r="23" spans="1:9">
      <c r="A23" s="495" t="s">
        <v>337</v>
      </c>
      <c r="B23" s="492" t="s">
        <v>55</v>
      </c>
      <c r="C23" s="493">
        <v>4123</v>
      </c>
      <c r="D23" s="493">
        <v>4123</v>
      </c>
      <c r="E23" s="493">
        <v>4123</v>
      </c>
      <c r="F23" s="493">
        <v>4123</v>
      </c>
      <c r="G23" s="493">
        <v>4123</v>
      </c>
      <c r="H23" s="493">
        <v>4123</v>
      </c>
      <c r="I23" s="496">
        <v>4123</v>
      </c>
    </row>
    <row r="24" spans="1:9">
      <c r="A24" s="495" t="s">
        <v>338</v>
      </c>
      <c r="B24" s="492" t="s">
        <v>55</v>
      </c>
      <c r="C24" s="493">
        <v>151</v>
      </c>
      <c r="D24" s="493">
        <v>151</v>
      </c>
      <c r="E24" s="493">
        <v>151</v>
      </c>
      <c r="F24" s="493">
        <v>151</v>
      </c>
      <c r="G24" s="493">
        <v>151</v>
      </c>
      <c r="H24" s="493">
        <v>151</v>
      </c>
      <c r="I24" s="496">
        <v>151</v>
      </c>
    </row>
    <row r="25" spans="1:9">
      <c r="A25" s="495" t="s">
        <v>340</v>
      </c>
      <c r="B25" s="492" t="s">
        <v>55</v>
      </c>
      <c r="C25" s="493">
        <v>566</v>
      </c>
      <c r="D25" s="493">
        <v>566</v>
      </c>
      <c r="E25" s="493">
        <v>566</v>
      </c>
      <c r="F25" s="493">
        <v>566</v>
      </c>
      <c r="G25" s="493">
        <v>566</v>
      </c>
      <c r="H25" s="493">
        <v>566</v>
      </c>
      <c r="I25" s="496">
        <v>566</v>
      </c>
    </row>
    <row r="26" spans="1:9">
      <c r="A26" s="495" t="s">
        <v>341</v>
      </c>
      <c r="B26" s="492" t="s">
        <v>55</v>
      </c>
      <c r="C26" s="493">
        <v>35</v>
      </c>
      <c r="D26" s="493">
        <v>35</v>
      </c>
      <c r="E26" s="493">
        <v>35</v>
      </c>
      <c r="F26" s="493">
        <v>35</v>
      </c>
      <c r="G26" s="493">
        <v>35</v>
      </c>
      <c r="H26" s="493">
        <v>35</v>
      </c>
      <c r="I26" s="496">
        <v>35</v>
      </c>
    </row>
    <row r="27" spans="1:9">
      <c r="A27" s="495" t="s">
        <v>342</v>
      </c>
      <c r="B27" s="492" t="s">
        <v>55</v>
      </c>
      <c r="C27" s="493">
        <v>40</v>
      </c>
      <c r="D27" s="493">
        <v>40</v>
      </c>
      <c r="E27" s="493">
        <v>40</v>
      </c>
      <c r="F27" s="493">
        <v>40</v>
      </c>
      <c r="G27" s="493">
        <v>40</v>
      </c>
      <c r="H27" s="493">
        <v>40</v>
      </c>
      <c r="I27" s="496">
        <v>40</v>
      </c>
    </row>
    <row r="28" spans="1:9">
      <c r="A28" s="478" t="s">
        <v>281</v>
      </c>
      <c r="B28" s="479"/>
      <c r="C28" s="480"/>
      <c r="D28" s="480"/>
      <c r="E28" s="480"/>
      <c r="F28" s="480"/>
      <c r="G28" s="480"/>
      <c r="H28" s="480"/>
      <c r="I28" s="481"/>
    </row>
    <row r="29" spans="1:9">
      <c r="A29" s="495" t="s">
        <v>335</v>
      </c>
      <c r="B29" s="492" t="s">
        <v>55</v>
      </c>
      <c r="C29" s="493">
        <v>123</v>
      </c>
      <c r="D29" s="493">
        <v>123</v>
      </c>
      <c r="E29" s="493">
        <v>123</v>
      </c>
      <c r="F29" s="493">
        <v>123</v>
      </c>
      <c r="G29" s="493">
        <v>123</v>
      </c>
      <c r="H29" s="493">
        <v>123</v>
      </c>
      <c r="I29" s="496">
        <v>123</v>
      </c>
    </row>
    <row r="30" spans="1:9">
      <c r="A30" s="495" t="s">
        <v>336</v>
      </c>
      <c r="B30" s="492" t="s">
        <v>55</v>
      </c>
      <c r="C30" s="493">
        <v>1234</v>
      </c>
      <c r="D30" s="493">
        <v>1234</v>
      </c>
      <c r="E30" s="493">
        <v>1234</v>
      </c>
      <c r="F30" s="493">
        <v>1234</v>
      </c>
      <c r="G30" s="493">
        <v>1234</v>
      </c>
      <c r="H30" s="493">
        <v>1234</v>
      </c>
      <c r="I30" s="496">
        <v>1234</v>
      </c>
    </row>
    <row r="31" spans="1:9">
      <c r="A31" s="495" t="s">
        <v>337</v>
      </c>
      <c r="B31" s="492" t="s">
        <v>55</v>
      </c>
      <c r="C31" s="493">
        <v>4123</v>
      </c>
      <c r="D31" s="493">
        <v>4123</v>
      </c>
      <c r="E31" s="493">
        <v>4123</v>
      </c>
      <c r="F31" s="493">
        <v>4123</v>
      </c>
      <c r="G31" s="493">
        <v>4123</v>
      </c>
      <c r="H31" s="493">
        <v>4123</v>
      </c>
      <c r="I31" s="496">
        <v>4123</v>
      </c>
    </row>
    <row r="32" spans="1:9">
      <c r="A32" s="495" t="s">
        <v>338</v>
      </c>
      <c r="B32" s="492" t="s">
        <v>55</v>
      </c>
      <c r="C32" s="493">
        <v>151</v>
      </c>
      <c r="D32" s="493">
        <v>151</v>
      </c>
      <c r="E32" s="493">
        <v>151</v>
      </c>
      <c r="F32" s="493">
        <v>151</v>
      </c>
      <c r="G32" s="493">
        <v>151</v>
      </c>
      <c r="H32" s="493">
        <v>151</v>
      </c>
      <c r="I32" s="496">
        <v>151</v>
      </c>
    </row>
    <row r="33" spans="1:9">
      <c r="A33" s="495" t="s">
        <v>340</v>
      </c>
      <c r="B33" s="492" t="s">
        <v>55</v>
      </c>
      <c r="C33" s="493">
        <v>566</v>
      </c>
      <c r="D33" s="493">
        <v>566</v>
      </c>
      <c r="E33" s="493">
        <v>566</v>
      </c>
      <c r="F33" s="493">
        <v>566</v>
      </c>
      <c r="G33" s="493">
        <v>566</v>
      </c>
      <c r="H33" s="493">
        <v>566</v>
      </c>
      <c r="I33" s="496">
        <v>566</v>
      </c>
    </row>
    <row r="34" spans="1:9">
      <c r="A34" s="495" t="s">
        <v>341</v>
      </c>
      <c r="B34" s="492" t="s">
        <v>55</v>
      </c>
      <c r="C34" s="493">
        <v>35</v>
      </c>
      <c r="D34" s="493">
        <v>35</v>
      </c>
      <c r="E34" s="493">
        <v>35</v>
      </c>
      <c r="F34" s="493">
        <v>35</v>
      </c>
      <c r="G34" s="493">
        <v>35</v>
      </c>
      <c r="H34" s="493">
        <v>35</v>
      </c>
      <c r="I34" s="496">
        <v>35</v>
      </c>
    </row>
    <row r="35" spans="1:9">
      <c r="A35" s="495" t="s">
        <v>342</v>
      </c>
      <c r="B35" s="492" t="s">
        <v>55</v>
      </c>
      <c r="C35" s="493">
        <v>40</v>
      </c>
      <c r="D35" s="493">
        <v>40</v>
      </c>
      <c r="E35" s="493">
        <v>40</v>
      </c>
      <c r="F35" s="493">
        <v>40</v>
      </c>
      <c r="G35" s="493">
        <v>40</v>
      </c>
      <c r="H35" s="493">
        <v>40</v>
      </c>
      <c r="I35" s="496">
        <v>40</v>
      </c>
    </row>
    <row r="36" spans="1:9">
      <c r="A36" s="478" t="s">
        <v>313</v>
      </c>
      <c r="B36" s="479"/>
      <c r="C36" s="480"/>
      <c r="D36" s="480"/>
      <c r="E36" s="480"/>
      <c r="F36" s="480"/>
      <c r="G36" s="480"/>
      <c r="H36" s="480"/>
      <c r="I36" s="481"/>
    </row>
    <row r="37" spans="1:9">
      <c r="A37" s="495" t="s">
        <v>335</v>
      </c>
      <c r="B37" s="492" t="s">
        <v>55</v>
      </c>
      <c r="C37" s="493">
        <v>123</v>
      </c>
      <c r="D37" s="493">
        <v>123</v>
      </c>
      <c r="E37" s="493">
        <v>123</v>
      </c>
      <c r="F37" s="493">
        <v>123</v>
      </c>
      <c r="G37" s="493">
        <v>123</v>
      </c>
      <c r="H37" s="493">
        <v>123</v>
      </c>
      <c r="I37" s="496">
        <v>123</v>
      </c>
    </row>
    <row r="38" spans="1:9">
      <c r="A38" s="495" t="s">
        <v>336</v>
      </c>
      <c r="B38" s="492" t="s">
        <v>55</v>
      </c>
      <c r="C38" s="493">
        <v>1234</v>
      </c>
      <c r="D38" s="493">
        <v>1234</v>
      </c>
      <c r="E38" s="493">
        <v>1234</v>
      </c>
      <c r="F38" s="493">
        <v>1234</v>
      </c>
      <c r="G38" s="493">
        <v>1234</v>
      </c>
      <c r="H38" s="493">
        <v>1234</v>
      </c>
      <c r="I38" s="496">
        <v>1234</v>
      </c>
    </row>
    <row r="39" spans="1:9">
      <c r="A39" s="495" t="s">
        <v>337</v>
      </c>
      <c r="B39" s="492" t="s">
        <v>55</v>
      </c>
      <c r="C39" s="493">
        <v>4123</v>
      </c>
      <c r="D39" s="493">
        <v>4123</v>
      </c>
      <c r="E39" s="493">
        <v>4123</v>
      </c>
      <c r="F39" s="493">
        <v>4123</v>
      </c>
      <c r="G39" s="493">
        <v>4123</v>
      </c>
      <c r="H39" s="493">
        <v>4123</v>
      </c>
      <c r="I39" s="496">
        <v>4123</v>
      </c>
    </row>
    <row r="40" spans="1:9">
      <c r="A40" s="495" t="s">
        <v>338</v>
      </c>
      <c r="B40" s="492" t="s">
        <v>55</v>
      </c>
      <c r="C40" s="493">
        <v>151</v>
      </c>
      <c r="D40" s="493">
        <v>151</v>
      </c>
      <c r="E40" s="493">
        <v>151</v>
      </c>
      <c r="F40" s="493">
        <v>151</v>
      </c>
      <c r="G40" s="493">
        <v>151</v>
      </c>
      <c r="H40" s="493">
        <v>151</v>
      </c>
      <c r="I40" s="496">
        <v>151</v>
      </c>
    </row>
    <row r="41" spans="1:9">
      <c r="A41" s="495" t="s">
        <v>340</v>
      </c>
      <c r="B41" s="492" t="s">
        <v>55</v>
      </c>
      <c r="C41" s="493">
        <v>566</v>
      </c>
      <c r="D41" s="493">
        <v>566</v>
      </c>
      <c r="E41" s="493">
        <v>566</v>
      </c>
      <c r="F41" s="493">
        <v>566</v>
      </c>
      <c r="G41" s="493">
        <v>566</v>
      </c>
      <c r="H41" s="493">
        <v>566</v>
      </c>
      <c r="I41" s="496">
        <v>566</v>
      </c>
    </row>
    <row r="42" spans="1:9">
      <c r="A42" s="495" t="s">
        <v>341</v>
      </c>
      <c r="B42" s="492" t="s">
        <v>55</v>
      </c>
      <c r="C42" s="493">
        <v>35</v>
      </c>
      <c r="D42" s="493">
        <v>35</v>
      </c>
      <c r="E42" s="493">
        <v>35</v>
      </c>
      <c r="F42" s="493">
        <v>35</v>
      </c>
      <c r="G42" s="493">
        <v>35</v>
      </c>
      <c r="H42" s="493">
        <v>35</v>
      </c>
      <c r="I42" s="496">
        <v>35</v>
      </c>
    </row>
    <row r="43" spans="1:9">
      <c r="A43" s="495" t="s">
        <v>342</v>
      </c>
      <c r="B43" s="492" t="s">
        <v>55</v>
      </c>
      <c r="C43" s="493">
        <v>40</v>
      </c>
      <c r="D43" s="493">
        <v>40</v>
      </c>
      <c r="E43" s="493">
        <v>40</v>
      </c>
      <c r="F43" s="493">
        <v>40</v>
      </c>
      <c r="G43" s="493">
        <v>40</v>
      </c>
      <c r="H43" s="493">
        <v>40</v>
      </c>
      <c r="I43" s="496">
        <v>40</v>
      </c>
    </row>
    <row r="44" spans="1:9">
      <c r="A44" s="478" t="s">
        <v>32</v>
      </c>
      <c r="B44" s="479"/>
      <c r="C44" s="480"/>
      <c r="D44" s="480"/>
      <c r="E44" s="480"/>
      <c r="F44" s="480"/>
      <c r="G44" s="480"/>
      <c r="H44" s="480"/>
      <c r="I44" s="481"/>
    </row>
    <row r="45" spans="1:9" ht="14.45" customHeight="1">
      <c r="A45" s="773" t="s">
        <v>36</v>
      </c>
      <c r="B45" s="774"/>
      <c r="C45" s="774"/>
      <c r="D45" s="774"/>
      <c r="E45" s="774"/>
      <c r="F45" s="774"/>
      <c r="G45" s="774"/>
      <c r="H45" s="774"/>
      <c r="I45" s="775"/>
    </row>
    <row r="46" spans="1:9">
      <c r="A46" s="495" t="s">
        <v>335</v>
      </c>
      <c r="B46" s="492" t="s">
        <v>55</v>
      </c>
      <c r="C46" s="493">
        <v>123</v>
      </c>
      <c r="D46" s="493">
        <v>123</v>
      </c>
      <c r="E46" s="493">
        <v>123</v>
      </c>
      <c r="F46" s="493">
        <v>123</v>
      </c>
      <c r="G46" s="493">
        <v>123</v>
      </c>
      <c r="H46" s="493">
        <v>123</v>
      </c>
      <c r="I46" s="496">
        <v>123</v>
      </c>
    </row>
    <row r="47" spans="1:9">
      <c r="A47" s="495" t="s">
        <v>336</v>
      </c>
      <c r="B47" s="492" t="s">
        <v>55</v>
      </c>
      <c r="C47" s="493">
        <v>1234</v>
      </c>
      <c r="D47" s="493">
        <v>1234</v>
      </c>
      <c r="E47" s="493">
        <v>1234</v>
      </c>
      <c r="F47" s="493">
        <v>1234</v>
      </c>
      <c r="G47" s="493">
        <v>1234</v>
      </c>
      <c r="H47" s="493">
        <v>1234</v>
      </c>
      <c r="I47" s="496">
        <v>1234</v>
      </c>
    </row>
    <row r="48" spans="1:9">
      <c r="A48" s="495" t="s">
        <v>337</v>
      </c>
      <c r="B48" s="492" t="s">
        <v>55</v>
      </c>
      <c r="C48" s="493">
        <v>4123</v>
      </c>
      <c r="D48" s="493">
        <v>4123</v>
      </c>
      <c r="E48" s="493">
        <v>4123</v>
      </c>
      <c r="F48" s="493">
        <v>4123</v>
      </c>
      <c r="G48" s="493">
        <v>4123</v>
      </c>
      <c r="H48" s="493">
        <v>4123</v>
      </c>
      <c r="I48" s="496">
        <v>4123</v>
      </c>
    </row>
    <row r="49" spans="1:9">
      <c r="A49" s="495" t="s">
        <v>338</v>
      </c>
      <c r="B49" s="492" t="s">
        <v>55</v>
      </c>
      <c r="C49" s="493">
        <v>151</v>
      </c>
      <c r="D49" s="493">
        <v>151</v>
      </c>
      <c r="E49" s="493">
        <v>151</v>
      </c>
      <c r="F49" s="493">
        <v>151</v>
      </c>
      <c r="G49" s="493">
        <v>151</v>
      </c>
      <c r="H49" s="493">
        <v>151</v>
      </c>
      <c r="I49" s="496">
        <v>151</v>
      </c>
    </row>
    <row r="50" spans="1:9">
      <c r="A50" s="495" t="s">
        <v>340</v>
      </c>
      <c r="B50" s="492" t="s">
        <v>55</v>
      </c>
      <c r="C50" s="493">
        <v>566</v>
      </c>
      <c r="D50" s="493">
        <v>566</v>
      </c>
      <c r="E50" s="493">
        <v>566</v>
      </c>
      <c r="F50" s="493">
        <v>566</v>
      </c>
      <c r="G50" s="493">
        <v>566</v>
      </c>
      <c r="H50" s="493">
        <v>566</v>
      </c>
      <c r="I50" s="496">
        <v>566</v>
      </c>
    </row>
    <row r="51" spans="1:9">
      <c r="A51" s="495" t="s">
        <v>341</v>
      </c>
      <c r="B51" s="492" t="s">
        <v>55</v>
      </c>
      <c r="C51" s="493">
        <v>35</v>
      </c>
      <c r="D51" s="493">
        <v>35</v>
      </c>
      <c r="E51" s="493">
        <v>35</v>
      </c>
      <c r="F51" s="493">
        <v>35</v>
      </c>
      <c r="G51" s="493">
        <v>35</v>
      </c>
      <c r="H51" s="493">
        <v>35</v>
      </c>
      <c r="I51" s="496">
        <v>35</v>
      </c>
    </row>
    <row r="52" spans="1:9">
      <c r="A52" s="495" t="s">
        <v>342</v>
      </c>
      <c r="B52" s="492" t="s">
        <v>55</v>
      </c>
      <c r="C52" s="493">
        <v>40</v>
      </c>
      <c r="D52" s="493">
        <v>40</v>
      </c>
      <c r="E52" s="493">
        <v>40</v>
      </c>
      <c r="F52" s="493">
        <v>40</v>
      </c>
      <c r="G52" s="493">
        <v>40</v>
      </c>
      <c r="H52" s="493">
        <v>40</v>
      </c>
      <c r="I52" s="496">
        <v>40</v>
      </c>
    </row>
    <row r="53" spans="1:9" ht="14.45" customHeight="1">
      <c r="A53" s="773" t="s">
        <v>377</v>
      </c>
      <c r="B53" s="774"/>
      <c r="C53" s="774"/>
      <c r="D53" s="774"/>
      <c r="E53" s="774"/>
      <c r="F53" s="774"/>
      <c r="G53" s="774"/>
      <c r="H53" s="774"/>
      <c r="I53" s="775"/>
    </row>
    <row r="54" spans="1:9">
      <c r="A54" s="495" t="s">
        <v>335</v>
      </c>
      <c r="B54" s="492" t="s">
        <v>55</v>
      </c>
      <c r="C54" s="493">
        <v>123</v>
      </c>
      <c r="D54" s="493">
        <v>123</v>
      </c>
      <c r="E54" s="493">
        <v>123</v>
      </c>
      <c r="F54" s="493">
        <v>123</v>
      </c>
      <c r="G54" s="493">
        <v>123</v>
      </c>
      <c r="H54" s="493">
        <v>123</v>
      </c>
      <c r="I54" s="496">
        <v>123</v>
      </c>
    </row>
    <row r="55" spans="1:9">
      <c r="A55" s="495" t="s">
        <v>336</v>
      </c>
      <c r="B55" s="492" t="s">
        <v>55</v>
      </c>
      <c r="C55" s="493">
        <v>1234</v>
      </c>
      <c r="D55" s="493">
        <v>1234</v>
      </c>
      <c r="E55" s="493">
        <v>1234</v>
      </c>
      <c r="F55" s="493">
        <v>1234</v>
      </c>
      <c r="G55" s="493">
        <v>1234</v>
      </c>
      <c r="H55" s="493">
        <v>1234</v>
      </c>
      <c r="I55" s="496">
        <v>1234</v>
      </c>
    </row>
    <row r="56" spans="1:9">
      <c r="A56" s="495" t="s">
        <v>337</v>
      </c>
      <c r="B56" s="492" t="s">
        <v>55</v>
      </c>
      <c r="C56" s="493">
        <v>4123</v>
      </c>
      <c r="D56" s="493">
        <v>4123</v>
      </c>
      <c r="E56" s="493">
        <v>4123</v>
      </c>
      <c r="F56" s="493">
        <v>4123</v>
      </c>
      <c r="G56" s="493">
        <v>4123</v>
      </c>
      <c r="H56" s="493">
        <v>4123</v>
      </c>
      <c r="I56" s="496">
        <v>4123</v>
      </c>
    </row>
    <row r="57" spans="1:9">
      <c r="A57" s="495" t="s">
        <v>338</v>
      </c>
      <c r="B57" s="492" t="s">
        <v>55</v>
      </c>
      <c r="C57" s="493">
        <v>151</v>
      </c>
      <c r="D57" s="493">
        <v>151</v>
      </c>
      <c r="E57" s="493">
        <v>151</v>
      </c>
      <c r="F57" s="493">
        <v>151</v>
      </c>
      <c r="G57" s="493">
        <v>151</v>
      </c>
      <c r="H57" s="493">
        <v>151</v>
      </c>
      <c r="I57" s="496">
        <v>151</v>
      </c>
    </row>
    <row r="58" spans="1:9">
      <c r="A58" s="495" t="s">
        <v>340</v>
      </c>
      <c r="B58" s="492" t="s">
        <v>55</v>
      </c>
      <c r="C58" s="493">
        <v>566</v>
      </c>
      <c r="D58" s="493">
        <v>566</v>
      </c>
      <c r="E58" s="493">
        <v>566</v>
      </c>
      <c r="F58" s="493">
        <v>566</v>
      </c>
      <c r="G58" s="493">
        <v>566</v>
      </c>
      <c r="H58" s="493">
        <v>566</v>
      </c>
      <c r="I58" s="496">
        <v>566</v>
      </c>
    </row>
    <row r="59" spans="1:9">
      <c r="A59" s="495" t="s">
        <v>341</v>
      </c>
      <c r="B59" s="492" t="s">
        <v>55</v>
      </c>
      <c r="C59" s="493">
        <v>35</v>
      </c>
      <c r="D59" s="493">
        <v>35</v>
      </c>
      <c r="E59" s="493">
        <v>35</v>
      </c>
      <c r="F59" s="493">
        <v>35</v>
      </c>
      <c r="G59" s="493">
        <v>35</v>
      </c>
      <c r="H59" s="493">
        <v>35</v>
      </c>
      <c r="I59" s="496">
        <v>35</v>
      </c>
    </row>
    <row r="60" spans="1:9">
      <c r="A60" s="495" t="s">
        <v>342</v>
      </c>
      <c r="B60" s="492" t="s">
        <v>55</v>
      </c>
      <c r="C60" s="493">
        <v>40</v>
      </c>
      <c r="D60" s="493">
        <v>40</v>
      </c>
      <c r="E60" s="493">
        <v>40</v>
      </c>
      <c r="F60" s="493">
        <v>40</v>
      </c>
      <c r="G60" s="493">
        <v>40</v>
      </c>
      <c r="H60" s="493">
        <v>40</v>
      </c>
      <c r="I60" s="496">
        <v>40</v>
      </c>
    </row>
    <row r="61" spans="1:9" ht="14.45" customHeight="1">
      <c r="A61" s="773" t="s">
        <v>378</v>
      </c>
      <c r="B61" s="774"/>
      <c r="C61" s="774"/>
      <c r="D61" s="774"/>
      <c r="E61" s="774"/>
      <c r="F61" s="774"/>
      <c r="G61" s="774"/>
      <c r="H61" s="774"/>
      <c r="I61" s="775"/>
    </row>
    <row r="62" spans="1:9">
      <c r="A62" s="495" t="s">
        <v>335</v>
      </c>
      <c r="B62" s="492" t="s">
        <v>55</v>
      </c>
      <c r="C62" s="493">
        <v>123</v>
      </c>
      <c r="D62" s="493">
        <v>123</v>
      </c>
      <c r="E62" s="493">
        <v>123</v>
      </c>
      <c r="F62" s="493">
        <v>123</v>
      </c>
      <c r="G62" s="493">
        <v>123</v>
      </c>
      <c r="H62" s="493">
        <v>123</v>
      </c>
      <c r="I62" s="496">
        <v>123</v>
      </c>
    </row>
    <row r="63" spans="1:9">
      <c r="A63" s="495" t="s">
        <v>336</v>
      </c>
      <c r="B63" s="492" t="s">
        <v>55</v>
      </c>
      <c r="C63" s="493">
        <v>1234</v>
      </c>
      <c r="D63" s="493">
        <v>1234</v>
      </c>
      <c r="E63" s="493">
        <v>1234</v>
      </c>
      <c r="F63" s="493">
        <v>1234</v>
      </c>
      <c r="G63" s="493">
        <v>1234</v>
      </c>
      <c r="H63" s="493">
        <v>1234</v>
      </c>
      <c r="I63" s="496">
        <v>1234</v>
      </c>
    </row>
    <row r="64" spans="1:9">
      <c r="A64" s="495" t="s">
        <v>337</v>
      </c>
      <c r="B64" s="492" t="s">
        <v>55</v>
      </c>
      <c r="C64" s="493">
        <v>4123</v>
      </c>
      <c r="D64" s="493">
        <v>4123</v>
      </c>
      <c r="E64" s="493">
        <v>4123</v>
      </c>
      <c r="F64" s="493">
        <v>4123</v>
      </c>
      <c r="G64" s="493">
        <v>4123</v>
      </c>
      <c r="H64" s="493">
        <v>4123</v>
      </c>
      <c r="I64" s="496">
        <v>4123</v>
      </c>
    </row>
    <row r="65" spans="1:9">
      <c r="A65" s="495" t="s">
        <v>338</v>
      </c>
      <c r="B65" s="492" t="s">
        <v>55</v>
      </c>
      <c r="C65" s="493">
        <v>151</v>
      </c>
      <c r="D65" s="493">
        <v>151</v>
      </c>
      <c r="E65" s="493">
        <v>151</v>
      </c>
      <c r="F65" s="493">
        <v>151</v>
      </c>
      <c r="G65" s="493">
        <v>151</v>
      </c>
      <c r="H65" s="493">
        <v>151</v>
      </c>
      <c r="I65" s="496">
        <v>151</v>
      </c>
    </row>
    <row r="66" spans="1:9">
      <c r="A66" s="495" t="s">
        <v>340</v>
      </c>
      <c r="B66" s="492" t="s">
        <v>55</v>
      </c>
      <c r="C66" s="493">
        <v>566</v>
      </c>
      <c r="D66" s="493">
        <v>566</v>
      </c>
      <c r="E66" s="493">
        <v>566</v>
      </c>
      <c r="F66" s="493">
        <v>566</v>
      </c>
      <c r="G66" s="493">
        <v>566</v>
      </c>
      <c r="H66" s="493">
        <v>566</v>
      </c>
      <c r="I66" s="496">
        <v>566</v>
      </c>
    </row>
    <row r="67" spans="1:9">
      <c r="A67" s="495" t="s">
        <v>341</v>
      </c>
      <c r="B67" s="492" t="s">
        <v>55</v>
      </c>
      <c r="C67" s="493">
        <v>35</v>
      </c>
      <c r="D67" s="493">
        <v>35</v>
      </c>
      <c r="E67" s="493">
        <v>35</v>
      </c>
      <c r="F67" s="493">
        <v>35</v>
      </c>
      <c r="G67" s="493">
        <v>35</v>
      </c>
      <c r="H67" s="493">
        <v>35</v>
      </c>
      <c r="I67" s="496">
        <v>35</v>
      </c>
    </row>
    <row r="68" spans="1:9">
      <c r="A68" s="495" t="s">
        <v>342</v>
      </c>
      <c r="B68" s="492" t="s">
        <v>55</v>
      </c>
      <c r="C68" s="493">
        <v>40</v>
      </c>
      <c r="D68" s="493">
        <v>40</v>
      </c>
      <c r="E68" s="493">
        <v>40</v>
      </c>
      <c r="F68" s="493">
        <v>40</v>
      </c>
      <c r="G68" s="493">
        <v>40</v>
      </c>
      <c r="H68" s="493">
        <v>40</v>
      </c>
      <c r="I68" s="496">
        <v>40</v>
      </c>
    </row>
    <row r="69" spans="1:9" ht="14.45" customHeight="1">
      <c r="A69" s="773" t="s">
        <v>39</v>
      </c>
      <c r="B69" s="774"/>
      <c r="C69" s="774"/>
      <c r="D69" s="774"/>
      <c r="E69" s="774"/>
      <c r="F69" s="774"/>
      <c r="G69" s="774"/>
      <c r="H69" s="774"/>
      <c r="I69" s="775"/>
    </row>
    <row r="70" spans="1:9">
      <c r="A70" s="495" t="s">
        <v>335</v>
      </c>
      <c r="B70" s="492" t="s">
        <v>55</v>
      </c>
      <c r="C70" s="493">
        <v>123</v>
      </c>
      <c r="D70" s="493">
        <v>123</v>
      </c>
      <c r="E70" s="493">
        <v>123</v>
      </c>
      <c r="F70" s="493">
        <v>123</v>
      </c>
      <c r="G70" s="493">
        <v>123</v>
      </c>
      <c r="H70" s="493">
        <v>123</v>
      </c>
      <c r="I70" s="496">
        <v>123</v>
      </c>
    </row>
    <row r="71" spans="1:9">
      <c r="A71" s="495" t="s">
        <v>336</v>
      </c>
      <c r="B71" s="492" t="s">
        <v>55</v>
      </c>
      <c r="C71" s="493">
        <v>1234</v>
      </c>
      <c r="D71" s="493">
        <v>1234</v>
      </c>
      <c r="E71" s="493">
        <v>1234</v>
      </c>
      <c r="F71" s="493">
        <v>1234</v>
      </c>
      <c r="G71" s="493">
        <v>1234</v>
      </c>
      <c r="H71" s="493">
        <v>1234</v>
      </c>
      <c r="I71" s="496">
        <v>1234</v>
      </c>
    </row>
    <row r="72" spans="1:9">
      <c r="A72" s="495" t="s">
        <v>337</v>
      </c>
      <c r="B72" s="492" t="s">
        <v>55</v>
      </c>
      <c r="C72" s="493">
        <v>4123</v>
      </c>
      <c r="D72" s="493">
        <v>4123</v>
      </c>
      <c r="E72" s="493">
        <v>4123</v>
      </c>
      <c r="F72" s="493">
        <v>4123</v>
      </c>
      <c r="G72" s="493">
        <v>4123</v>
      </c>
      <c r="H72" s="493">
        <v>4123</v>
      </c>
      <c r="I72" s="496">
        <v>4123</v>
      </c>
    </row>
    <row r="73" spans="1:9">
      <c r="A73" s="495" t="s">
        <v>338</v>
      </c>
      <c r="B73" s="492" t="s">
        <v>55</v>
      </c>
      <c r="C73" s="493">
        <v>151</v>
      </c>
      <c r="D73" s="493">
        <v>151</v>
      </c>
      <c r="E73" s="493">
        <v>151</v>
      </c>
      <c r="F73" s="493">
        <v>151</v>
      </c>
      <c r="G73" s="493">
        <v>151</v>
      </c>
      <c r="H73" s="493">
        <v>151</v>
      </c>
      <c r="I73" s="496">
        <v>151</v>
      </c>
    </row>
    <row r="74" spans="1:9">
      <c r="A74" s="495" t="s">
        <v>340</v>
      </c>
      <c r="B74" s="492" t="s">
        <v>55</v>
      </c>
      <c r="C74" s="493">
        <v>566</v>
      </c>
      <c r="D74" s="493">
        <v>566</v>
      </c>
      <c r="E74" s="493">
        <v>566</v>
      </c>
      <c r="F74" s="493">
        <v>566</v>
      </c>
      <c r="G74" s="493">
        <v>566</v>
      </c>
      <c r="H74" s="493">
        <v>566</v>
      </c>
      <c r="I74" s="496">
        <v>566</v>
      </c>
    </row>
    <row r="75" spans="1:9">
      <c r="A75" s="495" t="s">
        <v>341</v>
      </c>
      <c r="B75" s="492" t="s">
        <v>55</v>
      </c>
      <c r="C75" s="493">
        <v>35</v>
      </c>
      <c r="D75" s="493">
        <v>35</v>
      </c>
      <c r="E75" s="493">
        <v>35</v>
      </c>
      <c r="F75" s="493">
        <v>35</v>
      </c>
      <c r="G75" s="493">
        <v>35</v>
      </c>
      <c r="H75" s="493">
        <v>35</v>
      </c>
      <c r="I75" s="496">
        <v>35</v>
      </c>
    </row>
    <row r="76" spans="1:9">
      <c r="A76" s="495" t="s">
        <v>342</v>
      </c>
      <c r="B76" s="492" t="s">
        <v>55</v>
      </c>
      <c r="C76" s="493">
        <v>40</v>
      </c>
      <c r="D76" s="493">
        <v>40</v>
      </c>
      <c r="E76" s="493">
        <v>40</v>
      </c>
      <c r="F76" s="493">
        <v>40</v>
      </c>
      <c r="G76" s="493">
        <v>40</v>
      </c>
      <c r="H76" s="493">
        <v>40</v>
      </c>
      <c r="I76" s="496">
        <v>40</v>
      </c>
    </row>
    <row r="77" spans="1:9">
      <c r="A77" s="762" t="s">
        <v>381</v>
      </c>
      <c r="B77" s="760"/>
      <c r="C77" s="760"/>
      <c r="D77" s="760"/>
      <c r="E77" s="760"/>
      <c r="F77" s="760"/>
      <c r="G77" s="760"/>
      <c r="H77" s="760"/>
      <c r="I77" s="763"/>
    </row>
    <row r="78" spans="1:9">
      <c r="A78" s="475" t="s">
        <v>76</v>
      </c>
      <c r="B78" s="476" t="s">
        <v>19</v>
      </c>
      <c r="C78" s="476" t="s">
        <v>2</v>
      </c>
      <c r="D78" s="476" t="s">
        <v>3</v>
      </c>
      <c r="E78" s="476" t="s">
        <v>4</v>
      </c>
      <c r="F78" s="476" t="s">
        <v>5</v>
      </c>
      <c r="G78" s="476" t="s">
        <v>6</v>
      </c>
      <c r="H78" s="476" t="s">
        <v>7</v>
      </c>
      <c r="I78" s="477" t="s">
        <v>8</v>
      </c>
    </row>
    <row r="79" spans="1:9">
      <c r="A79" s="478" t="s">
        <v>334</v>
      </c>
      <c r="B79" s="479"/>
      <c r="C79" s="480">
        <f>SUM(C80:C86)</f>
        <v>100</v>
      </c>
      <c r="D79" s="480">
        <f t="shared" ref="D79:I79" si="0">SUM(D80:D86)</f>
        <v>100</v>
      </c>
      <c r="E79" s="480">
        <f t="shared" si="0"/>
        <v>100</v>
      </c>
      <c r="F79" s="480">
        <f t="shared" si="0"/>
        <v>100</v>
      </c>
      <c r="G79" s="480">
        <f t="shared" si="0"/>
        <v>100</v>
      </c>
      <c r="H79" s="480">
        <f t="shared" si="0"/>
        <v>100</v>
      </c>
      <c r="I79" s="481">
        <f t="shared" si="0"/>
        <v>100</v>
      </c>
    </row>
    <row r="80" spans="1:9">
      <c r="A80" s="482" t="s">
        <v>335</v>
      </c>
      <c r="B80" s="147" t="s">
        <v>28</v>
      </c>
      <c r="C80" s="417">
        <v>25</v>
      </c>
      <c r="D80" s="417">
        <v>25</v>
      </c>
      <c r="E80" s="417">
        <v>25</v>
      </c>
      <c r="F80" s="417">
        <v>25</v>
      </c>
      <c r="G80" s="417">
        <v>25</v>
      </c>
      <c r="H80" s="417">
        <v>25</v>
      </c>
      <c r="I80" s="483">
        <v>25</v>
      </c>
    </row>
    <row r="81" spans="1:9">
      <c r="A81" s="482" t="s">
        <v>336</v>
      </c>
      <c r="B81" s="147" t="s">
        <v>28</v>
      </c>
      <c r="C81" s="417">
        <v>20</v>
      </c>
      <c r="D81" s="417">
        <v>20</v>
      </c>
      <c r="E81" s="417">
        <v>20</v>
      </c>
      <c r="F81" s="417">
        <v>20</v>
      </c>
      <c r="G81" s="417">
        <v>20</v>
      </c>
      <c r="H81" s="417">
        <v>20</v>
      </c>
      <c r="I81" s="483">
        <v>20</v>
      </c>
    </row>
    <row r="82" spans="1:9">
      <c r="A82" s="482" t="s">
        <v>337</v>
      </c>
      <c r="B82" s="147" t="s">
        <v>28</v>
      </c>
      <c r="C82" s="417">
        <v>20</v>
      </c>
      <c r="D82" s="417">
        <v>20</v>
      </c>
      <c r="E82" s="417">
        <v>20</v>
      </c>
      <c r="F82" s="417">
        <v>20</v>
      </c>
      <c r="G82" s="417">
        <v>20</v>
      </c>
      <c r="H82" s="417">
        <v>20</v>
      </c>
      <c r="I82" s="483">
        <v>20</v>
      </c>
    </row>
    <row r="83" spans="1:9">
      <c r="A83" s="482" t="s">
        <v>338</v>
      </c>
      <c r="B83" s="147" t="s">
        <v>28</v>
      </c>
      <c r="C83" s="417">
        <v>20</v>
      </c>
      <c r="D83" s="417">
        <v>20</v>
      </c>
      <c r="E83" s="417">
        <v>20</v>
      </c>
      <c r="F83" s="417">
        <v>20</v>
      </c>
      <c r="G83" s="417">
        <v>20</v>
      </c>
      <c r="H83" s="417">
        <v>20</v>
      </c>
      <c r="I83" s="483">
        <v>20</v>
      </c>
    </row>
    <row r="84" spans="1:9">
      <c r="A84" s="482" t="s">
        <v>340</v>
      </c>
      <c r="B84" s="147" t="s">
        <v>28</v>
      </c>
      <c r="C84" s="417">
        <v>4</v>
      </c>
      <c r="D84" s="417">
        <v>4</v>
      </c>
      <c r="E84" s="417">
        <v>4</v>
      </c>
      <c r="F84" s="417">
        <v>4</v>
      </c>
      <c r="G84" s="417">
        <v>4</v>
      </c>
      <c r="H84" s="417">
        <v>4</v>
      </c>
      <c r="I84" s="483">
        <v>4</v>
      </c>
    </row>
    <row r="85" spans="1:9">
      <c r="A85" s="482" t="s">
        <v>341</v>
      </c>
      <c r="B85" s="147" t="s">
        <v>28</v>
      </c>
      <c r="C85" s="417">
        <v>6</v>
      </c>
      <c r="D85" s="417">
        <v>6</v>
      </c>
      <c r="E85" s="417">
        <v>6</v>
      </c>
      <c r="F85" s="417">
        <v>6</v>
      </c>
      <c r="G85" s="417">
        <v>6</v>
      </c>
      <c r="H85" s="417">
        <v>6</v>
      </c>
      <c r="I85" s="483">
        <v>6</v>
      </c>
    </row>
    <row r="86" spans="1:9">
      <c r="A86" s="482" t="s">
        <v>342</v>
      </c>
      <c r="B86" s="147" t="s">
        <v>28</v>
      </c>
      <c r="C86" s="417">
        <v>5</v>
      </c>
      <c r="D86" s="417">
        <v>5</v>
      </c>
      <c r="E86" s="417">
        <v>5</v>
      </c>
      <c r="F86" s="417">
        <v>5</v>
      </c>
      <c r="G86" s="417">
        <v>5</v>
      </c>
      <c r="H86" s="417">
        <v>5</v>
      </c>
      <c r="I86" s="483">
        <v>5</v>
      </c>
    </row>
    <row r="87" spans="1:9">
      <c r="A87" s="771" t="s">
        <v>383</v>
      </c>
      <c r="B87" s="761"/>
      <c r="C87" s="761"/>
      <c r="D87" s="761"/>
      <c r="E87" s="761"/>
      <c r="F87" s="761"/>
      <c r="G87" s="761"/>
      <c r="H87" s="761"/>
      <c r="I87" s="772"/>
    </row>
    <row r="88" spans="1:9">
      <c r="A88" s="475" t="s">
        <v>76</v>
      </c>
      <c r="B88" s="476" t="s">
        <v>19</v>
      </c>
      <c r="C88" s="476" t="s">
        <v>2</v>
      </c>
      <c r="D88" s="476" t="s">
        <v>3</v>
      </c>
      <c r="E88" s="476" t="s">
        <v>4</v>
      </c>
      <c r="F88" s="476" t="s">
        <v>5</v>
      </c>
      <c r="G88" s="476" t="s">
        <v>6</v>
      </c>
      <c r="H88" s="476" t="s">
        <v>7</v>
      </c>
      <c r="I88" s="477" t="s">
        <v>8</v>
      </c>
    </row>
    <row r="89" spans="1:9">
      <c r="A89" s="478" t="s">
        <v>334</v>
      </c>
      <c r="B89" s="479"/>
      <c r="C89" s="480"/>
      <c r="D89" s="480"/>
      <c r="E89" s="480"/>
      <c r="F89" s="480"/>
      <c r="G89" s="480"/>
      <c r="H89" s="480"/>
      <c r="I89" s="481"/>
    </row>
    <row r="90" spans="1:9">
      <c r="A90" s="497" t="s">
        <v>335</v>
      </c>
      <c r="B90" s="422" t="s">
        <v>321</v>
      </c>
      <c r="C90" s="494">
        <v>60</v>
      </c>
      <c r="D90" s="494">
        <v>60</v>
      </c>
      <c r="E90" s="494">
        <v>60</v>
      </c>
      <c r="F90" s="494">
        <v>60</v>
      </c>
      <c r="G90" s="494">
        <v>60</v>
      </c>
      <c r="H90" s="494">
        <v>60</v>
      </c>
      <c r="I90" s="498">
        <v>60</v>
      </c>
    </row>
    <row r="91" spans="1:9">
      <c r="A91" s="497" t="s">
        <v>336</v>
      </c>
      <c r="B91" s="422" t="s">
        <v>321</v>
      </c>
      <c r="C91" s="494">
        <v>30</v>
      </c>
      <c r="D91" s="494">
        <v>30</v>
      </c>
      <c r="E91" s="494">
        <v>30</v>
      </c>
      <c r="F91" s="494">
        <v>30</v>
      </c>
      <c r="G91" s="494">
        <v>30</v>
      </c>
      <c r="H91" s="494">
        <v>30</v>
      </c>
      <c r="I91" s="498">
        <v>30</v>
      </c>
    </row>
    <row r="92" spans="1:9">
      <c r="A92" s="497" t="s">
        <v>337</v>
      </c>
      <c r="B92" s="422" t="s">
        <v>321</v>
      </c>
      <c r="C92" s="494">
        <v>20</v>
      </c>
      <c r="D92" s="494">
        <v>20</v>
      </c>
      <c r="E92" s="494">
        <v>20</v>
      </c>
      <c r="F92" s="494">
        <v>20</v>
      </c>
      <c r="G92" s="494">
        <v>20</v>
      </c>
      <c r="H92" s="494">
        <v>20</v>
      </c>
      <c r="I92" s="498">
        <v>20</v>
      </c>
    </row>
    <row r="93" spans="1:9">
      <c r="A93" s="497" t="s">
        <v>338</v>
      </c>
      <c r="B93" s="422" t="s">
        <v>321</v>
      </c>
      <c r="C93" s="494">
        <v>30</v>
      </c>
      <c r="D93" s="494">
        <v>30</v>
      </c>
      <c r="E93" s="494">
        <v>30</v>
      </c>
      <c r="F93" s="494">
        <v>30</v>
      </c>
      <c r="G93" s="494">
        <v>30</v>
      </c>
      <c r="H93" s="494">
        <v>30</v>
      </c>
      <c r="I93" s="498">
        <v>30</v>
      </c>
    </row>
    <row r="94" spans="1:9">
      <c r="A94" s="497" t="s">
        <v>340</v>
      </c>
      <c r="B94" s="422" t="s">
        <v>321</v>
      </c>
      <c r="C94" s="494">
        <v>10</v>
      </c>
      <c r="D94" s="494">
        <v>10</v>
      </c>
      <c r="E94" s="494">
        <v>10</v>
      </c>
      <c r="F94" s="494">
        <v>10</v>
      </c>
      <c r="G94" s="494">
        <v>10</v>
      </c>
      <c r="H94" s="494">
        <v>10</v>
      </c>
      <c r="I94" s="498">
        <v>10</v>
      </c>
    </row>
    <row r="95" spans="1:9">
      <c r="A95" s="497" t="s">
        <v>341</v>
      </c>
      <c r="B95" s="422" t="s">
        <v>321</v>
      </c>
      <c r="C95" s="494">
        <v>40</v>
      </c>
      <c r="D95" s="494">
        <v>40</v>
      </c>
      <c r="E95" s="494">
        <v>40</v>
      </c>
      <c r="F95" s="494">
        <v>40</v>
      </c>
      <c r="G95" s="494">
        <v>40</v>
      </c>
      <c r="H95" s="494">
        <v>40</v>
      </c>
      <c r="I95" s="498">
        <v>40</v>
      </c>
    </row>
    <row r="96" spans="1:9" ht="13.5" thickBot="1">
      <c r="A96" s="499" t="s">
        <v>342</v>
      </c>
      <c r="B96" s="500" t="s">
        <v>321</v>
      </c>
      <c r="C96" s="501">
        <v>20</v>
      </c>
      <c r="D96" s="501">
        <v>20</v>
      </c>
      <c r="E96" s="501">
        <v>20</v>
      </c>
      <c r="F96" s="501">
        <v>20</v>
      </c>
      <c r="G96" s="501">
        <v>20</v>
      </c>
      <c r="H96" s="501">
        <v>20</v>
      </c>
      <c r="I96" s="502">
        <v>20</v>
      </c>
    </row>
    <row r="97" spans="1:9">
      <c r="A97" s="764" t="s">
        <v>312</v>
      </c>
      <c r="B97" s="765"/>
      <c r="C97" s="765"/>
      <c r="D97" s="765"/>
      <c r="E97" s="765"/>
      <c r="F97" s="765"/>
      <c r="G97" s="765"/>
      <c r="H97" s="765"/>
      <c r="I97" s="766"/>
    </row>
    <row r="98" spans="1:9">
      <c r="A98" s="475" t="s">
        <v>76</v>
      </c>
      <c r="B98" s="476" t="s">
        <v>19</v>
      </c>
      <c r="C98" s="476" t="s">
        <v>2</v>
      </c>
      <c r="D98" s="476" t="s">
        <v>3</v>
      </c>
      <c r="E98" s="476" t="s">
        <v>4</v>
      </c>
      <c r="F98" s="476" t="s">
        <v>5</v>
      </c>
      <c r="G98" s="476" t="s">
        <v>6</v>
      </c>
      <c r="H98" s="476" t="s">
        <v>7</v>
      </c>
      <c r="I98" s="477" t="s">
        <v>8</v>
      </c>
    </row>
    <row r="99" spans="1:9">
      <c r="A99" s="495" t="s">
        <v>335</v>
      </c>
      <c r="B99" s="492" t="s">
        <v>55</v>
      </c>
      <c r="C99" s="493">
        <v>123</v>
      </c>
      <c r="D99" s="493">
        <v>123</v>
      </c>
      <c r="E99" s="493">
        <v>123</v>
      </c>
      <c r="F99" s="493">
        <v>123</v>
      </c>
      <c r="G99" s="493">
        <v>123</v>
      </c>
      <c r="H99" s="493">
        <v>123</v>
      </c>
      <c r="I99" s="496">
        <v>123</v>
      </c>
    </row>
    <row r="100" spans="1:9">
      <c r="A100" s="495" t="s">
        <v>336</v>
      </c>
      <c r="B100" s="492" t="s">
        <v>55</v>
      </c>
      <c r="C100" s="493">
        <v>1234</v>
      </c>
      <c r="D100" s="493">
        <v>1234</v>
      </c>
      <c r="E100" s="493">
        <v>1234</v>
      </c>
      <c r="F100" s="493">
        <v>1234</v>
      </c>
      <c r="G100" s="493">
        <v>1234</v>
      </c>
      <c r="H100" s="493">
        <v>1234</v>
      </c>
      <c r="I100" s="496">
        <v>1234</v>
      </c>
    </row>
    <row r="101" spans="1:9">
      <c r="A101" s="495" t="s">
        <v>337</v>
      </c>
      <c r="B101" s="492" t="s">
        <v>55</v>
      </c>
      <c r="C101" s="493">
        <v>4123</v>
      </c>
      <c r="D101" s="493">
        <v>4123</v>
      </c>
      <c r="E101" s="493">
        <v>4123</v>
      </c>
      <c r="F101" s="493">
        <v>4123</v>
      </c>
      <c r="G101" s="493">
        <v>4123</v>
      </c>
      <c r="H101" s="493">
        <v>4123</v>
      </c>
      <c r="I101" s="496">
        <v>4123</v>
      </c>
    </row>
    <row r="102" spans="1:9">
      <c r="A102" s="495" t="s">
        <v>338</v>
      </c>
      <c r="B102" s="492" t="s">
        <v>55</v>
      </c>
      <c r="C102" s="493">
        <v>151</v>
      </c>
      <c r="D102" s="493">
        <v>151</v>
      </c>
      <c r="E102" s="493">
        <v>151</v>
      </c>
      <c r="F102" s="493">
        <v>151</v>
      </c>
      <c r="G102" s="493">
        <v>151</v>
      </c>
      <c r="H102" s="493">
        <v>151</v>
      </c>
      <c r="I102" s="496">
        <v>151</v>
      </c>
    </row>
    <row r="103" spans="1:9">
      <c r="A103" s="495" t="s">
        <v>340</v>
      </c>
      <c r="B103" s="492" t="s">
        <v>55</v>
      </c>
      <c r="C103" s="493">
        <v>566</v>
      </c>
      <c r="D103" s="493">
        <v>566</v>
      </c>
      <c r="E103" s="493">
        <v>566</v>
      </c>
      <c r="F103" s="493">
        <v>566</v>
      </c>
      <c r="G103" s="493">
        <v>566</v>
      </c>
      <c r="H103" s="493">
        <v>566</v>
      </c>
      <c r="I103" s="496">
        <v>566</v>
      </c>
    </row>
    <row r="104" spans="1:9">
      <c r="A104" s="495" t="s">
        <v>341</v>
      </c>
      <c r="B104" s="492" t="s">
        <v>55</v>
      </c>
      <c r="C104" s="493">
        <v>35</v>
      </c>
      <c r="D104" s="493">
        <v>35</v>
      </c>
      <c r="E104" s="493">
        <v>35</v>
      </c>
      <c r="F104" s="493">
        <v>35</v>
      </c>
      <c r="G104" s="493">
        <v>35</v>
      </c>
      <c r="H104" s="493">
        <v>35</v>
      </c>
      <c r="I104" s="496">
        <v>35</v>
      </c>
    </row>
    <row r="105" spans="1:9">
      <c r="A105" s="495" t="s">
        <v>342</v>
      </c>
      <c r="B105" s="492" t="s">
        <v>55</v>
      </c>
      <c r="C105" s="493">
        <v>40</v>
      </c>
      <c r="D105" s="493">
        <v>40</v>
      </c>
      <c r="E105" s="493">
        <v>40</v>
      </c>
      <c r="F105" s="493">
        <v>40</v>
      </c>
      <c r="G105" s="493">
        <v>40</v>
      </c>
      <c r="H105" s="493">
        <v>40</v>
      </c>
      <c r="I105" s="496">
        <v>40</v>
      </c>
    </row>
    <row r="106" spans="1:9">
      <c r="A106" s="760" t="s">
        <v>409</v>
      </c>
      <c r="B106" s="760"/>
      <c r="C106" s="760"/>
      <c r="D106" s="760"/>
      <c r="E106" s="760"/>
      <c r="F106" s="760"/>
      <c r="G106" s="760"/>
      <c r="H106" s="760"/>
      <c r="I106" s="760"/>
    </row>
    <row r="107" spans="1:9">
      <c r="A107" s="476" t="s">
        <v>76</v>
      </c>
      <c r="B107" s="476" t="s">
        <v>19</v>
      </c>
      <c r="C107" s="476" t="s">
        <v>2</v>
      </c>
      <c r="D107" s="476" t="s">
        <v>3</v>
      </c>
      <c r="E107" s="476" t="s">
        <v>4</v>
      </c>
      <c r="F107" s="476" t="s">
        <v>5</v>
      </c>
      <c r="G107" s="476" t="s">
        <v>6</v>
      </c>
      <c r="H107" s="476" t="s">
        <v>7</v>
      </c>
      <c r="I107" s="476" t="s">
        <v>8</v>
      </c>
    </row>
    <row r="108" spans="1:9">
      <c r="A108" s="479" t="s">
        <v>384</v>
      </c>
      <c r="B108" s="479"/>
      <c r="C108" s="480"/>
      <c r="D108" s="480"/>
      <c r="E108" s="480"/>
      <c r="F108" s="480"/>
      <c r="G108" s="480"/>
      <c r="H108" s="480"/>
      <c r="I108" s="480"/>
    </row>
    <row r="109" spans="1:9">
      <c r="A109" s="147" t="s">
        <v>385</v>
      </c>
      <c r="B109" s="147" t="s">
        <v>386</v>
      </c>
      <c r="C109" s="417">
        <v>3300</v>
      </c>
      <c r="D109" s="417">
        <v>3300</v>
      </c>
      <c r="E109" s="417">
        <v>3300</v>
      </c>
      <c r="F109" s="417">
        <v>3300</v>
      </c>
      <c r="G109" s="417">
        <v>3300</v>
      </c>
      <c r="H109" s="417">
        <v>3300</v>
      </c>
      <c r="I109" s="417">
        <v>3300</v>
      </c>
    </row>
    <row r="110" spans="1:9">
      <c r="A110" s="147" t="s">
        <v>387</v>
      </c>
      <c r="B110" s="147" t="s">
        <v>388</v>
      </c>
      <c r="C110" s="417">
        <v>20</v>
      </c>
      <c r="D110" s="417">
        <v>20</v>
      </c>
      <c r="E110" s="417">
        <v>20</v>
      </c>
      <c r="F110" s="417">
        <v>20</v>
      </c>
      <c r="G110" s="417">
        <v>20</v>
      </c>
      <c r="H110" s="417">
        <v>20</v>
      </c>
      <c r="I110" s="417">
        <v>20</v>
      </c>
    </row>
    <row r="111" spans="1:9">
      <c r="A111" s="147" t="s">
        <v>389</v>
      </c>
      <c r="B111" s="147" t="s">
        <v>333</v>
      </c>
      <c r="C111" s="417">
        <v>8000</v>
      </c>
      <c r="D111" s="417">
        <v>8000</v>
      </c>
      <c r="E111" s="417">
        <v>8000</v>
      </c>
      <c r="F111" s="417">
        <v>8000</v>
      </c>
      <c r="G111" s="417">
        <v>8000</v>
      </c>
      <c r="H111" s="417">
        <v>8000</v>
      </c>
      <c r="I111" s="417">
        <v>8000</v>
      </c>
    </row>
    <row r="112" spans="1:9">
      <c r="A112" s="479" t="s">
        <v>390</v>
      </c>
      <c r="B112" s="479"/>
      <c r="C112" s="480"/>
      <c r="D112" s="480"/>
      <c r="E112" s="480"/>
      <c r="F112" s="480"/>
      <c r="G112" s="480"/>
      <c r="H112" s="480"/>
      <c r="I112" s="480"/>
    </row>
    <row r="113" spans="1:9">
      <c r="A113" s="147" t="s">
        <v>337</v>
      </c>
      <c r="B113" s="147" t="s">
        <v>391</v>
      </c>
      <c r="C113" s="417">
        <v>500</v>
      </c>
      <c r="D113" s="417">
        <v>500</v>
      </c>
      <c r="E113" s="417">
        <v>500</v>
      </c>
      <c r="F113" s="417">
        <v>500</v>
      </c>
      <c r="G113" s="417">
        <v>500</v>
      </c>
      <c r="H113" s="417">
        <v>500</v>
      </c>
      <c r="I113" s="417">
        <v>500</v>
      </c>
    </row>
    <row r="114" spans="1:9">
      <c r="A114" s="147" t="s">
        <v>338</v>
      </c>
      <c r="B114" s="147" t="s">
        <v>391</v>
      </c>
      <c r="C114" s="417">
        <v>800</v>
      </c>
      <c r="D114" s="417">
        <v>800</v>
      </c>
      <c r="E114" s="417">
        <v>800</v>
      </c>
      <c r="F114" s="417">
        <v>800</v>
      </c>
      <c r="G114" s="417">
        <v>800</v>
      </c>
      <c r="H114" s="417">
        <v>800</v>
      </c>
      <c r="I114" s="417">
        <v>800</v>
      </c>
    </row>
    <row r="115" spans="1:9">
      <c r="A115" s="147" t="s">
        <v>392</v>
      </c>
      <c r="B115" s="147" t="s">
        <v>391</v>
      </c>
      <c r="C115" s="417">
        <v>35</v>
      </c>
      <c r="D115" s="417">
        <v>35</v>
      </c>
      <c r="E115" s="417">
        <v>35</v>
      </c>
      <c r="F115" s="417">
        <v>35</v>
      </c>
      <c r="G115" s="417">
        <v>35</v>
      </c>
      <c r="H115" s="417">
        <v>35</v>
      </c>
      <c r="I115" s="417">
        <v>35</v>
      </c>
    </row>
    <row r="116" spans="1:9">
      <c r="A116" s="147" t="s">
        <v>393</v>
      </c>
      <c r="B116" s="147" t="s">
        <v>391</v>
      </c>
      <c r="C116" s="417">
        <v>15</v>
      </c>
      <c r="D116" s="417">
        <v>15</v>
      </c>
      <c r="E116" s="417">
        <v>15</v>
      </c>
      <c r="F116" s="417">
        <v>15</v>
      </c>
      <c r="G116" s="417">
        <v>15</v>
      </c>
      <c r="H116" s="417">
        <v>15</v>
      </c>
      <c r="I116" s="417">
        <v>15</v>
      </c>
    </row>
    <row r="117" spans="1:9">
      <c r="A117" s="147" t="s">
        <v>394</v>
      </c>
      <c r="B117" s="147" t="s">
        <v>395</v>
      </c>
      <c r="C117" s="417">
        <v>70</v>
      </c>
      <c r="D117" s="417">
        <v>70</v>
      </c>
      <c r="E117" s="417">
        <v>70</v>
      </c>
      <c r="F117" s="417">
        <v>70</v>
      </c>
      <c r="G117" s="417">
        <v>70</v>
      </c>
      <c r="H117" s="417">
        <v>70</v>
      </c>
      <c r="I117" s="417">
        <v>70</v>
      </c>
    </row>
    <row r="118" spans="1:9">
      <c r="A118" s="147" t="s">
        <v>396</v>
      </c>
      <c r="B118" s="147" t="s">
        <v>391</v>
      </c>
      <c r="C118" s="417">
        <v>3</v>
      </c>
      <c r="D118" s="417">
        <v>3</v>
      </c>
      <c r="E118" s="417">
        <v>3</v>
      </c>
      <c r="F118" s="417">
        <v>3</v>
      </c>
      <c r="G118" s="417">
        <v>3</v>
      </c>
      <c r="H118" s="417">
        <v>3</v>
      </c>
      <c r="I118" s="417">
        <v>3</v>
      </c>
    </row>
    <row r="119" spans="1:9">
      <c r="A119" s="760" t="s">
        <v>404</v>
      </c>
      <c r="B119" s="760"/>
      <c r="C119" s="760"/>
      <c r="D119" s="760"/>
      <c r="E119" s="760"/>
      <c r="F119" s="760"/>
      <c r="G119" s="760"/>
      <c r="H119" s="760"/>
      <c r="I119" s="760"/>
    </row>
    <row r="120" spans="1:9">
      <c r="A120" s="476" t="s">
        <v>76</v>
      </c>
      <c r="B120" s="476" t="s">
        <v>19</v>
      </c>
      <c r="C120" s="476" t="s">
        <v>2</v>
      </c>
      <c r="D120" s="476" t="s">
        <v>3</v>
      </c>
      <c r="E120" s="476" t="s">
        <v>4</v>
      </c>
      <c r="F120" s="476" t="s">
        <v>5</v>
      </c>
      <c r="G120" s="476" t="s">
        <v>6</v>
      </c>
      <c r="H120" s="476" t="s">
        <v>7</v>
      </c>
      <c r="I120" s="476" t="s">
        <v>8</v>
      </c>
    </row>
    <row r="121" spans="1:9">
      <c r="A121" s="479" t="s">
        <v>404</v>
      </c>
      <c r="B121" s="479"/>
      <c r="C121" s="480">
        <v>90</v>
      </c>
      <c r="D121" s="480">
        <v>100</v>
      </c>
      <c r="E121" s="480">
        <v>90</v>
      </c>
      <c r="F121" s="480">
        <v>90</v>
      </c>
      <c r="G121" s="480">
        <v>90</v>
      </c>
      <c r="H121" s="480">
        <v>90</v>
      </c>
      <c r="I121" s="480">
        <v>90</v>
      </c>
    </row>
    <row r="122" spans="1:9">
      <c r="A122" s="147" t="s">
        <v>398</v>
      </c>
      <c r="B122" s="147" t="s">
        <v>28</v>
      </c>
      <c r="C122" s="417">
        <v>50</v>
      </c>
      <c r="D122" s="417">
        <v>50</v>
      </c>
      <c r="E122" s="417">
        <v>50</v>
      </c>
      <c r="F122" s="417">
        <v>50</v>
      </c>
      <c r="G122" s="417">
        <v>50</v>
      </c>
      <c r="H122" s="417">
        <v>50</v>
      </c>
      <c r="I122" s="417">
        <v>50</v>
      </c>
    </row>
    <row r="123" spans="1:9">
      <c r="A123" s="147" t="s">
        <v>399</v>
      </c>
      <c r="B123" s="147" t="s">
        <v>28</v>
      </c>
      <c r="C123" s="417">
        <v>40</v>
      </c>
      <c r="D123" s="417">
        <v>40</v>
      </c>
      <c r="E123" s="417">
        <v>40</v>
      </c>
      <c r="F123" s="417">
        <v>40</v>
      </c>
      <c r="G123" s="417">
        <v>40</v>
      </c>
      <c r="H123" s="417">
        <v>40</v>
      </c>
      <c r="I123" s="417">
        <v>40</v>
      </c>
    </row>
    <row r="124" spans="1:9">
      <c r="A124" s="479" t="s">
        <v>405</v>
      </c>
      <c r="B124" s="479"/>
      <c r="C124" s="480">
        <v>90</v>
      </c>
      <c r="D124" s="480">
        <v>100</v>
      </c>
      <c r="E124" s="480">
        <v>90</v>
      </c>
      <c r="F124" s="480">
        <v>90</v>
      </c>
      <c r="G124" s="480">
        <v>90</v>
      </c>
      <c r="H124" s="480">
        <v>90</v>
      </c>
      <c r="I124" s="480">
        <v>90</v>
      </c>
    </row>
    <row r="125" spans="1:9">
      <c r="A125" s="147" t="s">
        <v>337</v>
      </c>
      <c r="B125" s="147" t="s">
        <v>28</v>
      </c>
      <c r="C125" s="417">
        <v>7</v>
      </c>
      <c r="D125" s="417">
        <v>7</v>
      </c>
      <c r="E125" s="417">
        <v>7</v>
      </c>
      <c r="F125" s="417">
        <v>7</v>
      </c>
      <c r="G125" s="417">
        <v>7</v>
      </c>
      <c r="H125" s="417">
        <v>7</v>
      </c>
      <c r="I125" s="417">
        <v>7</v>
      </c>
    </row>
    <row r="126" spans="1:9">
      <c r="A126" s="147" t="s">
        <v>338</v>
      </c>
      <c r="B126" s="147" t="s">
        <v>28</v>
      </c>
      <c r="C126" s="417">
        <v>18</v>
      </c>
      <c r="D126" s="417">
        <v>18</v>
      </c>
      <c r="E126" s="417">
        <v>18</v>
      </c>
      <c r="F126" s="417">
        <v>18</v>
      </c>
      <c r="G126" s="417">
        <v>18</v>
      </c>
      <c r="H126" s="417">
        <v>18</v>
      </c>
      <c r="I126" s="417">
        <v>18</v>
      </c>
    </row>
    <row r="127" spans="1:9">
      <c r="A127" s="147" t="s">
        <v>392</v>
      </c>
      <c r="B127" s="147" t="s">
        <v>28</v>
      </c>
      <c r="C127" s="417">
        <v>31</v>
      </c>
      <c r="D127" s="417">
        <v>31</v>
      </c>
      <c r="E127" s="417">
        <v>31</v>
      </c>
      <c r="F127" s="417">
        <v>31</v>
      </c>
      <c r="G127" s="417">
        <v>31</v>
      </c>
      <c r="H127" s="417">
        <v>31</v>
      </c>
      <c r="I127" s="417">
        <v>31</v>
      </c>
    </row>
    <row r="128" spans="1:9">
      <c r="A128" s="147" t="s">
        <v>393</v>
      </c>
      <c r="B128" s="147" t="s">
        <v>28</v>
      </c>
      <c r="C128" s="417">
        <v>34</v>
      </c>
      <c r="D128" s="417">
        <v>34</v>
      </c>
      <c r="E128" s="417">
        <v>34</v>
      </c>
      <c r="F128" s="417">
        <v>34</v>
      </c>
      <c r="G128" s="417">
        <v>34</v>
      </c>
      <c r="H128" s="417">
        <v>34</v>
      </c>
      <c r="I128" s="417">
        <v>34</v>
      </c>
    </row>
    <row r="129" spans="1:9">
      <c r="A129" s="147" t="s">
        <v>394</v>
      </c>
      <c r="B129" s="147" t="s">
        <v>28</v>
      </c>
      <c r="C129" s="417">
        <v>10</v>
      </c>
      <c r="D129" s="417">
        <v>10</v>
      </c>
      <c r="E129" s="417">
        <v>10</v>
      </c>
      <c r="F129" s="417">
        <v>10</v>
      </c>
      <c r="G129" s="417">
        <v>10</v>
      </c>
      <c r="H129" s="417">
        <v>10</v>
      </c>
      <c r="I129" s="417">
        <v>10</v>
      </c>
    </row>
    <row r="130" spans="1:9">
      <c r="A130" s="761" t="s">
        <v>411</v>
      </c>
      <c r="B130" s="761"/>
      <c r="C130" s="761"/>
      <c r="D130" s="761"/>
      <c r="E130" s="761"/>
      <c r="F130" s="761"/>
      <c r="G130" s="761"/>
      <c r="H130" s="761"/>
      <c r="I130" s="761"/>
    </row>
    <row r="131" spans="1:9">
      <c r="A131" s="476" t="s">
        <v>76</v>
      </c>
      <c r="B131" s="476" t="s">
        <v>19</v>
      </c>
      <c r="C131" s="476" t="s">
        <v>2</v>
      </c>
      <c r="D131" s="476" t="s">
        <v>3</v>
      </c>
      <c r="E131" s="476" t="s">
        <v>4</v>
      </c>
      <c r="F131" s="476" t="s">
        <v>5</v>
      </c>
      <c r="G131" s="476" t="s">
        <v>6</v>
      </c>
      <c r="H131" s="476" t="s">
        <v>7</v>
      </c>
      <c r="I131" s="476" t="s">
        <v>8</v>
      </c>
    </row>
    <row r="132" spans="1:9">
      <c r="A132" s="479" t="s">
        <v>334</v>
      </c>
      <c r="B132" s="479"/>
      <c r="C132" s="480"/>
      <c r="D132" s="480"/>
      <c r="E132" s="480"/>
      <c r="F132" s="480"/>
      <c r="G132" s="480"/>
      <c r="H132" s="480"/>
      <c r="I132" s="480"/>
    </row>
    <row r="133" spans="1:9">
      <c r="A133" s="422" t="s">
        <v>337</v>
      </c>
      <c r="B133" s="422" t="s">
        <v>406</v>
      </c>
      <c r="C133" s="423">
        <v>2503.36</v>
      </c>
      <c r="D133" s="423">
        <v>2503.36</v>
      </c>
      <c r="E133" s="423">
        <v>2503.36</v>
      </c>
      <c r="F133" s="423">
        <v>2503.36</v>
      </c>
      <c r="G133" s="423">
        <v>2503.36</v>
      </c>
      <c r="H133" s="423">
        <v>2503.36</v>
      </c>
      <c r="I133" s="423">
        <v>2503.36</v>
      </c>
    </row>
    <row r="134" spans="1:9">
      <c r="A134" s="422" t="s">
        <v>338</v>
      </c>
      <c r="B134" s="422" t="s">
        <v>406</v>
      </c>
      <c r="C134" s="423">
        <v>650</v>
      </c>
      <c r="D134" s="423">
        <v>650</v>
      </c>
      <c r="E134" s="423">
        <v>650</v>
      </c>
      <c r="F134" s="423">
        <v>650</v>
      </c>
      <c r="G134" s="423">
        <v>650</v>
      </c>
      <c r="H134" s="423">
        <v>650</v>
      </c>
      <c r="I134" s="423">
        <v>650</v>
      </c>
    </row>
    <row r="135" spans="1:9">
      <c r="A135" s="422" t="s">
        <v>398</v>
      </c>
      <c r="B135" s="422" t="s">
        <v>406</v>
      </c>
      <c r="C135" s="423">
        <v>74.95</v>
      </c>
      <c r="D135" s="423">
        <v>74.95</v>
      </c>
      <c r="E135" s="423">
        <v>74.95</v>
      </c>
      <c r="F135" s="423">
        <v>74.95</v>
      </c>
      <c r="G135" s="423">
        <v>74.95</v>
      </c>
      <c r="H135" s="423">
        <v>74.95</v>
      </c>
      <c r="I135" s="423">
        <v>74.95</v>
      </c>
    </row>
    <row r="136" spans="1:9">
      <c r="A136" s="422" t="s">
        <v>399</v>
      </c>
      <c r="B136" s="422" t="s">
        <v>406</v>
      </c>
      <c r="C136" s="423">
        <v>70.09</v>
      </c>
      <c r="D136" s="423">
        <v>70.09</v>
      </c>
      <c r="E136" s="423">
        <v>70.09</v>
      </c>
      <c r="F136" s="423">
        <v>70.09</v>
      </c>
      <c r="G136" s="423">
        <v>70.09</v>
      </c>
      <c r="H136" s="423">
        <v>70.09</v>
      </c>
      <c r="I136" s="423">
        <v>70.09</v>
      </c>
    </row>
    <row r="137" spans="1:9">
      <c r="A137" s="422" t="s">
        <v>392</v>
      </c>
      <c r="B137" s="422" t="s">
        <v>406</v>
      </c>
      <c r="C137" s="423">
        <v>300.39999999999998</v>
      </c>
      <c r="D137" s="423">
        <v>300.39999999999998</v>
      </c>
      <c r="E137" s="423">
        <v>300.39999999999998</v>
      </c>
      <c r="F137" s="423">
        <v>300.39999999999998</v>
      </c>
      <c r="G137" s="423">
        <v>300.39999999999998</v>
      </c>
      <c r="H137" s="423">
        <v>300.39999999999998</v>
      </c>
      <c r="I137" s="423">
        <v>300.39999999999998</v>
      </c>
    </row>
    <row r="138" spans="1:9">
      <c r="A138" s="422" t="s">
        <v>393</v>
      </c>
      <c r="B138" s="422" t="s">
        <v>406</v>
      </c>
      <c r="C138" s="423">
        <v>250.34</v>
      </c>
      <c r="D138" s="423">
        <v>250.34</v>
      </c>
      <c r="E138" s="423">
        <v>250.34</v>
      </c>
      <c r="F138" s="423">
        <v>250.34</v>
      </c>
      <c r="G138" s="423">
        <v>250.34</v>
      </c>
      <c r="H138" s="423">
        <v>250.34</v>
      </c>
      <c r="I138" s="423">
        <v>250.34</v>
      </c>
    </row>
    <row r="139" spans="1:9">
      <c r="A139" s="422" t="s">
        <v>394</v>
      </c>
      <c r="B139" s="422" t="s">
        <v>410</v>
      </c>
      <c r="C139" s="423">
        <v>656.46</v>
      </c>
      <c r="D139" s="423">
        <v>656.46</v>
      </c>
      <c r="E139" s="423">
        <v>656.46</v>
      </c>
      <c r="F139" s="423">
        <v>656.46</v>
      </c>
      <c r="G139" s="423">
        <v>656.46</v>
      </c>
      <c r="H139" s="423">
        <v>656.46</v>
      </c>
      <c r="I139" s="423">
        <v>656.46</v>
      </c>
    </row>
    <row r="140" spans="1:9" ht="31.5">
      <c r="A140" s="767" t="s">
        <v>416</v>
      </c>
      <c r="B140" s="767"/>
      <c r="C140" s="767"/>
      <c r="D140" s="767"/>
      <c r="E140" s="767"/>
      <c r="F140" s="767"/>
      <c r="G140" s="767"/>
      <c r="H140" s="767"/>
      <c r="I140" s="767"/>
    </row>
    <row r="141" spans="1:9">
      <c r="A141" s="764" t="s">
        <v>312</v>
      </c>
      <c r="B141" s="765"/>
      <c r="C141" s="765"/>
      <c r="D141" s="765"/>
      <c r="E141" s="765"/>
      <c r="F141" s="765"/>
      <c r="G141" s="765"/>
      <c r="H141" s="765"/>
      <c r="I141" s="766"/>
    </row>
    <row r="142" spans="1:9">
      <c r="A142" s="475" t="s">
        <v>76</v>
      </c>
      <c r="B142" s="476" t="s">
        <v>19</v>
      </c>
      <c r="C142" s="476" t="s">
        <v>2</v>
      </c>
      <c r="D142" s="476" t="s">
        <v>3</v>
      </c>
      <c r="E142" s="476" t="s">
        <v>4</v>
      </c>
      <c r="F142" s="476" t="s">
        <v>5</v>
      </c>
      <c r="G142" s="476" t="s">
        <v>6</v>
      </c>
      <c r="H142" s="476" t="s">
        <v>7</v>
      </c>
      <c r="I142" s="477" t="s">
        <v>8</v>
      </c>
    </row>
    <row r="143" spans="1:9">
      <c r="A143" s="495" t="s">
        <v>335</v>
      </c>
      <c r="B143" s="492" t="s">
        <v>55</v>
      </c>
      <c r="C143" s="493">
        <v>123</v>
      </c>
      <c r="D143" s="493">
        <v>123</v>
      </c>
      <c r="E143" s="493">
        <v>123</v>
      </c>
      <c r="F143" s="493">
        <v>123</v>
      </c>
      <c r="G143" s="493">
        <v>123</v>
      </c>
      <c r="H143" s="493">
        <v>123</v>
      </c>
      <c r="I143" s="496">
        <v>123</v>
      </c>
    </row>
    <row r="144" spans="1:9">
      <c r="A144" s="495" t="s">
        <v>336</v>
      </c>
      <c r="B144" s="492" t="s">
        <v>55</v>
      </c>
      <c r="C144" s="493">
        <v>1234</v>
      </c>
      <c r="D144" s="493">
        <v>1234</v>
      </c>
      <c r="E144" s="493">
        <v>1234</v>
      </c>
      <c r="F144" s="493">
        <v>1234</v>
      </c>
      <c r="G144" s="493">
        <v>1234</v>
      </c>
      <c r="H144" s="493">
        <v>1234</v>
      </c>
      <c r="I144" s="496">
        <v>1234</v>
      </c>
    </row>
    <row r="145" spans="1:9">
      <c r="A145" s="495" t="s">
        <v>337</v>
      </c>
      <c r="B145" s="492" t="s">
        <v>55</v>
      </c>
      <c r="C145" s="493">
        <v>4123</v>
      </c>
      <c r="D145" s="493">
        <v>4123</v>
      </c>
      <c r="E145" s="493">
        <v>4123</v>
      </c>
      <c r="F145" s="493">
        <v>4123</v>
      </c>
      <c r="G145" s="493">
        <v>4123</v>
      </c>
      <c r="H145" s="493">
        <v>4123</v>
      </c>
      <c r="I145" s="496">
        <v>4123</v>
      </c>
    </row>
    <row r="146" spans="1:9">
      <c r="A146" s="495" t="s">
        <v>338</v>
      </c>
      <c r="B146" s="492" t="s">
        <v>55</v>
      </c>
      <c r="C146" s="493">
        <v>151</v>
      </c>
      <c r="D146" s="493">
        <v>151</v>
      </c>
      <c r="E146" s="493">
        <v>151</v>
      </c>
      <c r="F146" s="493">
        <v>151</v>
      </c>
      <c r="G146" s="493">
        <v>151</v>
      </c>
      <c r="H146" s="493">
        <v>151</v>
      </c>
      <c r="I146" s="496">
        <v>151</v>
      </c>
    </row>
    <row r="147" spans="1:9">
      <c r="A147" s="495" t="s">
        <v>340</v>
      </c>
      <c r="B147" s="492" t="s">
        <v>55</v>
      </c>
      <c r="C147" s="493">
        <v>566</v>
      </c>
      <c r="D147" s="493">
        <v>566</v>
      </c>
      <c r="E147" s="493">
        <v>566</v>
      </c>
      <c r="F147" s="493">
        <v>566</v>
      </c>
      <c r="G147" s="493">
        <v>566</v>
      </c>
      <c r="H147" s="493">
        <v>566</v>
      </c>
      <c r="I147" s="496">
        <v>566</v>
      </c>
    </row>
    <row r="148" spans="1:9">
      <c r="A148" s="495" t="s">
        <v>341</v>
      </c>
      <c r="B148" s="492" t="s">
        <v>55</v>
      </c>
      <c r="C148" s="493">
        <v>35</v>
      </c>
      <c r="D148" s="493">
        <v>35</v>
      </c>
      <c r="E148" s="493">
        <v>35</v>
      </c>
      <c r="F148" s="493">
        <v>35</v>
      </c>
      <c r="G148" s="493">
        <v>35</v>
      </c>
      <c r="H148" s="493">
        <v>35</v>
      </c>
      <c r="I148" s="496">
        <v>35</v>
      </c>
    </row>
    <row r="149" spans="1:9">
      <c r="A149" s="495" t="s">
        <v>342</v>
      </c>
      <c r="B149" s="492" t="s">
        <v>55</v>
      </c>
      <c r="C149" s="493">
        <v>40</v>
      </c>
      <c r="D149" s="493">
        <v>40</v>
      </c>
      <c r="E149" s="493">
        <v>40</v>
      </c>
      <c r="F149" s="493">
        <v>40</v>
      </c>
      <c r="G149" s="493">
        <v>40</v>
      </c>
      <c r="H149" s="493">
        <v>40</v>
      </c>
      <c r="I149" s="496">
        <v>40</v>
      </c>
    </row>
    <row r="150" spans="1:9">
      <c r="A150" s="760" t="s">
        <v>390</v>
      </c>
      <c r="B150" s="760"/>
      <c r="C150" s="760"/>
      <c r="D150" s="760"/>
      <c r="E150" s="760"/>
      <c r="F150" s="760"/>
      <c r="G150" s="760"/>
      <c r="H150" s="760"/>
      <c r="I150" s="760"/>
    </row>
    <row r="151" spans="1:9">
      <c r="A151" s="476" t="s">
        <v>76</v>
      </c>
      <c r="B151" s="476" t="s">
        <v>19</v>
      </c>
      <c r="C151" s="476" t="s">
        <v>2</v>
      </c>
      <c r="D151" s="476" t="s">
        <v>3</v>
      </c>
      <c r="E151" s="476" t="s">
        <v>4</v>
      </c>
      <c r="F151" s="476" t="s">
        <v>5</v>
      </c>
      <c r="G151" s="476" t="s">
        <v>6</v>
      </c>
      <c r="H151" s="476" t="s">
        <v>7</v>
      </c>
      <c r="I151" s="476" t="s">
        <v>8</v>
      </c>
    </row>
    <row r="152" spans="1:9">
      <c r="A152" s="147" t="s">
        <v>385</v>
      </c>
      <c r="B152" s="147" t="s">
        <v>397</v>
      </c>
      <c r="C152" s="417">
        <v>6</v>
      </c>
      <c r="D152" s="417">
        <v>6</v>
      </c>
      <c r="E152" s="417">
        <v>6</v>
      </c>
      <c r="F152" s="417">
        <v>6</v>
      </c>
      <c r="G152" s="417">
        <v>6</v>
      </c>
      <c r="H152" s="417">
        <v>6</v>
      </c>
      <c r="I152" s="417">
        <v>6</v>
      </c>
    </row>
    <row r="153" spans="1:9">
      <c r="A153" s="479" t="s">
        <v>334</v>
      </c>
      <c r="B153" s="479"/>
      <c r="C153" s="480"/>
      <c r="D153" s="480"/>
      <c r="E153" s="480"/>
      <c r="F153" s="480"/>
      <c r="G153" s="480"/>
      <c r="H153" s="480"/>
      <c r="I153" s="480"/>
    </row>
    <row r="154" spans="1:9">
      <c r="A154" s="147" t="s">
        <v>398</v>
      </c>
      <c r="B154" s="147" t="s">
        <v>391</v>
      </c>
      <c r="C154" s="417">
        <v>2</v>
      </c>
      <c r="D154" s="417">
        <v>2</v>
      </c>
      <c r="E154" s="417">
        <v>2</v>
      </c>
      <c r="F154" s="417">
        <v>2</v>
      </c>
      <c r="G154" s="417">
        <v>2</v>
      </c>
      <c r="H154" s="417">
        <v>2</v>
      </c>
      <c r="I154" s="417">
        <v>2</v>
      </c>
    </row>
    <row r="155" spans="1:9">
      <c r="A155" s="147" t="s">
        <v>399</v>
      </c>
      <c r="B155" s="147" t="s">
        <v>391</v>
      </c>
      <c r="C155" s="417">
        <v>2</v>
      </c>
      <c r="D155" s="417">
        <v>2</v>
      </c>
      <c r="E155" s="417">
        <v>2</v>
      </c>
      <c r="F155" s="417">
        <v>2</v>
      </c>
      <c r="G155" s="417">
        <v>2</v>
      </c>
      <c r="H155" s="417">
        <v>2</v>
      </c>
      <c r="I155" s="417">
        <v>2</v>
      </c>
    </row>
    <row r="156" spans="1:9">
      <c r="A156" s="147" t="s">
        <v>400</v>
      </c>
      <c r="B156" s="147" t="s">
        <v>391</v>
      </c>
      <c r="C156" s="417">
        <v>2</v>
      </c>
      <c r="D156" s="417">
        <v>2</v>
      </c>
      <c r="E156" s="417">
        <v>2</v>
      </c>
      <c r="F156" s="417">
        <v>2</v>
      </c>
      <c r="G156" s="417">
        <v>2</v>
      </c>
      <c r="H156" s="417">
        <v>2</v>
      </c>
      <c r="I156" s="417">
        <v>2</v>
      </c>
    </row>
    <row r="157" spans="1:9">
      <c r="A157" s="147" t="s">
        <v>392</v>
      </c>
      <c r="B157" s="147" t="s">
        <v>391</v>
      </c>
      <c r="C157" s="417">
        <v>40</v>
      </c>
      <c r="D157" s="417">
        <v>40</v>
      </c>
      <c r="E157" s="417">
        <v>40</v>
      </c>
      <c r="F157" s="417">
        <v>40</v>
      </c>
      <c r="G157" s="417">
        <v>40</v>
      </c>
      <c r="H157" s="417">
        <v>40</v>
      </c>
      <c r="I157" s="417">
        <v>40</v>
      </c>
    </row>
    <row r="158" spans="1:9">
      <c r="A158" s="147" t="s">
        <v>401</v>
      </c>
      <c r="B158" s="147" t="s">
        <v>391</v>
      </c>
      <c r="C158" s="417">
        <v>400</v>
      </c>
      <c r="D158" s="417">
        <v>400</v>
      </c>
      <c r="E158" s="417">
        <v>400</v>
      </c>
      <c r="F158" s="417">
        <v>400</v>
      </c>
      <c r="G158" s="417">
        <v>400</v>
      </c>
      <c r="H158" s="417">
        <v>400</v>
      </c>
      <c r="I158" s="417">
        <v>400</v>
      </c>
    </row>
    <row r="159" spans="1:9">
      <c r="A159" s="147" t="s">
        <v>402</v>
      </c>
      <c r="B159" s="147" t="s">
        <v>391</v>
      </c>
      <c r="C159" s="417">
        <v>80</v>
      </c>
      <c r="D159" s="417">
        <v>80</v>
      </c>
      <c r="E159" s="417">
        <v>80</v>
      </c>
      <c r="F159" s="417">
        <v>80</v>
      </c>
      <c r="G159" s="417">
        <v>80</v>
      </c>
      <c r="H159" s="417">
        <v>80</v>
      </c>
      <c r="I159" s="417">
        <v>80</v>
      </c>
    </row>
    <row r="160" spans="1:9">
      <c r="A160" s="147" t="s">
        <v>403</v>
      </c>
      <c r="B160" s="147" t="s">
        <v>391</v>
      </c>
      <c r="C160" s="417">
        <v>40</v>
      </c>
      <c r="D160" s="417">
        <v>40</v>
      </c>
      <c r="E160" s="417">
        <v>40</v>
      </c>
      <c r="F160" s="417">
        <v>40</v>
      </c>
      <c r="G160" s="417">
        <v>40</v>
      </c>
      <c r="H160" s="417">
        <v>40</v>
      </c>
      <c r="I160" s="417">
        <v>40</v>
      </c>
    </row>
    <row r="161" spans="1:9">
      <c r="A161" s="760" t="s">
        <v>412</v>
      </c>
      <c r="B161" s="760"/>
      <c r="C161" s="760"/>
      <c r="D161" s="760"/>
      <c r="E161" s="760"/>
      <c r="F161" s="760"/>
      <c r="G161" s="760"/>
      <c r="H161" s="760"/>
      <c r="I161" s="760"/>
    </row>
    <row r="162" spans="1:9">
      <c r="A162" s="476" t="s">
        <v>76</v>
      </c>
      <c r="B162" s="476" t="s">
        <v>19</v>
      </c>
      <c r="C162" s="476" t="s">
        <v>2</v>
      </c>
      <c r="D162" s="476" t="s">
        <v>3</v>
      </c>
      <c r="E162" s="476" t="s">
        <v>4</v>
      </c>
      <c r="F162" s="476" t="s">
        <v>5</v>
      </c>
      <c r="G162" s="476" t="s">
        <v>6</v>
      </c>
      <c r="H162" s="476" t="s">
        <v>7</v>
      </c>
      <c r="I162" s="476" t="s">
        <v>8</v>
      </c>
    </row>
    <row r="163" spans="1:9">
      <c r="A163" s="479" t="s">
        <v>334</v>
      </c>
      <c r="B163" s="479"/>
      <c r="C163" s="480">
        <f>SUM(C164:C170)</f>
        <v>100</v>
      </c>
      <c r="D163" s="480">
        <f t="shared" ref="D163:I163" si="1">SUM(D164:D170)</f>
        <v>100</v>
      </c>
      <c r="E163" s="480">
        <f t="shared" si="1"/>
        <v>100</v>
      </c>
      <c r="F163" s="480">
        <f t="shared" si="1"/>
        <v>100</v>
      </c>
      <c r="G163" s="480">
        <f t="shared" si="1"/>
        <v>100</v>
      </c>
      <c r="H163" s="480">
        <f t="shared" si="1"/>
        <v>100</v>
      </c>
      <c r="I163" s="480">
        <f t="shared" si="1"/>
        <v>100</v>
      </c>
    </row>
    <row r="164" spans="1:9">
      <c r="A164" s="147" t="s">
        <v>398</v>
      </c>
      <c r="B164" s="147" t="s">
        <v>28</v>
      </c>
      <c r="C164" s="417">
        <v>26</v>
      </c>
      <c r="D164" s="417">
        <v>26</v>
      </c>
      <c r="E164" s="417">
        <v>26</v>
      </c>
      <c r="F164" s="417">
        <v>26</v>
      </c>
      <c r="G164" s="417">
        <v>26</v>
      </c>
      <c r="H164" s="417">
        <v>26</v>
      </c>
      <c r="I164" s="417">
        <v>26</v>
      </c>
    </row>
    <row r="165" spans="1:9">
      <c r="A165" s="147" t="s">
        <v>399</v>
      </c>
      <c r="B165" s="147" t="s">
        <v>28</v>
      </c>
      <c r="C165" s="417">
        <v>5</v>
      </c>
      <c r="D165" s="417">
        <v>5</v>
      </c>
      <c r="E165" s="417">
        <v>5</v>
      </c>
      <c r="F165" s="417">
        <v>5</v>
      </c>
      <c r="G165" s="417">
        <v>5</v>
      </c>
      <c r="H165" s="417">
        <v>5</v>
      </c>
      <c r="I165" s="417">
        <v>5</v>
      </c>
    </row>
    <row r="166" spans="1:9">
      <c r="A166" s="147" t="s">
        <v>400</v>
      </c>
      <c r="B166" s="147" t="s">
        <v>28</v>
      </c>
      <c r="C166" s="417">
        <v>4</v>
      </c>
      <c r="D166" s="417">
        <v>4</v>
      </c>
      <c r="E166" s="417">
        <v>4</v>
      </c>
      <c r="F166" s="417">
        <v>4</v>
      </c>
      <c r="G166" s="417">
        <v>4</v>
      </c>
      <c r="H166" s="417">
        <v>4</v>
      </c>
      <c r="I166" s="417">
        <v>4</v>
      </c>
    </row>
    <row r="167" spans="1:9">
      <c r="A167" s="147" t="s">
        <v>392</v>
      </c>
      <c r="B167" s="147" t="s">
        <v>28</v>
      </c>
      <c r="C167" s="417">
        <v>40</v>
      </c>
      <c r="D167" s="417">
        <v>40</v>
      </c>
      <c r="E167" s="417">
        <v>40</v>
      </c>
      <c r="F167" s="417">
        <v>40</v>
      </c>
      <c r="G167" s="417">
        <v>40</v>
      </c>
      <c r="H167" s="417">
        <v>40</v>
      </c>
      <c r="I167" s="417">
        <v>40</v>
      </c>
    </row>
    <row r="168" spans="1:9">
      <c r="A168" s="147" t="s">
        <v>401</v>
      </c>
      <c r="B168" s="147" t="s">
        <v>28</v>
      </c>
      <c r="C168" s="417">
        <v>10</v>
      </c>
      <c r="D168" s="417">
        <v>10</v>
      </c>
      <c r="E168" s="417">
        <v>10</v>
      </c>
      <c r="F168" s="417">
        <v>10</v>
      </c>
      <c r="G168" s="417">
        <v>10</v>
      </c>
      <c r="H168" s="417">
        <v>10</v>
      </c>
      <c r="I168" s="417">
        <v>10</v>
      </c>
    </row>
    <row r="169" spans="1:9">
      <c r="A169" s="147" t="s">
        <v>402</v>
      </c>
      <c r="B169" s="147" t="s">
        <v>28</v>
      </c>
      <c r="C169" s="417">
        <v>10</v>
      </c>
      <c r="D169" s="417">
        <v>10</v>
      </c>
      <c r="E169" s="417">
        <v>10</v>
      </c>
      <c r="F169" s="417">
        <v>10</v>
      </c>
      <c r="G169" s="417">
        <v>10</v>
      </c>
      <c r="H169" s="417">
        <v>10</v>
      </c>
      <c r="I169" s="417">
        <v>10</v>
      </c>
    </row>
    <row r="170" spans="1:9">
      <c r="A170" s="147" t="s">
        <v>403</v>
      </c>
      <c r="B170" s="147" t="s">
        <v>28</v>
      </c>
      <c r="C170" s="417">
        <v>5</v>
      </c>
      <c r="D170" s="417">
        <v>5</v>
      </c>
      <c r="E170" s="417">
        <v>5</v>
      </c>
      <c r="F170" s="417">
        <v>5</v>
      </c>
      <c r="G170" s="417">
        <v>5</v>
      </c>
      <c r="H170" s="417">
        <v>5</v>
      </c>
      <c r="I170" s="417">
        <v>5</v>
      </c>
    </row>
    <row r="171" spans="1:9">
      <c r="A171" s="760" t="s">
        <v>413</v>
      </c>
      <c r="B171" s="760"/>
      <c r="C171" s="760"/>
      <c r="D171" s="760"/>
      <c r="E171" s="760"/>
      <c r="F171" s="760"/>
      <c r="G171" s="760"/>
      <c r="H171" s="760"/>
      <c r="I171" s="760"/>
    </row>
    <row r="172" spans="1:9">
      <c r="A172" s="476" t="s">
        <v>76</v>
      </c>
      <c r="B172" s="476" t="s">
        <v>19</v>
      </c>
      <c r="C172" s="476" t="s">
        <v>2</v>
      </c>
      <c r="D172" s="476" t="s">
        <v>3</v>
      </c>
      <c r="E172" s="476" t="s">
        <v>4</v>
      </c>
      <c r="F172" s="476" t="s">
        <v>5</v>
      </c>
      <c r="G172" s="476" t="s">
        <v>6</v>
      </c>
      <c r="H172" s="476" t="s">
        <v>7</v>
      </c>
      <c r="I172" s="476" t="s">
        <v>8</v>
      </c>
    </row>
    <row r="173" spans="1:9">
      <c r="A173" s="479" t="s">
        <v>334</v>
      </c>
      <c r="B173" s="479"/>
      <c r="C173" s="480"/>
      <c r="D173" s="480"/>
      <c r="E173" s="480"/>
      <c r="F173" s="480"/>
      <c r="G173" s="480"/>
      <c r="H173" s="480"/>
      <c r="I173" s="480"/>
    </row>
    <row r="174" spans="1:9">
      <c r="A174" s="147" t="s">
        <v>398</v>
      </c>
      <c r="B174" s="147" t="s">
        <v>406</v>
      </c>
      <c r="C174" s="417">
        <v>98.38</v>
      </c>
      <c r="D174" s="417">
        <v>98.38</v>
      </c>
      <c r="E174" s="417">
        <v>98.38</v>
      </c>
      <c r="F174" s="417">
        <v>98.38</v>
      </c>
      <c r="G174" s="417">
        <v>98.38</v>
      </c>
      <c r="H174" s="417">
        <v>98.38</v>
      </c>
      <c r="I174" s="417">
        <v>98.38</v>
      </c>
    </row>
    <row r="175" spans="1:9">
      <c r="A175" s="147" t="s">
        <v>399</v>
      </c>
      <c r="B175" s="147" t="s">
        <v>406</v>
      </c>
      <c r="C175" s="417">
        <v>95.13</v>
      </c>
      <c r="D175" s="417">
        <v>95.13</v>
      </c>
      <c r="E175" s="417">
        <v>95.13</v>
      </c>
      <c r="F175" s="417">
        <v>95.13</v>
      </c>
      <c r="G175" s="417">
        <v>95.13</v>
      </c>
      <c r="H175" s="417">
        <v>95.13</v>
      </c>
      <c r="I175" s="417">
        <v>95.13</v>
      </c>
    </row>
    <row r="176" spans="1:9">
      <c r="A176" s="147" t="s">
        <v>400</v>
      </c>
      <c r="B176" s="147" t="s">
        <v>406</v>
      </c>
      <c r="C176" s="417">
        <v>29</v>
      </c>
      <c r="D176" s="417">
        <v>29</v>
      </c>
      <c r="E176" s="417">
        <v>29</v>
      </c>
      <c r="F176" s="417">
        <v>29</v>
      </c>
      <c r="G176" s="417">
        <v>29</v>
      </c>
      <c r="H176" s="417">
        <v>29</v>
      </c>
      <c r="I176" s="417">
        <v>29</v>
      </c>
    </row>
    <row r="177" spans="1:9">
      <c r="A177" s="147" t="s">
        <v>392</v>
      </c>
      <c r="B177" s="147" t="s">
        <v>406</v>
      </c>
      <c r="C177" s="417">
        <v>340.46</v>
      </c>
      <c r="D177" s="417">
        <v>340.46</v>
      </c>
      <c r="E177" s="417">
        <v>340.46</v>
      </c>
      <c r="F177" s="417">
        <v>340.46</v>
      </c>
      <c r="G177" s="417">
        <v>340.46</v>
      </c>
      <c r="H177" s="417">
        <v>340.46</v>
      </c>
      <c r="I177" s="417">
        <v>340.46</v>
      </c>
    </row>
    <row r="178" spans="1:9">
      <c r="A178" s="147" t="s">
        <v>401</v>
      </c>
      <c r="B178" s="147" t="s">
        <v>406</v>
      </c>
      <c r="C178" s="417">
        <v>750</v>
      </c>
      <c r="D178" s="417">
        <v>750</v>
      </c>
      <c r="E178" s="417">
        <v>750</v>
      </c>
      <c r="F178" s="417">
        <v>750</v>
      </c>
      <c r="G178" s="417">
        <v>750</v>
      </c>
      <c r="H178" s="417">
        <v>750</v>
      </c>
      <c r="I178" s="417">
        <v>750</v>
      </c>
    </row>
    <row r="179" spans="1:9">
      <c r="A179" s="147" t="s">
        <v>402</v>
      </c>
      <c r="B179" s="147" t="s">
        <v>406</v>
      </c>
      <c r="C179" s="417">
        <v>475</v>
      </c>
      <c r="D179" s="417">
        <v>475</v>
      </c>
      <c r="E179" s="417">
        <v>475</v>
      </c>
      <c r="F179" s="417">
        <v>475</v>
      </c>
      <c r="G179" s="417">
        <v>475</v>
      </c>
      <c r="H179" s="417">
        <v>475</v>
      </c>
      <c r="I179" s="417">
        <v>475</v>
      </c>
    </row>
    <row r="180" spans="1:9">
      <c r="A180" s="147" t="s">
        <v>403</v>
      </c>
      <c r="B180" s="147" t="s">
        <v>406</v>
      </c>
      <c r="C180" s="417">
        <v>275</v>
      </c>
      <c r="D180" s="417">
        <v>275</v>
      </c>
      <c r="E180" s="417">
        <v>275</v>
      </c>
      <c r="F180" s="417">
        <v>275</v>
      </c>
      <c r="G180" s="417">
        <v>275</v>
      </c>
      <c r="H180" s="417">
        <v>275</v>
      </c>
      <c r="I180" s="417">
        <v>275</v>
      </c>
    </row>
    <row r="181" spans="1:9">
      <c r="A181" s="760" t="s">
        <v>414</v>
      </c>
      <c r="B181" s="760"/>
      <c r="C181" s="760"/>
      <c r="D181" s="760"/>
      <c r="E181" s="760"/>
      <c r="F181" s="760"/>
      <c r="G181" s="760"/>
      <c r="H181" s="760"/>
      <c r="I181" s="760"/>
    </row>
    <row r="182" spans="1:9">
      <c r="A182" s="476" t="s">
        <v>76</v>
      </c>
      <c r="B182" s="476" t="s">
        <v>19</v>
      </c>
      <c r="C182" s="476" t="s">
        <v>2</v>
      </c>
      <c r="D182" s="476" t="s">
        <v>3</v>
      </c>
      <c r="E182" s="476" t="s">
        <v>4</v>
      </c>
      <c r="F182" s="476" t="s">
        <v>5</v>
      </c>
      <c r="G182" s="476" t="s">
        <v>6</v>
      </c>
      <c r="H182" s="476" t="s">
        <v>7</v>
      </c>
      <c r="I182" s="476" t="s">
        <v>8</v>
      </c>
    </row>
    <row r="183" spans="1:9">
      <c r="A183" s="147" t="s">
        <v>407</v>
      </c>
      <c r="B183" s="147" t="s">
        <v>1</v>
      </c>
      <c r="C183" s="417">
        <v>0.01</v>
      </c>
      <c r="D183" s="417">
        <v>0.01</v>
      </c>
      <c r="E183" s="417">
        <v>0.01</v>
      </c>
      <c r="F183" s="417">
        <v>0.01</v>
      </c>
      <c r="G183" s="417">
        <v>0.01</v>
      </c>
      <c r="H183" s="417">
        <v>0.01</v>
      </c>
      <c r="I183" s="417">
        <v>0.01</v>
      </c>
    </row>
    <row r="184" spans="1:9">
      <c r="A184" s="147" t="s">
        <v>408</v>
      </c>
      <c r="B184" s="147" t="s">
        <v>92</v>
      </c>
      <c r="C184" s="417">
        <v>0.01</v>
      </c>
      <c r="D184" s="417">
        <v>0.03</v>
      </c>
      <c r="E184" s="417">
        <v>0.03</v>
      </c>
      <c r="F184" s="417">
        <v>0.03</v>
      </c>
      <c r="G184" s="417">
        <v>0.03</v>
      </c>
      <c r="H184" s="417">
        <v>0.03</v>
      </c>
      <c r="I184" s="417">
        <v>0.03</v>
      </c>
    </row>
  </sheetData>
  <mergeCells count="18">
    <mergeCell ref="A1:I1"/>
    <mergeCell ref="A87:I87"/>
    <mergeCell ref="A106:I106"/>
    <mergeCell ref="A150:I150"/>
    <mergeCell ref="A45:I45"/>
    <mergeCell ref="A53:I53"/>
    <mergeCell ref="A69:I69"/>
    <mergeCell ref="A61:I61"/>
    <mergeCell ref="A2:I2"/>
    <mergeCell ref="A161:I161"/>
    <mergeCell ref="A171:I171"/>
    <mergeCell ref="A181:I181"/>
    <mergeCell ref="A130:I130"/>
    <mergeCell ref="A77:I77"/>
    <mergeCell ref="A97:I97"/>
    <mergeCell ref="A141:I141"/>
    <mergeCell ref="A140:I140"/>
    <mergeCell ref="A119:I119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EF0A-73BE-4226-9666-49E407C2D47F}">
  <sheetPr>
    <tabColor theme="4"/>
  </sheetPr>
  <dimension ref="A1:J111"/>
  <sheetViews>
    <sheetView zoomScale="90" zoomScaleNormal="90" workbookViewId="0">
      <selection activeCell="A40" sqref="A40"/>
    </sheetView>
  </sheetViews>
  <sheetFormatPr defaultColWidth="8.85546875" defaultRowHeight="12.75"/>
  <cols>
    <col min="1" max="1" width="40.5703125" style="147" bestFit="1" customWidth="1"/>
    <col min="2" max="2" width="40.5703125" style="147" customWidth="1"/>
    <col min="3" max="3" width="16" style="147" bestFit="1" customWidth="1"/>
    <col min="4" max="10" width="7.7109375" style="147" customWidth="1"/>
    <col min="11" max="16384" width="8.85546875" style="147"/>
  </cols>
  <sheetData>
    <row r="1" spans="1:10" ht="26.25">
      <c r="A1" s="548" t="s">
        <v>373</v>
      </c>
      <c r="B1" s="549"/>
      <c r="C1" s="549"/>
      <c r="D1" s="549"/>
      <c r="E1" s="549"/>
      <c r="F1" s="549"/>
      <c r="G1" s="549"/>
      <c r="H1" s="549"/>
      <c r="I1" s="549"/>
      <c r="J1" s="550"/>
    </row>
    <row r="2" spans="1:10" ht="19.5" thickBot="1">
      <c r="A2" s="527" t="s">
        <v>415</v>
      </c>
      <c r="B2" s="528"/>
      <c r="C2" s="528"/>
      <c r="D2" s="528"/>
      <c r="E2" s="528"/>
      <c r="F2" s="528"/>
      <c r="G2" s="528"/>
      <c r="H2" s="528"/>
      <c r="I2" s="528"/>
      <c r="J2" s="529"/>
    </row>
    <row r="3" spans="1:10" ht="18.75">
      <c r="A3" s="776" t="s">
        <v>382</v>
      </c>
      <c r="B3" s="777"/>
      <c r="C3" s="777"/>
      <c r="D3" s="777"/>
      <c r="E3" s="777"/>
      <c r="F3" s="777"/>
      <c r="G3" s="777"/>
      <c r="H3" s="777"/>
      <c r="I3" s="777"/>
      <c r="J3" s="778"/>
    </row>
    <row r="4" spans="1:10">
      <c r="A4" s="475" t="s">
        <v>76</v>
      </c>
      <c r="B4" s="476"/>
      <c r="C4" s="476" t="s">
        <v>19</v>
      </c>
      <c r="D4" s="476" t="s">
        <v>2</v>
      </c>
      <c r="E4" s="476" t="s">
        <v>3</v>
      </c>
      <c r="F4" s="476" t="s">
        <v>4</v>
      </c>
      <c r="G4" s="476" t="s">
        <v>5</v>
      </c>
      <c r="H4" s="476" t="s">
        <v>6</v>
      </c>
      <c r="I4" s="476" t="s">
        <v>7</v>
      </c>
      <c r="J4" s="477" t="s">
        <v>8</v>
      </c>
    </row>
    <row r="5" spans="1:10">
      <c r="A5" s="478" t="s">
        <v>9</v>
      </c>
      <c r="B5" s="479"/>
      <c r="C5" s="479"/>
      <c r="D5" s="480"/>
      <c r="E5" s="480"/>
      <c r="F5" s="480"/>
      <c r="G5" s="480"/>
      <c r="H5" s="480"/>
      <c r="I5" s="480"/>
      <c r="J5" s="481"/>
    </row>
    <row r="6" spans="1:10">
      <c r="A6" s="482" t="s">
        <v>9</v>
      </c>
      <c r="B6" s="147" t="s">
        <v>461</v>
      </c>
      <c r="C6" s="147" t="s">
        <v>376</v>
      </c>
      <c r="D6" s="417">
        <v>0.81599999999999995</v>
      </c>
      <c r="E6" s="417">
        <v>0.81599999999999995</v>
      </c>
      <c r="F6" s="417">
        <v>0.81599999999999995</v>
      </c>
      <c r="G6" s="417">
        <v>0.81599999999999995</v>
      </c>
      <c r="H6" s="417">
        <v>0.81599999999999995</v>
      </c>
      <c r="I6" s="417">
        <v>0.81599999999999995</v>
      </c>
      <c r="J6" s="483">
        <v>0.81599999999999995</v>
      </c>
    </row>
    <row r="7" spans="1:10">
      <c r="A7" s="478" t="s">
        <v>16</v>
      </c>
      <c r="B7" s="479"/>
      <c r="C7" s="479"/>
      <c r="D7" s="480"/>
      <c r="E7" s="480"/>
      <c r="F7" s="480"/>
      <c r="G7" s="480"/>
      <c r="H7" s="480"/>
      <c r="I7" s="480"/>
      <c r="J7" s="481"/>
    </row>
    <row r="8" spans="1:10">
      <c r="A8" s="482" t="s">
        <v>16</v>
      </c>
      <c r="B8" s="147" t="s">
        <v>462</v>
      </c>
      <c r="C8" s="147" t="s">
        <v>376</v>
      </c>
      <c r="D8" s="417">
        <v>0</v>
      </c>
      <c r="E8" s="417">
        <v>0</v>
      </c>
      <c r="F8" s="417">
        <v>0</v>
      </c>
      <c r="G8" s="417">
        <v>0</v>
      </c>
      <c r="H8" s="417">
        <v>0</v>
      </c>
      <c r="I8" s="417">
        <v>0</v>
      </c>
      <c r="J8" s="483">
        <v>0</v>
      </c>
    </row>
    <row r="9" spans="1:10">
      <c r="A9" s="478" t="s">
        <v>17</v>
      </c>
      <c r="B9" s="479"/>
      <c r="C9" s="479"/>
      <c r="D9" s="480"/>
      <c r="E9" s="480"/>
      <c r="F9" s="480"/>
      <c r="G9" s="480"/>
      <c r="H9" s="480"/>
      <c r="I9" s="480"/>
      <c r="J9" s="481"/>
    </row>
    <row r="10" spans="1:10">
      <c r="A10" s="482" t="s">
        <v>17</v>
      </c>
      <c r="B10" s="147" t="s">
        <v>463</v>
      </c>
      <c r="C10" s="147" t="s">
        <v>376</v>
      </c>
      <c r="D10" s="417">
        <v>0.8</v>
      </c>
      <c r="E10" s="417">
        <v>0.8</v>
      </c>
      <c r="F10" s="417">
        <v>0.8</v>
      </c>
      <c r="G10" s="417">
        <v>0.8</v>
      </c>
      <c r="H10" s="417">
        <v>0.8</v>
      </c>
      <c r="I10" s="417">
        <v>0.8</v>
      </c>
      <c r="J10" s="483">
        <v>0.8</v>
      </c>
    </row>
    <row r="11" spans="1:10">
      <c r="A11" s="478" t="s">
        <v>281</v>
      </c>
      <c r="B11" s="479"/>
      <c r="C11" s="479"/>
      <c r="D11" s="480"/>
      <c r="E11" s="480"/>
      <c r="F11" s="480"/>
      <c r="G11" s="480"/>
      <c r="H11" s="480"/>
      <c r="I11" s="480"/>
      <c r="J11" s="481"/>
    </row>
    <row r="12" spans="1:10">
      <c r="A12" s="482" t="s">
        <v>281</v>
      </c>
      <c r="B12" s="147" t="s">
        <v>464</v>
      </c>
      <c r="C12" s="147" t="s">
        <v>376</v>
      </c>
      <c r="D12" s="417">
        <v>1.5</v>
      </c>
      <c r="E12" s="417">
        <v>1.5</v>
      </c>
      <c r="F12" s="417">
        <v>1.5</v>
      </c>
      <c r="G12" s="417">
        <v>1.5</v>
      </c>
      <c r="H12" s="417">
        <v>1.5</v>
      </c>
      <c r="I12" s="417">
        <v>1.5</v>
      </c>
      <c r="J12" s="483">
        <v>1.5</v>
      </c>
    </row>
    <row r="13" spans="1:10">
      <c r="A13" s="478" t="s">
        <v>32</v>
      </c>
      <c r="B13" s="479"/>
      <c r="C13" s="479"/>
      <c r="D13" s="480"/>
      <c r="E13" s="480"/>
      <c r="F13" s="480"/>
      <c r="G13" s="480"/>
      <c r="H13" s="480"/>
      <c r="I13" s="480"/>
      <c r="J13" s="481"/>
    </row>
    <row r="14" spans="1:10">
      <c r="A14" s="482" t="s">
        <v>36</v>
      </c>
      <c r="B14" s="147" t="s">
        <v>716</v>
      </c>
      <c r="C14" s="147" t="s">
        <v>376</v>
      </c>
      <c r="D14" s="417">
        <v>0.5</v>
      </c>
      <c r="E14" s="417">
        <v>0.5</v>
      </c>
      <c r="F14" s="417">
        <v>0.5</v>
      </c>
      <c r="G14" s="417">
        <v>0.5</v>
      </c>
      <c r="H14" s="417">
        <v>0.5</v>
      </c>
      <c r="I14" s="417">
        <v>0.5</v>
      </c>
      <c r="J14" s="483">
        <v>0.5</v>
      </c>
    </row>
    <row r="15" spans="1:10">
      <c r="A15" s="482" t="s">
        <v>377</v>
      </c>
      <c r="B15" s="147" t="s">
        <v>717</v>
      </c>
      <c r="C15" s="147" t="s">
        <v>376</v>
      </c>
      <c r="D15" s="417">
        <v>0.5</v>
      </c>
      <c r="E15" s="417">
        <v>0.5</v>
      </c>
      <c r="F15" s="417">
        <v>0.5</v>
      </c>
      <c r="G15" s="417">
        <v>0.5</v>
      </c>
      <c r="H15" s="417">
        <v>0.5</v>
      </c>
      <c r="I15" s="417">
        <v>0.5</v>
      </c>
      <c r="J15" s="483">
        <v>0.5</v>
      </c>
    </row>
    <row r="16" spans="1:10">
      <c r="A16" s="482" t="s">
        <v>378</v>
      </c>
      <c r="B16" s="147" t="s">
        <v>718</v>
      </c>
      <c r="C16" s="147" t="s">
        <v>376</v>
      </c>
      <c r="D16" s="417">
        <v>0</v>
      </c>
      <c r="E16" s="417">
        <v>0</v>
      </c>
      <c r="F16" s="417">
        <v>0</v>
      </c>
      <c r="G16" s="417">
        <v>0</v>
      </c>
      <c r="H16" s="417">
        <v>0</v>
      </c>
      <c r="I16" s="417">
        <v>0</v>
      </c>
      <c r="J16" s="483">
        <v>0</v>
      </c>
    </row>
    <row r="17" spans="1:10">
      <c r="A17" s="482" t="s">
        <v>39</v>
      </c>
      <c r="B17" s="147" t="s">
        <v>719</v>
      </c>
      <c r="C17" s="147" t="s">
        <v>376</v>
      </c>
      <c r="D17" s="417">
        <v>0</v>
      </c>
      <c r="E17" s="417">
        <v>0</v>
      </c>
      <c r="F17" s="417">
        <v>0</v>
      </c>
      <c r="G17" s="417">
        <v>0</v>
      </c>
      <c r="H17" s="417">
        <v>0</v>
      </c>
      <c r="I17" s="417">
        <v>0</v>
      </c>
      <c r="J17" s="483">
        <v>0</v>
      </c>
    </row>
    <row r="18" spans="1:10">
      <c r="A18" s="478" t="s">
        <v>313</v>
      </c>
      <c r="B18" s="479"/>
      <c r="C18" s="479"/>
      <c r="D18" s="480"/>
      <c r="E18" s="480"/>
      <c r="F18" s="480"/>
      <c r="G18" s="480"/>
      <c r="H18" s="480"/>
      <c r="I18" s="480"/>
      <c r="J18" s="481"/>
    </row>
    <row r="19" spans="1:10">
      <c r="A19" s="482" t="s">
        <v>313</v>
      </c>
      <c r="B19" s="147" t="s">
        <v>715</v>
      </c>
      <c r="C19" s="147" t="s">
        <v>376</v>
      </c>
      <c r="D19" s="417">
        <v>0.4</v>
      </c>
      <c r="E19" s="417">
        <v>0.4</v>
      </c>
      <c r="F19" s="417">
        <v>0.4</v>
      </c>
      <c r="G19" s="417">
        <v>0.4</v>
      </c>
      <c r="H19" s="417">
        <v>0.4</v>
      </c>
      <c r="I19" s="417">
        <v>0.4</v>
      </c>
      <c r="J19" s="483">
        <v>0.4</v>
      </c>
    </row>
    <row r="20" spans="1:10">
      <c r="A20" s="482" t="s">
        <v>379</v>
      </c>
      <c r="B20" s="147" t="s">
        <v>720</v>
      </c>
      <c r="C20" s="147" t="s">
        <v>380</v>
      </c>
      <c r="D20" s="417">
        <v>43.8</v>
      </c>
      <c r="E20" s="417">
        <v>43.8</v>
      </c>
      <c r="F20" s="417">
        <v>43.8</v>
      </c>
      <c r="G20" s="417">
        <v>43.8</v>
      </c>
      <c r="H20" s="417">
        <v>43.8</v>
      </c>
      <c r="I20" s="417">
        <v>43.8</v>
      </c>
      <c r="J20" s="483">
        <v>43.8</v>
      </c>
    </row>
    <row r="21" spans="1:10" ht="18.75">
      <c r="A21" s="779" t="s">
        <v>381</v>
      </c>
      <c r="B21" s="780"/>
      <c r="C21" s="780"/>
      <c r="D21" s="780"/>
      <c r="E21" s="780"/>
      <c r="F21" s="780"/>
      <c r="G21" s="780"/>
      <c r="H21" s="780"/>
      <c r="I21" s="780"/>
      <c r="J21" s="781"/>
    </row>
    <row r="22" spans="1:10">
      <c r="A22" s="475" t="s">
        <v>76</v>
      </c>
      <c r="B22" s="476"/>
      <c r="C22" s="476" t="s">
        <v>19</v>
      </c>
      <c r="D22" s="476" t="s">
        <v>2</v>
      </c>
      <c r="E22" s="476" t="s">
        <v>3</v>
      </c>
      <c r="F22" s="476" t="s">
        <v>4</v>
      </c>
      <c r="G22" s="476" t="s">
        <v>5</v>
      </c>
      <c r="H22" s="476" t="s">
        <v>6</v>
      </c>
      <c r="I22" s="476" t="s">
        <v>7</v>
      </c>
      <c r="J22" s="477" t="s">
        <v>8</v>
      </c>
    </row>
    <row r="23" spans="1:10">
      <c r="A23" s="478" t="s">
        <v>334</v>
      </c>
      <c r="B23" s="479" t="s">
        <v>721</v>
      </c>
      <c r="C23" s="479" t="s">
        <v>28</v>
      </c>
      <c r="D23" s="480">
        <f>SUM(D24:D30)</f>
        <v>100</v>
      </c>
      <c r="E23" s="480">
        <f t="shared" ref="E23:J23" si="0">SUM(E24:E30)</f>
        <v>100</v>
      </c>
      <c r="F23" s="480">
        <f t="shared" si="0"/>
        <v>100</v>
      </c>
      <c r="G23" s="480">
        <f t="shared" si="0"/>
        <v>100</v>
      </c>
      <c r="H23" s="480">
        <f t="shared" si="0"/>
        <v>100</v>
      </c>
      <c r="I23" s="480">
        <f t="shared" si="0"/>
        <v>100</v>
      </c>
      <c r="J23" s="481">
        <f t="shared" si="0"/>
        <v>100</v>
      </c>
    </row>
    <row r="24" spans="1:10">
      <c r="A24" s="482" t="s">
        <v>335</v>
      </c>
      <c r="B24" s="147" t="s">
        <v>722</v>
      </c>
      <c r="C24" s="147" t="s">
        <v>28</v>
      </c>
      <c r="D24" s="417">
        <v>25</v>
      </c>
      <c r="E24" s="417">
        <v>25</v>
      </c>
      <c r="F24" s="417">
        <v>25</v>
      </c>
      <c r="G24" s="417">
        <v>25</v>
      </c>
      <c r="H24" s="417">
        <v>25</v>
      </c>
      <c r="I24" s="417">
        <v>25</v>
      </c>
      <c r="J24" s="483">
        <v>25</v>
      </c>
    </row>
    <row r="25" spans="1:10">
      <c r="A25" s="482" t="s">
        <v>417</v>
      </c>
      <c r="B25" s="147" t="s">
        <v>723</v>
      </c>
      <c r="C25" s="147" t="s">
        <v>28</v>
      </c>
      <c r="D25" s="417">
        <v>20</v>
      </c>
      <c r="E25" s="417">
        <v>20</v>
      </c>
      <c r="F25" s="417">
        <v>20</v>
      </c>
      <c r="G25" s="417">
        <v>20</v>
      </c>
      <c r="H25" s="417">
        <v>20</v>
      </c>
      <c r="I25" s="417">
        <v>20</v>
      </c>
      <c r="J25" s="483">
        <v>20</v>
      </c>
    </row>
    <row r="26" spans="1:10">
      <c r="A26" s="482" t="s">
        <v>337</v>
      </c>
      <c r="B26" s="147" t="s">
        <v>724</v>
      </c>
      <c r="C26" s="147" t="s">
        <v>28</v>
      </c>
      <c r="D26" s="417">
        <v>20</v>
      </c>
      <c r="E26" s="417">
        <v>20</v>
      </c>
      <c r="F26" s="417">
        <v>20</v>
      </c>
      <c r="G26" s="417">
        <v>20</v>
      </c>
      <c r="H26" s="417">
        <v>20</v>
      </c>
      <c r="I26" s="417">
        <v>20</v>
      </c>
      <c r="J26" s="483">
        <v>20</v>
      </c>
    </row>
    <row r="27" spans="1:10">
      <c r="A27" s="482" t="s">
        <v>338</v>
      </c>
      <c r="B27" s="147" t="s">
        <v>725</v>
      </c>
      <c r="C27" s="147" t="s">
        <v>28</v>
      </c>
      <c r="D27" s="417">
        <v>20</v>
      </c>
      <c r="E27" s="417">
        <v>20</v>
      </c>
      <c r="F27" s="417">
        <v>20</v>
      </c>
      <c r="G27" s="417">
        <v>20</v>
      </c>
      <c r="H27" s="417">
        <v>20</v>
      </c>
      <c r="I27" s="417">
        <v>20</v>
      </c>
      <c r="J27" s="483">
        <v>20</v>
      </c>
    </row>
    <row r="28" spans="1:10">
      <c r="A28" s="482" t="s">
        <v>340</v>
      </c>
      <c r="B28" s="147" t="s">
        <v>726</v>
      </c>
      <c r="C28" s="147" t="s">
        <v>28</v>
      </c>
      <c r="D28" s="417">
        <v>4</v>
      </c>
      <c r="E28" s="417">
        <v>4</v>
      </c>
      <c r="F28" s="417">
        <v>4</v>
      </c>
      <c r="G28" s="417">
        <v>4</v>
      </c>
      <c r="H28" s="417">
        <v>4</v>
      </c>
      <c r="I28" s="417">
        <v>4</v>
      </c>
      <c r="J28" s="483">
        <v>4</v>
      </c>
    </row>
    <row r="29" spans="1:10">
      <c r="A29" s="482" t="s">
        <v>341</v>
      </c>
      <c r="B29" s="147" t="s">
        <v>727</v>
      </c>
      <c r="C29" s="147" t="s">
        <v>28</v>
      </c>
      <c r="D29" s="417">
        <v>6</v>
      </c>
      <c r="E29" s="417">
        <v>6</v>
      </c>
      <c r="F29" s="417">
        <v>6</v>
      </c>
      <c r="G29" s="417">
        <v>6</v>
      </c>
      <c r="H29" s="417">
        <v>6</v>
      </c>
      <c r="I29" s="417">
        <v>6</v>
      </c>
      <c r="J29" s="483">
        <v>6</v>
      </c>
    </row>
    <row r="30" spans="1:10">
      <c r="A30" s="482" t="s">
        <v>342</v>
      </c>
      <c r="B30" s="147" t="s">
        <v>728</v>
      </c>
      <c r="C30" s="147" t="s">
        <v>28</v>
      </c>
      <c r="D30" s="417">
        <v>5</v>
      </c>
      <c r="E30" s="417">
        <v>5</v>
      </c>
      <c r="F30" s="417">
        <v>5</v>
      </c>
      <c r="G30" s="417">
        <v>5</v>
      </c>
      <c r="H30" s="417">
        <v>5</v>
      </c>
      <c r="I30" s="417">
        <v>5</v>
      </c>
      <c r="J30" s="483">
        <v>5</v>
      </c>
    </row>
    <row r="31" spans="1:10" ht="18.75">
      <c r="A31" s="779" t="s">
        <v>383</v>
      </c>
      <c r="B31" s="780"/>
      <c r="C31" s="780"/>
      <c r="D31" s="780"/>
      <c r="E31" s="780"/>
      <c r="F31" s="780"/>
      <c r="G31" s="780"/>
      <c r="H31" s="780"/>
      <c r="I31" s="780"/>
      <c r="J31" s="781"/>
    </row>
    <row r="32" spans="1:10">
      <c r="A32" s="475" t="s">
        <v>76</v>
      </c>
      <c r="B32" s="476"/>
      <c r="C32" s="476" t="s">
        <v>19</v>
      </c>
      <c r="D32" s="476" t="s">
        <v>2</v>
      </c>
      <c r="E32" s="476" t="s">
        <v>3</v>
      </c>
      <c r="F32" s="476" t="s">
        <v>4</v>
      </c>
      <c r="G32" s="476" t="s">
        <v>5</v>
      </c>
      <c r="H32" s="476" t="s">
        <v>6</v>
      </c>
      <c r="I32" s="476" t="s">
        <v>7</v>
      </c>
      <c r="J32" s="477" t="s">
        <v>8</v>
      </c>
    </row>
    <row r="33" spans="1:10">
      <c r="A33" s="478" t="s">
        <v>334</v>
      </c>
      <c r="B33" s="479"/>
      <c r="C33" s="479"/>
      <c r="D33" s="480"/>
      <c r="E33" s="480"/>
      <c r="F33" s="480"/>
      <c r="G33" s="480"/>
      <c r="H33" s="480"/>
      <c r="I33" s="480"/>
      <c r="J33" s="481"/>
    </row>
    <row r="34" spans="1:10">
      <c r="A34" s="482" t="s">
        <v>335</v>
      </c>
      <c r="B34" s="147" t="s">
        <v>722</v>
      </c>
      <c r="C34" s="147" t="s">
        <v>321</v>
      </c>
      <c r="D34" s="484">
        <v>60</v>
      </c>
      <c r="E34" s="484">
        <v>60</v>
      </c>
      <c r="F34" s="484">
        <v>60</v>
      </c>
      <c r="G34" s="484">
        <v>60</v>
      </c>
      <c r="H34" s="484">
        <v>60</v>
      </c>
      <c r="I34" s="484">
        <v>60</v>
      </c>
      <c r="J34" s="485">
        <v>60</v>
      </c>
    </row>
    <row r="35" spans="1:10">
      <c r="A35" s="482" t="s">
        <v>336</v>
      </c>
      <c r="B35" s="147" t="s">
        <v>723</v>
      </c>
      <c r="C35" s="147" t="s">
        <v>321</v>
      </c>
      <c r="D35" s="484">
        <v>30</v>
      </c>
      <c r="E35" s="484">
        <v>30</v>
      </c>
      <c r="F35" s="484">
        <v>30</v>
      </c>
      <c r="G35" s="484">
        <v>30</v>
      </c>
      <c r="H35" s="484">
        <v>30</v>
      </c>
      <c r="I35" s="484">
        <v>30</v>
      </c>
      <c r="J35" s="485">
        <v>30</v>
      </c>
    </row>
    <row r="36" spans="1:10">
      <c r="A36" s="482" t="s">
        <v>337</v>
      </c>
      <c r="B36" s="147" t="s">
        <v>724</v>
      </c>
      <c r="C36" s="147" t="s">
        <v>321</v>
      </c>
      <c r="D36" s="484">
        <v>20</v>
      </c>
      <c r="E36" s="484">
        <v>20</v>
      </c>
      <c r="F36" s="484">
        <v>20</v>
      </c>
      <c r="G36" s="484">
        <v>20</v>
      </c>
      <c r="H36" s="484">
        <v>20</v>
      </c>
      <c r="I36" s="484">
        <v>20</v>
      </c>
      <c r="J36" s="485">
        <v>20</v>
      </c>
    </row>
    <row r="37" spans="1:10">
      <c r="A37" s="482" t="s">
        <v>338</v>
      </c>
      <c r="B37" s="147" t="s">
        <v>725</v>
      </c>
      <c r="C37" s="147" t="s">
        <v>321</v>
      </c>
      <c r="D37" s="484">
        <v>30</v>
      </c>
      <c r="E37" s="484">
        <v>30</v>
      </c>
      <c r="F37" s="484">
        <v>30</v>
      </c>
      <c r="G37" s="484">
        <v>30</v>
      </c>
      <c r="H37" s="484">
        <v>30</v>
      </c>
      <c r="I37" s="484">
        <v>30</v>
      </c>
      <c r="J37" s="485">
        <v>30</v>
      </c>
    </row>
    <row r="38" spans="1:10">
      <c r="A38" s="482" t="s">
        <v>340</v>
      </c>
      <c r="B38" s="147" t="s">
        <v>726</v>
      </c>
      <c r="C38" s="147" t="s">
        <v>321</v>
      </c>
      <c r="D38" s="484">
        <v>10</v>
      </c>
      <c r="E38" s="484">
        <v>10</v>
      </c>
      <c r="F38" s="484">
        <v>10</v>
      </c>
      <c r="G38" s="484">
        <v>10</v>
      </c>
      <c r="H38" s="484">
        <v>10</v>
      </c>
      <c r="I38" s="484">
        <v>10</v>
      </c>
      <c r="J38" s="485">
        <v>10</v>
      </c>
    </row>
    <row r="39" spans="1:10">
      <c r="A39" s="482" t="s">
        <v>341</v>
      </c>
      <c r="B39" s="147" t="s">
        <v>727</v>
      </c>
      <c r="C39" s="147" t="s">
        <v>321</v>
      </c>
      <c r="D39" s="484">
        <v>40</v>
      </c>
      <c r="E39" s="484">
        <v>40</v>
      </c>
      <c r="F39" s="484">
        <v>40</v>
      </c>
      <c r="G39" s="484">
        <v>40</v>
      </c>
      <c r="H39" s="484">
        <v>40</v>
      </c>
      <c r="I39" s="484">
        <v>40</v>
      </c>
      <c r="J39" s="485">
        <v>40</v>
      </c>
    </row>
    <row r="40" spans="1:10" ht="13.5" thickBot="1">
      <c r="A40" s="486" t="s">
        <v>342</v>
      </c>
      <c r="B40" s="487" t="s">
        <v>728</v>
      </c>
      <c r="C40" s="487" t="s">
        <v>321</v>
      </c>
      <c r="D40" s="488">
        <v>20</v>
      </c>
      <c r="E40" s="488">
        <v>20</v>
      </c>
      <c r="F40" s="488">
        <v>20</v>
      </c>
      <c r="G40" s="488">
        <v>20</v>
      </c>
      <c r="H40" s="488">
        <v>20</v>
      </c>
      <c r="I40" s="488">
        <v>20</v>
      </c>
      <c r="J40" s="489">
        <v>20</v>
      </c>
    </row>
    <row r="41" spans="1:10" ht="18.75">
      <c r="A41" s="776" t="s">
        <v>409</v>
      </c>
      <c r="B41" s="777"/>
      <c r="C41" s="777"/>
      <c r="D41" s="777"/>
      <c r="E41" s="777"/>
      <c r="F41" s="777"/>
      <c r="G41" s="777"/>
      <c r="H41" s="777"/>
      <c r="I41" s="777"/>
      <c r="J41" s="778"/>
    </row>
    <row r="42" spans="1:10">
      <c r="A42" s="475" t="s">
        <v>76</v>
      </c>
      <c r="B42" s="476"/>
      <c r="C42" s="476" t="s">
        <v>19</v>
      </c>
      <c r="D42" s="476" t="s">
        <v>2</v>
      </c>
      <c r="E42" s="476" t="s">
        <v>3</v>
      </c>
      <c r="F42" s="476" t="s">
        <v>4</v>
      </c>
      <c r="G42" s="476" t="s">
        <v>5</v>
      </c>
      <c r="H42" s="476" t="s">
        <v>6</v>
      </c>
      <c r="I42" s="476" t="s">
        <v>7</v>
      </c>
      <c r="J42" s="477" t="s">
        <v>8</v>
      </c>
    </row>
    <row r="43" spans="1:10">
      <c r="A43" s="478" t="s">
        <v>384</v>
      </c>
      <c r="B43" s="479"/>
      <c r="C43" s="479"/>
      <c r="D43" s="480"/>
      <c r="E43" s="480"/>
      <c r="F43" s="480"/>
      <c r="G43" s="480"/>
      <c r="H43" s="480"/>
      <c r="I43" s="480"/>
      <c r="J43" s="481"/>
    </row>
    <row r="44" spans="1:10">
      <c r="A44" s="482" t="s">
        <v>385</v>
      </c>
      <c r="B44" s="147" t="s">
        <v>729</v>
      </c>
      <c r="C44" s="147" t="s">
        <v>386</v>
      </c>
      <c r="D44" s="417">
        <v>3300</v>
      </c>
      <c r="E44" s="417">
        <v>3300</v>
      </c>
      <c r="F44" s="417">
        <v>3300</v>
      </c>
      <c r="G44" s="417">
        <v>3300</v>
      </c>
      <c r="H44" s="417">
        <v>3300</v>
      </c>
      <c r="I44" s="417">
        <v>3300</v>
      </c>
      <c r="J44" s="483">
        <v>3300</v>
      </c>
    </row>
    <row r="45" spans="1:10">
      <c r="A45" s="482" t="s">
        <v>387</v>
      </c>
      <c r="B45" s="147" t="s">
        <v>730</v>
      </c>
      <c r="C45" s="147" t="s">
        <v>388</v>
      </c>
      <c r="D45" s="417">
        <v>20</v>
      </c>
      <c r="E45" s="417">
        <v>20</v>
      </c>
      <c r="F45" s="417">
        <v>20</v>
      </c>
      <c r="G45" s="417">
        <v>20</v>
      </c>
      <c r="H45" s="417">
        <v>20</v>
      </c>
      <c r="I45" s="417">
        <v>20</v>
      </c>
      <c r="J45" s="483">
        <v>20</v>
      </c>
    </row>
    <row r="46" spans="1:10">
      <c r="A46" s="482" t="s">
        <v>389</v>
      </c>
      <c r="B46" s="147" t="s">
        <v>731</v>
      </c>
      <c r="C46" s="147" t="s">
        <v>333</v>
      </c>
      <c r="D46" s="417">
        <v>8000</v>
      </c>
      <c r="E46" s="417">
        <v>8000</v>
      </c>
      <c r="F46" s="417">
        <v>8000</v>
      </c>
      <c r="G46" s="417">
        <v>8000</v>
      </c>
      <c r="H46" s="417">
        <v>8000</v>
      </c>
      <c r="I46" s="417">
        <v>8000</v>
      </c>
      <c r="J46" s="483">
        <v>8000</v>
      </c>
    </row>
    <row r="47" spans="1:10">
      <c r="A47" s="478" t="s">
        <v>390</v>
      </c>
      <c r="B47" s="479"/>
      <c r="C47" s="479"/>
      <c r="D47" s="480"/>
      <c r="E47" s="480"/>
      <c r="F47" s="480"/>
      <c r="G47" s="480"/>
      <c r="H47" s="480"/>
      <c r="I47" s="480"/>
      <c r="J47" s="481"/>
    </row>
    <row r="48" spans="1:10">
      <c r="A48" s="482" t="s">
        <v>337</v>
      </c>
      <c r="B48" s="147" t="s">
        <v>724</v>
      </c>
      <c r="C48" s="147" t="s">
        <v>391</v>
      </c>
      <c r="D48" s="417">
        <v>500</v>
      </c>
      <c r="E48" s="417">
        <v>500</v>
      </c>
      <c r="F48" s="417">
        <v>500</v>
      </c>
      <c r="G48" s="417">
        <v>500</v>
      </c>
      <c r="H48" s="417">
        <v>500</v>
      </c>
      <c r="I48" s="417">
        <v>500</v>
      </c>
      <c r="J48" s="483">
        <v>500</v>
      </c>
    </row>
    <row r="49" spans="1:10">
      <c r="A49" s="482" t="s">
        <v>338</v>
      </c>
      <c r="B49" s="147" t="s">
        <v>725</v>
      </c>
      <c r="C49" s="147" t="s">
        <v>391</v>
      </c>
      <c r="D49" s="417">
        <v>800</v>
      </c>
      <c r="E49" s="417">
        <v>800</v>
      </c>
      <c r="F49" s="417">
        <v>800</v>
      </c>
      <c r="G49" s="417">
        <v>800</v>
      </c>
      <c r="H49" s="417">
        <v>800</v>
      </c>
      <c r="I49" s="417">
        <v>800</v>
      </c>
      <c r="J49" s="483">
        <v>800</v>
      </c>
    </row>
    <row r="50" spans="1:10">
      <c r="A50" s="482" t="s">
        <v>392</v>
      </c>
      <c r="B50" s="147" t="s">
        <v>732</v>
      </c>
      <c r="C50" s="147" t="s">
        <v>391</v>
      </c>
      <c r="D50" s="417">
        <v>35</v>
      </c>
      <c r="E50" s="417">
        <v>35</v>
      </c>
      <c r="F50" s="417">
        <v>35</v>
      </c>
      <c r="G50" s="417">
        <v>35</v>
      </c>
      <c r="H50" s="417">
        <v>35</v>
      </c>
      <c r="I50" s="417">
        <v>35</v>
      </c>
      <c r="J50" s="483">
        <v>35</v>
      </c>
    </row>
    <row r="51" spans="1:10">
      <c r="A51" s="482" t="s">
        <v>393</v>
      </c>
      <c r="B51" s="147" t="s">
        <v>733</v>
      </c>
      <c r="C51" s="147" t="s">
        <v>391</v>
      </c>
      <c r="D51" s="417">
        <v>15</v>
      </c>
      <c r="E51" s="417">
        <v>15</v>
      </c>
      <c r="F51" s="417">
        <v>15</v>
      </c>
      <c r="G51" s="417">
        <v>15</v>
      </c>
      <c r="H51" s="417">
        <v>15</v>
      </c>
      <c r="I51" s="417">
        <v>15</v>
      </c>
      <c r="J51" s="483">
        <v>15</v>
      </c>
    </row>
    <row r="52" spans="1:10">
      <c r="A52" s="482" t="s">
        <v>394</v>
      </c>
      <c r="B52" s="147" t="s">
        <v>734</v>
      </c>
      <c r="C52" s="147" t="s">
        <v>395</v>
      </c>
      <c r="D52" s="417">
        <v>70</v>
      </c>
      <c r="E52" s="417">
        <v>70</v>
      </c>
      <c r="F52" s="417">
        <v>70</v>
      </c>
      <c r="G52" s="417">
        <v>70</v>
      </c>
      <c r="H52" s="417">
        <v>70</v>
      </c>
      <c r="I52" s="417">
        <v>70</v>
      </c>
      <c r="J52" s="483">
        <v>70</v>
      </c>
    </row>
    <row r="53" spans="1:10">
      <c r="A53" s="482" t="s">
        <v>396</v>
      </c>
      <c r="B53" s="147" t="s">
        <v>735</v>
      </c>
      <c r="C53" s="147" t="s">
        <v>391</v>
      </c>
      <c r="D53" s="417">
        <v>3</v>
      </c>
      <c r="E53" s="417">
        <v>3</v>
      </c>
      <c r="F53" s="417">
        <v>3</v>
      </c>
      <c r="G53" s="417">
        <v>3</v>
      </c>
      <c r="H53" s="417">
        <v>3</v>
      </c>
      <c r="I53" s="417">
        <v>3</v>
      </c>
      <c r="J53" s="483">
        <v>3</v>
      </c>
    </row>
    <row r="54" spans="1:10" ht="18.75">
      <c r="A54" s="779" t="s">
        <v>404</v>
      </c>
      <c r="B54" s="780"/>
      <c r="C54" s="780"/>
      <c r="D54" s="780"/>
      <c r="E54" s="780"/>
      <c r="F54" s="780"/>
      <c r="G54" s="780"/>
      <c r="H54" s="780"/>
      <c r="I54" s="780"/>
      <c r="J54" s="781"/>
    </row>
    <row r="55" spans="1:10">
      <c r="A55" s="475" t="s">
        <v>76</v>
      </c>
      <c r="B55" s="476"/>
      <c r="C55" s="476" t="s">
        <v>19</v>
      </c>
      <c r="D55" s="476" t="s">
        <v>2</v>
      </c>
      <c r="E55" s="476" t="s">
        <v>3</v>
      </c>
      <c r="F55" s="476" t="s">
        <v>4</v>
      </c>
      <c r="G55" s="476" t="s">
        <v>5</v>
      </c>
      <c r="H55" s="476" t="s">
        <v>6</v>
      </c>
      <c r="I55" s="476" t="s">
        <v>7</v>
      </c>
      <c r="J55" s="477" t="s">
        <v>8</v>
      </c>
    </row>
    <row r="56" spans="1:10">
      <c r="A56" s="478" t="s">
        <v>404</v>
      </c>
      <c r="B56" s="479" t="s">
        <v>721</v>
      </c>
      <c r="C56" s="479" t="s">
        <v>28</v>
      </c>
      <c r="D56" s="480">
        <f>SUM(D57:D59)</f>
        <v>100</v>
      </c>
      <c r="E56" s="480">
        <f t="shared" ref="E56:J56" si="1">SUM(E57:E59)</f>
        <v>100</v>
      </c>
      <c r="F56" s="480">
        <f t="shared" si="1"/>
        <v>100</v>
      </c>
      <c r="G56" s="480">
        <f t="shared" si="1"/>
        <v>100</v>
      </c>
      <c r="H56" s="480">
        <f t="shared" si="1"/>
        <v>100</v>
      </c>
      <c r="I56" s="480">
        <f t="shared" si="1"/>
        <v>100</v>
      </c>
      <c r="J56" s="481">
        <f t="shared" si="1"/>
        <v>100</v>
      </c>
    </row>
    <row r="57" spans="1:10">
      <c r="A57" s="482" t="s">
        <v>398</v>
      </c>
      <c r="B57" s="147" t="s">
        <v>736</v>
      </c>
      <c r="C57" s="147" t="s">
        <v>28</v>
      </c>
      <c r="D57" s="417">
        <v>50</v>
      </c>
      <c r="E57" s="417">
        <v>50</v>
      </c>
      <c r="F57" s="417">
        <v>50</v>
      </c>
      <c r="G57" s="417">
        <v>50</v>
      </c>
      <c r="H57" s="417">
        <v>50</v>
      </c>
      <c r="I57" s="417">
        <v>50</v>
      </c>
      <c r="J57" s="483">
        <v>50</v>
      </c>
    </row>
    <row r="58" spans="1:10">
      <c r="A58" s="482" t="s">
        <v>399</v>
      </c>
      <c r="B58" s="147" t="s">
        <v>737</v>
      </c>
      <c r="C58" s="147" t="s">
        <v>28</v>
      </c>
      <c r="D58" s="417">
        <v>40</v>
      </c>
      <c r="E58" s="417">
        <v>40</v>
      </c>
      <c r="F58" s="417">
        <v>40</v>
      </c>
      <c r="G58" s="417">
        <v>40</v>
      </c>
      <c r="H58" s="417">
        <v>40</v>
      </c>
      <c r="I58" s="417">
        <v>40</v>
      </c>
      <c r="J58" s="483">
        <v>40</v>
      </c>
    </row>
    <row r="59" spans="1:10">
      <c r="A59" s="482" t="s">
        <v>400</v>
      </c>
      <c r="B59" s="147" t="s">
        <v>738</v>
      </c>
      <c r="C59" s="147" t="s">
        <v>28</v>
      </c>
      <c r="D59" s="417">
        <v>10</v>
      </c>
      <c r="E59" s="417">
        <v>10</v>
      </c>
      <c r="F59" s="417">
        <v>10</v>
      </c>
      <c r="G59" s="417">
        <v>10</v>
      </c>
      <c r="H59" s="417">
        <v>10</v>
      </c>
      <c r="I59" s="417">
        <v>10</v>
      </c>
      <c r="J59" s="483">
        <v>10</v>
      </c>
    </row>
    <row r="60" spans="1:10">
      <c r="A60" s="478" t="s">
        <v>405</v>
      </c>
      <c r="B60" s="479" t="s">
        <v>739</v>
      </c>
      <c r="C60" s="479" t="s">
        <v>28</v>
      </c>
      <c r="D60" s="480">
        <f>SUM(D61:D65)</f>
        <v>100</v>
      </c>
      <c r="E60" s="480">
        <f t="shared" ref="E60:J60" si="2">SUM(E61:E65)</f>
        <v>100</v>
      </c>
      <c r="F60" s="480">
        <f t="shared" si="2"/>
        <v>100</v>
      </c>
      <c r="G60" s="480">
        <f t="shared" si="2"/>
        <v>100</v>
      </c>
      <c r="H60" s="480">
        <f t="shared" si="2"/>
        <v>100</v>
      </c>
      <c r="I60" s="480">
        <f t="shared" si="2"/>
        <v>100</v>
      </c>
      <c r="J60" s="481">
        <f t="shared" si="2"/>
        <v>100</v>
      </c>
    </row>
    <row r="61" spans="1:10">
      <c r="A61" s="482" t="s">
        <v>337</v>
      </c>
      <c r="B61" s="147" t="s">
        <v>724</v>
      </c>
      <c r="C61" s="147" t="s">
        <v>28</v>
      </c>
      <c r="D61" s="417">
        <v>7</v>
      </c>
      <c r="E61" s="417">
        <v>7</v>
      </c>
      <c r="F61" s="417">
        <v>7</v>
      </c>
      <c r="G61" s="417">
        <v>7</v>
      </c>
      <c r="H61" s="417">
        <v>7</v>
      </c>
      <c r="I61" s="417">
        <v>7</v>
      </c>
      <c r="J61" s="483">
        <v>7</v>
      </c>
    </row>
    <row r="62" spans="1:10">
      <c r="A62" s="482" t="s">
        <v>338</v>
      </c>
      <c r="B62" s="147" t="s">
        <v>725</v>
      </c>
      <c r="C62" s="147" t="s">
        <v>28</v>
      </c>
      <c r="D62" s="417">
        <v>18</v>
      </c>
      <c r="E62" s="417">
        <v>18</v>
      </c>
      <c r="F62" s="417">
        <v>18</v>
      </c>
      <c r="G62" s="417">
        <v>18</v>
      </c>
      <c r="H62" s="417">
        <v>18</v>
      </c>
      <c r="I62" s="417">
        <v>18</v>
      </c>
      <c r="J62" s="483">
        <v>18</v>
      </c>
    </row>
    <row r="63" spans="1:10">
      <c r="A63" s="482" t="s">
        <v>392</v>
      </c>
      <c r="B63" s="147" t="s">
        <v>732</v>
      </c>
      <c r="C63" s="147" t="s">
        <v>28</v>
      </c>
      <c r="D63" s="417">
        <v>31</v>
      </c>
      <c r="E63" s="417">
        <v>31</v>
      </c>
      <c r="F63" s="417">
        <v>31</v>
      </c>
      <c r="G63" s="417">
        <v>31</v>
      </c>
      <c r="H63" s="417">
        <v>31</v>
      </c>
      <c r="I63" s="417">
        <v>31</v>
      </c>
      <c r="J63" s="483">
        <v>31</v>
      </c>
    </row>
    <row r="64" spans="1:10">
      <c r="A64" s="482" t="s">
        <v>393</v>
      </c>
      <c r="B64" s="147" t="s">
        <v>733</v>
      </c>
      <c r="C64" s="147" t="s">
        <v>28</v>
      </c>
      <c r="D64" s="417">
        <v>34</v>
      </c>
      <c r="E64" s="417">
        <v>34</v>
      </c>
      <c r="F64" s="417">
        <v>34</v>
      </c>
      <c r="G64" s="417">
        <v>34</v>
      </c>
      <c r="H64" s="417">
        <v>34</v>
      </c>
      <c r="I64" s="417">
        <v>34</v>
      </c>
      <c r="J64" s="483">
        <v>34</v>
      </c>
    </row>
    <row r="65" spans="1:10">
      <c r="A65" s="482" t="s">
        <v>394</v>
      </c>
      <c r="B65" s="147" t="s">
        <v>734</v>
      </c>
      <c r="C65" s="147" t="s">
        <v>28</v>
      </c>
      <c r="D65" s="417">
        <v>10</v>
      </c>
      <c r="E65" s="417">
        <v>10</v>
      </c>
      <c r="F65" s="417">
        <v>10</v>
      </c>
      <c r="G65" s="417">
        <v>10</v>
      </c>
      <c r="H65" s="417">
        <v>10</v>
      </c>
      <c r="I65" s="417">
        <v>10</v>
      </c>
      <c r="J65" s="483">
        <v>10</v>
      </c>
    </row>
    <row r="66" spans="1:10" ht="18.75">
      <c r="A66" s="779" t="s">
        <v>411</v>
      </c>
      <c r="B66" s="780"/>
      <c r="C66" s="780"/>
      <c r="D66" s="780"/>
      <c r="E66" s="780"/>
      <c r="F66" s="780"/>
      <c r="G66" s="780"/>
      <c r="H66" s="780"/>
      <c r="I66" s="780"/>
      <c r="J66" s="781"/>
    </row>
    <row r="67" spans="1:10">
      <c r="A67" s="475" t="s">
        <v>76</v>
      </c>
      <c r="B67" s="476"/>
      <c r="C67" s="476" t="s">
        <v>19</v>
      </c>
      <c r="D67" s="476" t="s">
        <v>2</v>
      </c>
      <c r="E67" s="476" t="s">
        <v>3</v>
      </c>
      <c r="F67" s="476" t="s">
        <v>4</v>
      </c>
      <c r="G67" s="476" t="s">
        <v>5</v>
      </c>
      <c r="H67" s="476" t="s">
        <v>6</v>
      </c>
      <c r="I67" s="476" t="s">
        <v>7</v>
      </c>
      <c r="J67" s="477" t="s">
        <v>8</v>
      </c>
    </row>
    <row r="68" spans="1:10">
      <c r="A68" s="478" t="s">
        <v>334</v>
      </c>
      <c r="B68" s="479"/>
      <c r="C68" s="479"/>
      <c r="D68" s="480"/>
      <c r="E68" s="480"/>
      <c r="F68" s="480"/>
      <c r="G68" s="480"/>
      <c r="H68" s="480"/>
      <c r="I68" s="480"/>
      <c r="J68" s="481"/>
    </row>
    <row r="69" spans="1:10">
      <c r="A69" s="482" t="s">
        <v>337</v>
      </c>
      <c r="B69" s="147" t="s">
        <v>724</v>
      </c>
      <c r="C69" s="147" t="s">
        <v>406</v>
      </c>
      <c r="D69" s="417">
        <v>2503.36</v>
      </c>
      <c r="E69" s="417">
        <v>2503.36</v>
      </c>
      <c r="F69" s="417">
        <v>2503.36</v>
      </c>
      <c r="G69" s="417">
        <v>2503.36</v>
      </c>
      <c r="H69" s="417">
        <v>2503.36</v>
      </c>
      <c r="I69" s="417">
        <v>2503.36</v>
      </c>
      <c r="J69" s="483">
        <v>2503.36</v>
      </c>
    </row>
    <row r="70" spans="1:10">
      <c r="A70" s="482" t="s">
        <v>338</v>
      </c>
      <c r="B70" s="147" t="s">
        <v>725</v>
      </c>
      <c r="C70" s="147" t="s">
        <v>406</v>
      </c>
      <c r="D70" s="417">
        <v>650</v>
      </c>
      <c r="E70" s="417">
        <v>650</v>
      </c>
      <c r="F70" s="417">
        <v>650</v>
      </c>
      <c r="G70" s="417">
        <v>650</v>
      </c>
      <c r="H70" s="417">
        <v>650</v>
      </c>
      <c r="I70" s="417">
        <v>650</v>
      </c>
      <c r="J70" s="483">
        <v>650</v>
      </c>
    </row>
    <row r="71" spans="1:10">
      <c r="A71" s="482" t="s">
        <v>398</v>
      </c>
      <c r="B71" s="147" t="s">
        <v>736</v>
      </c>
      <c r="C71" s="147" t="s">
        <v>406</v>
      </c>
      <c r="D71" s="417">
        <v>74.95</v>
      </c>
      <c r="E71" s="417">
        <v>74.95</v>
      </c>
      <c r="F71" s="417">
        <v>74.95</v>
      </c>
      <c r="G71" s="417">
        <v>74.95</v>
      </c>
      <c r="H71" s="417">
        <v>74.95</v>
      </c>
      <c r="I71" s="417">
        <v>74.95</v>
      </c>
      <c r="J71" s="483">
        <v>74.95</v>
      </c>
    </row>
    <row r="72" spans="1:10">
      <c r="A72" s="482" t="s">
        <v>399</v>
      </c>
      <c r="B72" s="147" t="s">
        <v>737</v>
      </c>
      <c r="C72" s="147" t="s">
        <v>406</v>
      </c>
      <c r="D72" s="417">
        <v>70.09</v>
      </c>
      <c r="E72" s="417">
        <v>70.09</v>
      </c>
      <c r="F72" s="417">
        <v>70.09</v>
      </c>
      <c r="G72" s="417">
        <v>70.09</v>
      </c>
      <c r="H72" s="417">
        <v>70.09</v>
      </c>
      <c r="I72" s="417">
        <v>70.09</v>
      </c>
      <c r="J72" s="483">
        <v>70.09</v>
      </c>
    </row>
    <row r="73" spans="1:10">
      <c r="A73" s="482" t="s">
        <v>400</v>
      </c>
      <c r="B73" s="147" t="s">
        <v>738</v>
      </c>
      <c r="C73" s="147" t="s">
        <v>406</v>
      </c>
      <c r="D73" s="417">
        <v>70.09</v>
      </c>
      <c r="E73" s="417">
        <v>70.09</v>
      </c>
      <c r="F73" s="417">
        <v>70.09</v>
      </c>
      <c r="G73" s="417">
        <v>70.09</v>
      </c>
      <c r="H73" s="417">
        <v>70.09</v>
      </c>
      <c r="I73" s="417">
        <v>70.09</v>
      </c>
      <c r="J73" s="483">
        <v>70.09</v>
      </c>
    </row>
    <row r="74" spans="1:10">
      <c r="A74" s="482" t="s">
        <v>392</v>
      </c>
      <c r="B74" s="147" t="s">
        <v>732</v>
      </c>
      <c r="C74" s="147" t="s">
        <v>406</v>
      </c>
      <c r="D74" s="417">
        <v>300.39999999999998</v>
      </c>
      <c r="E74" s="417">
        <v>300.39999999999998</v>
      </c>
      <c r="F74" s="417">
        <v>300.39999999999998</v>
      </c>
      <c r="G74" s="417">
        <v>300.39999999999998</v>
      </c>
      <c r="H74" s="417">
        <v>300.39999999999998</v>
      </c>
      <c r="I74" s="417">
        <v>300.39999999999998</v>
      </c>
      <c r="J74" s="483">
        <v>300.39999999999998</v>
      </c>
    </row>
    <row r="75" spans="1:10">
      <c r="A75" s="482" t="s">
        <v>393</v>
      </c>
      <c r="B75" s="147" t="s">
        <v>733</v>
      </c>
      <c r="C75" s="147" t="s">
        <v>406</v>
      </c>
      <c r="D75" s="417">
        <v>250.34</v>
      </c>
      <c r="E75" s="417">
        <v>250.34</v>
      </c>
      <c r="F75" s="417">
        <v>250.34</v>
      </c>
      <c r="G75" s="417">
        <v>250.34</v>
      </c>
      <c r="H75" s="417">
        <v>250.34</v>
      </c>
      <c r="I75" s="417">
        <v>250.34</v>
      </c>
      <c r="J75" s="483">
        <v>250.34</v>
      </c>
    </row>
    <row r="76" spans="1:10" ht="13.5" thickBot="1">
      <c r="A76" s="486" t="s">
        <v>394</v>
      </c>
      <c r="B76" s="487" t="s">
        <v>734</v>
      </c>
      <c r="C76" s="487" t="s">
        <v>410</v>
      </c>
      <c r="D76" s="490">
        <v>656.46</v>
      </c>
      <c r="E76" s="490">
        <v>656.46</v>
      </c>
      <c r="F76" s="490">
        <v>656.46</v>
      </c>
      <c r="G76" s="490">
        <v>656.46</v>
      </c>
      <c r="H76" s="490">
        <v>656.46</v>
      </c>
      <c r="I76" s="490">
        <v>656.46</v>
      </c>
      <c r="J76" s="491">
        <v>656.46</v>
      </c>
    </row>
    <row r="77" spans="1:10" ht="18.75">
      <c r="A77" s="776" t="s">
        <v>390</v>
      </c>
      <c r="B77" s="777"/>
      <c r="C77" s="777"/>
      <c r="D77" s="777"/>
      <c r="E77" s="777"/>
      <c r="F77" s="777"/>
      <c r="G77" s="777"/>
      <c r="H77" s="777"/>
      <c r="I77" s="777"/>
      <c r="J77" s="778"/>
    </row>
    <row r="78" spans="1:10">
      <c r="A78" s="475" t="s">
        <v>76</v>
      </c>
      <c r="B78" s="476"/>
      <c r="C78" s="476" t="s">
        <v>19</v>
      </c>
      <c r="D78" s="476" t="s">
        <v>2</v>
      </c>
      <c r="E78" s="476" t="s">
        <v>3</v>
      </c>
      <c r="F78" s="476" t="s">
        <v>4</v>
      </c>
      <c r="G78" s="476" t="s">
        <v>5</v>
      </c>
      <c r="H78" s="476" t="s">
        <v>6</v>
      </c>
      <c r="I78" s="476" t="s">
        <v>7</v>
      </c>
      <c r="J78" s="477" t="s">
        <v>8</v>
      </c>
    </row>
    <row r="79" spans="1:10">
      <c r="A79" s="482" t="s">
        <v>385</v>
      </c>
      <c r="B79" s="147" t="s">
        <v>729</v>
      </c>
      <c r="C79" s="147" t="s">
        <v>397</v>
      </c>
      <c r="D79" s="417">
        <v>6</v>
      </c>
      <c r="E79" s="417">
        <v>6</v>
      </c>
      <c r="F79" s="417">
        <v>6</v>
      </c>
      <c r="G79" s="417">
        <v>6</v>
      </c>
      <c r="H79" s="417">
        <v>6</v>
      </c>
      <c r="I79" s="417">
        <v>6</v>
      </c>
      <c r="J79" s="483">
        <v>6</v>
      </c>
    </row>
    <row r="80" spans="1:10">
      <c r="A80" s="478" t="s">
        <v>334</v>
      </c>
      <c r="B80" s="479"/>
      <c r="C80" s="479"/>
      <c r="D80" s="480"/>
      <c r="E80" s="480"/>
      <c r="F80" s="480"/>
      <c r="G80" s="480"/>
      <c r="H80" s="480"/>
      <c r="I80" s="480"/>
      <c r="J80" s="481"/>
    </row>
    <row r="81" spans="1:10">
      <c r="A81" s="482" t="s">
        <v>398</v>
      </c>
      <c r="B81" s="147" t="s">
        <v>732</v>
      </c>
      <c r="C81" s="147" t="s">
        <v>391</v>
      </c>
      <c r="D81" s="417">
        <v>2</v>
      </c>
      <c r="E81" s="417">
        <v>2</v>
      </c>
      <c r="F81" s="417">
        <v>2</v>
      </c>
      <c r="G81" s="417">
        <v>2</v>
      </c>
      <c r="H81" s="417">
        <v>2</v>
      </c>
      <c r="I81" s="417">
        <v>2</v>
      </c>
      <c r="J81" s="483">
        <v>2</v>
      </c>
    </row>
    <row r="82" spans="1:10">
      <c r="A82" s="482" t="s">
        <v>399</v>
      </c>
      <c r="B82" s="147" t="s">
        <v>736</v>
      </c>
      <c r="C82" s="147" t="s">
        <v>391</v>
      </c>
      <c r="D82" s="417">
        <v>2</v>
      </c>
      <c r="E82" s="417">
        <v>2</v>
      </c>
      <c r="F82" s="417">
        <v>2</v>
      </c>
      <c r="G82" s="417">
        <v>2</v>
      </c>
      <c r="H82" s="417">
        <v>2</v>
      </c>
      <c r="I82" s="417">
        <v>2</v>
      </c>
      <c r="J82" s="483">
        <v>2</v>
      </c>
    </row>
    <row r="83" spans="1:10">
      <c r="A83" s="482" t="s">
        <v>400</v>
      </c>
      <c r="B83" s="147" t="s">
        <v>737</v>
      </c>
      <c r="C83" s="147" t="s">
        <v>391</v>
      </c>
      <c r="D83" s="417">
        <v>2</v>
      </c>
      <c r="E83" s="417">
        <v>2</v>
      </c>
      <c r="F83" s="417">
        <v>2</v>
      </c>
      <c r="G83" s="417">
        <v>2</v>
      </c>
      <c r="H83" s="417">
        <v>2</v>
      </c>
      <c r="I83" s="417">
        <v>2</v>
      </c>
      <c r="J83" s="483">
        <v>2</v>
      </c>
    </row>
    <row r="84" spans="1:10">
      <c r="A84" s="482" t="s">
        <v>392</v>
      </c>
      <c r="B84" s="147" t="s">
        <v>738</v>
      </c>
      <c r="C84" s="147" t="s">
        <v>391</v>
      </c>
      <c r="D84" s="417">
        <v>40</v>
      </c>
      <c r="E84" s="417">
        <v>40</v>
      </c>
      <c r="F84" s="417">
        <v>40</v>
      </c>
      <c r="G84" s="417">
        <v>40</v>
      </c>
      <c r="H84" s="417">
        <v>40</v>
      </c>
      <c r="I84" s="417">
        <v>40</v>
      </c>
      <c r="J84" s="483">
        <v>40</v>
      </c>
    </row>
    <row r="85" spans="1:10">
      <c r="A85" s="482" t="s">
        <v>401</v>
      </c>
      <c r="B85" s="147" t="s">
        <v>740</v>
      </c>
      <c r="C85" s="147" t="s">
        <v>391</v>
      </c>
      <c r="D85" s="417">
        <v>400</v>
      </c>
      <c r="E85" s="417">
        <v>400</v>
      </c>
      <c r="F85" s="417">
        <v>400</v>
      </c>
      <c r="G85" s="417">
        <v>400</v>
      </c>
      <c r="H85" s="417">
        <v>400</v>
      </c>
      <c r="I85" s="417">
        <v>400</v>
      </c>
      <c r="J85" s="483">
        <v>400</v>
      </c>
    </row>
    <row r="86" spans="1:10">
      <c r="A86" s="482" t="s">
        <v>402</v>
      </c>
      <c r="B86" s="147" t="s">
        <v>741</v>
      </c>
      <c r="C86" s="147" t="s">
        <v>391</v>
      </c>
      <c r="D86" s="417">
        <v>80</v>
      </c>
      <c r="E86" s="417">
        <v>80</v>
      </c>
      <c r="F86" s="417">
        <v>80</v>
      </c>
      <c r="G86" s="417">
        <v>80</v>
      </c>
      <c r="H86" s="417">
        <v>80</v>
      </c>
      <c r="I86" s="417">
        <v>80</v>
      </c>
      <c r="J86" s="483">
        <v>80</v>
      </c>
    </row>
    <row r="87" spans="1:10">
      <c r="A87" s="482" t="s">
        <v>403</v>
      </c>
      <c r="B87" s="147" t="s">
        <v>742</v>
      </c>
      <c r="C87" s="147" t="s">
        <v>391</v>
      </c>
      <c r="D87" s="417">
        <v>40</v>
      </c>
      <c r="E87" s="417">
        <v>40</v>
      </c>
      <c r="F87" s="417">
        <v>40</v>
      </c>
      <c r="G87" s="417">
        <v>40</v>
      </c>
      <c r="H87" s="417">
        <v>40</v>
      </c>
      <c r="I87" s="417">
        <v>40</v>
      </c>
      <c r="J87" s="483">
        <v>40</v>
      </c>
    </row>
    <row r="88" spans="1:10" ht="18.75">
      <c r="A88" s="779" t="s">
        <v>412</v>
      </c>
      <c r="B88" s="780"/>
      <c r="C88" s="780"/>
      <c r="D88" s="780"/>
      <c r="E88" s="780"/>
      <c r="F88" s="780"/>
      <c r="G88" s="780"/>
      <c r="H88" s="780"/>
      <c r="I88" s="780"/>
      <c r="J88" s="781"/>
    </row>
    <row r="89" spans="1:10">
      <c r="A89" s="475" t="s">
        <v>76</v>
      </c>
      <c r="B89" s="476"/>
      <c r="C89" s="476" t="s">
        <v>19</v>
      </c>
      <c r="D89" s="476" t="s">
        <v>2</v>
      </c>
      <c r="E89" s="476" t="s">
        <v>3</v>
      </c>
      <c r="F89" s="476" t="s">
        <v>4</v>
      </c>
      <c r="G89" s="476" t="s">
        <v>5</v>
      </c>
      <c r="H89" s="476" t="s">
        <v>6</v>
      </c>
      <c r="I89" s="476" t="s">
        <v>7</v>
      </c>
      <c r="J89" s="477" t="s">
        <v>8</v>
      </c>
    </row>
    <row r="90" spans="1:10">
      <c r="A90" s="478" t="s">
        <v>334</v>
      </c>
      <c r="B90" s="479" t="s">
        <v>721</v>
      </c>
      <c r="C90" s="479" t="s">
        <v>28</v>
      </c>
      <c r="D90" s="480">
        <f>SUM(D91:D97)</f>
        <v>100</v>
      </c>
      <c r="E90" s="480">
        <f t="shared" ref="E90:J90" si="3">SUM(E91:E97)</f>
        <v>100</v>
      </c>
      <c r="F90" s="480">
        <f t="shared" si="3"/>
        <v>100</v>
      </c>
      <c r="G90" s="480">
        <f t="shared" si="3"/>
        <v>100</v>
      </c>
      <c r="H90" s="480">
        <f t="shared" si="3"/>
        <v>100</v>
      </c>
      <c r="I90" s="480">
        <f t="shared" si="3"/>
        <v>100</v>
      </c>
      <c r="J90" s="481">
        <f t="shared" si="3"/>
        <v>100</v>
      </c>
    </row>
    <row r="91" spans="1:10">
      <c r="A91" s="482" t="s">
        <v>398</v>
      </c>
      <c r="B91" s="147" t="s">
        <v>732</v>
      </c>
      <c r="C91" s="147" t="s">
        <v>28</v>
      </c>
      <c r="D91" s="417">
        <v>26</v>
      </c>
      <c r="E91" s="417">
        <v>26</v>
      </c>
      <c r="F91" s="417">
        <v>26</v>
      </c>
      <c r="G91" s="417">
        <v>26</v>
      </c>
      <c r="H91" s="417">
        <v>26</v>
      </c>
      <c r="I91" s="417">
        <v>26</v>
      </c>
      <c r="J91" s="483">
        <v>26</v>
      </c>
    </row>
    <row r="92" spans="1:10">
      <c r="A92" s="482" t="s">
        <v>399</v>
      </c>
      <c r="B92" s="147" t="s">
        <v>736</v>
      </c>
      <c r="C92" s="147" t="s">
        <v>28</v>
      </c>
      <c r="D92" s="417">
        <v>5</v>
      </c>
      <c r="E92" s="417">
        <v>5</v>
      </c>
      <c r="F92" s="417">
        <v>5</v>
      </c>
      <c r="G92" s="417">
        <v>5</v>
      </c>
      <c r="H92" s="417">
        <v>5</v>
      </c>
      <c r="I92" s="417">
        <v>5</v>
      </c>
      <c r="J92" s="483">
        <v>5</v>
      </c>
    </row>
    <row r="93" spans="1:10">
      <c r="A93" s="482" t="s">
        <v>400</v>
      </c>
      <c r="B93" s="147" t="s">
        <v>737</v>
      </c>
      <c r="C93" s="147" t="s">
        <v>28</v>
      </c>
      <c r="D93" s="417">
        <v>4</v>
      </c>
      <c r="E93" s="417">
        <v>4</v>
      </c>
      <c r="F93" s="417">
        <v>4</v>
      </c>
      <c r="G93" s="417">
        <v>4</v>
      </c>
      <c r="H93" s="417">
        <v>4</v>
      </c>
      <c r="I93" s="417">
        <v>4</v>
      </c>
      <c r="J93" s="483">
        <v>4</v>
      </c>
    </row>
    <row r="94" spans="1:10">
      <c r="A94" s="482" t="s">
        <v>392</v>
      </c>
      <c r="B94" s="147" t="s">
        <v>738</v>
      </c>
      <c r="C94" s="147" t="s">
        <v>28</v>
      </c>
      <c r="D94" s="417">
        <v>40</v>
      </c>
      <c r="E94" s="417">
        <v>40</v>
      </c>
      <c r="F94" s="417">
        <v>40</v>
      </c>
      <c r="G94" s="417">
        <v>40</v>
      </c>
      <c r="H94" s="417">
        <v>40</v>
      </c>
      <c r="I94" s="417">
        <v>40</v>
      </c>
      <c r="J94" s="483">
        <v>40</v>
      </c>
    </row>
    <row r="95" spans="1:10">
      <c r="A95" s="482" t="s">
        <v>401</v>
      </c>
      <c r="B95" s="147" t="s">
        <v>740</v>
      </c>
      <c r="C95" s="147" t="s">
        <v>28</v>
      </c>
      <c r="D95" s="417">
        <v>10</v>
      </c>
      <c r="E95" s="417">
        <v>10</v>
      </c>
      <c r="F95" s="417">
        <v>10</v>
      </c>
      <c r="G95" s="417">
        <v>10</v>
      </c>
      <c r="H95" s="417">
        <v>10</v>
      </c>
      <c r="I95" s="417">
        <v>10</v>
      </c>
      <c r="J95" s="483">
        <v>10</v>
      </c>
    </row>
    <row r="96" spans="1:10">
      <c r="A96" s="482" t="s">
        <v>402</v>
      </c>
      <c r="B96" s="147" t="s">
        <v>741</v>
      </c>
      <c r="C96" s="147" t="s">
        <v>28</v>
      </c>
      <c r="D96" s="417">
        <v>10</v>
      </c>
      <c r="E96" s="417">
        <v>10</v>
      </c>
      <c r="F96" s="417">
        <v>10</v>
      </c>
      <c r="G96" s="417">
        <v>10</v>
      </c>
      <c r="H96" s="417">
        <v>10</v>
      </c>
      <c r="I96" s="417">
        <v>10</v>
      </c>
      <c r="J96" s="483">
        <v>10</v>
      </c>
    </row>
    <row r="97" spans="1:10">
      <c r="A97" s="482" t="s">
        <v>403</v>
      </c>
      <c r="B97" s="147" t="s">
        <v>742</v>
      </c>
      <c r="C97" s="147" t="s">
        <v>28</v>
      </c>
      <c r="D97" s="417">
        <v>5</v>
      </c>
      <c r="E97" s="417">
        <v>5</v>
      </c>
      <c r="F97" s="417">
        <v>5</v>
      </c>
      <c r="G97" s="417">
        <v>5</v>
      </c>
      <c r="H97" s="417">
        <v>5</v>
      </c>
      <c r="I97" s="417">
        <v>5</v>
      </c>
      <c r="J97" s="483">
        <v>5</v>
      </c>
    </row>
    <row r="98" spans="1:10" ht="18.75">
      <c r="A98" s="779" t="s">
        <v>413</v>
      </c>
      <c r="B98" s="780"/>
      <c r="C98" s="780"/>
      <c r="D98" s="780"/>
      <c r="E98" s="780"/>
      <c r="F98" s="780"/>
      <c r="G98" s="780"/>
      <c r="H98" s="780"/>
      <c r="I98" s="780"/>
      <c r="J98" s="781"/>
    </row>
    <row r="99" spans="1:10">
      <c r="A99" s="475" t="s">
        <v>76</v>
      </c>
      <c r="B99" s="476"/>
      <c r="C99" s="476" t="s">
        <v>19</v>
      </c>
      <c r="D99" s="476" t="s">
        <v>2</v>
      </c>
      <c r="E99" s="476" t="s">
        <v>3</v>
      </c>
      <c r="F99" s="476" t="s">
        <v>4</v>
      </c>
      <c r="G99" s="476" t="s">
        <v>5</v>
      </c>
      <c r="H99" s="476" t="s">
        <v>6</v>
      </c>
      <c r="I99" s="476" t="s">
        <v>7</v>
      </c>
      <c r="J99" s="477" t="s">
        <v>8</v>
      </c>
    </row>
    <row r="100" spans="1:10">
      <c r="A100" s="478" t="s">
        <v>334</v>
      </c>
      <c r="B100" s="479"/>
      <c r="C100" s="479"/>
      <c r="D100" s="480"/>
      <c r="E100" s="480"/>
      <c r="F100" s="480"/>
      <c r="G100" s="480"/>
      <c r="H100" s="480"/>
      <c r="I100" s="480"/>
      <c r="J100" s="481"/>
    </row>
    <row r="101" spans="1:10">
      <c r="A101" s="482" t="s">
        <v>398</v>
      </c>
      <c r="B101" s="147" t="s">
        <v>732</v>
      </c>
      <c r="C101" s="147" t="s">
        <v>406</v>
      </c>
      <c r="D101" s="417">
        <v>98.38</v>
      </c>
      <c r="E101" s="417">
        <v>98.38</v>
      </c>
      <c r="F101" s="417">
        <v>98.38</v>
      </c>
      <c r="G101" s="417">
        <v>98.38</v>
      </c>
      <c r="H101" s="417">
        <v>98.38</v>
      </c>
      <c r="I101" s="417">
        <v>98.38</v>
      </c>
      <c r="J101" s="483">
        <v>98.38</v>
      </c>
    </row>
    <row r="102" spans="1:10">
      <c r="A102" s="482" t="s">
        <v>399</v>
      </c>
      <c r="B102" s="147" t="s">
        <v>736</v>
      </c>
      <c r="C102" s="147" t="s">
        <v>406</v>
      </c>
      <c r="D102" s="417">
        <v>95.13</v>
      </c>
      <c r="E102" s="417">
        <v>95.13</v>
      </c>
      <c r="F102" s="417">
        <v>95.13</v>
      </c>
      <c r="G102" s="417">
        <v>95.13</v>
      </c>
      <c r="H102" s="417">
        <v>95.13</v>
      </c>
      <c r="I102" s="417">
        <v>95.13</v>
      </c>
      <c r="J102" s="483">
        <v>95.13</v>
      </c>
    </row>
    <row r="103" spans="1:10">
      <c r="A103" s="482" t="s">
        <v>400</v>
      </c>
      <c r="B103" s="147" t="s">
        <v>737</v>
      </c>
      <c r="C103" s="147" t="s">
        <v>406</v>
      </c>
      <c r="D103" s="417">
        <v>29</v>
      </c>
      <c r="E103" s="417">
        <v>29</v>
      </c>
      <c r="F103" s="417">
        <v>29</v>
      </c>
      <c r="G103" s="417">
        <v>29</v>
      </c>
      <c r="H103" s="417">
        <v>29</v>
      </c>
      <c r="I103" s="417">
        <v>29</v>
      </c>
      <c r="J103" s="483">
        <v>29</v>
      </c>
    </row>
    <row r="104" spans="1:10">
      <c r="A104" s="482" t="s">
        <v>392</v>
      </c>
      <c r="B104" s="147" t="s">
        <v>738</v>
      </c>
      <c r="C104" s="147" t="s">
        <v>406</v>
      </c>
      <c r="D104" s="417">
        <v>340.46</v>
      </c>
      <c r="E104" s="417">
        <v>340.46</v>
      </c>
      <c r="F104" s="417">
        <v>340.46</v>
      </c>
      <c r="G104" s="417">
        <v>340.46</v>
      </c>
      <c r="H104" s="417">
        <v>340.46</v>
      </c>
      <c r="I104" s="417">
        <v>340.46</v>
      </c>
      <c r="J104" s="483">
        <v>340.46</v>
      </c>
    </row>
    <row r="105" spans="1:10">
      <c r="A105" s="482" t="s">
        <v>401</v>
      </c>
      <c r="B105" s="147" t="s">
        <v>740</v>
      </c>
      <c r="C105" s="147" t="s">
        <v>406</v>
      </c>
      <c r="D105" s="417">
        <v>750</v>
      </c>
      <c r="E105" s="417">
        <v>750</v>
      </c>
      <c r="F105" s="417">
        <v>750</v>
      </c>
      <c r="G105" s="417">
        <v>750</v>
      </c>
      <c r="H105" s="417">
        <v>750</v>
      </c>
      <c r="I105" s="417">
        <v>750</v>
      </c>
      <c r="J105" s="483">
        <v>750</v>
      </c>
    </row>
    <row r="106" spans="1:10">
      <c r="A106" s="482" t="s">
        <v>402</v>
      </c>
      <c r="B106" s="147" t="s">
        <v>741</v>
      </c>
      <c r="C106" s="147" t="s">
        <v>406</v>
      </c>
      <c r="D106" s="417">
        <v>475</v>
      </c>
      <c r="E106" s="417">
        <v>475</v>
      </c>
      <c r="F106" s="417">
        <v>475</v>
      </c>
      <c r="G106" s="417">
        <v>475</v>
      </c>
      <c r="H106" s="417">
        <v>475</v>
      </c>
      <c r="I106" s="417">
        <v>475</v>
      </c>
      <c r="J106" s="483">
        <v>475</v>
      </c>
    </row>
    <row r="107" spans="1:10" ht="13.5" thickBot="1">
      <c r="A107" s="486" t="s">
        <v>403</v>
      </c>
      <c r="B107" s="487" t="s">
        <v>742</v>
      </c>
      <c r="C107" s="487" t="s">
        <v>406</v>
      </c>
      <c r="D107" s="490">
        <v>275</v>
      </c>
      <c r="E107" s="490">
        <v>275</v>
      </c>
      <c r="F107" s="490">
        <v>275</v>
      </c>
      <c r="G107" s="490">
        <v>275</v>
      </c>
      <c r="H107" s="490">
        <v>275</v>
      </c>
      <c r="I107" s="490">
        <v>275</v>
      </c>
      <c r="J107" s="491">
        <v>275</v>
      </c>
    </row>
    <row r="108" spans="1:10" ht="18.75">
      <c r="A108" s="776" t="s">
        <v>414</v>
      </c>
      <c r="B108" s="777"/>
      <c r="C108" s="777"/>
      <c r="D108" s="777"/>
      <c r="E108" s="777"/>
      <c r="F108" s="777"/>
      <c r="G108" s="777"/>
      <c r="H108" s="777"/>
      <c r="I108" s="777"/>
      <c r="J108" s="778"/>
    </row>
    <row r="109" spans="1:10">
      <c r="A109" s="475" t="s">
        <v>76</v>
      </c>
      <c r="B109" s="476"/>
      <c r="C109" s="476" t="s">
        <v>19</v>
      </c>
      <c r="D109" s="476" t="s">
        <v>2</v>
      </c>
      <c r="E109" s="476" t="s">
        <v>3</v>
      </c>
      <c r="F109" s="476" t="s">
        <v>4</v>
      </c>
      <c r="G109" s="476" t="s">
        <v>5</v>
      </c>
      <c r="H109" s="476" t="s">
        <v>6</v>
      </c>
      <c r="I109" s="476" t="s">
        <v>7</v>
      </c>
      <c r="J109" s="477" t="s">
        <v>8</v>
      </c>
    </row>
    <row r="110" spans="1:10">
      <c r="A110" s="482" t="s">
        <v>407</v>
      </c>
      <c r="B110" s="147" t="s">
        <v>743</v>
      </c>
      <c r="C110" s="147" t="s">
        <v>1</v>
      </c>
      <c r="D110" s="417">
        <v>0.01</v>
      </c>
      <c r="E110" s="417">
        <v>0.01</v>
      </c>
      <c r="F110" s="417">
        <v>0.01</v>
      </c>
      <c r="G110" s="417">
        <v>0.01</v>
      </c>
      <c r="H110" s="417">
        <v>0.01</v>
      </c>
      <c r="I110" s="417">
        <v>0.01</v>
      </c>
      <c r="J110" s="483">
        <v>0.01</v>
      </c>
    </row>
    <row r="111" spans="1:10" ht="13.5" thickBot="1">
      <c r="A111" s="486" t="s">
        <v>408</v>
      </c>
      <c r="B111" s="487" t="s">
        <v>744</v>
      </c>
      <c r="C111" s="487" t="s">
        <v>92</v>
      </c>
      <c r="D111" s="490">
        <v>0.01</v>
      </c>
      <c r="E111" s="490">
        <v>0.03</v>
      </c>
      <c r="F111" s="490">
        <v>0.03</v>
      </c>
      <c r="G111" s="490">
        <v>0.03</v>
      </c>
      <c r="H111" s="490">
        <v>0.03</v>
      </c>
      <c r="I111" s="490">
        <v>0.03</v>
      </c>
      <c r="J111" s="491">
        <v>0.03</v>
      </c>
    </row>
  </sheetData>
  <mergeCells count="12">
    <mergeCell ref="A1:J1"/>
    <mergeCell ref="A77:J77"/>
    <mergeCell ref="A88:J88"/>
    <mergeCell ref="A98:J98"/>
    <mergeCell ref="A108:J108"/>
    <mergeCell ref="A2:J2"/>
    <mergeCell ref="A3:J3"/>
    <mergeCell ref="A21:J21"/>
    <mergeCell ref="A31:J31"/>
    <mergeCell ref="A41:J41"/>
    <mergeCell ref="A54:J54"/>
    <mergeCell ref="A66:J66"/>
  </mergeCell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BF53-A007-4607-A71B-A836B8F1020E}">
  <sheetPr>
    <tabColor theme="6" tint="-0.249977111117893"/>
  </sheetPr>
  <dimension ref="A1:J53"/>
  <sheetViews>
    <sheetView topLeftCell="A15" workbookViewId="0">
      <selection activeCell="I11" sqref="I11"/>
    </sheetView>
  </sheetViews>
  <sheetFormatPr defaultRowHeight="15"/>
  <cols>
    <col min="1" max="1" width="15.5703125" customWidth="1"/>
    <col min="4" max="4" width="11.7109375" bestFit="1" customWidth="1"/>
    <col min="5" max="10" width="10.5703125" bestFit="1" customWidth="1"/>
  </cols>
  <sheetData>
    <row r="1" spans="1:10" ht="18.75">
      <c r="A1" s="674" t="s">
        <v>752</v>
      </c>
      <c r="B1" s="675"/>
      <c r="C1" s="675"/>
      <c r="D1" s="675"/>
      <c r="E1" s="675"/>
      <c r="F1" s="675"/>
      <c r="G1" s="675"/>
      <c r="H1" s="675"/>
      <c r="I1" s="675"/>
      <c r="J1" s="676"/>
    </row>
    <row r="2" spans="1:10" ht="30">
      <c r="A2" s="126" t="s">
        <v>18</v>
      </c>
      <c r="B2" s="785"/>
      <c r="C2" s="785" t="s">
        <v>19</v>
      </c>
      <c r="D2" s="785" t="s">
        <v>20</v>
      </c>
      <c r="E2" s="804" t="s">
        <v>21</v>
      </c>
      <c r="F2" s="804"/>
      <c r="G2" s="804"/>
      <c r="H2" s="804"/>
      <c r="I2" s="804"/>
      <c r="J2" s="723"/>
    </row>
    <row r="3" spans="1:10">
      <c r="A3" s="126"/>
      <c r="B3" s="785"/>
      <c r="C3" s="785"/>
      <c r="D3" s="785">
        <v>2022</v>
      </c>
      <c r="E3" s="785">
        <v>2025</v>
      </c>
      <c r="F3" s="785">
        <v>2030</v>
      </c>
      <c r="G3" s="785">
        <v>2035</v>
      </c>
      <c r="H3" s="785">
        <v>2040</v>
      </c>
      <c r="I3" s="785">
        <v>2045</v>
      </c>
      <c r="J3" s="127">
        <v>2050</v>
      </c>
    </row>
    <row r="4" spans="1:10" ht="30">
      <c r="A4" s="49" t="s">
        <v>22</v>
      </c>
      <c r="B4" s="787" t="s">
        <v>447</v>
      </c>
      <c r="C4" s="787" t="s">
        <v>23</v>
      </c>
      <c r="D4" s="787">
        <f>HOU_URB_RawData!C13</f>
        <v>5</v>
      </c>
      <c r="E4" s="787">
        <f>HOU_URB_RawData!D13</f>
        <v>6</v>
      </c>
      <c r="F4" s="787">
        <f>HOU_URB_RawData!E13</f>
        <v>7</v>
      </c>
      <c r="G4" s="787">
        <f>HOU_URB_RawData!F13</f>
        <v>8</v>
      </c>
      <c r="H4" s="787">
        <f>HOU_URB_RawData!G13</f>
        <v>9</v>
      </c>
      <c r="I4" s="787">
        <f>HOU_URB_RawData!H13</f>
        <v>10</v>
      </c>
      <c r="J4" s="50">
        <f>HOU_URB_RawData!I13</f>
        <v>11</v>
      </c>
    </row>
    <row r="5" spans="1:10" ht="60">
      <c r="A5" s="49" t="s">
        <v>24</v>
      </c>
      <c r="B5" s="787" t="s">
        <v>448</v>
      </c>
      <c r="C5" s="787" t="s">
        <v>25</v>
      </c>
      <c r="D5" s="787" t="str">
        <f>HOU_URB_RawData!C14</f>
        <v>/</v>
      </c>
      <c r="E5" s="787" t="str">
        <f>HOU_URB_RawData!D14</f>
        <v>/</v>
      </c>
      <c r="F5" s="787" t="str">
        <f>HOU_URB_RawData!E14</f>
        <v>/</v>
      </c>
      <c r="G5" s="787" t="str">
        <f>HOU_URB_RawData!F14</f>
        <v>/</v>
      </c>
      <c r="H5" s="787" t="str">
        <f>HOU_URB_RawData!G14</f>
        <v>/</v>
      </c>
      <c r="I5" s="787" t="str">
        <f>HOU_URB_RawData!H14</f>
        <v>/</v>
      </c>
      <c r="J5" s="50" t="str">
        <f>HOU_URB_RawData!I14</f>
        <v>/</v>
      </c>
    </row>
    <row r="6" spans="1:10" ht="45">
      <c r="A6" s="60" t="s">
        <v>131</v>
      </c>
      <c r="B6" s="788" t="s">
        <v>449</v>
      </c>
      <c r="C6" s="788" t="s">
        <v>28</v>
      </c>
      <c r="D6" s="787">
        <f>HOU_URB_RawData!C15</f>
        <v>50</v>
      </c>
      <c r="E6" s="787">
        <f>HOU_URB_RawData!D15</f>
        <v>50</v>
      </c>
      <c r="F6" s="787">
        <f>HOU_URB_RawData!E15</f>
        <v>50</v>
      </c>
      <c r="G6" s="787">
        <f>HOU_URB_RawData!F15</f>
        <v>50</v>
      </c>
      <c r="H6" s="787">
        <f>HOU_URB_RawData!G15</f>
        <v>50</v>
      </c>
      <c r="I6" s="787">
        <f>HOU_URB_RawData!H15</f>
        <v>50</v>
      </c>
      <c r="J6" s="50">
        <f>HOU_URB_RawData!I15</f>
        <v>50</v>
      </c>
    </row>
    <row r="7" spans="1:10" ht="60">
      <c r="A7" s="60" t="s">
        <v>132</v>
      </c>
      <c r="B7" s="788" t="s">
        <v>450</v>
      </c>
      <c r="C7" s="788" t="s">
        <v>391</v>
      </c>
      <c r="D7" s="787">
        <f>HOU_URB_RawData!C16</f>
        <v>3</v>
      </c>
      <c r="E7" s="787">
        <f>HOU_URB_RawData!D16</f>
        <v>3</v>
      </c>
      <c r="F7" s="787">
        <f>HOU_URB_RawData!E16</f>
        <v>3</v>
      </c>
      <c r="G7" s="787">
        <f>HOU_URB_RawData!F16</f>
        <v>3</v>
      </c>
      <c r="H7" s="787">
        <f>HOU_URB_RawData!G16</f>
        <v>3</v>
      </c>
      <c r="I7" s="787">
        <f>HOU_URB_RawData!H16</f>
        <v>3</v>
      </c>
      <c r="J7" s="50">
        <f>HOU_URB_RawData!I16</f>
        <v>3</v>
      </c>
    </row>
    <row r="8" spans="1:10" ht="60">
      <c r="A8" s="60" t="s">
        <v>443</v>
      </c>
      <c r="B8" s="788" t="s">
        <v>451</v>
      </c>
      <c r="C8" s="788" t="s">
        <v>23</v>
      </c>
      <c r="D8" s="787">
        <f>D6/100*D4/D7</f>
        <v>0.83333333333333337</v>
      </c>
      <c r="E8" s="787">
        <f t="shared" ref="E8:J8" si="0">E6/100*E4/E7</f>
        <v>1</v>
      </c>
      <c r="F8" s="787">
        <f t="shared" si="0"/>
        <v>1.1666666666666667</v>
      </c>
      <c r="G8" s="787">
        <f t="shared" si="0"/>
        <v>1.3333333333333333</v>
      </c>
      <c r="H8" s="787">
        <f t="shared" si="0"/>
        <v>1.5</v>
      </c>
      <c r="I8" s="787">
        <f t="shared" si="0"/>
        <v>1.6666666666666667</v>
      </c>
      <c r="J8" s="50">
        <f t="shared" si="0"/>
        <v>1.8333333333333333</v>
      </c>
    </row>
    <row r="9" spans="1:10" ht="45">
      <c r="A9" s="60" t="s">
        <v>444</v>
      </c>
      <c r="B9" s="788" t="s">
        <v>452</v>
      </c>
      <c r="C9" s="788" t="s">
        <v>28</v>
      </c>
      <c r="D9" s="787">
        <f>100-D6</f>
        <v>50</v>
      </c>
      <c r="E9" s="787">
        <f t="shared" ref="E9:J9" si="1">100-E6</f>
        <v>50</v>
      </c>
      <c r="F9" s="787">
        <f t="shared" si="1"/>
        <v>50</v>
      </c>
      <c r="G9" s="787">
        <f t="shared" si="1"/>
        <v>50</v>
      </c>
      <c r="H9" s="787">
        <f t="shared" si="1"/>
        <v>50</v>
      </c>
      <c r="I9" s="787">
        <f t="shared" si="1"/>
        <v>50</v>
      </c>
      <c r="J9" s="50">
        <f t="shared" si="1"/>
        <v>50</v>
      </c>
    </row>
    <row r="10" spans="1:10" ht="60">
      <c r="A10" s="60" t="s">
        <v>134</v>
      </c>
      <c r="B10" s="788" t="s">
        <v>453</v>
      </c>
      <c r="C10" s="788" t="s">
        <v>391</v>
      </c>
      <c r="D10" s="787">
        <f>HOU_URB_RawData!C17</f>
        <v>4</v>
      </c>
      <c r="E10" s="787">
        <f>HOU_URB_RawData!D17</f>
        <v>4</v>
      </c>
      <c r="F10" s="787">
        <f>HOU_URB_RawData!E17</f>
        <v>4</v>
      </c>
      <c r="G10" s="787">
        <f>HOU_URB_RawData!F17</f>
        <v>4</v>
      </c>
      <c r="H10" s="787">
        <f>HOU_URB_RawData!G17</f>
        <v>4</v>
      </c>
      <c r="I10" s="787">
        <f>HOU_URB_RawData!H17</f>
        <v>4</v>
      </c>
      <c r="J10" s="50">
        <f>HOU_URB_RawData!I17</f>
        <v>4</v>
      </c>
    </row>
    <row r="11" spans="1:10" ht="60">
      <c r="A11" s="60" t="s">
        <v>445</v>
      </c>
      <c r="B11" s="788" t="s">
        <v>454</v>
      </c>
      <c r="C11" s="788" t="s">
        <v>23</v>
      </c>
      <c r="D11" s="787">
        <f>D9/100*D4/D10</f>
        <v>0.625</v>
      </c>
      <c r="E11" s="787">
        <f t="shared" ref="E11:J11" si="2">E9/100*E4/E10</f>
        <v>0.75</v>
      </c>
      <c r="F11" s="787">
        <f t="shared" si="2"/>
        <v>0.875</v>
      </c>
      <c r="G11" s="787">
        <f t="shared" si="2"/>
        <v>1</v>
      </c>
      <c r="H11" s="787">
        <f t="shared" si="2"/>
        <v>1.125</v>
      </c>
      <c r="I11" s="787">
        <f t="shared" si="2"/>
        <v>1.25</v>
      </c>
      <c r="J11" s="50">
        <f t="shared" si="2"/>
        <v>1.375</v>
      </c>
    </row>
    <row r="12" spans="1:10" ht="45">
      <c r="A12" s="60" t="s">
        <v>27</v>
      </c>
      <c r="B12" s="788" t="s">
        <v>455</v>
      </c>
      <c r="C12" s="788" t="s">
        <v>28</v>
      </c>
      <c r="D12" s="787">
        <f>HOU_URB_RawData!C18</f>
        <v>60</v>
      </c>
      <c r="E12" s="787">
        <f>HOU_URB_RawData!D18</f>
        <v>60</v>
      </c>
      <c r="F12" s="787">
        <f>HOU_URB_RawData!E18</f>
        <v>60</v>
      </c>
      <c r="G12" s="787">
        <f>HOU_URB_RawData!F18</f>
        <v>60</v>
      </c>
      <c r="H12" s="787">
        <f>HOU_URB_RawData!G18</f>
        <v>60</v>
      </c>
      <c r="I12" s="787">
        <f>HOU_URB_RawData!H18</f>
        <v>60</v>
      </c>
      <c r="J12" s="50">
        <f>HOU_URB_RawData!I18</f>
        <v>60</v>
      </c>
    </row>
    <row r="13" spans="1:10" ht="60">
      <c r="A13" s="60" t="s">
        <v>29</v>
      </c>
      <c r="B13" s="788" t="s">
        <v>456</v>
      </c>
      <c r="C13" s="788" t="s">
        <v>28</v>
      </c>
      <c r="D13" s="787">
        <f>HOU_URB_RawData!C19</f>
        <v>90</v>
      </c>
      <c r="E13" s="787">
        <f>HOU_URB_RawData!D19</f>
        <v>90</v>
      </c>
      <c r="F13" s="787">
        <f>HOU_URB_RawData!E19</f>
        <v>90</v>
      </c>
      <c r="G13" s="787">
        <f>HOU_URB_RawData!F19</f>
        <v>90</v>
      </c>
      <c r="H13" s="787">
        <f>HOU_URB_RawData!G19</f>
        <v>90</v>
      </c>
      <c r="I13" s="787">
        <f>HOU_URB_RawData!H19</f>
        <v>90</v>
      </c>
      <c r="J13" s="50">
        <f>HOU_URB_RawData!I19</f>
        <v>90</v>
      </c>
    </row>
    <row r="14" spans="1:10" ht="45">
      <c r="A14" s="60" t="s">
        <v>446</v>
      </c>
      <c r="B14" s="788" t="s">
        <v>457</v>
      </c>
      <c r="C14" s="788" t="s">
        <v>23</v>
      </c>
      <c r="D14" s="787">
        <f>D13/100*D12/100*D4</f>
        <v>2.7</v>
      </c>
      <c r="E14" s="787">
        <f t="shared" ref="E14:J14" si="3">E13/100*E12/100*E4</f>
        <v>3.24</v>
      </c>
      <c r="F14" s="787">
        <f t="shared" si="3"/>
        <v>3.7800000000000002</v>
      </c>
      <c r="G14" s="787">
        <f t="shared" si="3"/>
        <v>4.32</v>
      </c>
      <c r="H14" s="787">
        <f t="shared" si="3"/>
        <v>4.8600000000000003</v>
      </c>
      <c r="I14" s="787">
        <f t="shared" si="3"/>
        <v>5.4</v>
      </c>
      <c r="J14" s="50">
        <f t="shared" si="3"/>
        <v>5.94</v>
      </c>
    </row>
    <row r="15" spans="1:10" ht="90">
      <c r="A15" s="60" t="s">
        <v>135</v>
      </c>
      <c r="B15" s="788" t="s">
        <v>458</v>
      </c>
      <c r="C15" s="788" t="s">
        <v>28</v>
      </c>
      <c r="D15" s="787">
        <f>HOU_URB_RawData!C20</f>
        <v>90</v>
      </c>
      <c r="E15" s="787">
        <f>HOU_URB_RawData!D20</f>
        <v>90</v>
      </c>
      <c r="F15" s="787">
        <f>HOU_URB_RawData!E20</f>
        <v>90</v>
      </c>
      <c r="G15" s="787">
        <f>HOU_URB_RawData!F20</f>
        <v>90</v>
      </c>
      <c r="H15" s="787">
        <f>HOU_URB_RawData!G20</f>
        <v>90</v>
      </c>
      <c r="I15" s="787">
        <f>HOU_URB_RawData!H20</f>
        <v>90</v>
      </c>
      <c r="J15" s="50">
        <f>HOU_URB_RawData!I20</f>
        <v>90</v>
      </c>
    </row>
    <row r="16" spans="1:10" ht="60">
      <c r="A16" s="61" t="s">
        <v>460</v>
      </c>
      <c r="B16" s="36" t="s">
        <v>459</v>
      </c>
      <c r="C16" s="36" t="s">
        <v>23</v>
      </c>
      <c r="D16" s="128">
        <f>D15/100*D4</f>
        <v>4.5</v>
      </c>
      <c r="E16" s="128">
        <f t="shared" ref="E16:J16" si="4">E15/100*E4</f>
        <v>5.4</v>
      </c>
      <c r="F16" s="128">
        <f t="shared" si="4"/>
        <v>6.3</v>
      </c>
      <c r="G16" s="128">
        <f t="shared" si="4"/>
        <v>7.2</v>
      </c>
      <c r="H16" s="128">
        <f t="shared" si="4"/>
        <v>8.1</v>
      </c>
      <c r="I16" s="128">
        <f t="shared" si="4"/>
        <v>9</v>
      </c>
      <c r="J16" s="129">
        <f t="shared" si="4"/>
        <v>9.9</v>
      </c>
    </row>
    <row r="20" spans="1:10" ht="18.75">
      <c r="A20" s="674" t="s">
        <v>30</v>
      </c>
      <c r="B20" s="675"/>
      <c r="C20" s="675"/>
      <c r="D20" s="675"/>
      <c r="E20" s="675"/>
      <c r="F20" s="675"/>
      <c r="G20" s="675"/>
      <c r="H20" s="675"/>
      <c r="I20" s="675"/>
      <c r="J20" s="676"/>
    </row>
    <row r="21" spans="1:10" ht="30">
      <c r="A21" s="126" t="s">
        <v>18</v>
      </c>
      <c r="B21" s="785"/>
      <c r="C21" s="785" t="s">
        <v>19</v>
      </c>
      <c r="D21" s="785" t="s">
        <v>20</v>
      </c>
      <c r="E21" s="786"/>
      <c r="F21" s="786"/>
      <c r="G21" s="786"/>
      <c r="H21" s="786"/>
      <c r="I21" s="786"/>
      <c r="J21" s="784"/>
    </row>
    <row r="22" spans="1:10">
      <c r="A22" s="126"/>
      <c r="B22" s="785"/>
      <c r="C22" s="785"/>
      <c r="D22" s="785">
        <v>2022</v>
      </c>
      <c r="E22" s="785">
        <v>2025</v>
      </c>
      <c r="F22" s="785">
        <v>2030</v>
      </c>
      <c r="G22" s="785">
        <v>2035</v>
      </c>
      <c r="H22" s="785">
        <v>2040</v>
      </c>
      <c r="I22" s="785">
        <v>2045</v>
      </c>
      <c r="J22" s="127">
        <v>2050</v>
      </c>
    </row>
    <row r="23" spans="1:10" ht="30">
      <c r="A23" s="49" t="s">
        <v>30</v>
      </c>
      <c r="B23" s="787" t="s">
        <v>753</v>
      </c>
      <c r="C23" s="787" t="s">
        <v>754</v>
      </c>
      <c r="D23" s="787">
        <f>SER_RawData!C9</f>
        <v>3000</v>
      </c>
      <c r="E23" s="787">
        <f>SER_RawData!D9</f>
        <v>3000</v>
      </c>
      <c r="F23" s="787">
        <f>SER_RawData!E9</f>
        <v>3000</v>
      </c>
      <c r="G23" s="787">
        <f>SER_RawData!F9</f>
        <v>3000</v>
      </c>
      <c r="H23" s="787">
        <f>SER_RawData!G9</f>
        <v>3000</v>
      </c>
      <c r="I23" s="787">
        <f>SER_RawData!H9</f>
        <v>3000</v>
      </c>
      <c r="J23" s="50">
        <f>SER_RawData!I9</f>
        <v>3000</v>
      </c>
    </row>
    <row r="24" spans="1:10" ht="30">
      <c r="A24" s="49" t="s">
        <v>355</v>
      </c>
      <c r="B24" s="787" t="s">
        <v>755</v>
      </c>
      <c r="C24" s="787" t="s">
        <v>356</v>
      </c>
      <c r="D24" s="787"/>
      <c r="E24" s="787"/>
      <c r="F24" s="787"/>
      <c r="G24" s="787"/>
      <c r="H24" s="787"/>
      <c r="I24" s="787"/>
      <c r="J24" s="50"/>
    </row>
    <row r="25" spans="1:10">
      <c r="A25" s="60" t="s">
        <v>756</v>
      </c>
      <c r="B25" s="788" t="s">
        <v>757</v>
      </c>
      <c r="C25" s="788" t="s">
        <v>758</v>
      </c>
      <c r="D25" s="789">
        <f>D23/D4*1000</f>
        <v>600000</v>
      </c>
      <c r="E25" s="789">
        <f t="shared" ref="E25:J25" si="5">E23/E4*1000</f>
        <v>500000</v>
      </c>
      <c r="F25" s="789">
        <f t="shared" si="5"/>
        <v>428571.42857142858</v>
      </c>
      <c r="G25" s="789">
        <f t="shared" si="5"/>
        <v>375000</v>
      </c>
      <c r="H25" s="789">
        <f t="shared" si="5"/>
        <v>333333.33333333331</v>
      </c>
      <c r="I25" s="789">
        <f t="shared" si="5"/>
        <v>300000</v>
      </c>
      <c r="J25" s="783">
        <f t="shared" si="5"/>
        <v>272727.27272727276</v>
      </c>
    </row>
    <row r="26" spans="1:10">
      <c r="A26" s="60" t="s">
        <v>9</v>
      </c>
      <c r="B26" s="788" t="s">
        <v>759</v>
      </c>
      <c r="C26" s="788" t="s">
        <v>28</v>
      </c>
      <c r="D26" s="789">
        <f>'IND_AMC_Raw Data'!C3/D$23*100</f>
        <v>4.1000000000000005</v>
      </c>
      <c r="E26" s="789">
        <f>'IND_AMC_Raw Data'!D3/E$23*100</f>
        <v>4.1000000000000005</v>
      </c>
      <c r="F26" s="789">
        <f>'IND_AMC_Raw Data'!E3/F$23*100</f>
        <v>4.1000000000000005</v>
      </c>
      <c r="G26" s="789">
        <f>'IND_AMC_Raw Data'!F3/G$23*100</f>
        <v>4.1000000000000005</v>
      </c>
      <c r="H26" s="789">
        <f>'IND_AMC_Raw Data'!G3/H$23*100</f>
        <v>4.1000000000000005</v>
      </c>
      <c r="I26" s="789">
        <f>'IND_AMC_Raw Data'!H3/I$23*100</f>
        <v>4.1000000000000005</v>
      </c>
      <c r="J26" s="783">
        <f>'IND_AMC_Raw Data'!I3/J$23*100</f>
        <v>4.1000000000000005</v>
      </c>
    </row>
    <row r="27" spans="1:10">
      <c r="A27" s="60" t="s">
        <v>16</v>
      </c>
      <c r="B27" s="788" t="s">
        <v>760</v>
      </c>
      <c r="C27" s="788" t="s">
        <v>28</v>
      </c>
      <c r="D27" s="789">
        <f>'IND_AMC_Raw Data'!C4/D$23*100</f>
        <v>4.1000000000000005</v>
      </c>
      <c r="E27" s="789">
        <f>'IND_AMC_Raw Data'!D4/E$23*100</f>
        <v>4.1000000000000005</v>
      </c>
      <c r="F27" s="789">
        <f>'IND_AMC_Raw Data'!E4/F$23*100</f>
        <v>4.1000000000000005</v>
      </c>
      <c r="G27" s="789">
        <f>'IND_AMC_Raw Data'!F4/G$23*100</f>
        <v>4.1000000000000005</v>
      </c>
      <c r="H27" s="789">
        <f>'IND_AMC_Raw Data'!G4/H$23*100</f>
        <v>4.1000000000000005</v>
      </c>
      <c r="I27" s="789">
        <f>'IND_AMC_Raw Data'!H4/I$23*100</f>
        <v>4.1000000000000005</v>
      </c>
      <c r="J27" s="783">
        <f>'IND_AMC_Raw Data'!I4/J$23*100</f>
        <v>4.1000000000000005</v>
      </c>
    </row>
    <row r="28" spans="1:10">
      <c r="A28" s="60" t="s">
        <v>17</v>
      </c>
      <c r="B28" s="788" t="s">
        <v>761</v>
      </c>
      <c r="C28" s="788" t="s">
        <v>28</v>
      </c>
      <c r="D28" s="789">
        <f>'IND_AMC_Raw Data'!C5/D$23*100</f>
        <v>4.1000000000000005</v>
      </c>
      <c r="E28" s="789">
        <f>'IND_AMC_Raw Data'!D5/E$23*100</f>
        <v>4.1000000000000005</v>
      </c>
      <c r="F28" s="789">
        <f>'IND_AMC_Raw Data'!E5/F$23*100</f>
        <v>4.1000000000000005</v>
      </c>
      <c r="G28" s="789">
        <f>'IND_AMC_Raw Data'!F5/G$23*100</f>
        <v>4.1000000000000005</v>
      </c>
      <c r="H28" s="789">
        <f>'IND_AMC_Raw Data'!G5/H$23*100</f>
        <v>4.1000000000000005</v>
      </c>
      <c r="I28" s="789">
        <f>'IND_AMC_Raw Data'!H5/I$23*100</f>
        <v>4.1000000000000005</v>
      </c>
      <c r="J28" s="783">
        <f>'IND_AMC_Raw Data'!I5/J$23*100</f>
        <v>4.1000000000000005</v>
      </c>
    </row>
    <row r="29" spans="1:10">
      <c r="A29" s="60" t="s">
        <v>281</v>
      </c>
      <c r="B29" s="788" t="s">
        <v>762</v>
      </c>
      <c r="C29" s="788" t="s">
        <v>28</v>
      </c>
      <c r="D29" s="789">
        <f>'IND_AMC_Raw Data'!C6/D$23*100</f>
        <v>4.1000000000000005</v>
      </c>
      <c r="E29" s="789">
        <f>'IND_AMC_Raw Data'!D6/E$23*100</f>
        <v>4.1000000000000005</v>
      </c>
      <c r="F29" s="789">
        <f>'IND_AMC_Raw Data'!E6/F$23*100</f>
        <v>4.1000000000000005</v>
      </c>
      <c r="G29" s="789">
        <f>'IND_AMC_Raw Data'!F6/G$23*100</f>
        <v>4.1000000000000005</v>
      </c>
      <c r="H29" s="789">
        <f>'IND_AMC_Raw Data'!G6/H$23*100</f>
        <v>4.1000000000000005</v>
      </c>
      <c r="I29" s="789">
        <f>'IND_AMC_Raw Data'!H6/I$23*100</f>
        <v>4.1000000000000005</v>
      </c>
      <c r="J29" s="783">
        <f>'IND_AMC_Raw Data'!I6/J$23*100</f>
        <v>4.1000000000000005</v>
      </c>
    </row>
    <row r="30" spans="1:10">
      <c r="A30" s="60" t="s">
        <v>32</v>
      </c>
      <c r="B30" s="788" t="s">
        <v>763</v>
      </c>
      <c r="C30" s="788" t="s">
        <v>28</v>
      </c>
      <c r="D30" s="789">
        <f>SER_RawData!C8/'SOCIECONOMIC Input Data MAED'!D23*100</f>
        <v>42.133333333333333</v>
      </c>
      <c r="E30" s="789">
        <f>SER_RawData!D8/'SOCIECONOMIC Input Data MAED'!E23*100</f>
        <v>42.133333333333333</v>
      </c>
      <c r="F30" s="789">
        <f>SER_RawData!E8/'SOCIECONOMIC Input Data MAED'!F23*100</f>
        <v>42.133333333333333</v>
      </c>
      <c r="G30" s="789">
        <f>SER_RawData!F8/'SOCIECONOMIC Input Data MAED'!G23*100</f>
        <v>42.133333333333333</v>
      </c>
      <c r="H30" s="789">
        <f>SER_RawData!G8/'SOCIECONOMIC Input Data MAED'!H23*100</f>
        <v>42.133333333333333</v>
      </c>
      <c r="I30" s="789">
        <f>SER_RawData!H8/'SOCIECONOMIC Input Data MAED'!I23*100</f>
        <v>42.133333333333333</v>
      </c>
      <c r="J30" s="783">
        <f>SER_RawData!I8/'SOCIECONOMIC Input Data MAED'!J23*100</f>
        <v>42.133333333333333</v>
      </c>
    </row>
    <row r="31" spans="1:10">
      <c r="A31" s="60" t="s">
        <v>313</v>
      </c>
      <c r="B31" s="788" t="s">
        <v>764</v>
      </c>
      <c r="C31" s="788" t="s">
        <v>28</v>
      </c>
      <c r="D31" s="789">
        <f>100-SUM(D26:D30)</f>
        <v>41.466666666666669</v>
      </c>
      <c r="E31" s="789">
        <f t="shared" ref="E31:J31" si="6">100-SUM(E26:E30)</f>
        <v>41.466666666666669</v>
      </c>
      <c r="F31" s="789">
        <f t="shared" si="6"/>
        <v>41.466666666666669</v>
      </c>
      <c r="G31" s="789">
        <f t="shared" si="6"/>
        <v>41.466666666666669</v>
      </c>
      <c r="H31" s="789">
        <f t="shared" si="6"/>
        <v>41.466666666666669</v>
      </c>
      <c r="I31" s="789">
        <f t="shared" si="6"/>
        <v>41.466666666666669</v>
      </c>
      <c r="J31" s="783">
        <f t="shared" si="6"/>
        <v>41.466666666666669</v>
      </c>
    </row>
    <row r="32" spans="1:10">
      <c r="A32" s="210" t="s">
        <v>34</v>
      </c>
      <c r="B32" s="790" t="s">
        <v>765</v>
      </c>
      <c r="C32" s="790" t="s">
        <v>28</v>
      </c>
      <c r="D32" s="791">
        <f>SUM(D26:D31)</f>
        <v>100</v>
      </c>
      <c r="E32" s="791">
        <f t="shared" ref="E32:J32" si="7">SUM(E26:E31)</f>
        <v>100</v>
      </c>
      <c r="F32" s="791">
        <f t="shared" si="7"/>
        <v>100</v>
      </c>
      <c r="G32" s="791">
        <f t="shared" si="7"/>
        <v>100</v>
      </c>
      <c r="H32" s="791">
        <f t="shared" si="7"/>
        <v>100</v>
      </c>
      <c r="I32" s="791">
        <f t="shared" si="7"/>
        <v>100</v>
      </c>
      <c r="J32" s="792">
        <f t="shared" si="7"/>
        <v>100</v>
      </c>
    </row>
    <row r="33" spans="1:10">
      <c r="A33" s="60" t="s">
        <v>9</v>
      </c>
      <c r="B33" s="788" t="s">
        <v>759</v>
      </c>
      <c r="C33" s="788"/>
      <c r="D33" s="787"/>
      <c r="E33" s="787"/>
      <c r="F33" s="787"/>
      <c r="G33" s="787"/>
      <c r="H33" s="787"/>
      <c r="I33" s="787"/>
      <c r="J33" s="50"/>
    </row>
    <row r="34" spans="1:10" ht="30">
      <c r="A34" s="60" t="s">
        <v>9</v>
      </c>
      <c r="B34" s="788" t="s">
        <v>461</v>
      </c>
      <c r="C34" s="788" t="s">
        <v>28</v>
      </c>
      <c r="D34" s="787">
        <v>100</v>
      </c>
      <c r="E34" s="787">
        <v>100</v>
      </c>
      <c r="F34" s="787">
        <v>100</v>
      </c>
      <c r="G34" s="787">
        <v>100</v>
      </c>
      <c r="H34" s="787">
        <v>100</v>
      </c>
      <c r="I34" s="787">
        <v>100</v>
      </c>
      <c r="J34" s="50">
        <v>100</v>
      </c>
    </row>
    <row r="35" spans="1:10">
      <c r="A35" s="210" t="s">
        <v>34</v>
      </c>
      <c r="B35" s="790" t="s">
        <v>766</v>
      </c>
      <c r="C35" s="790" t="s">
        <v>28</v>
      </c>
      <c r="D35" s="791">
        <v>100</v>
      </c>
      <c r="E35" s="791">
        <v>100</v>
      </c>
      <c r="F35" s="791">
        <v>100</v>
      </c>
      <c r="G35" s="791">
        <v>100</v>
      </c>
      <c r="H35" s="791">
        <v>100</v>
      </c>
      <c r="I35" s="791">
        <v>100</v>
      </c>
      <c r="J35" s="792">
        <v>100</v>
      </c>
    </row>
    <row r="36" spans="1:10">
      <c r="A36" s="793" t="s">
        <v>16</v>
      </c>
      <c r="B36" s="794" t="s">
        <v>760</v>
      </c>
      <c r="C36" s="794"/>
      <c r="D36" s="787"/>
      <c r="E36" s="787"/>
      <c r="F36" s="787"/>
      <c r="G36" s="787"/>
      <c r="H36" s="787"/>
      <c r="I36" s="787"/>
      <c r="J36" s="50"/>
    </row>
    <row r="37" spans="1:10">
      <c r="A37" s="793" t="s">
        <v>16</v>
      </c>
      <c r="B37" s="794" t="s">
        <v>462</v>
      </c>
      <c r="C37" s="794" t="s">
        <v>28</v>
      </c>
      <c r="D37" s="787">
        <v>100</v>
      </c>
      <c r="E37" s="787">
        <v>100</v>
      </c>
      <c r="F37" s="787">
        <v>100</v>
      </c>
      <c r="G37" s="787">
        <v>100</v>
      </c>
      <c r="H37" s="787">
        <v>100</v>
      </c>
      <c r="I37" s="787">
        <v>100</v>
      </c>
      <c r="J37" s="50">
        <v>100</v>
      </c>
    </row>
    <row r="38" spans="1:10">
      <c r="A38" s="795" t="s">
        <v>34</v>
      </c>
      <c r="B38" s="796" t="s">
        <v>767</v>
      </c>
      <c r="C38" s="796" t="s">
        <v>28</v>
      </c>
      <c r="D38" s="791">
        <v>100</v>
      </c>
      <c r="E38" s="791">
        <v>100</v>
      </c>
      <c r="F38" s="791">
        <v>100</v>
      </c>
      <c r="G38" s="791">
        <v>100</v>
      </c>
      <c r="H38" s="791">
        <v>100</v>
      </c>
      <c r="I38" s="791">
        <v>100</v>
      </c>
      <c r="J38" s="792">
        <v>100</v>
      </c>
    </row>
    <row r="39" spans="1:10">
      <c r="A39" s="793" t="s">
        <v>17</v>
      </c>
      <c r="B39" s="794" t="s">
        <v>761</v>
      </c>
      <c r="C39" s="794"/>
      <c r="D39" s="787"/>
      <c r="E39" s="787"/>
      <c r="F39" s="787"/>
      <c r="G39" s="787"/>
      <c r="H39" s="787"/>
      <c r="I39" s="787"/>
      <c r="J39" s="50"/>
    </row>
    <row r="40" spans="1:10">
      <c r="A40" s="793" t="s">
        <v>17</v>
      </c>
      <c r="B40" s="794" t="s">
        <v>463</v>
      </c>
      <c r="C40" s="794" t="s">
        <v>28</v>
      </c>
      <c r="D40" s="787">
        <v>100</v>
      </c>
      <c r="E40" s="787">
        <v>100</v>
      </c>
      <c r="F40" s="787">
        <v>100</v>
      </c>
      <c r="G40" s="787">
        <v>100</v>
      </c>
      <c r="H40" s="787">
        <v>100</v>
      </c>
      <c r="I40" s="787">
        <v>100</v>
      </c>
      <c r="J40" s="50">
        <v>100</v>
      </c>
    </row>
    <row r="41" spans="1:10">
      <c r="A41" s="795" t="s">
        <v>34</v>
      </c>
      <c r="B41" s="796" t="s">
        <v>768</v>
      </c>
      <c r="C41" s="796" t="s">
        <v>28</v>
      </c>
      <c r="D41" s="791">
        <v>100</v>
      </c>
      <c r="E41" s="791">
        <v>100</v>
      </c>
      <c r="F41" s="791">
        <v>100</v>
      </c>
      <c r="G41" s="791">
        <v>100</v>
      </c>
      <c r="H41" s="791">
        <v>100</v>
      </c>
      <c r="I41" s="791">
        <v>100</v>
      </c>
      <c r="J41" s="792">
        <v>100</v>
      </c>
    </row>
    <row r="42" spans="1:10">
      <c r="A42" s="793" t="s">
        <v>281</v>
      </c>
      <c r="B42" s="794" t="s">
        <v>762</v>
      </c>
      <c r="C42" s="794"/>
      <c r="D42" s="787"/>
      <c r="E42" s="787"/>
      <c r="F42" s="787"/>
      <c r="G42" s="787"/>
      <c r="H42" s="787"/>
      <c r="I42" s="787"/>
      <c r="J42" s="50"/>
    </row>
    <row r="43" spans="1:10">
      <c r="A43" s="793" t="s">
        <v>281</v>
      </c>
      <c r="B43" s="794" t="s">
        <v>464</v>
      </c>
      <c r="C43" s="794" t="s">
        <v>28</v>
      </c>
      <c r="D43" s="787">
        <v>100</v>
      </c>
      <c r="E43" s="787">
        <v>100</v>
      </c>
      <c r="F43" s="787">
        <v>100</v>
      </c>
      <c r="G43" s="787">
        <v>100</v>
      </c>
      <c r="H43" s="787">
        <v>100</v>
      </c>
      <c r="I43" s="787">
        <v>100</v>
      </c>
      <c r="J43" s="50">
        <v>100</v>
      </c>
    </row>
    <row r="44" spans="1:10">
      <c r="A44" s="795" t="s">
        <v>34</v>
      </c>
      <c r="B44" s="796" t="s">
        <v>769</v>
      </c>
      <c r="C44" s="796" t="s">
        <v>28</v>
      </c>
      <c r="D44" s="791">
        <v>100</v>
      </c>
      <c r="E44" s="791">
        <v>100</v>
      </c>
      <c r="F44" s="791">
        <v>100</v>
      </c>
      <c r="G44" s="791">
        <v>100</v>
      </c>
      <c r="H44" s="791">
        <v>100</v>
      </c>
      <c r="I44" s="791">
        <v>100</v>
      </c>
      <c r="J44" s="792">
        <v>100</v>
      </c>
    </row>
    <row r="45" spans="1:10">
      <c r="A45" s="793" t="s">
        <v>32</v>
      </c>
      <c r="B45" s="794" t="s">
        <v>764</v>
      </c>
      <c r="C45" s="794"/>
      <c r="D45" s="787"/>
      <c r="E45" s="787"/>
      <c r="F45" s="787"/>
      <c r="G45" s="787"/>
      <c r="H45" s="787"/>
      <c r="I45" s="787"/>
      <c r="J45" s="50"/>
    </row>
    <row r="46" spans="1:10">
      <c r="A46" s="793" t="s">
        <v>36</v>
      </c>
      <c r="B46" s="794" t="s">
        <v>715</v>
      </c>
      <c r="C46" s="794" t="s">
        <v>28</v>
      </c>
      <c r="D46" s="797">
        <f>SER_RawData!C12/SER_RawData!C$8*100</f>
        <v>19.462025316455698</v>
      </c>
      <c r="E46" s="797">
        <f>SER_RawData!D12/SER_RawData!D$8*100</f>
        <v>19.462025316455698</v>
      </c>
      <c r="F46" s="797">
        <f>SER_RawData!E12/SER_RawData!E$8*100</f>
        <v>19.462025316455698</v>
      </c>
      <c r="G46" s="797">
        <f>SER_RawData!F12/SER_RawData!F$8*100</f>
        <v>19.462025316455698</v>
      </c>
      <c r="H46" s="797">
        <f>SER_RawData!G12/SER_RawData!G$8*100</f>
        <v>19.462025316455698</v>
      </c>
      <c r="I46" s="797">
        <f>SER_RawData!H12/SER_RawData!H$8*100</f>
        <v>19.462025316455698</v>
      </c>
      <c r="J46" s="798">
        <f>SER_RawData!I12/SER_RawData!I$8*100</f>
        <v>19.462025316455698</v>
      </c>
    </row>
    <row r="47" spans="1:10">
      <c r="A47" s="793" t="s">
        <v>37</v>
      </c>
      <c r="B47" s="794" t="s">
        <v>716</v>
      </c>
      <c r="C47" s="794" t="s">
        <v>28</v>
      </c>
      <c r="D47" s="797">
        <f>SER_RawData!C13/SER_RawData!C$8*100</f>
        <v>9.7310126582278489</v>
      </c>
      <c r="E47" s="797">
        <f>SER_RawData!D13/SER_RawData!D$8*100</f>
        <v>9.7310126582278489</v>
      </c>
      <c r="F47" s="797">
        <f>SER_RawData!E13/SER_RawData!E$8*100</f>
        <v>9.7310126582278489</v>
      </c>
      <c r="G47" s="797">
        <f>SER_RawData!F13/SER_RawData!F$8*100</f>
        <v>9.7310126582278489</v>
      </c>
      <c r="H47" s="797">
        <f>SER_RawData!G13/SER_RawData!G$8*100</f>
        <v>9.7310126582278489</v>
      </c>
      <c r="I47" s="797">
        <f>SER_RawData!H13/SER_RawData!H$8*100</f>
        <v>9.7310126582278489</v>
      </c>
      <c r="J47" s="798">
        <f>SER_RawData!I13/SER_RawData!I$8*100</f>
        <v>9.7310126582278489</v>
      </c>
    </row>
    <row r="48" spans="1:10">
      <c r="A48" s="793" t="s">
        <v>38</v>
      </c>
      <c r="B48" s="794" t="s">
        <v>717</v>
      </c>
      <c r="C48" s="794" t="s">
        <v>28</v>
      </c>
      <c r="D48" s="797">
        <f>SER_RawData!C14/SER_RawData!C$8*100</f>
        <v>44.462025316455694</v>
      </c>
      <c r="E48" s="797">
        <f>SER_RawData!D14/SER_RawData!D$8*100</f>
        <v>44.462025316455694</v>
      </c>
      <c r="F48" s="797">
        <f>SER_RawData!E14/SER_RawData!E$8*100</f>
        <v>44.462025316455694</v>
      </c>
      <c r="G48" s="797">
        <f>SER_RawData!F14/SER_RawData!F$8*100</f>
        <v>44.462025316455694</v>
      </c>
      <c r="H48" s="797">
        <f>SER_RawData!G14/SER_RawData!G$8*100</f>
        <v>44.462025316455694</v>
      </c>
      <c r="I48" s="797">
        <f>SER_RawData!H14/SER_RawData!H$8*100</f>
        <v>44.462025316455694</v>
      </c>
      <c r="J48" s="798">
        <f>SER_RawData!I14/SER_RawData!I$8*100</f>
        <v>44.462025316455694</v>
      </c>
    </row>
    <row r="49" spans="1:10">
      <c r="A49" s="793" t="s">
        <v>39</v>
      </c>
      <c r="B49" s="794" t="s">
        <v>718</v>
      </c>
      <c r="C49" s="794" t="s">
        <v>28</v>
      </c>
      <c r="D49" s="797">
        <f>SER_RawData!C15/SER_RawData!C$8*100</f>
        <v>26.344936708860761</v>
      </c>
      <c r="E49" s="797">
        <f>SER_RawData!D15/SER_RawData!D$8*100</f>
        <v>26.344936708860761</v>
      </c>
      <c r="F49" s="797">
        <f>SER_RawData!E15/SER_RawData!E$8*100</f>
        <v>26.344936708860761</v>
      </c>
      <c r="G49" s="797">
        <f>SER_RawData!F15/SER_RawData!F$8*100</f>
        <v>26.344936708860761</v>
      </c>
      <c r="H49" s="797">
        <f>SER_RawData!G15/SER_RawData!G$8*100</f>
        <v>26.344936708860761</v>
      </c>
      <c r="I49" s="797">
        <f>SER_RawData!H15/SER_RawData!H$8*100</f>
        <v>26.344936708860761</v>
      </c>
      <c r="J49" s="798">
        <f>SER_RawData!I15/SER_RawData!I$8*100</f>
        <v>26.344936708860761</v>
      </c>
    </row>
    <row r="50" spans="1:10">
      <c r="A50" s="795" t="s">
        <v>34</v>
      </c>
      <c r="B50" s="796" t="s">
        <v>770</v>
      </c>
      <c r="C50" s="796" t="s">
        <v>28</v>
      </c>
      <c r="D50" s="799">
        <f>SUM(D46:D49)</f>
        <v>100</v>
      </c>
      <c r="E50" s="799">
        <f t="shared" ref="E50:J50" si="8">SUM(E46:E49)</f>
        <v>100</v>
      </c>
      <c r="F50" s="799">
        <f t="shared" si="8"/>
        <v>100</v>
      </c>
      <c r="G50" s="799">
        <f t="shared" si="8"/>
        <v>100</v>
      </c>
      <c r="H50" s="799">
        <f t="shared" si="8"/>
        <v>100</v>
      </c>
      <c r="I50" s="799">
        <f t="shared" si="8"/>
        <v>100</v>
      </c>
      <c r="J50" s="800">
        <f t="shared" si="8"/>
        <v>100</v>
      </c>
    </row>
    <row r="51" spans="1:10">
      <c r="A51" s="793" t="s">
        <v>313</v>
      </c>
      <c r="B51" s="794" t="s">
        <v>763</v>
      </c>
      <c r="C51" s="794"/>
      <c r="D51" s="794"/>
      <c r="E51" s="794"/>
      <c r="F51" s="794"/>
      <c r="G51" s="794"/>
      <c r="H51" s="794"/>
      <c r="I51" s="794"/>
      <c r="J51" s="801"/>
    </row>
    <row r="52" spans="1:10">
      <c r="A52" s="793" t="s">
        <v>313</v>
      </c>
      <c r="B52" s="794" t="s">
        <v>719</v>
      </c>
      <c r="C52" s="794" t="s">
        <v>28</v>
      </c>
      <c r="D52" s="787">
        <v>100</v>
      </c>
      <c r="E52" s="787">
        <v>100</v>
      </c>
      <c r="F52" s="787">
        <v>100</v>
      </c>
      <c r="G52" s="787">
        <v>100</v>
      </c>
      <c r="H52" s="787">
        <v>100</v>
      </c>
      <c r="I52" s="787">
        <v>100</v>
      </c>
      <c r="J52" s="50">
        <v>100</v>
      </c>
    </row>
    <row r="53" spans="1:10">
      <c r="A53" s="802" t="s">
        <v>34</v>
      </c>
      <c r="B53" s="803" t="s">
        <v>771</v>
      </c>
      <c r="C53" s="803" t="s">
        <v>28</v>
      </c>
      <c r="D53" s="128">
        <v>100</v>
      </c>
      <c r="E53" s="128">
        <v>100</v>
      </c>
      <c r="F53" s="128">
        <v>100</v>
      </c>
      <c r="G53" s="128">
        <v>100</v>
      </c>
      <c r="H53" s="128">
        <v>100</v>
      </c>
      <c r="I53" s="128">
        <v>100</v>
      </c>
      <c r="J53" s="129">
        <v>100</v>
      </c>
    </row>
  </sheetData>
  <mergeCells count="3">
    <mergeCell ref="A1:J1"/>
    <mergeCell ref="E2:J2"/>
    <mergeCell ref="A20:J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3639-497C-43E4-A76D-FD77FC798DC3}">
  <sheetPr>
    <tabColor theme="4"/>
  </sheetPr>
  <dimension ref="A1:AP19"/>
  <sheetViews>
    <sheetView zoomScale="80" zoomScaleNormal="80" workbookViewId="0">
      <selection activeCell="A141" sqref="A141:I141"/>
    </sheetView>
  </sheetViews>
  <sheetFormatPr defaultRowHeight="15"/>
  <cols>
    <col min="1" max="1" width="31.140625" customWidth="1"/>
    <col min="2" max="2" width="12.7109375" customWidth="1"/>
    <col min="3" max="42" width="6.5703125" customWidth="1"/>
  </cols>
  <sheetData>
    <row r="1" spans="1:42">
      <c r="A1" t="s">
        <v>312</v>
      </c>
      <c r="C1">
        <v>2022</v>
      </c>
      <c r="D1" t="s">
        <v>9</v>
      </c>
      <c r="E1" t="s">
        <v>16</v>
      </c>
      <c r="F1" t="s">
        <v>17</v>
      </c>
      <c r="G1" t="s">
        <v>281</v>
      </c>
      <c r="H1" t="s">
        <v>36</v>
      </c>
      <c r="I1" t="s">
        <v>37</v>
      </c>
      <c r="J1" t="s">
        <v>38</v>
      </c>
      <c r="K1" t="s">
        <v>39</v>
      </c>
      <c r="L1" t="s">
        <v>313</v>
      </c>
      <c r="M1">
        <v>2010</v>
      </c>
      <c r="N1" t="s">
        <v>9</v>
      </c>
      <c r="O1" t="s">
        <v>16</v>
      </c>
      <c r="P1" t="s">
        <v>17</v>
      </c>
      <c r="Q1" t="s">
        <v>281</v>
      </c>
      <c r="R1" t="s">
        <v>36</v>
      </c>
      <c r="S1" t="s">
        <v>37</v>
      </c>
      <c r="T1" t="s">
        <v>38</v>
      </c>
      <c r="U1" t="s">
        <v>39</v>
      </c>
      <c r="V1" t="s">
        <v>313</v>
      </c>
      <c r="W1">
        <v>2015</v>
      </c>
      <c r="X1" t="s">
        <v>9</v>
      </c>
      <c r="Y1" t="s">
        <v>16</v>
      </c>
      <c r="Z1" t="s">
        <v>17</v>
      </c>
      <c r="AA1" t="s">
        <v>281</v>
      </c>
      <c r="AB1" t="s">
        <v>36</v>
      </c>
      <c r="AC1" t="s">
        <v>37</v>
      </c>
      <c r="AD1" t="s">
        <v>38</v>
      </c>
      <c r="AE1" t="s">
        <v>39</v>
      </c>
      <c r="AF1" t="s">
        <v>313</v>
      </c>
      <c r="AG1">
        <v>2020</v>
      </c>
      <c r="AH1" t="s">
        <v>9</v>
      </c>
      <c r="AI1" t="s">
        <v>16</v>
      </c>
      <c r="AJ1" t="s">
        <v>17</v>
      </c>
      <c r="AK1" t="s">
        <v>281</v>
      </c>
      <c r="AL1" t="s">
        <v>36</v>
      </c>
      <c r="AM1" t="s">
        <v>37</v>
      </c>
      <c r="AN1" t="s">
        <v>38</v>
      </c>
      <c r="AO1" t="s">
        <v>39</v>
      </c>
      <c r="AP1" t="s">
        <v>313</v>
      </c>
    </row>
    <row r="2" spans="1:42">
      <c r="A2" t="s">
        <v>314</v>
      </c>
      <c r="B2" t="s">
        <v>55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  <c r="J2">
        <v>123</v>
      </c>
      <c r="K2">
        <v>123</v>
      </c>
      <c r="L2">
        <v>123</v>
      </c>
      <c r="N2">
        <v>123</v>
      </c>
      <c r="O2">
        <v>123</v>
      </c>
      <c r="P2">
        <v>123</v>
      </c>
      <c r="Q2">
        <v>123</v>
      </c>
      <c r="R2">
        <v>123</v>
      </c>
      <c r="S2">
        <v>123</v>
      </c>
      <c r="T2">
        <v>123</v>
      </c>
      <c r="U2">
        <v>123</v>
      </c>
      <c r="V2">
        <v>123</v>
      </c>
      <c r="X2">
        <v>123</v>
      </c>
      <c r="Y2">
        <v>123</v>
      </c>
      <c r="Z2">
        <v>123</v>
      </c>
      <c r="AA2">
        <v>123</v>
      </c>
      <c r="AB2">
        <v>123</v>
      </c>
      <c r="AC2">
        <v>123</v>
      </c>
      <c r="AD2">
        <v>123</v>
      </c>
      <c r="AE2">
        <v>123</v>
      </c>
      <c r="AF2">
        <v>123</v>
      </c>
      <c r="AH2">
        <v>123</v>
      </c>
      <c r="AI2">
        <v>123</v>
      </c>
      <c r="AJ2">
        <v>123</v>
      </c>
      <c r="AK2">
        <v>123</v>
      </c>
      <c r="AL2">
        <v>123</v>
      </c>
      <c r="AM2">
        <v>123</v>
      </c>
      <c r="AN2">
        <v>123</v>
      </c>
      <c r="AO2">
        <v>123</v>
      </c>
      <c r="AP2">
        <v>123</v>
      </c>
    </row>
    <row r="3" spans="1:42">
      <c r="A3" t="s">
        <v>315</v>
      </c>
      <c r="B3" t="s">
        <v>55</v>
      </c>
      <c r="D3">
        <v>1234</v>
      </c>
      <c r="E3">
        <v>1234</v>
      </c>
      <c r="F3">
        <v>1234</v>
      </c>
      <c r="G3">
        <v>1234</v>
      </c>
      <c r="H3">
        <v>1234</v>
      </c>
      <c r="I3">
        <v>1234</v>
      </c>
      <c r="J3">
        <v>1234</v>
      </c>
      <c r="K3">
        <v>1234</v>
      </c>
      <c r="L3">
        <v>1234</v>
      </c>
      <c r="N3">
        <v>1234</v>
      </c>
      <c r="O3">
        <v>1234</v>
      </c>
      <c r="P3">
        <v>1234</v>
      </c>
      <c r="Q3">
        <v>1234</v>
      </c>
      <c r="R3">
        <v>1234</v>
      </c>
      <c r="S3">
        <v>1234</v>
      </c>
      <c r="T3">
        <v>1234</v>
      </c>
      <c r="U3">
        <v>1234</v>
      </c>
      <c r="V3">
        <v>1234</v>
      </c>
      <c r="X3">
        <v>1234</v>
      </c>
      <c r="Y3">
        <v>1234</v>
      </c>
      <c r="Z3">
        <v>1234</v>
      </c>
      <c r="AA3">
        <v>1234</v>
      </c>
      <c r="AB3">
        <v>1234</v>
      </c>
      <c r="AC3">
        <v>1234</v>
      </c>
      <c r="AD3">
        <v>1234</v>
      </c>
      <c r="AE3">
        <v>1234</v>
      </c>
      <c r="AF3">
        <v>1234</v>
      </c>
      <c r="AH3">
        <v>1234</v>
      </c>
      <c r="AI3">
        <v>1234</v>
      </c>
      <c r="AJ3">
        <v>1234</v>
      </c>
      <c r="AK3">
        <v>1234</v>
      </c>
      <c r="AL3">
        <v>1234</v>
      </c>
      <c r="AM3">
        <v>1234</v>
      </c>
      <c r="AN3">
        <v>1234</v>
      </c>
      <c r="AO3">
        <v>1234</v>
      </c>
      <c r="AP3">
        <v>1234</v>
      </c>
    </row>
    <row r="4" spans="1:42">
      <c r="A4" t="s">
        <v>316</v>
      </c>
      <c r="B4" t="s">
        <v>55</v>
      </c>
      <c r="D4">
        <v>4123</v>
      </c>
      <c r="E4">
        <v>4123</v>
      </c>
      <c r="F4">
        <v>4123</v>
      </c>
      <c r="G4">
        <v>4123</v>
      </c>
      <c r="H4">
        <v>4123</v>
      </c>
      <c r="I4">
        <v>4123</v>
      </c>
      <c r="J4">
        <v>4123</v>
      </c>
      <c r="K4">
        <v>4123</v>
      </c>
      <c r="L4">
        <v>4123</v>
      </c>
      <c r="N4">
        <v>4123</v>
      </c>
      <c r="O4">
        <v>4123</v>
      </c>
      <c r="P4">
        <v>4123</v>
      </c>
      <c r="Q4">
        <v>4123</v>
      </c>
      <c r="R4">
        <v>4123</v>
      </c>
      <c r="S4">
        <v>4123</v>
      </c>
      <c r="T4">
        <v>4123</v>
      </c>
      <c r="U4">
        <v>4123</v>
      </c>
      <c r="V4">
        <v>4123</v>
      </c>
      <c r="X4">
        <v>4123</v>
      </c>
      <c r="Y4">
        <v>4123</v>
      </c>
      <c r="Z4">
        <v>4123</v>
      </c>
      <c r="AA4">
        <v>4123</v>
      </c>
      <c r="AB4">
        <v>4123</v>
      </c>
      <c r="AC4">
        <v>4123</v>
      </c>
      <c r="AD4">
        <v>4123</v>
      </c>
      <c r="AE4">
        <v>4123</v>
      </c>
      <c r="AF4">
        <v>4123</v>
      </c>
      <c r="AH4">
        <v>4123</v>
      </c>
      <c r="AI4">
        <v>4123</v>
      </c>
      <c r="AJ4">
        <v>4123</v>
      </c>
      <c r="AK4">
        <v>4123</v>
      </c>
      <c r="AL4">
        <v>4123</v>
      </c>
      <c r="AM4">
        <v>4123</v>
      </c>
      <c r="AN4">
        <v>4123</v>
      </c>
      <c r="AO4">
        <v>4123</v>
      </c>
      <c r="AP4">
        <v>4123</v>
      </c>
    </row>
    <row r="5" spans="1:42">
      <c r="A5" t="s">
        <v>317</v>
      </c>
      <c r="B5" t="s">
        <v>55</v>
      </c>
      <c r="D5">
        <v>151</v>
      </c>
      <c r="E5">
        <v>151</v>
      </c>
      <c r="F5">
        <v>151</v>
      </c>
      <c r="G5">
        <v>151</v>
      </c>
      <c r="H5">
        <v>151</v>
      </c>
      <c r="I5">
        <v>151</v>
      </c>
      <c r="J5">
        <v>151</v>
      </c>
      <c r="K5">
        <v>151</v>
      </c>
      <c r="L5">
        <v>151</v>
      </c>
      <c r="N5">
        <v>151</v>
      </c>
      <c r="O5">
        <v>151</v>
      </c>
      <c r="P5">
        <v>151</v>
      </c>
      <c r="Q5">
        <v>151</v>
      </c>
      <c r="R5">
        <v>151</v>
      </c>
      <c r="S5">
        <v>151</v>
      </c>
      <c r="T5">
        <v>151</v>
      </c>
      <c r="U5">
        <v>151</v>
      </c>
      <c r="V5">
        <v>151</v>
      </c>
      <c r="X5">
        <v>151</v>
      </c>
      <c r="Y5">
        <v>151</v>
      </c>
      <c r="Z5">
        <v>151</v>
      </c>
      <c r="AA5">
        <v>151</v>
      </c>
      <c r="AB5">
        <v>151</v>
      </c>
      <c r="AC5">
        <v>151</v>
      </c>
      <c r="AD5">
        <v>151</v>
      </c>
      <c r="AE5">
        <v>151</v>
      </c>
      <c r="AF5">
        <v>151</v>
      </c>
      <c r="AH5">
        <v>151</v>
      </c>
      <c r="AI5">
        <v>151</v>
      </c>
      <c r="AJ5">
        <v>151</v>
      </c>
      <c r="AK5">
        <v>151</v>
      </c>
      <c r="AL5">
        <v>151</v>
      </c>
      <c r="AM5">
        <v>151</v>
      </c>
      <c r="AN5">
        <v>151</v>
      </c>
      <c r="AO5">
        <v>151</v>
      </c>
      <c r="AP5">
        <v>151</v>
      </c>
    </row>
    <row r="6" spans="1:42">
      <c r="A6" t="s">
        <v>318</v>
      </c>
      <c r="B6" t="s">
        <v>55</v>
      </c>
      <c r="D6">
        <v>566</v>
      </c>
      <c r="E6">
        <v>566</v>
      </c>
      <c r="F6">
        <v>566</v>
      </c>
      <c r="G6">
        <v>566</v>
      </c>
      <c r="H6">
        <v>566</v>
      </c>
      <c r="I6">
        <v>566</v>
      </c>
      <c r="J6">
        <v>566</v>
      </c>
      <c r="K6">
        <v>566</v>
      </c>
      <c r="L6">
        <v>566</v>
      </c>
      <c r="N6">
        <v>566</v>
      </c>
      <c r="O6">
        <v>566</v>
      </c>
      <c r="P6">
        <v>566</v>
      </c>
      <c r="Q6">
        <v>566</v>
      </c>
      <c r="R6">
        <v>566</v>
      </c>
      <c r="S6">
        <v>566</v>
      </c>
      <c r="T6">
        <v>566</v>
      </c>
      <c r="U6">
        <v>566</v>
      </c>
      <c r="V6">
        <v>566</v>
      </c>
      <c r="X6">
        <v>566</v>
      </c>
      <c r="Y6">
        <v>566</v>
      </c>
      <c r="Z6">
        <v>566</v>
      </c>
      <c r="AA6">
        <v>566</v>
      </c>
      <c r="AB6">
        <v>566</v>
      </c>
      <c r="AC6">
        <v>566</v>
      </c>
      <c r="AD6">
        <v>566</v>
      </c>
      <c r="AE6">
        <v>566</v>
      </c>
      <c r="AF6">
        <v>566</v>
      </c>
      <c r="AH6">
        <v>566</v>
      </c>
      <c r="AI6">
        <v>566</v>
      </c>
      <c r="AJ6">
        <v>566</v>
      </c>
      <c r="AK6">
        <v>566</v>
      </c>
      <c r="AL6">
        <v>566</v>
      </c>
      <c r="AM6">
        <v>566</v>
      </c>
      <c r="AN6">
        <v>566</v>
      </c>
      <c r="AO6">
        <v>566</v>
      </c>
      <c r="AP6">
        <v>566</v>
      </c>
    </row>
    <row r="7" spans="1:42">
      <c r="A7" t="s">
        <v>319</v>
      </c>
      <c r="B7" t="s">
        <v>55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  <c r="K7">
        <v>35</v>
      </c>
      <c r="L7">
        <v>35</v>
      </c>
      <c r="N7">
        <v>35</v>
      </c>
      <c r="O7">
        <v>35</v>
      </c>
      <c r="P7">
        <v>35</v>
      </c>
      <c r="Q7">
        <v>35</v>
      </c>
      <c r="R7">
        <v>35</v>
      </c>
      <c r="S7">
        <v>35</v>
      </c>
      <c r="T7">
        <v>35</v>
      </c>
      <c r="U7">
        <v>35</v>
      </c>
      <c r="V7">
        <v>35</v>
      </c>
      <c r="X7">
        <v>35</v>
      </c>
      <c r="Y7">
        <v>35</v>
      </c>
      <c r="Z7">
        <v>35</v>
      </c>
      <c r="AA7">
        <v>35</v>
      </c>
      <c r="AB7">
        <v>35</v>
      </c>
      <c r="AC7">
        <v>35</v>
      </c>
      <c r="AD7">
        <v>35</v>
      </c>
      <c r="AE7">
        <v>35</v>
      </c>
      <c r="AF7">
        <v>35</v>
      </c>
      <c r="AH7">
        <v>35</v>
      </c>
      <c r="AI7">
        <v>35</v>
      </c>
      <c r="AJ7">
        <v>35</v>
      </c>
      <c r="AK7">
        <v>35</v>
      </c>
      <c r="AL7">
        <v>35</v>
      </c>
      <c r="AM7">
        <v>35</v>
      </c>
      <c r="AN7">
        <v>35</v>
      </c>
      <c r="AO7">
        <v>35</v>
      </c>
      <c r="AP7">
        <v>35</v>
      </c>
    </row>
    <row r="9" spans="1:42">
      <c r="A9" t="s">
        <v>320</v>
      </c>
    </row>
    <row r="10" spans="1:42">
      <c r="A10" t="s">
        <v>314</v>
      </c>
      <c r="B10" t="s">
        <v>321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60</v>
      </c>
      <c r="N10">
        <v>60</v>
      </c>
      <c r="O10">
        <v>60</v>
      </c>
      <c r="P10">
        <v>60</v>
      </c>
      <c r="Q10">
        <v>60</v>
      </c>
      <c r="R10">
        <v>60</v>
      </c>
      <c r="S10">
        <v>60</v>
      </c>
      <c r="T10">
        <v>60</v>
      </c>
      <c r="U10">
        <v>60</v>
      </c>
      <c r="V10">
        <v>60</v>
      </c>
      <c r="X10">
        <v>60</v>
      </c>
      <c r="Y10">
        <v>60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H10">
        <v>60</v>
      </c>
      <c r="AI10">
        <v>60</v>
      </c>
      <c r="AJ10">
        <v>60</v>
      </c>
      <c r="AK10">
        <v>60</v>
      </c>
      <c r="AL10">
        <v>60</v>
      </c>
      <c r="AM10">
        <v>60</v>
      </c>
      <c r="AN10">
        <v>60</v>
      </c>
      <c r="AO10">
        <v>60</v>
      </c>
      <c r="AP10">
        <v>60</v>
      </c>
    </row>
    <row r="11" spans="1:42">
      <c r="A11" t="s">
        <v>315</v>
      </c>
      <c r="B11" t="s">
        <v>321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30</v>
      </c>
      <c r="AD11">
        <v>30</v>
      </c>
      <c r="AE11">
        <v>30</v>
      </c>
      <c r="AF11">
        <v>30</v>
      </c>
      <c r="AH11">
        <v>30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</row>
    <row r="12" spans="1:42">
      <c r="A12" t="s">
        <v>316</v>
      </c>
      <c r="B12" t="s">
        <v>321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</row>
    <row r="13" spans="1:42">
      <c r="A13" t="s">
        <v>317</v>
      </c>
      <c r="B13" t="s">
        <v>321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30</v>
      </c>
      <c r="N13">
        <v>30</v>
      </c>
      <c r="O13">
        <v>30</v>
      </c>
      <c r="P13">
        <v>30</v>
      </c>
      <c r="Q13">
        <v>30</v>
      </c>
      <c r="R13">
        <v>30</v>
      </c>
      <c r="S13">
        <v>30</v>
      </c>
      <c r="T13">
        <v>30</v>
      </c>
      <c r="U13">
        <v>30</v>
      </c>
      <c r="V13">
        <v>30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30</v>
      </c>
      <c r="AD13">
        <v>30</v>
      </c>
      <c r="AE13">
        <v>30</v>
      </c>
      <c r="AF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30</v>
      </c>
      <c r="AN13">
        <v>30</v>
      </c>
      <c r="AO13">
        <v>30</v>
      </c>
      <c r="AP13">
        <v>30</v>
      </c>
    </row>
    <row r="14" spans="1:42">
      <c r="A14" t="s">
        <v>318</v>
      </c>
      <c r="B14" t="s">
        <v>321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</row>
    <row r="15" spans="1:42">
      <c r="A15" t="s">
        <v>319</v>
      </c>
      <c r="B15" t="s">
        <v>321</v>
      </c>
      <c r="D15">
        <v>40</v>
      </c>
      <c r="E15">
        <v>40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  <c r="N15">
        <v>40</v>
      </c>
      <c r="O15">
        <v>40</v>
      </c>
      <c r="P15">
        <v>40</v>
      </c>
      <c r="Q15">
        <v>40</v>
      </c>
      <c r="R15">
        <v>40</v>
      </c>
      <c r="S15">
        <v>40</v>
      </c>
      <c r="T15">
        <v>40</v>
      </c>
      <c r="U15">
        <v>40</v>
      </c>
      <c r="V15">
        <v>40</v>
      </c>
      <c r="X15">
        <v>40</v>
      </c>
      <c r="Y15">
        <v>40</v>
      </c>
      <c r="Z15">
        <v>40</v>
      </c>
      <c r="AA15">
        <v>40</v>
      </c>
      <c r="AB15">
        <v>40</v>
      </c>
      <c r="AC15">
        <v>40</v>
      </c>
      <c r="AD15">
        <v>40</v>
      </c>
      <c r="AE15">
        <v>40</v>
      </c>
      <c r="AF15">
        <v>40</v>
      </c>
      <c r="AH15">
        <v>40</v>
      </c>
      <c r="AI15">
        <v>40</v>
      </c>
      <c r="AJ15">
        <v>40</v>
      </c>
      <c r="AK15">
        <v>40</v>
      </c>
      <c r="AL15">
        <v>40</v>
      </c>
      <c r="AM15">
        <v>40</v>
      </c>
      <c r="AN15">
        <v>40</v>
      </c>
      <c r="AO15">
        <v>40</v>
      </c>
      <c r="AP15">
        <v>40</v>
      </c>
    </row>
    <row r="19" ht="15" customHeigh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2972-BF26-4D7C-BA52-2E20A624ECB6}">
  <sheetPr>
    <tabColor theme="4"/>
  </sheetPr>
  <dimension ref="A1"/>
  <sheetViews>
    <sheetView workbookViewId="0">
      <selection activeCell="AA36" sqref="AA36"/>
    </sheetView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E7F3-0271-4912-AA32-E48AED2D6520}">
  <sheetPr>
    <tabColor theme="4"/>
  </sheetPr>
  <dimension ref="A1"/>
  <sheetViews>
    <sheetView workbookViewId="0">
      <selection activeCell="AA36" sqref="AA36"/>
    </sheetView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727C-23DB-41CC-93A4-7AD4EA484DA0}">
  <sheetPr>
    <tabColor theme="4"/>
  </sheetPr>
  <dimension ref="A1:H11"/>
  <sheetViews>
    <sheetView workbookViewId="0">
      <selection activeCell="AA36" sqref="AA36"/>
    </sheetView>
  </sheetViews>
  <sheetFormatPr defaultRowHeight="15"/>
  <cols>
    <col min="1" max="1" width="25.85546875" customWidth="1"/>
    <col min="2" max="8" width="7.28515625" customWidth="1"/>
  </cols>
  <sheetData>
    <row r="1" spans="1:8">
      <c r="A1" s="408" t="s">
        <v>1</v>
      </c>
      <c r="B1" s="408" t="s">
        <v>2</v>
      </c>
      <c r="C1" s="408" t="s">
        <v>3</v>
      </c>
      <c r="D1" s="408" t="s">
        <v>4</v>
      </c>
      <c r="E1" s="408" t="s">
        <v>5</v>
      </c>
      <c r="F1" s="408" t="s">
        <v>6</v>
      </c>
      <c r="G1" s="408" t="s">
        <v>7</v>
      </c>
      <c r="H1" s="408" t="s">
        <v>8</v>
      </c>
    </row>
    <row r="2" spans="1:8">
      <c r="A2" s="409" t="s">
        <v>334</v>
      </c>
      <c r="B2" s="410" t="s">
        <v>118</v>
      </c>
      <c r="C2" s="410" t="s">
        <v>118</v>
      </c>
      <c r="D2" s="410" t="s">
        <v>118</v>
      </c>
      <c r="E2" s="410" t="s">
        <v>118</v>
      </c>
      <c r="F2" s="410" t="s">
        <v>118</v>
      </c>
      <c r="G2" s="410" t="s">
        <v>118</v>
      </c>
      <c r="H2" s="410" t="s">
        <v>118</v>
      </c>
    </row>
    <row r="3" spans="1:8">
      <c r="A3" s="411" t="s">
        <v>335</v>
      </c>
      <c r="B3" s="412">
        <v>0</v>
      </c>
      <c r="C3" s="412">
        <v>1.3893625000000001E-3</v>
      </c>
      <c r="D3" s="412">
        <v>0</v>
      </c>
      <c r="E3" s="412">
        <v>0</v>
      </c>
      <c r="F3" s="412">
        <v>0</v>
      </c>
      <c r="G3" s="412">
        <v>0</v>
      </c>
      <c r="H3" s="412">
        <v>0</v>
      </c>
    </row>
    <row r="4" spans="1:8">
      <c r="A4" s="413" t="s">
        <v>336</v>
      </c>
      <c r="B4" s="414">
        <v>0</v>
      </c>
      <c r="C4" s="414">
        <v>8.9119999999999998E-4</v>
      </c>
      <c r="D4" s="414">
        <v>0</v>
      </c>
      <c r="E4" s="414">
        <v>0</v>
      </c>
      <c r="F4" s="414">
        <v>0</v>
      </c>
      <c r="G4" s="414">
        <v>0</v>
      </c>
      <c r="H4" s="414">
        <v>0</v>
      </c>
    </row>
    <row r="5" spans="1:8">
      <c r="A5" s="411" t="s">
        <v>337</v>
      </c>
      <c r="B5" s="412">
        <v>0</v>
      </c>
      <c r="C5" s="412">
        <v>2.263E-4</v>
      </c>
      <c r="D5" s="412">
        <v>0</v>
      </c>
      <c r="E5" s="412">
        <v>0</v>
      </c>
      <c r="F5" s="412">
        <v>0</v>
      </c>
      <c r="G5" s="412">
        <v>0</v>
      </c>
      <c r="H5" s="412">
        <v>0</v>
      </c>
    </row>
    <row r="6" spans="1:8">
      <c r="A6" s="413" t="s">
        <v>338</v>
      </c>
      <c r="B6" s="414">
        <v>0</v>
      </c>
      <c r="C6" s="414">
        <v>6.0999999999999999E-5</v>
      </c>
      <c r="D6" s="414">
        <v>0</v>
      </c>
      <c r="E6" s="414">
        <v>0</v>
      </c>
      <c r="F6" s="414">
        <v>0</v>
      </c>
      <c r="G6" s="414">
        <v>0</v>
      </c>
      <c r="H6" s="414">
        <v>0</v>
      </c>
    </row>
    <row r="7" spans="1:8">
      <c r="A7" s="411" t="s">
        <v>339</v>
      </c>
      <c r="B7" s="412">
        <v>0</v>
      </c>
      <c r="C7" s="412">
        <v>0</v>
      </c>
      <c r="D7" s="412">
        <v>0</v>
      </c>
      <c r="E7" s="412">
        <v>0</v>
      </c>
      <c r="F7" s="412">
        <v>0</v>
      </c>
      <c r="G7" s="412">
        <v>0</v>
      </c>
      <c r="H7" s="412">
        <v>0</v>
      </c>
    </row>
    <row r="8" spans="1:8">
      <c r="A8" s="413" t="s">
        <v>340</v>
      </c>
      <c r="B8" s="414">
        <v>0</v>
      </c>
      <c r="C8" s="414">
        <v>4.5059999999999999E-5</v>
      </c>
      <c r="D8" s="414">
        <v>0</v>
      </c>
      <c r="E8" s="414">
        <v>0</v>
      </c>
      <c r="F8" s="414">
        <v>0</v>
      </c>
      <c r="G8" s="414">
        <v>0</v>
      </c>
      <c r="H8" s="414">
        <v>0</v>
      </c>
    </row>
    <row r="9" spans="1:8">
      <c r="A9" s="411" t="s">
        <v>341</v>
      </c>
      <c r="B9" s="412">
        <v>0</v>
      </c>
      <c r="C9" s="412">
        <v>2.4032999999999998E-5</v>
      </c>
      <c r="D9" s="412">
        <v>0</v>
      </c>
      <c r="E9" s="412">
        <v>0</v>
      </c>
      <c r="F9" s="412">
        <v>0</v>
      </c>
      <c r="G9" s="412">
        <v>0</v>
      </c>
      <c r="H9" s="412">
        <v>0</v>
      </c>
    </row>
    <row r="10" spans="1:8">
      <c r="A10" s="413" t="s">
        <v>342</v>
      </c>
      <c r="B10" s="414">
        <v>0</v>
      </c>
      <c r="C10" s="414">
        <v>1.5125E-5</v>
      </c>
      <c r="D10" s="414">
        <v>0</v>
      </c>
      <c r="E10" s="414">
        <v>0</v>
      </c>
      <c r="F10" s="414">
        <v>0</v>
      </c>
      <c r="G10" s="414">
        <v>0</v>
      </c>
      <c r="H10" s="414">
        <v>0</v>
      </c>
    </row>
    <row r="11" spans="1:8">
      <c r="A11" s="415" t="s">
        <v>34</v>
      </c>
      <c r="B11" s="416">
        <v>0</v>
      </c>
      <c r="C11" s="416">
        <v>2.6520805E-3</v>
      </c>
      <c r="D11" s="416">
        <v>0</v>
      </c>
      <c r="E11" s="416">
        <v>0</v>
      </c>
      <c r="F11" s="416">
        <v>0</v>
      </c>
      <c r="G11" s="416">
        <v>0</v>
      </c>
      <c r="H11" s="41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4B38-BC3E-42B9-B9A1-D3C257149E23}">
  <sheetPr>
    <tabColor theme="4" tint="0.59999389629810485"/>
  </sheetPr>
  <dimension ref="Y1:AG23"/>
  <sheetViews>
    <sheetView topLeftCell="T1" workbookViewId="0">
      <selection activeCell="A141" sqref="A141:I141"/>
    </sheetView>
  </sheetViews>
  <sheetFormatPr defaultRowHeight="15"/>
  <cols>
    <col min="25" max="25" width="24.28515625" bestFit="1" customWidth="1"/>
    <col min="26" max="26" width="17.7109375" bestFit="1" customWidth="1"/>
  </cols>
  <sheetData>
    <row r="1" spans="25:33">
      <c r="Y1" t="s">
        <v>312</v>
      </c>
      <c r="AA1">
        <v>2022</v>
      </c>
      <c r="AB1">
        <v>2025</v>
      </c>
      <c r="AC1">
        <v>2030</v>
      </c>
      <c r="AD1">
        <v>2035</v>
      </c>
      <c r="AE1">
        <v>2040</v>
      </c>
      <c r="AF1">
        <v>2045</v>
      </c>
      <c r="AG1">
        <v>2050</v>
      </c>
    </row>
    <row r="2" spans="25:33">
      <c r="Y2" t="s">
        <v>322</v>
      </c>
      <c r="Z2" t="s">
        <v>55</v>
      </c>
      <c r="AA2">
        <v>123</v>
      </c>
      <c r="AB2">
        <v>123</v>
      </c>
      <c r="AC2">
        <v>123</v>
      </c>
      <c r="AD2">
        <v>123</v>
      </c>
      <c r="AE2">
        <v>123</v>
      </c>
      <c r="AF2">
        <v>123</v>
      </c>
      <c r="AG2">
        <v>123</v>
      </c>
    </row>
    <row r="3" spans="25:33">
      <c r="Y3" t="s">
        <v>323</v>
      </c>
      <c r="Z3" t="s">
        <v>55</v>
      </c>
      <c r="AA3">
        <v>1234</v>
      </c>
      <c r="AB3">
        <v>1234</v>
      </c>
      <c r="AC3">
        <v>1234</v>
      </c>
      <c r="AD3">
        <v>1234</v>
      </c>
      <c r="AE3">
        <v>1234</v>
      </c>
      <c r="AF3">
        <v>1234</v>
      </c>
      <c r="AG3">
        <v>1234</v>
      </c>
    </row>
    <row r="4" spans="25:33">
      <c r="Y4" t="s">
        <v>324</v>
      </c>
      <c r="Z4" t="s">
        <v>55</v>
      </c>
      <c r="AA4">
        <v>4123</v>
      </c>
      <c r="AB4">
        <v>4123</v>
      </c>
      <c r="AC4">
        <v>4123</v>
      </c>
      <c r="AD4">
        <v>4123</v>
      </c>
      <c r="AE4">
        <v>4123</v>
      </c>
      <c r="AF4">
        <v>4123</v>
      </c>
      <c r="AG4">
        <v>4123</v>
      </c>
    </row>
    <row r="5" spans="25:33">
      <c r="Y5" t="s">
        <v>325</v>
      </c>
      <c r="Z5" t="s">
        <v>55</v>
      </c>
      <c r="AA5">
        <v>151</v>
      </c>
      <c r="AB5">
        <v>151</v>
      </c>
      <c r="AC5">
        <v>151</v>
      </c>
      <c r="AD5">
        <v>151</v>
      </c>
      <c r="AE5">
        <v>151</v>
      </c>
      <c r="AF5">
        <v>151</v>
      </c>
      <c r="AG5">
        <v>151</v>
      </c>
    </row>
    <row r="6" spans="25:33">
      <c r="Y6" t="s">
        <v>326</v>
      </c>
      <c r="Z6" t="s">
        <v>55</v>
      </c>
      <c r="AA6">
        <v>566</v>
      </c>
      <c r="AB6">
        <v>566</v>
      </c>
      <c r="AC6">
        <v>566</v>
      </c>
      <c r="AD6">
        <v>566</v>
      </c>
      <c r="AE6">
        <v>566</v>
      </c>
      <c r="AF6">
        <v>566</v>
      </c>
      <c r="AG6">
        <v>566</v>
      </c>
    </row>
    <row r="7" spans="25:33">
      <c r="Y7" t="s">
        <v>327</v>
      </c>
      <c r="Z7" t="s">
        <v>55</v>
      </c>
      <c r="AA7">
        <v>35</v>
      </c>
      <c r="AB7">
        <v>35</v>
      </c>
      <c r="AC7">
        <v>35</v>
      </c>
      <c r="AD7">
        <v>35</v>
      </c>
      <c r="AE7">
        <v>35</v>
      </c>
      <c r="AF7">
        <v>35</v>
      </c>
      <c r="AG7">
        <v>35</v>
      </c>
    </row>
    <row r="9" spans="25:33">
      <c r="Y9" s="782" t="s">
        <v>343</v>
      </c>
      <c r="Z9" s="782"/>
      <c r="AA9" s="782"/>
      <c r="AB9" s="782"/>
      <c r="AC9" s="782"/>
      <c r="AD9" s="782"/>
      <c r="AE9" s="782"/>
      <c r="AF9" s="782"/>
      <c r="AG9" s="782"/>
    </row>
    <row r="10" spans="25:33">
      <c r="Y10" t="s">
        <v>322</v>
      </c>
      <c r="Z10" t="s">
        <v>321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G10">
        <v>60</v>
      </c>
    </row>
    <row r="11" spans="25:33">
      <c r="Y11" t="s">
        <v>323</v>
      </c>
      <c r="Z11" t="s">
        <v>321</v>
      </c>
      <c r="AA11">
        <v>30</v>
      </c>
      <c r="AB11">
        <v>30</v>
      </c>
      <c r="AC11">
        <v>30</v>
      </c>
      <c r="AD11">
        <v>30</v>
      </c>
      <c r="AE11">
        <v>30</v>
      </c>
      <c r="AF11">
        <v>30</v>
      </c>
      <c r="AG11">
        <v>30</v>
      </c>
    </row>
    <row r="12" spans="25:33">
      <c r="Y12" t="s">
        <v>324</v>
      </c>
      <c r="Z12" t="s">
        <v>321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</row>
    <row r="13" spans="25:33">
      <c r="Y13" t="s">
        <v>325</v>
      </c>
      <c r="Z13" t="s">
        <v>321</v>
      </c>
      <c r="AA13">
        <v>30</v>
      </c>
      <c r="AB13">
        <v>30</v>
      </c>
      <c r="AC13">
        <v>30</v>
      </c>
      <c r="AD13">
        <v>30</v>
      </c>
      <c r="AE13">
        <v>30</v>
      </c>
      <c r="AF13">
        <v>30</v>
      </c>
      <c r="AG13">
        <v>30</v>
      </c>
    </row>
    <row r="14" spans="25:33">
      <c r="Y14" t="s">
        <v>326</v>
      </c>
      <c r="Z14" t="s">
        <v>321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</row>
    <row r="15" spans="25:33">
      <c r="Y15" t="s">
        <v>327</v>
      </c>
      <c r="Z15" t="s">
        <v>321</v>
      </c>
      <c r="AA15">
        <v>40</v>
      </c>
      <c r="AB15">
        <v>40</v>
      </c>
      <c r="AC15">
        <v>40</v>
      </c>
      <c r="AD15">
        <v>40</v>
      </c>
      <c r="AE15">
        <v>40</v>
      </c>
      <c r="AF15">
        <v>40</v>
      </c>
      <c r="AG15">
        <v>40</v>
      </c>
    </row>
    <row r="17" spans="25:33">
      <c r="Y17" s="782" t="s">
        <v>344</v>
      </c>
      <c r="Z17" s="782"/>
      <c r="AA17" s="782"/>
      <c r="AB17" s="782"/>
      <c r="AC17" s="782"/>
      <c r="AD17" s="782"/>
      <c r="AE17" s="782"/>
      <c r="AF17" s="782"/>
      <c r="AG17" s="782"/>
    </row>
    <row r="18" spans="25:33">
      <c r="Y18" t="s">
        <v>322</v>
      </c>
      <c r="Z18" t="s">
        <v>329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</row>
    <row r="19" spans="25:33">
      <c r="Y19" t="s">
        <v>323</v>
      </c>
      <c r="Z19" t="s">
        <v>329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</row>
    <row r="20" spans="25:33">
      <c r="Y20" t="s">
        <v>324</v>
      </c>
      <c r="Z20" t="s">
        <v>329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</row>
    <row r="21" spans="25:33">
      <c r="Y21" t="s">
        <v>325</v>
      </c>
      <c r="Z21" t="s">
        <v>329</v>
      </c>
      <c r="AA21">
        <v>60</v>
      </c>
      <c r="AB21">
        <v>60</v>
      </c>
      <c r="AC21">
        <v>60</v>
      </c>
      <c r="AD21">
        <v>60</v>
      </c>
      <c r="AE21">
        <v>60</v>
      </c>
      <c r="AF21">
        <v>60</v>
      </c>
      <c r="AG21">
        <v>60</v>
      </c>
    </row>
    <row r="22" spans="25:33">
      <c r="Y22" t="s">
        <v>326</v>
      </c>
      <c r="Z22" t="s">
        <v>329</v>
      </c>
      <c r="AA22">
        <v>60</v>
      </c>
      <c r="AB22">
        <v>60</v>
      </c>
      <c r="AC22">
        <v>60</v>
      </c>
      <c r="AD22">
        <v>60</v>
      </c>
      <c r="AE22">
        <v>60</v>
      </c>
      <c r="AF22">
        <v>60</v>
      </c>
      <c r="AG22">
        <v>60</v>
      </c>
    </row>
    <row r="23" spans="25:33">
      <c r="Y23" t="s">
        <v>327</v>
      </c>
      <c r="Z23" t="s">
        <v>329</v>
      </c>
      <c r="AA23">
        <v>60</v>
      </c>
      <c r="AB23">
        <v>60</v>
      </c>
      <c r="AC23">
        <v>60</v>
      </c>
      <c r="AD23">
        <v>60</v>
      </c>
      <c r="AE23">
        <v>60</v>
      </c>
      <c r="AF23">
        <v>60</v>
      </c>
      <c r="AG23">
        <v>60</v>
      </c>
    </row>
  </sheetData>
  <mergeCells count="2">
    <mergeCell ref="Y9:AG9"/>
    <mergeCell ref="Y17:AG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9E0E-D630-4C58-B64B-BBD050927F84}">
  <sheetPr>
    <tabColor theme="4" tint="0.59999389629810485"/>
  </sheetPr>
  <dimension ref="A1"/>
  <sheetViews>
    <sheetView workbookViewId="0">
      <selection activeCell="Y36" sqref="Y36"/>
    </sheetView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F3BD-34BD-42E1-A24F-537880076704}">
  <sheetPr>
    <tabColor theme="4" tint="0.59999389629810485"/>
  </sheetPr>
  <dimension ref="A1"/>
  <sheetViews>
    <sheetView workbookViewId="0">
      <selection activeCell="Y36" sqref="Y36"/>
    </sheetView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CFF6-4830-42CC-B372-8EDD33F9AA33}">
  <sheetPr>
    <tabColor theme="4" tint="-0.499984740745262"/>
  </sheetPr>
  <dimension ref="A1:C39"/>
  <sheetViews>
    <sheetView topLeftCell="A23" workbookViewId="0">
      <selection activeCell="A141" sqref="A141:I141"/>
    </sheetView>
  </sheetViews>
  <sheetFormatPr defaultRowHeight="15"/>
  <cols>
    <col min="1" max="1" width="24.28515625" bestFit="1" customWidth="1"/>
    <col min="2" max="2" width="27.85546875" customWidth="1"/>
  </cols>
  <sheetData>
    <row r="1" spans="1:3">
      <c r="A1" t="s">
        <v>312</v>
      </c>
      <c r="C1">
        <v>2022</v>
      </c>
    </row>
    <row r="2" spans="1:3">
      <c r="A2" t="s">
        <v>322</v>
      </c>
      <c r="B2" t="s">
        <v>55</v>
      </c>
      <c r="C2">
        <v>123</v>
      </c>
    </row>
    <row r="3" spans="1:3">
      <c r="A3" t="s">
        <v>323</v>
      </c>
      <c r="B3" t="s">
        <v>55</v>
      </c>
      <c r="C3">
        <v>1234</v>
      </c>
    </row>
    <row r="4" spans="1:3">
      <c r="A4" t="s">
        <v>324</v>
      </c>
      <c r="B4" t="s">
        <v>55</v>
      </c>
      <c r="C4">
        <v>4123</v>
      </c>
    </row>
    <row r="5" spans="1:3">
      <c r="A5" t="s">
        <v>325</v>
      </c>
      <c r="B5" t="s">
        <v>55</v>
      </c>
      <c r="C5">
        <v>151</v>
      </c>
    </row>
    <row r="6" spans="1:3">
      <c r="A6" t="s">
        <v>326</v>
      </c>
      <c r="B6" t="s">
        <v>55</v>
      </c>
      <c r="C6">
        <v>566</v>
      </c>
    </row>
    <row r="7" spans="1:3">
      <c r="A7" t="s">
        <v>327</v>
      </c>
      <c r="B7" t="s">
        <v>55</v>
      </c>
      <c r="C7">
        <v>35</v>
      </c>
    </row>
    <row r="9" spans="1:3">
      <c r="A9" t="s">
        <v>330</v>
      </c>
    </row>
    <row r="10" spans="1:3">
      <c r="A10" t="s">
        <v>322</v>
      </c>
      <c r="B10" t="s">
        <v>321</v>
      </c>
      <c r="C10">
        <v>60</v>
      </c>
    </row>
    <row r="11" spans="1:3">
      <c r="A11" t="s">
        <v>323</v>
      </c>
      <c r="B11" t="s">
        <v>321</v>
      </c>
      <c r="C11">
        <v>30</v>
      </c>
    </row>
    <row r="12" spans="1:3">
      <c r="A12" t="s">
        <v>324</v>
      </c>
      <c r="B12" t="s">
        <v>321</v>
      </c>
      <c r="C12">
        <v>20</v>
      </c>
    </row>
    <row r="13" spans="1:3">
      <c r="A13" t="s">
        <v>325</v>
      </c>
      <c r="B13" t="s">
        <v>321</v>
      </c>
      <c r="C13">
        <v>30</v>
      </c>
    </row>
    <row r="14" spans="1:3">
      <c r="A14" t="s">
        <v>326</v>
      </c>
      <c r="B14" t="s">
        <v>321</v>
      </c>
      <c r="C14">
        <v>10</v>
      </c>
    </row>
    <row r="15" spans="1:3">
      <c r="A15" t="s">
        <v>327</v>
      </c>
      <c r="B15" t="s">
        <v>321</v>
      </c>
      <c r="C15">
        <v>40</v>
      </c>
    </row>
    <row r="17" spans="1:3">
      <c r="A17" t="s">
        <v>328</v>
      </c>
    </row>
    <row r="18" spans="1:3">
      <c r="A18" t="s">
        <v>322</v>
      </c>
      <c r="B18" t="s">
        <v>329</v>
      </c>
      <c r="C18">
        <v>2</v>
      </c>
    </row>
    <row r="19" spans="1:3">
      <c r="A19" t="s">
        <v>323</v>
      </c>
      <c r="B19" t="s">
        <v>329</v>
      </c>
      <c r="C19">
        <v>2</v>
      </c>
    </row>
    <row r="20" spans="1:3">
      <c r="A20" t="s">
        <v>324</v>
      </c>
      <c r="B20" t="s">
        <v>329</v>
      </c>
      <c r="C20">
        <v>2</v>
      </c>
    </row>
    <row r="21" spans="1:3">
      <c r="A21" t="s">
        <v>325</v>
      </c>
      <c r="B21" t="s">
        <v>329</v>
      </c>
      <c r="C21">
        <v>60</v>
      </c>
    </row>
    <row r="22" spans="1:3">
      <c r="A22" t="s">
        <v>326</v>
      </c>
      <c r="B22" t="s">
        <v>329</v>
      </c>
      <c r="C22">
        <v>60</v>
      </c>
    </row>
    <row r="23" spans="1:3">
      <c r="A23" t="s">
        <v>327</v>
      </c>
      <c r="B23" t="s">
        <v>329</v>
      </c>
      <c r="C23">
        <v>60</v>
      </c>
    </row>
    <row r="25" spans="1:3">
      <c r="A25" t="s">
        <v>331</v>
      </c>
    </row>
    <row r="26" spans="1:3">
      <c r="A26" t="s">
        <v>322</v>
      </c>
      <c r="B26" t="s">
        <v>329</v>
      </c>
      <c r="C26">
        <v>2</v>
      </c>
    </row>
    <row r="27" spans="1:3">
      <c r="A27" t="s">
        <v>323</v>
      </c>
      <c r="B27" t="s">
        <v>329</v>
      </c>
      <c r="C27">
        <v>2</v>
      </c>
    </row>
    <row r="28" spans="1:3">
      <c r="A28" t="s">
        <v>324</v>
      </c>
      <c r="B28" t="s">
        <v>329</v>
      </c>
      <c r="C28">
        <v>2</v>
      </c>
    </row>
    <row r="29" spans="1:3">
      <c r="A29" t="s">
        <v>325</v>
      </c>
      <c r="B29" t="s">
        <v>329</v>
      </c>
      <c r="C29">
        <v>60</v>
      </c>
    </row>
    <row r="30" spans="1:3">
      <c r="A30" t="s">
        <v>326</v>
      </c>
      <c r="B30" t="s">
        <v>329</v>
      </c>
      <c r="C30">
        <v>60</v>
      </c>
    </row>
    <row r="31" spans="1:3">
      <c r="A31" t="s">
        <v>327</v>
      </c>
      <c r="B31" t="s">
        <v>329</v>
      </c>
      <c r="C31">
        <v>60</v>
      </c>
    </row>
    <row r="33" spans="1:3">
      <c r="A33" t="s">
        <v>332</v>
      </c>
    </row>
    <row r="34" spans="1:3">
      <c r="A34" t="s">
        <v>322</v>
      </c>
      <c r="B34" t="s">
        <v>333</v>
      </c>
      <c r="C34">
        <v>2</v>
      </c>
    </row>
    <row r="35" spans="1:3">
      <c r="A35" t="s">
        <v>323</v>
      </c>
      <c r="B35" t="s">
        <v>333</v>
      </c>
      <c r="C35">
        <v>2</v>
      </c>
    </row>
    <row r="36" spans="1:3">
      <c r="A36" t="s">
        <v>324</v>
      </c>
      <c r="B36" t="s">
        <v>333</v>
      </c>
      <c r="C36">
        <v>2</v>
      </c>
    </row>
    <row r="37" spans="1:3">
      <c r="A37" t="s">
        <v>325</v>
      </c>
      <c r="B37" t="s">
        <v>333</v>
      </c>
      <c r="C37">
        <v>60</v>
      </c>
    </row>
    <row r="38" spans="1:3">
      <c r="A38" t="s">
        <v>326</v>
      </c>
      <c r="B38" t="s">
        <v>333</v>
      </c>
      <c r="C38">
        <v>60</v>
      </c>
    </row>
    <row r="39" spans="1:3">
      <c r="A39" t="s">
        <v>327</v>
      </c>
      <c r="B39" t="s">
        <v>333</v>
      </c>
      <c r="C3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4623-CFCA-4CD2-8816-CC112B6A4E30}">
  <sheetPr>
    <tabColor theme="4" tint="-0.499984740745262"/>
  </sheetPr>
  <dimension ref="A1"/>
  <sheetViews>
    <sheetView workbookViewId="0">
      <selection activeCell="T23" sqref="T23"/>
    </sheetView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4395-57A3-4817-95AB-38BC0C64E076}">
  <sheetPr>
    <tabColor theme="4" tint="-0.499984740745262"/>
  </sheetPr>
  <dimension ref="A1"/>
  <sheetViews>
    <sheetView workbookViewId="0">
      <selection activeCell="T23" sqref="T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Sheet9</vt:lpstr>
      <vt:lpstr>IND_AMC_Raw Data</vt:lpstr>
      <vt:lpstr>IND_AMC_Reco</vt:lpstr>
      <vt:lpstr>IND_MANFAC_RawData</vt:lpstr>
      <vt:lpstr>IND_MANFAC_Reco</vt:lpstr>
      <vt:lpstr>IND_MAN_RawData</vt:lpstr>
      <vt:lpstr>IND_MAN_Reco</vt:lpstr>
      <vt:lpstr>IND_MAN_Inp</vt:lpstr>
      <vt:lpstr>IND_MAN_Out</vt:lpstr>
      <vt:lpstr>IND_InputDataMAED</vt:lpstr>
      <vt:lpstr>SER_RawData</vt:lpstr>
      <vt:lpstr>SER_Reco</vt:lpstr>
      <vt:lpstr>SER_ Inp</vt:lpstr>
      <vt:lpstr>SER_Output</vt:lpstr>
      <vt:lpstr>HOU_URB_RawData</vt:lpstr>
      <vt:lpstr>HOU_URB_ROld</vt:lpstr>
      <vt:lpstr>HOU_URB_Reco</vt:lpstr>
      <vt:lpstr>HOU_URB_ Inp</vt:lpstr>
      <vt:lpstr>HOU_URB_Output</vt:lpstr>
      <vt:lpstr>HOU_RUR_RawData</vt:lpstr>
      <vt:lpstr>HOU_RUR_Reco</vt:lpstr>
      <vt:lpstr>HOU_RUR_ Inp</vt:lpstr>
      <vt:lpstr>HOU_RUR_Output</vt:lpstr>
      <vt:lpstr>IND_AGR_RawData</vt:lpstr>
      <vt:lpstr>IND_AGR_Recon</vt:lpstr>
      <vt:lpstr>IND_AGR_Inp</vt:lpstr>
      <vt:lpstr>IND_AGR_Out</vt:lpstr>
      <vt:lpstr>IND_CON_RawData</vt:lpstr>
      <vt:lpstr>IND_CON_Recon</vt:lpstr>
      <vt:lpstr>IND_CON_Inp</vt:lpstr>
      <vt:lpstr>IND_CON_Out</vt:lpstr>
      <vt:lpstr>IND_MIN_Raw_Data</vt:lpstr>
      <vt:lpstr>IND_MIN_Reco</vt:lpstr>
      <vt:lpstr>IND_MIN_Inp</vt:lpstr>
      <vt:lpstr>IND_MIN_Out</vt:lpstr>
      <vt:lpstr>TRANSPORT Raw Data</vt:lpstr>
      <vt:lpstr>TRANSPORT Input Data MAED</vt:lpstr>
      <vt:lpstr>SOCIECONOMIC Input Data MAED</vt:lpstr>
      <vt:lpstr>TRA_FRE_RawData</vt:lpstr>
      <vt:lpstr>TRA_FRE_Reco</vt:lpstr>
      <vt:lpstr>TRA_FRE_Inp</vt:lpstr>
      <vt:lpstr>TRA_FRE_Out</vt:lpstr>
      <vt:lpstr>TRA_URB_RawData</vt:lpstr>
      <vt:lpstr>TRA_URB_Reco</vt:lpstr>
      <vt:lpstr>TRA_URB_Inp</vt:lpstr>
      <vt:lpstr>TRA_ITC_RawData</vt:lpstr>
      <vt:lpstr>TRA_ITC_Reco</vt:lpstr>
      <vt:lpstr>TRA_ITC_Inp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Aniq Ahsan</dc:creator>
  <cp:keywords/>
  <dc:description/>
  <cp:lastModifiedBy>E4SMA</cp:lastModifiedBy>
  <cp:revision/>
  <dcterms:created xsi:type="dcterms:W3CDTF">2022-07-14T06:36:36Z</dcterms:created>
  <dcterms:modified xsi:type="dcterms:W3CDTF">2023-03-24T16:08:21Z</dcterms:modified>
  <cp:category/>
  <cp:contentStatus/>
</cp:coreProperties>
</file>