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exp_gvasquez\Downloads\"/>
    </mc:Choice>
  </mc:AlternateContent>
  <xr:revisionPtr revIDLastSave="0" documentId="8_{3563BE4B-EF5D-4233-818F-C3FB2138BDAB}" xr6:coauthVersionLast="47" xr6:coauthVersionMax="47" xr10:uidLastSave="{00000000-0000-0000-0000-000000000000}"/>
  <bookViews>
    <workbookView xWindow="-110" yWindow="-110" windowWidth="19420" windowHeight="10300" firstSheet="7" activeTab="9" xr2:uid="{00000000-000D-0000-FFFF-FFFF00000000}"/>
  </bookViews>
  <sheets>
    <sheet name="Metas" sheetId="1" r:id="rId1"/>
    <sheet name="Metas New" sheetId="11" r:id="rId2"/>
    <sheet name="Impacto canales" sheetId="3" r:id="rId3"/>
    <sheet name="resumen metas" sheetId="7" r:id="rId4"/>
    <sheet name="resumen metas nuevo" sheetId="10" r:id="rId5"/>
    <sheet name="RoadMap Portal Web MAF" sheetId="4" r:id="rId6"/>
    <sheet name="Usabilidad detallado" sheetId="5" r:id="rId7"/>
    <sheet name="Funcionalidades Servicio" sheetId="6" r:id="rId8"/>
    <sheet name="Plan de trabajo macro recurso" sheetId="8" r:id="rId9"/>
    <sheet name="Incidencias Portal" sheetId="9" r:id="rId10"/>
  </sheets>
  <definedNames>
    <definedName name="_xlnm._FilterDatabase" localSheetId="7" hidden="1">'Funcionalidades Servicio'!$A$3:$E$3</definedName>
    <definedName name="_xlnm._FilterDatabase" localSheetId="6" hidden="1">'Usabilidad detallado'!$A$1:$H$18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1" l="1"/>
  <c r="F10" i="11"/>
  <c r="F11" i="11" s="1"/>
  <c r="G8" i="11"/>
  <c r="D33" i="11"/>
  <c r="C5" i="1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 i="11"/>
  <c r="F66" i="11"/>
  <c r="D56" i="11"/>
  <c r="B56" i="11"/>
  <c r="E45" i="11"/>
  <c r="E46" i="11" s="1"/>
  <c r="D45" i="11"/>
  <c r="D46" i="11" s="1"/>
  <c r="B45" i="11"/>
  <c r="G45" i="11" s="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C8" i="10"/>
  <c r="C9" i="10" s="1"/>
  <c r="C10" i="10" s="1"/>
  <c r="C11" i="10" s="1"/>
  <c r="C12" i="10" s="1"/>
  <c r="C13" i="10" s="1"/>
  <c r="C14" i="10" s="1"/>
  <c r="C7" i="10"/>
  <c r="F6" i="10"/>
  <c r="F7" i="10" s="1"/>
  <c r="F8" i="10" s="1"/>
  <c r="F9" i="10" s="1"/>
  <c r="F10" i="10" s="1"/>
  <c r="F11" i="10" s="1"/>
  <c r="F12" i="10" s="1"/>
  <c r="F13" i="10" s="1"/>
  <c r="F14" i="10" s="1"/>
  <c r="C6" i="10"/>
  <c r="G4" i="10"/>
  <c r="D4" i="10"/>
  <c r="G3" i="10"/>
  <c r="D3" i="10"/>
  <c r="F6" i="7"/>
  <c r="F7" i="7" s="1"/>
  <c r="F8" i="7" s="1"/>
  <c r="F9" i="7" s="1"/>
  <c r="F10" i="7" s="1"/>
  <c r="F11" i="7" s="1"/>
  <c r="F12" i="7" s="1"/>
  <c r="F13" i="7" s="1"/>
  <c r="F14" i="7" s="1"/>
  <c r="G4" i="7"/>
  <c r="G3" i="7"/>
  <c r="D4" i="7"/>
  <c r="D3" i="7"/>
  <c r="C6" i="7"/>
  <c r="C7" i="7" s="1"/>
  <c r="C8" i="7" s="1"/>
  <c r="C9" i="7" s="1"/>
  <c r="C10" i="7" s="1"/>
  <c r="C11" i="7" s="1"/>
  <c r="C12" i="7" s="1"/>
  <c r="C13" i="7" s="1"/>
  <c r="C14" i="7" s="1"/>
  <c r="H19" i="3"/>
  <c r="H18" i="3"/>
  <c r="G15" i="3"/>
  <c r="H22" i="3"/>
  <c r="H23" i="3" s="1"/>
  <c r="H24" i="3" s="1"/>
  <c r="H25" i="3" s="1"/>
  <c r="H21" i="3"/>
  <c r="H20" i="3"/>
  <c r="H17" i="3"/>
  <c r="F20" i="3"/>
  <c r="F21" i="3" s="1"/>
  <c r="F22" i="3" s="1"/>
  <c r="F23" i="3" s="1"/>
  <c r="F24" i="3" s="1"/>
  <c r="F25" i="3" s="1"/>
  <c r="F19" i="3"/>
  <c r="F18" i="3"/>
  <c r="F17" i="3"/>
  <c r="H15" i="3"/>
  <c r="E56" i="1"/>
  <c r="C46" i="1"/>
  <c r="B46" i="1"/>
  <c r="I47" i="1"/>
  <c r="I46" i="1"/>
  <c r="G2" i="3"/>
  <c r="E2" i="3"/>
  <c r="F35" i="1"/>
  <c r="E35" i="1"/>
  <c r="D35" i="1"/>
  <c r="G35" i="1" s="1"/>
  <c r="C35" i="1"/>
  <c r="B35" i="1"/>
  <c r="B36" i="1" s="1"/>
  <c r="E32" i="1"/>
  <c r="D32" i="1"/>
  <c r="F32" i="1"/>
  <c r="H19" i="5"/>
  <c r="E15" i="3"/>
  <c r="I15" i="3" s="1"/>
  <c r="H2" i="5"/>
  <c r="H3" i="5"/>
  <c r="H4" i="5"/>
  <c r="H5" i="5"/>
  <c r="H18" i="5"/>
  <c r="H17" i="5"/>
  <c r="H16" i="5"/>
  <c r="H15" i="5"/>
  <c r="H14" i="5"/>
  <c r="H13" i="5"/>
  <c r="H12" i="5"/>
  <c r="H11" i="5"/>
  <c r="H10" i="5"/>
  <c r="H9" i="5"/>
  <c r="H8" i="5"/>
  <c r="H7" i="5"/>
  <c r="H6" i="5"/>
  <c r="G3" i="3"/>
  <c r="G4" i="3"/>
  <c r="G5" i="3"/>
  <c r="G6" i="3"/>
  <c r="G7" i="3"/>
  <c r="G8" i="3"/>
  <c r="G9" i="3"/>
  <c r="G10" i="3"/>
  <c r="G11" i="3"/>
  <c r="G12" i="3"/>
  <c r="G13" i="3"/>
  <c r="G14" i="3"/>
  <c r="E3" i="3"/>
  <c r="E4" i="3"/>
  <c r="E5" i="3"/>
  <c r="E6" i="3"/>
  <c r="E7" i="3"/>
  <c r="E8" i="3"/>
  <c r="E9" i="3"/>
  <c r="E10" i="3"/>
  <c r="E11" i="3"/>
  <c r="E12" i="3"/>
  <c r="E13" i="3"/>
  <c r="E14" i="3"/>
  <c r="D36" i="1"/>
  <c r="D37" i="1" s="1"/>
  <c r="D38" i="1" s="1"/>
  <c r="D39" i="1" s="1"/>
  <c r="D40" i="1" s="1"/>
  <c r="D41" i="1" s="1"/>
  <c r="D42" i="1" s="1"/>
  <c r="D43" i="1" s="1"/>
  <c r="D44" i="1" s="1"/>
  <c r="D31" i="1"/>
  <c r="E31" i="1"/>
  <c r="F31" i="1"/>
  <c r="F16" i="1"/>
  <c r="F17" i="1"/>
  <c r="F18" i="1"/>
  <c r="F19" i="1"/>
  <c r="F20" i="1"/>
  <c r="F21" i="1"/>
  <c r="F22" i="1"/>
  <c r="F23" i="1"/>
  <c r="F24" i="1"/>
  <c r="F25" i="1"/>
  <c r="F26" i="1"/>
  <c r="F27" i="1"/>
  <c r="F28" i="1"/>
  <c r="F29" i="1"/>
  <c r="F30" i="1"/>
  <c r="F10" i="1"/>
  <c r="F11" i="1"/>
  <c r="F12" i="1"/>
  <c r="F13" i="1"/>
  <c r="F14" i="1"/>
  <c r="F15" i="1"/>
  <c r="E16" i="1"/>
  <c r="E17" i="1"/>
  <c r="E18" i="1"/>
  <c r="E19" i="1"/>
  <c r="E20" i="1"/>
  <c r="E21" i="1"/>
  <c r="E22" i="1"/>
  <c r="E23" i="1"/>
  <c r="E24" i="1"/>
  <c r="E25" i="1"/>
  <c r="E26" i="1"/>
  <c r="E27" i="1"/>
  <c r="E28" i="1"/>
  <c r="E29" i="1"/>
  <c r="E30" i="1"/>
  <c r="D16" i="1"/>
  <c r="D17" i="1"/>
  <c r="D18" i="1"/>
  <c r="D19" i="1"/>
  <c r="D20" i="1"/>
  <c r="D21" i="1"/>
  <c r="D22" i="1"/>
  <c r="D23" i="1"/>
  <c r="D24" i="1"/>
  <c r="D25" i="1"/>
  <c r="D26" i="1"/>
  <c r="D27" i="1"/>
  <c r="D28" i="1"/>
  <c r="D29" i="1"/>
  <c r="D30" i="1"/>
  <c r="F5" i="1"/>
  <c r="F6" i="1"/>
  <c r="F7" i="1"/>
  <c r="F8" i="1"/>
  <c r="F9" i="1"/>
  <c r="F4" i="1"/>
  <c r="E6" i="1"/>
  <c r="E7" i="1"/>
  <c r="E8" i="1"/>
  <c r="E9" i="1"/>
  <c r="E10" i="1"/>
  <c r="E11" i="1"/>
  <c r="E12" i="1"/>
  <c r="E13" i="1"/>
  <c r="E14" i="1"/>
  <c r="E15" i="1"/>
  <c r="E5" i="1"/>
  <c r="D6" i="1"/>
  <c r="D7" i="1"/>
  <c r="D8" i="1"/>
  <c r="D9" i="1"/>
  <c r="D10" i="1"/>
  <c r="D11" i="1"/>
  <c r="D12" i="1"/>
  <c r="D13" i="1"/>
  <c r="D14" i="1"/>
  <c r="D15" i="1"/>
  <c r="D5" i="1"/>
  <c r="H45" i="11" l="1"/>
  <c r="J45" i="11"/>
  <c r="E47" i="11"/>
  <c r="H46" i="11"/>
  <c r="G46" i="11"/>
  <c r="D47" i="11"/>
  <c r="J46" i="11"/>
  <c r="I45" i="11"/>
  <c r="B46" i="11"/>
  <c r="F45" i="11"/>
  <c r="G18" i="3"/>
  <c r="G17" i="3"/>
  <c r="J15" i="3"/>
  <c r="H36" i="1"/>
  <c r="E36" i="1"/>
  <c r="G36" i="1"/>
  <c r="B37" i="1"/>
  <c r="H35" i="1"/>
  <c r="G37" i="1"/>
  <c r="G38" i="1"/>
  <c r="B47" i="11" l="1"/>
  <c r="F46" i="11"/>
  <c r="I46" i="11"/>
  <c r="G47" i="11"/>
  <c r="J47" i="11"/>
  <c r="D48" i="11"/>
  <c r="E48" i="11"/>
  <c r="H47" i="11"/>
  <c r="G19" i="3"/>
  <c r="C36" i="1"/>
  <c r="I35" i="1"/>
  <c r="E37" i="1"/>
  <c r="B38" i="1"/>
  <c r="H37" i="1"/>
  <c r="G39" i="1"/>
  <c r="G40" i="1"/>
  <c r="F47" i="11" l="1"/>
  <c r="B48" i="11"/>
  <c r="I47" i="11"/>
  <c r="E49" i="11"/>
  <c r="H48" i="11"/>
  <c r="G48" i="11"/>
  <c r="J48" i="11"/>
  <c r="D49" i="11"/>
  <c r="G20" i="3"/>
  <c r="C37" i="1"/>
  <c r="F36" i="1"/>
  <c r="I36" i="1"/>
  <c r="B39" i="1"/>
  <c r="H38" i="1"/>
  <c r="E38" i="1"/>
  <c r="G41" i="1"/>
  <c r="G42" i="1"/>
  <c r="G49" i="11" l="1"/>
  <c r="J49" i="11"/>
  <c r="D50" i="11"/>
  <c r="E50" i="11"/>
  <c r="H49" i="11"/>
  <c r="B49" i="11"/>
  <c r="F48" i="11"/>
  <c r="I48" i="11"/>
  <c r="G21" i="3"/>
  <c r="C38" i="1"/>
  <c r="I37" i="1"/>
  <c r="F37" i="1"/>
  <c r="B40" i="1"/>
  <c r="E39" i="1"/>
  <c r="H39" i="1"/>
  <c r="G43" i="1"/>
  <c r="G44" i="1"/>
  <c r="F49" i="11" l="1"/>
  <c r="B50" i="11"/>
  <c r="I49" i="11"/>
  <c r="E51" i="11"/>
  <c r="H50" i="11"/>
  <c r="G50" i="11"/>
  <c r="J50" i="11"/>
  <c r="D51" i="11"/>
  <c r="G22" i="3"/>
  <c r="C39" i="1"/>
  <c r="F38" i="1"/>
  <c r="I38" i="1"/>
  <c r="B41" i="1"/>
  <c r="E40" i="1"/>
  <c r="H40" i="1"/>
  <c r="B51" i="11" l="1"/>
  <c r="F50" i="11"/>
  <c r="I50" i="11"/>
  <c r="G51" i="11"/>
  <c r="J51" i="11"/>
  <c r="D52" i="11"/>
  <c r="E52" i="11"/>
  <c r="H51" i="11"/>
  <c r="G23" i="3"/>
  <c r="C40" i="1"/>
  <c r="I39" i="1"/>
  <c r="F39" i="1"/>
  <c r="B42" i="1"/>
  <c r="E41" i="1"/>
  <c r="H41" i="1"/>
  <c r="G52" i="11" l="1"/>
  <c r="D53" i="11"/>
  <c r="J52" i="11"/>
  <c r="E53" i="11"/>
  <c r="H52" i="11"/>
  <c r="F51" i="11"/>
  <c r="B52" i="11"/>
  <c r="I51" i="11"/>
  <c r="G25" i="3"/>
  <c r="G24" i="3"/>
  <c r="C41" i="1"/>
  <c r="I40" i="1"/>
  <c r="F40" i="1"/>
  <c r="B43" i="1"/>
  <c r="E42" i="1"/>
  <c r="H42" i="1"/>
  <c r="B53" i="11" l="1"/>
  <c r="F52" i="11"/>
  <c r="I52" i="11"/>
  <c r="E54" i="11"/>
  <c r="H54" i="11" s="1"/>
  <c r="H53" i="11"/>
  <c r="G53" i="11"/>
  <c r="J53" i="11"/>
  <c r="D54" i="11"/>
  <c r="C42" i="1"/>
  <c r="I41" i="1"/>
  <c r="F41" i="1"/>
  <c r="B44" i="1"/>
  <c r="E43" i="1"/>
  <c r="H43" i="1"/>
  <c r="G54" i="11" l="1"/>
  <c r="J54" i="11"/>
  <c r="J57" i="11" s="1"/>
  <c r="F53" i="11"/>
  <c r="B54" i="11"/>
  <c r="I53" i="11"/>
  <c r="C43" i="1"/>
  <c r="I42" i="1"/>
  <c r="F42" i="1"/>
  <c r="H44" i="1"/>
  <c r="E44" i="1"/>
  <c r="F54" i="11" l="1"/>
  <c r="I54" i="11"/>
  <c r="J56" i="11" s="1"/>
  <c r="C44" i="1"/>
  <c r="F43" i="1"/>
  <c r="I43" i="1"/>
  <c r="I44" i="1" l="1"/>
  <c r="F44" i="1"/>
</calcChain>
</file>

<file path=xl/sharedStrings.xml><?xml version="1.0" encoding="utf-8"?>
<sst xmlns="http://schemas.openxmlformats.org/spreadsheetml/2006/main" count="332" uniqueCount="224">
  <si>
    <t>Afiliados</t>
  </si>
  <si>
    <t>#Cartera activa</t>
  </si>
  <si>
    <t>Crecimiento Afiliados</t>
  </si>
  <si>
    <t>Crecimiento Cartera</t>
  </si>
  <si>
    <t>%Afiliación</t>
  </si>
  <si>
    <t>CodMes</t>
  </si>
  <si>
    <t>Evolución Mi Portal Web MAF</t>
  </si>
  <si>
    <t>+2%</t>
  </si>
  <si>
    <t>+1%</t>
  </si>
  <si>
    <t>Variación aprox.</t>
  </si>
  <si>
    <t>Incrementos Afiliados</t>
  </si>
  <si>
    <t xml:space="preserve"> 240 o menos</t>
  </si>
  <si>
    <t>PROYECTADO 2024</t>
  </si>
  <si>
    <t>Afiliados Conservador</t>
  </si>
  <si>
    <t>Afiliados Arriesgado</t>
  </si>
  <si>
    <t>Crecimiento Afiliados C</t>
  </si>
  <si>
    <t>Crecimiento Afiliados A</t>
  </si>
  <si>
    <t>%Afiliación C</t>
  </si>
  <si>
    <t>%Afiliación A</t>
  </si>
  <si>
    <t>META ANUAL 2024 Conservadora</t>
  </si>
  <si>
    <t>META ANUAL 2024 Arriesgada</t>
  </si>
  <si>
    <t>Formulario</t>
  </si>
  <si>
    <t>Call Center</t>
  </si>
  <si>
    <t>Línea 2</t>
  </si>
  <si>
    <t>Portal Web MAF</t>
  </si>
  <si>
    <t>Cod Mes</t>
  </si>
  <si>
    <t>Digitalidad (%)</t>
  </si>
  <si>
    <t>Total atenciones tradicionales</t>
  </si>
  <si>
    <t>CANAL TELEFÓNICO TOP 10</t>
  </si>
  <si>
    <t>CANAL FORMULARIO TOP 10</t>
  </si>
  <si>
    <t>LÍNEA 2 TOP 10</t>
  </si>
  <si>
    <t>CODMES</t>
  </si>
  <si>
    <t>ACT_DE_DATOS</t>
  </si>
  <si>
    <t>DESCARGA CONTRATO</t>
  </si>
  <si>
    <t>MÓDULO DE CRONOGRAMA</t>
  </si>
  <si>
    <t>MÓDULO DE ESTADO DE CUENTA</t>
  </si>
  <si>
    <t>CARTA_DE_NO_ADEUDO</t>
  </si>
  <si>
    <t>RENOVACIÓN DE PÓLIZA DE SEGUROS</t>
  </si>
  <si>
    <t>TOTAL</t>
  </si>
  <si>
    <t>N°</t>
  </si>
  <si>
    <t>Nueva funcionalidad</t>
  </si>
  <si>
    <t>Detalle de Nueva Funcionalidad</t>
  </si>
  <si>
    <t>Impacto o beneficio de nueva funcionalidad</t>
  </si>
  <si>
    <t>Usuario que propone</t>
  </si>
  <si>
    <t>Comentario</t>
  </si>
  <si>
    <t>Simulacion de deuda</t>
  </si>
  <si>
    <r>
      <rPr>
        <b/>
        <sz val="8"/>
        <color rgb="FF203864"/>
        <rFont val="Candara"/>
        <family val="2"/>
      </rPr>
      <t>Simulacion</t>
    </r>
    <r>
      <rPr>
        <sz val="8"/>
        <color rgb="FF203864"/>
        <rFont val="Candara"/>
        <family val="2"/>
      </rPr>
      <t xml:space="preserve"> de monto para precancelacione totales o parciales</t>
    </r>
  </si>
  <si>
    <t>Reducción de llamadas en la central telefónica</t>
  </si>
  <si>
    <t>Eduardo</t>
  </si>
  <si>
    <t>OK, es necesario solo limitar si va ser solo a nivel de consulta o va permitir hacer la transacción</t>
  </si>
  <si>
    <t>Autogestion de autorizacion  pre cancelaciones parciales.</t>
  </si>
  <si>
    <r>
      <t xml:space="preserve">El cliente puedo auto gestionarse una </t>
    </r>
    <r>
      <rPr>
        <b/>
        <sz val="8"/>
        <color rgb="FF203864"/>
        <rFont val="Candara"/>
        <family val="2"/>
      </rPr>
      <t>autorizacion para amortización parcial</t>
    </r>
    <r>
      <rPr>
        <b/>
        <sz val="8"/>
        <color rgb="FF203864"/>
        <rFont val="Calibri"/>
        <family val="2"/>
      </rPr>
      <t xml:space="preserve"> </t>
    </r>
  </si>
  <si>
    <t xml:space="preserve">OK, Es válido. Confirmar si solo será para amortizaciónparcial o también total? </t>
  </si>
  <si>
    <t>Informacion de campañas aprobadas</t>
  </si>
  <si>
    <t>Saber si esta preaprobado para una reprogramación regular o balón / prestamo personal.Aviso de facilidades crediticias</t>
  </si>
  <si>
    <t xml:space="preserve">Ayuda al cliente a mantenerse al día y ayudaría como la retención </t>
  </si>
  <si>
    <t>Ya tenemos el aviso sobre préstamo personal, tal vez podemos incentivar el uso de campaña balón. No se recomienda brindar información sobre facilidades crediticias</t>
  </si>
  <si>
    <t>Simulacion de Reprogramacion de cuota balon</t>
  </si>
  <si>
    <t>Cliente debe tener opción para simular reprogramacion al plazo que requiera, aceptar y ejecutar nuevo cronograma.</t>
  </si>
  <si>
    <t>Cliente podrá autogestionar su mejor opción y llegar al canal ya listo para la colocación</t>
  </si>
  <si>
    <t xml:space="preserve">Vanessa </t>
  </si>
  <si>
    <t>en una primera fase podría ser solo de simulación y en una segunda fase incluso de aplicación</t>
  </si>
  <si>
    <t>Visualización del pago de impuesto vehicular</t>
  </si>
  <si>
    <t>Opcion para revisar estado de ijmpuesto vehicular, pagado, pendiente, por vencer, según carga en sistema Bantotal.</t>
  </si>
  <si>
    <t>Reducción de llamadas en la central telefónica/ requerimientos</t>
  </si>
  <si>
    <t>El portal tiene la opción de impuesto vehicular y multas para clientes leasing se refiere a lo mismo? O es otra cosa?</t>
  </si>
  <si>
    <t>Cotizacion de otra aseguradoras</t>
  </si>
  <si>
    <t>Opcion para cotizar seguros con diversas aseguradoras.</t>
  </si>
  <si>
    <t>No obligamos al cliente a permanecer con Rímac. Podemos dar otra opción y retenerlo con nosotros.</t>
  </si>
  <si>
    <t>Por negocio, ganamos una comisión cuando el cliente es Rimac. Sin embargo, se puede conversar con el área de seguros para ofrecer al cliente seguro toyota</t>
  </si>
  <si>
    <t xml:space="preserve">Descargar el contrato de su seguro </t>
  </si>
  <si>
    <t>Que pueda descargar el contrato de su seguro (si es con nosotros)</t>
  </si>
  <si>
    <t>Reducción de requerimientos por este motivo</t>
  </si>
  <si>
    <t>Si se refiere a la descarga de la póliza de seguros, en su momento nos comentó el área de seguros que podríamos coordinar con cada aseguradora pero por la tecnología de ese momento era casi imposible pero se puede volver a tocar la puerta.</t>
  </si>
  <si>
    <t>Descarga sus boletas o facturas</t>
  </si>
  <si>
    <t xml:space="preserve">Opcion para descargar sus boletas o facturas / o derive a la página de autogestión </t>
  </si>
  <si>
    <t>Reducción de requerimientos o consultas telefónicas</t>
  </si>
  <si>
    <t>Si se tiene contemplado en el 2Q 2024</t>
  </si>
  <si>
    <t>Información de canales de pagos</t>
  </si>
  <si>
    <t>Información de donde puede realizar sus pagos (canales presenciales, virtuales y yape), con enlaces que lo puedan derivar a la página de los banco o mapas al banco mas cercano.</t>
  </si>
  <si>
    <t>Mejora la experiencia y informa de nuevos canales de pago/ podría reducir la mora</t>
  </si>
  <si>
    <t>Si lo mostramos actualmente en el portal, pero tal vez se puede repotenciar esta información en conjunto del área de cobranzas y comunicaciones</t>
  </si>
  <si>
    <t>Información de Documentos a presentar por solicitudes</t>
  </si>
  <si>
    <t xml:space="preserve"> Requisitos generales de tramites, por ejemplo: Actualizacion de datos, reprogramaciones, otros.</t>
  </si>
  <si>
    <t>Que tenga a la mano la información. Así reduciría las llamadas telefónicas.</t>
  </si>
  <si>
    <t>Se puede embeber parte del formulario contáctanos o en todo caso reportenciar las preguntas frecuentes</t>
  </si>
  <si>
    <t>Enlace al call Center "Reprograma Aquí"</t>
  </si>
  <si>
    <t>Tener un enlace interactivo con el teléfono para que una vez que el cliente decida la mejor opción se contacte a la central</t>
  </si>
  <si>
    <t>Tener captación inmediata con cliente interesado</t>
  </si>
  <si>
    <t>Zaida</t>
  </si>
  <si>
    <t>Se puede trabajar en un módulo de reprogramación de créditos y evaluar si es autogestión o solo de simulación</t>
  </si>
  <si>
    <t>Automatizar el chat Mafito</t>
  </si>
  <si>
    <t>Generar plantillas automaticas, colocar opciones de autogestión dependiente de procesos.</t>
  </si>
  <si>
    <t>Mejorar la experiencia del cliente</t>
  </si>
  <si>
    <t>Chat Mafito 2.0 considerado en el 3Q 2024</t>
  </si>
  <si>
    <t>Pagar desde le portal WEB</t>
  </si>
  <si>
    <t>Que cliente pueda pagar desde el mismo portal web</t>
  </si>
  <si>
    <t>Que el cliente pueda pagar sus cuotas o varios con tarjetas de crédito u otros bancos no asociados.</t>
  </si>
  <si>
    <t>Asociado al proyecto pasarela de pagos que se dejó para el 2025 por PMO.</t>
  </si>
  <si>
    <t>Descargar boletas o facturas y contrato de póliza seguro</t>
  </si>
  <si>
    <t>Permitir visualizar documentos de seguros</t>
  </si>
  <si>
    <t>Evitar empresas o clientes  críticos por la documentación no compartida</t>
  </si>
  <si>
    <t>Asociado al punto 8, respecto a la póliza de seguros se deriva a la web de la compañía de seguros correspondiente, igua se volveré a evaluar con el área de seguros.</t>
  </si>
  <si>
    <t>Seguimiento tramite renovación póliza</t>
  </si>
  <si>
    <t>Una vez que adjunte los documentos por el portal, que se genere una línea tiempo con el plazo y estado de la revisión de la documentación enviada. Ejm: Enviado, en revisión, observado, pendiente de pago y Endoso realizado.</t>
  </si>
  <si>
    <t>Cliente se autogestiona con el seguimiento de su solicitud de evaluación. No llamarían a la central cuando aún está dentro del plazo.</t>
  </si>
  <si>
    <t>Sería parte de la funcionalidad renovación de póliza de seguros 2.0 que lo veríamos en el 3Q 2024</t>
  </si>
  <si>
    <t>Opcion de pagar comision de poliza</t>
  </si>
  <si>
    <t>El cliente deberia tener opcion de pagar comision de poliza a traves del portal, ya sea los bancos o yape.</t>
  </si>
  <si>
    <t>Ingreso consultas, reclamos.</t>
  </si>
  <si>
    <t>Habilitar el libro de reclamaciones por el portal de WEB y formulario.</t>
  </si>
  <si>
    <t>Esto ayudará a centralizar en una sola plataforma las atenciones que el cliente desea realizar a través de su propio usuario.</t>
  </si>
  <si>
    <t>Se puede embeber el formulario contáctanos y libro de reclamaciones en el portal web MAF, evaluar si requiere incentivar el uso de estos canales o portal web MAF</t>
  </si>
  <si>
    <t>Alerta de siniestros</t>
  </si>
  <si>
    <t>Notificar por el portal el siniestro sufrido.</t>
  </si>
  <si>
    <t>Eso hará que se deje de usar el buzón de siniestros@mafperu.com para notificar de lo ocurrido a la financiera. También impulsa al uso del portal.</t>
  </si>
  <si>
    <t>Evaluar con el área de seguros si lo más óptimo es que el cliente ingrese por el portal para alertar este tipo de casuísticas.</t>
  </si>
  <si>
    <t>Atención clientes judicial/castigo</t>
  </si>
  <si>
    <t>Que por el portal tenga acceso a la información del estudio que lleva su caso para que se contacte.</t>
  </si>
  <si>
    <t>Esto ayudará a la autogestión para conocer a donde comunicarse para un acuerdo de pago.</t>
  </si>
  <si>
    <t>El portal actualmente no permite el ingreso a clientes castigo o judicial por temas legales, primero sería evaluar si podemos levantar esta restricción y luego de ello proceder con la nueva funcionalidad</t>
  </si>
  <si>
    <t>Información y requisitos de los procesos.</t>
  </si>
  <si>
    <t>Que por el portal estén cargados las condiciones, formatos y rutas de todos los procesos que el cliente puedo solicitar. Así este tiene un acceso rápido para iniciar su evaluación de reprogramación, refinanciamiento, renovación póliza, etc.</t>
  </si>
  <si>
    <t>Reducirá el tráfico de llamadas para solo enviar requisitos que el cliente podría conocer por el portal.</t>
  </si>
  <si>
    <t xml:space="preserve">Descargar el PDF de su caso atendido, requerimiento o reclamo. </t>
  </si>
  <si>
    <t xml:space="preserve">En la vista de seguimiento de casos tener la opción de que cliente descargue el PDF de su respuesta. </t>
  </si>
  <si>
    <t>Que cliente tenga a la mano la información referente a sus casos.</t>
  </si>
  <si>
    <t>Es un punto asociado asociado al n°10</t>
  </si>
  <si>
    <t>Se puede repotenciar el módulo de seguimiento mis casos para evaluar la inclusión de esta u otra funcionalidad</t>
  </si>
  <si>
    <t>Impacto en bantotal</t>
  </si>
  <si>
    <t>POR CANALES</t>
  </si>
  <si>
    <t>Por clientes nuevos</t>
  </si>
  <si>
    <t>Acciones</t>
  </si>
  <si>
    <t>Establecer meta agresiva proyectado 2024</t>
  </si>
  <si>
    <t>rediseñar formulario contáctanos para derivación al portal web MAF</t>
  </si>
  <si>
    <t>CSAT</t>
  </si>
  <si>
    <t>AFILIACIÓN PORTAL</t>
  </si>
  <si>
    <t>fortalecer gestión de llamadas de bienvenida speech - 12/03</t>
  </si>
  <si>
    <t>fortalecer gestión de canales para derivación de llamadas a portal web maf - 13/03</t>
  </si>
  <si>
    <t>análisis de interacción del portal vs atenciones en canales - 11/03</t>
  </si>
  <si>
    <t>revisar porque medio se enteró el portal - 11/03</t>
  </si>
  <si>
    <t>En todos los medios de respuesta al cliente poner pubicidad del portal web MAF</t>
  </si>
  <si>
    <t>Sorteo de afiliación del portal web MAF</t>
  </si>
  <si>
    <t>SMS para afiliación</t>
  </si>
  <si>
    <t>Correo de invitación al portal para clientes nuevos</t>
  </si>
  <si>
    <t>Trabajar con comunicaciones diseño para mailing</t>
  </si>
  <si>
    <t>META 2024</t>
  </si>
  <si>
    <t>METAS 2024 AFILIACIÓN</t>
  </si>
  <si>
    <t>METAS 2024 DIGITALIDAD</t>
  </si>
  <si>
    <t>Marzo</t>
  </si>
  <si>
    <t>Abril</t>
  </si>
  <si>
    <t>Mayo</t>
  </si>
  <si>
    <t>Junio</t>
  </si>
  <si>
    <t>Julio</t>
  </si>
  <si>
    <t>Agosto</t>
  </si>
  <si>
    <t>Septiembre</t>
  </si>
  <si>
    <t>Octubre</t>
  </si>
  <si>
    <t>Noviembre</t>
  </si>
  <si>
    <t>Diciembre</t>
  </si>
  <si>
    <t>500 clientes nuevos afiliados al mes</t>
  </si>
  <si>
    <t>Enero</t>
  </si>
  <si>
    <t>Febrero</t>
  </si>
  <si>
    <t>Cumplimiento Afiliación</t>
  </si>
  <si>
    <t>Cumplimiento Digitalidad</t>
  </si>
  <si>
    <t>CUMPLIMIENTO DE METAS PORTAL WEB MAF</t>
  </si>
  <si>
    <t>REAL DIGITALIDAD</t>
  </si>
  <si>
    <t>REAL AFILIACIÓN</t>
  </si>
  <si>
    <t>Afiliados acumulado</t>
  </si>
  <si>
    <t>Año</t>
  </si>
  <si>
    <t>Total Afiliados</t>
  </si>
  <si>
    <t>META MENSUAL</t>
  </si>
  <si>
    <t>META</t>
  </si>
  <si>
    <t>Usuario Reporta</t>
  </si>
  <si>
    <t>Módulo afectado</t>
  </si>
  <si>
    <t>Descripción</t>
  </si>
  <si>
    <t>Estado</t>
  </si>
  <si>
    <t>Rediseñar infraestructura de Middlaware de Node a C#</t>
  </si>
  <si>
    <t>Rediseñar la infraestructura del Middlware para el formulario contáctanos, libro de reclamaciones y landing renovación de Node a C# para publicarlo en el servidor de MAF</t>
  </si>
  <si>
    <t>CRM - Formularios</t>
  </si>
  <si>
    <t>Pendiente</t>
  </si>
  <si>
    <t>Prioridad</t>
  </si>
  <si>
    <t>Cambiar Textos puntuales a nivel visual - comunicaciones</t>
  </si>
  <si>
    <t>Ajustar algunos textos en coordinación con el área de comunicaciones</t>
  </si>
  <si>
    <t>Nombre</t>
  </si>
  <si>
    <t>Roberto Lorenzo</t>
  </si>
  <si>
    <t>Johanna Lopez</t>
  </si>
  <si>
    <t>Christian de la Cruz</t>
  </si>
  <si>
    <t>Revisar datos de aseguradora Fec Fin de Póliza de seguros</t>
  </si>
  <si>
    <t>Revisar el campo Fecha Fin de póliza de seguros porque estaba mostrando la fecha de fin de contrato</t>
  </si>
  <si>
    <t>MAF Digital - Textos</t>
  </si>
  <si>
    <t>MAF Digital - Seguros</t>
  </si>
  <si>
    <t>Establecer controles en caso caída de Token y/o funcionalidades</t>
  </si>
  <si>
    <t>Establecer alertas y/o controles para identificar problemas masivos en la herramienta</t>
  </si>
  <si>
    <t>MAF Digital - Infraestructura</t>
  </si>
  <si>
    <t>Fiorella Salazar</t>
  </si>
  <si>
    <t>Revisar casuística de Token por SMS</t>
  </si>
  <si>
    <t>En revisión por Peter Panama</t>
  </si>
  <si>
    <t>Integración de Leads - CRM</t>
  </si>
  <si>
    <t>Los Leads de CV deberán llegar al CRM en el módulo de ventas de landing MAF</t>
  </si>
  <si>
    <t>Fecha de Incidencia</t>
  </si>
  <si>
    <t>MAF Digital - Préstamos</t>
  </si>
  <si>
    <t>Filtrar solo los tipos de documentos correctos</t>
  </si>
  <si>
    <t>Rediseñar loding general</t>
  </si>
  <si>
    <t>Mejorar banner 1 de "Tus datos" agrandar las letras</t>
  </si>
  <si>
    <t>Cambiar la imagen de todo lo que dice Portal web a MAF Digital</t>
  </si>
  <si>
    <t>Revisar lógica con Angel o Roberto</t>
  </si>
  <si>
    <t>Requisito de campos obligatorios para no clientes</t>
  </si>
  <si>
    <t>Cuando es no cliente el campo nro operación y tipo de producto debe aparecer no aplica y recordar que debe estar en plomo disable</t>
  </si>
  <si>
    <t>Modificar el texto de placa darle mejor forma</t>
  </si>
  <si>
    <t>En la parte de actualización de datos cambiar N por natural y J por jurídica</t>
  </si>
  <si>
    <t>tipificación: solicitud - facilidades crediticias - reprogramacion creditos regulares - sebastian pasará documento</t>
  </si>
  <si>
    <t>Mejorar chat Mafito sale cuadriculado actualmente</t>
  </si>
  <si>
    <t>Limpiar cuando se regresa a la pantalla inicial (ejemplo atrás)</t>
  </si>
  <si>
    <t>Ocultar el correo y celular en la pantalla 3 con ** igual que el pantalla 1</t>
  </si>
  <si>
    <t>Notificación de campos obligatorios en 2da pestaña</t>
  </si>
  <si>
    <t>Redireccionar a la pestaña correspondiente en los números de la pestaña confirmación</t>
  </si>
  <si>
    <t>Notificación de registro correcto por correo electrónico</t>
  </si>
  <si>
    <t>Desactivar pestañas (siempre puede retroceder pero no avanzar)</t>
  </si>
  <si>
    <t>Enmarcar el banner de la pestaña 2 y 3</t>
  </si>
  <si>
    <t>Cambiar diseño de información registrada para incentivar el uso del portal</t>
  </si>
  <si>
    <t>Revisar lentitud de maf digital</t>
  </si>
  <si>
    <t>Mostrar siempre el carrito de la primera operación de la lista</t>
  </si>
  <si>
    <t>Establecer control por contratos no subidos a la ruta establecida</t>
  </si>
  <si>
    <t>Revisar porque el campo teléfono esta viniendo vacíos en algunos casos (Validar que todo está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</si>
</sst>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u/>
      <sz val="11"/>
      <color theme="10"/>
      <name val="Calibri"/>
      <family val="2"/>
      <scheme val="minor"/>
    </font>
    <font>
      <sz val="8"/>
      <color theme="1"/>
      <name val="Calibri"/>
      <family val="2"/>
      <scheme val="minor"/>
    </font>
    <font>
      <sz val="8"/>
      <color rgb="FFFFFFFF"/>
      <name val="Calibri"/>
      <family val="2"/>
    </font>
    <font>
      <b/>
      <sz val="10"/>
      <color rgb="FFFFFFFF"/>
      <name val="Calibri"/>
      <family val="2"/>
    </font>
    <font>
      <sz val="8"/>
      <color rgb="FF242424"/>
      <name val="Calibri"/>
      <family val="2"/>
    </font>
    <font>
      <sz val="8"/>
      <color rgb="FF203864"/>
      <name val="Candara"/>
      <family val="2"/>
    </font>
    <font>
      <b/>
      <sz val="8"/>
      <color rgb="FF203864"/>
      <name val="Candara"/>
      <family val="2"/>
    </font>
    <font>
      <sz val="8"/>
      <color rgb="FF203864"/>
      <name val="Calibri"/>
      <family val="2"/>
    </font>
    <font>
      <b/>
      <sz val="8"/>
      <color rgb="FF203864"/>
      <name val="Calibri"/>
      <family val="2"/>
    </font>
    <font>
      <u/>
      <sz val="8"/>
      <color theme="10"/>
      <name val="Calibri"/>
      <family val="2"/>
      <scheme val="minor"/>
    </font>
    <font>
      <sz val="11"/>
      <color rgb="FFFF0000"/>
      <name val="Calibri"/>
      <family val="2"/>
      <scheme val="minor"/>
    </font>
    <font>
      <sz val="8"/>
      <name val="Calibri"/>
      <family val="2"/>
      <scheme val="minor"/>
    </font>
    <font>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85656"/>
        <bgColor indexed="64"/>
      </patternFill>
    </fill>
    <fill>
      <patternFill patternType="solid">
        <fgColor rgb="FF002060"/>
        <bgColor indexed="64"/>
      </patternFill>
    </fill>
    <fill>
      <patternFill patternType="solid">
        <fgColor rgb="FFC00000"/>
        <bgColor indexed="64"/>
      </patternFill>
    </fill>
    <fill>
      <patternFill patternType="solid">
        <fgColor rgb="FFFFFFFF"/>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60">
    <xf numFmtId="0" fontId="0" fillId="0" borderId="0" xfId="0"/>
    <xf numFmtId="0" fontId="2" fillId="2" borderId="1" xfId="0" applyFont="1" applyFill="1" applyBorder="1" applyAlignment="1">
      <alignment horizontal="center"/>
    </xf>
    <xf numFmtId="0" fontId="0" fillId="0" borderId="1" xfId="0" applyBorder="1" applyAlignment="1">
      <alignment horizontal="center"/>
    </xf>
    <xf numFmtId="9" fontId="0" fillId="0" borderId="1" xfId="1" applyFont="1" applyBorder="1" applyAlignment="1">
      <alignment horizontal="center"/>
    </xf>
    <xf numFmtId="9" fontId="0" fillId="0" borderId="0" xfId="1" applyFont="1"/>
    <xf numFmtId="0" fontId="0" fillId="4" borderId="1" xfId="0" applyFill="1" applyBorder="1" applyAlignment="1">
      <alignment horizontal="center"/>
    </xf>
    <xf numFmtId="49" fontId="0" fillId="5" borderId="1" xfId="0" applyNumberFormat="1" applyFill="1" applyBorder="1" applyAlignment="1">
      <alignment horizontal="center"/>
    </xf>
    <xf numFmtId="49" fontId="0" fillId="6" borderId="1" xfId="0" applyNumberFormat="1" applyFill="1" applyBorder="1" applyAlignment="1">
      <alignment horizontal="center"/>
    </xf>
    <xf numFmtId="9" fontId="0" fillId="7" borderId="1" xfId="0" applyNumberForma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9" fontId="2" fillId="0" borderId="1" xfId="0" applyNumberFormat="1" applyFont="1" applyBorder="1" applyAlignment="1">
      <alignment horizontal="center"/>
    </xf>
    <xf numFmtId="0" fontId="0" fillId="0" borderId="5" xfId="0" applyBorder="1" applyAlignment="1">
      <alignment horizontal="center"/>
    </xf>
    <xf numFmtId="9" fontId="0" fillId="0" borderId="5" xfId="1" applyFont="1" applyBorder="1" applyAlignment="1">
      <alignment horizontal="center"/>
    </xf>
    <xf numFmtId="0" fontId="0" fillId="0" borderId="0" xfId="0" applyAlignment="1">
      <alignment horizontal="center"/>
    </xf>
    <xf numFmtId="0" fontId="7" fillId="0" borderId="0" xfId="0" applyFont="1" applyAlignment="1">
      <alignment horizontal="center"/>
    </xf>
    <xf numFmtId="0" fontId="8" fillId="11" borderId="6"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11" borderId="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10" fillId="13" borderId="10"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11" fillId="13" borderId="12"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7" fillId="0" borderId="1" xfId="0" applyFont="1" applyBorder="1" applyAlignment="1">
      <alignment horizontal="left" wrapText="1"/>
    </xf>
    <xf numFmtId="0" fontId="13" fillId="13" borderId="12" xfId="0" applyFont="1" applyFill="1" applyBorder="1" applyAlignment="1">
      <alignment horizontal="center" vertical="center" wrapText="1"/>
    </xf>
    <xf numFmtId="0" fontId="13" fillId="13" borderId="11" xfId="0" applyFont="1" applyFill="1" applyBorder="1" applyAlignment="1">
      <alignment horizontal="center" vertical="center" wrapText="1"/>
    </xf>
    <xf numFmtId="0" fontId="15" fillId="13" borderId="12" xfId="2" applyFont="1" applyFill="1" applyBorder="1" applyAlignment="1">
      <alignment horizontal="center" vertical="center" wrapText="1"/>
    </xf>
    <xf numFmtId="0" fontId="8" fillId="11" borderId="9" xfId="0" applyFont="1" applyFill="1" applyBorder="1" applyAlignment="1">
      <alignment horizontal="center" vertical="center" wrapText="1"/>
    </xf>
    <xf numFmtId="0" fontId="16" fillId="0" borderId="1" xfId="0" applyFont="1" applyBorder="1" applyAlignment="1">
      <alignment horizontal="center"/>
    </xf>
    <xf numFmtId="9" fontId="0" fillId="0" borderId="0" xfId="1" applyFont="1" applyFill="1" applyBorder="1" applyAlignment="1">
      <alignment horizontal="center"/>
    </xf>
    <xf numFmtId="9" fontId="0" fillId="14" borderId="0" xfId="1" applyFont="1" applyFill="1" applyBorder="1" applyAlignment="1">
      <alignment horizontal="center"/>
    </xf>
    <xf numFmtId="9" fontId="0" fillId="12" borderId="0" xfId="1" applyFont="1" applyFill="1"/>
    <xf numFmtId="0" fontId="2" fillId="0" borderId="1" xfId="0" applyFont="1" applyBorder="1" applyAlignment="1">
      <alignment horizontal="center"/>
    </xf>
    <xf numFmtId="9" fontId="0" fillId="0" borderId="1" xfId="0" applyNumberFormat="1" applyBorder="1" applyAlignment="1">
      <alignment horizontal="center"/>
    </xf>
    <xf numFmtId="9" fontId="2" fillId="0" borderId="1" xfId="1" applyFont="1" applyBorder="1" applyAlignment="1">
      <alignment horizontal="center"/>
    </xf>
    <xf numFmtId="1" fontId="16" fillId="14" borderId="0" xfId="0" applyNumberFormat="1" applyFont="1" applyFill="1"/>
    <xf numFmtId="0" fontId="16" fillId="14" borderId="0" xfId="0" applyFont="1" applyFill="1"/>
    <xf numFmtId="0" fontId="0" fillId="0" borderId="1" xfId="0" applyBorder="1"/>
    <xf numFmtId="1" fontId="0" fillId="0" borderId="0" xfId="0" applyNumberFormat="1"/>
    <xf numFmtId="14" fontId="0" fillId="0" borderId="1" xfId="0" applyNumberFormat="1" applyBorder="1" applyAlignment="1">
      <alignment horizontal="center"/>
    </xf>
    <xf numFmtId="0" fontId="0" fillId="14" borderId="1" xfId="0" applyFill="1" applyBorder="1" applyAlignment="1">
      <alignment horizontal="center"/>
    </xf>
    <xf numFmtId="14" fontId="0" fillId="14" borderId="1" xfId="0" applyNumberFormat="1" applyFill="1" applyBorder="1" applyAlignment="1">
      <alignment horizontal="center"/>
    </xf>
    <xf numFmtId="0" fontId="0" fillId="14" borderId="0" xfId="0" applyFill="1"/>
    <xf numFmtId="0" fontId="0" fillId="16" borderId="1" xfId="0" applyFill="1" applyBorder="1" applyAlignment="1">
      <alignment horizontal="center"/>
    </xf>
    <xf numFmtId="14" fontId="0" fillId="16" borderId="1" xfId="0" applyNumberFormat="1" applyFill="1" applyBorder="1" applyAlignment="1">
      <alignment horizontal="center"/>
    </xf>
    <xf numFmtId="0" fontId="0" fillId="16" borderId="1" xfId="0" applyFill="1" applyBorder="1"/>
    <xf numFmtId="0" fontId="0" fillId="16" borderId="0" xfId="0" applyFill="1"/>
    <xf numFmtId="0" fontId="3" fillId="3" borderId="0" xfId="0" applyFont="1" applyFill="1" applyAlignment="1">
      <alignment horizontal="center" vertical="center" wrapText="1"/>
    </xf>
    <xf numFmtId="0" fontId="3" fillId="3" borderId="2" xfId="0" applyFont="1" applyFill="1" applyBorder="1" applyAlignment="1">
      <alignment horizontal="center" vertical="center" wrapText="1"/>
    </xf>
    <xf numFmtId="0" fontId="2" fillId="0" borderId="3" xfId="0" applyFont="1" applyBorder="1" applyAlignment="1">
      <alignment horizontal="center"/>
    </xf>
    <xf numFmtId="0" fontId="2" fillId="0" borderId="4" xfId="0" applyFont="1" applyBorder="1" applyAlignment="1">
      <alignment horizontal="center"/>
    </xf>
    <xf numFmtId="0" fontId="4" fillId="8" borderId="1" xfId="0" applyFont="1" applyFill="1" applyBorder="1" applyAlignment="1">
      <alignment horizontal="center" wrapText="1"/>
    </xf>
    <xf numFmtId="0" fontId="5" fillId="0" borderId="0" xfId="0" applyFont="1" applyAlignment="1">
      <alignment horizontal="center"/>
    </xf>
    <xf numFmtId="0" fontId="3" fillId="2" borderId="13" xfId="0" applyFont="1" applyFill="1" applyBorder="1" applyAlignment="1">
      <alignment horizontal="center"/>
    </xf>
    <xf numFmtId="0" fontId="18" fillId="15" borderId="2" xfId="0" applyFont="1" applyFill="1" applyBorder="1" applyAlignment="1">
      <alignment horizontal="center"/>
    </xf>
    <xf numFmtId="0" fontId="0" fillId="7" borderId="1" xfId="0" applyFill="1" applyBorder="1" applyAlignment="1">
      <alignment horizontal="center"/>
    </xf>
    <xf numFmtId="14" fontId="0" fillId="7" borderId="1" xfId="0" applyNumberFormat="1" applyFill="1" applyBorder="1" applyAlignment="1">
      <alignment horizontal="center"/>
    </xf>
    <xf numFmtId="0" fontId="0" fillId="7" borderId="1" xfId="0" applyFill="1" applyBorder="1"/>
    <xf numFmtId="0" fontId="0" fillId="7" borderId="0" xfId="0" applyFill="1"/>
  </cellXfs>
  <cellStyles count="3">
    <cellStyle name="Hipervínculo" xfId="2" builtinId="8"/>
    <cellStyle name="Normal" xfId="0" builtinId="0"/>
    <cellStyle name="Porcentaje" xfId="1" builtinId="5"/>
  </cellStyles>
  <dxfs count="0"/>
  <tableStyles count="0" defaultTableStyle="TableStyleMedium2" defaultPivotStyle="PivotStyleLight16"/>
  <colors>
    <mruColors>
      <color rgb="FFF85656"/>
      <color rgb="FFF61616"/>
      <color rgb="FFDD09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29</xdr:row>
      <xdr:rowOff>46751</xdr:rowOff>
    </xdr:from>
    <xdr:to>
      <xdr:col>6</xdr:col>
      <xdr:colOff>992474</xdr:colOff>
      <xdr:row>37</xdr:row>
      <xdr:rowOff>15567</xdr:rowOff>
    </xdr:to>
    <xdr:pic>
      <xdr:nvPicPr>
        <xdr:cNvPr id="2" name="Imagen 1">
          <a:extLst>
            <a:ext uri="{FF2B5EF4-FFF2-40B4-BE49-F238E27FC236}">
              <a16:creationId xmlns:a16="http://schemas.microsoft.com/office/drawing/2014/main" id="{15299A9A-F84D-467E-9E0C-A1E8177F6092}"/>
            </a:ext>
          </a:extLst>
        </xdr:cNvPr>
        <xdr:cNvPicPr>
          <a:picLocks noChangeAspect="1"/>
        </xdr:cNvPicPr>
      </xdr:nvPicPr>
      <xdr:blipFill>
        <a:blip xmlns:r="http://schemas.openxmlformats.org/officeDocument/2006/relationships" r:embed="rId1"/>
        <a:stretch>
          <a:fillRect/>
        </a:stretch>
      </xdr:blipFill>
      <xdr:spPr>
        <a:xfrm>
          <a:off x="1016000" y="5501401"/>
          <a:ext cx="6567774" cy="1556316"/>
        </a:xfrm>
        <a:prstGeom prst="rect">
          <a:avLst/>
        </a:prstGeom>
      </xdr:spPr>
    </xdr:pic>
    <xdr:clientData/>
  </xdr:twoCellAnchor>
  <xdr:twoCellAnchor editAs="oneCell">
    <xdr:from>
      <xdr:col>8</xdr:col>
      <xdr:colOff>812800</xdr:colOff>
      <xdr:row>23</xdr:row>
      <xdr:rowOff>66293</xdr:rowOff>
    </xdr:from>
    <xdr:to>
      <xdr:col>15</xdr:col>
      <xdr:colOff>40071</xdr:colOff>
      <xdr:row>32</xdr:row>
      <xdr:rowOff>180574</xdr:rowOff>
    </xdr:to>
    <xdr:pic>
      <xdr:nvPicPr>
        <xdr:cNvPr id="3" name="Imagen 2">
          <a:extLst>
            <a:ext uri="{FF2B5EF4-FFF2-40B4-BE49-F238E27FC236}">
              <a16:creationId xmlns:a16="http://schemas.microsoft.com/office/drawing/2014/main" id="{52076B79-2AE7-438D-AE82-E3C75196EDAD}"/>
            </a:ext>
          </a:extLst>
        </xdr:cNvPr>
        <xdr:cNvPicPr>
          <a:picLocks noChangeAspect="1"/>
        </xdr:cNvPicPr>
      </xdr:nvPicPr>
      <xdr:blipFill>
        <a:blip xmlns:r="http://schemas.openxmlformats.org/officeDocument/2006/relationships" r:embed="rId2"/>
        <a:stretch>
          <a:fillRect/>
        </a:stretch>
      </xdr:blipFill>
      <xdr:spPr>
        <a:xfrm>
          <a:off x="9982200" y="4320793"/>
          <a:ext cx="5691571" cy="1885931"/>
        </a:xfrm>
        <a:prstGeom prst="rect">
          <a:avLst/>
        </a:prstGeom>
      </xdr:spPr>
    </xdr:pic>
    <xdr:clientData/>
  </xdr:twoCellAnchor>
  <xdr:twoCellAnchor editAs="oneCell">
    <xdr:from>
      <xdr:col>1</xdr:col>
      <xdr:colOff>438150</xdr:colOff>
      <xdr:row>37</xdr:row>
      <xdr:rowOff>130057</xdr:rowOff>
    </xdr:from>
    <xdr:to>
      <xdr:col>6</xdr:col>
      <xdr:colOff>906771</xdr:colOff>
      <xdr:row>47</xdr:row>
      <xdr:rowOff>53617</xdr:rowOff>
    </xdr:to>
    <xdr:pic>
      <xdr:nvPicPr>
        <xdr:cNvPr id="4" name="Imagen 3">
          <a:extLst>
            <a:ext uri="{FF2B5EF4-FFF2-40B4-BE49-F238E27FC236}">
              <a16:creationId xmlns:a16="http://schemas.microsoft.com/office/drawing/2014/main" id="{3B86D92C-1DDA-4B20-BD4D-69DB2EF987B4}"/>
            </a:ext>
          </a:extLst>
        </xdr:cNvPr>
        <xdr:cNvPicPr>
          <a:picLocks noChangeAspect="1"/>
        </xdr:cNvPicPr>
      </xdr:nvPicPr>
      <xdr:blipFill>
        <a:blip xmlns:r="http://schemas.openxmlformats.org/officeDocument/2006/relationships" r:embed="rId3"/>
        <a:stretch>
          <a:fillRect/>
        </a:stretch>
      </xdr:blipFill>
      <xdr:spPr>
        <a:xfrm>
          <a:off x="1200150" y="6067307"/>
          <a:ext cx="6297921" cy="1765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76726</xdr:rowOff>
    </xdr:from>
    <xdr:to>
      <xdr:col>1</xdr:col>
      <xdr:colOff>369116</xdr:colOff>
      <xdr:row>11</xdr:row>
      <xdr:rowOff>54819</xdr:rowOff>
    </xdr:to>
    <xdr:sp macro="" textlink="">
      <xdr:nvSpPr>
        <xdr:cNvPr id="2" name="Rectángulo: esquinas redondeadas 1">
          <a:extLst>
            <a:ext uri="{FF2B5EF4-FFF2-40B4-BE49-F238E27FC236}">
              <a16:creationId xmlns:a16="http://schemas.microsoft.com/office/drawing/2014/main" id="{EC56F06B-0656-41D7-8004-5CD82A808A09}"/>
            </a:ext>
          </a:extLst>
        </xdr:cNvPr>
        <xdr:cNvSpPr/>
      </xdr:nvSpPr>
      <xdr:spPr>
        <a:xfrm>
          <a:off x="0" y="629176"/>
          <a:ext cx="369116" cy="1451293"/>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Servicio al cliente</a:t>
          </a:r>
          <a:endParaRPr lang="es-PE" sz="1400"/>
        </a:p>
      </xdr:txBody>
    </xdr:sp>
    <xdr:clientData/>
  </xdr:twoCellAnchor>
  <xdr:twoCellAnchor>
    <xdr:from>
      <xdr:col>1</xdr:col>
      <xdr:colOff>0</xdr:colOff>
      <xdr:row>11</xdr:row>
      <xdr:rowOff>148499</xdr:rowOff>
    </xdr:from>
    <xdr:to>
      <xdr:col>1</xdr:col>
      <xdr:colOff>369116</xdr:colOff>
      <xdr:row>19</xdr:row>
      <xdr:rowOff>126592</xdr:rowOff>
    </xdr:to>
    <xdr:sp macro="" textlink="">
      <xdr:nvSpPr>
        <xdr:cNvPr id="3" name="Rectángulo: esquinas redondeadas 2">
          <a:extLst>
            <a:ext uri="{FF2B5EF4-FFF2-40B4-BE49-F238E27FC236}">
              <a16:creationId xmlns:a16="http://schemas.microsoft.com/office/drawing/2014/main" id="{5CE7FDB3-F203-4C16-8F57-1A5EB3C1DAE8}"/>
            </a:ext>
          </a:extLst>
        </xdr:cNvPr>
        <xdr:cNvSpPr/>
      </xdr:nvSpPr>
      <xdr:spPr>
        <a:xfrm>
          <a:off x="0" y="2174149"/>
          <a:ext cx="369116" cy="1451293"/>
        </a:xfrm>
        <a:prstGeom prst="roundRect">
          <a:avLst/>
        </a:prstGeom>
        <a:solidFill>
          <a:srgbClr val="F66E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Seguros</a:t>
          </a:r>
          <a:endParaRPr lang="es-PE" sz="1400"/>
        </a:p>
      </xdr:txBody>
    </xdr:sp>
    <xdr:clientData/>
  </xdr:twoCellAnchor>
  <xdr:twoCellAnchor>
    <xdr:from>
      <xdr:col>1</xdr:col>
      <xdr:colOff>0</xdr:colOff>
      <xdr:row>20</xdr:row>
      <xdr:rowOff>36122</xdr:rowOff>
    </xdr:from>
    <xdr:to>
      <xdr:col>1</xdr:col>
      <xdr:colOff>369116</xdr:colOff>
      <xdr:row>28</xdr:row>
      <xdr:rowOff>14215</xdr:rowOff>
    </xdr:to>
    <xdr:sp macro="" textlink="">
      <xdr:nvSpPr>
        <xdr:cNvPr id="4" name="Rectángulo: esquinas redondeadas 3">
          <a:extLst>
            <a:ext uri="{FF2B5EF4-FFF2-40B4-BE49-F238E27FC236}">
              <a16:creationId xmlns:a16="http://schemas.microsoft.com/office/drawing/2014/main" id="{FBA4CEDD-AB05-476A-90C5-B0257DDE3BC6}"/>
            </a:ext>
          </a:extLst>
        </xdr:cNvPr>
        <xdr:cNvSpPr/>
      </xdr:nvSpPr>
      <xdr:spPr>
        <a:xfrm>
          <a:off x="0" y="3719122"/>
          <a:ext cx="369116" cy="1451293"/>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Legal</a:t>
          </a:r>
          <a:endParaRPr lang="es-PE" sz="1400"/>
        </a:p>
      </xdr:txBody>
    </xdr:sp>
    <xdr:clientData/>
  </xdr:twoCellAnchor>
  <xdr:twoCellAnchor>
    <xdr:from>
      <xdr:col>1</xdr:col>
      <xdr:colOff>0</xdr:colOff>
      <xdr:row>28</xdr:row>
      <xdr:rowOff>107895</xdr:rowOff>
    </xdr:from>
    <xdr:to>
      <xdr:col>1</xdr:col>
      <xdr:colOff>369116</xdr:colOff>
      <xdr:row>36</xdr:row>
      <xdr:rowOff>85988</xdr:rowOff>
    </xdr:to>
    <xdr:sp macro="" textlink="">
      <xdr:nvSpPr>
        <xdr:cNvPr id="5" name="Rectángulo: esquinas redondeadas 4">
          <a:extLst>
            <a:ext uri="{FF2B5EF4-FFF2-40B4-BE49-F238E27FC236}">
              <a16:creationId xmlns:a16="http://schemas.microsoft.com/office/drawing/2014/main" id="{A660872C-41D8-4A26-931E-AD7FAFED19D2}"/>
            </a:ext>
          </a:extLst>
        </xdr:cNvPr>
        <xdr:cNvSpPr/>
      </xdr:nvSpPr>
      <xdr:spPr>
        <a:xfrm>
          <a:off x="0" y="5264095"/>
          <a:ext cx="369116" cy="1451293"/>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Marketing</a:t>
          </a:r>
          <a:endParaRPr lang="es-PE" sz="1400"/>
        </a:p>
      </xdr:txBody>
    </xdr:sp>
    <xdr:clientData/>
  </xdr:twoCellAnchor>
  <xdr:twoCellAnchor>
    <xdr:from>
      <xdr:col>3</xdr:col>
      <xdr:colOff>79477</xdr:colOff>
      <xdr:row>0</xdr:row>
      <xdr:rowOff>2</xdr:rowOff>
    </xdr:from>
    <xdr:to>
      <xdr:col>5</xdr:col>
      <xdr:colOff>392666</xdr:colOff>
      <xdr:row>2</xdr:row>
      <xdr:rowOff>168599</xdr:rowOff>
    </xdr:to>
    <xdr:sp macro="" textlink="">
      <xdr:nvSpPr>
        <xdr:cNvPr id="6" name="Rectángulo: esquinas redondeadas 5">
          <a:extLst>
            <a:ext uri="{FF2B5EF4-FFF2-40B4-BE49-F238E27FC236}">
              <a16:creationId xmlns:a16="http://schemas.microsoft.com/office/drawing/2014/main" id="{31A3CF78-82C0-41AD-A952-A1FBF7BF2B00}"/>
            </a:ext>
          </a:extLst>
        </xdr:cNvPr>
        <xdr:cNvSpPr/>
      </xdr:nvSpPr>
      <xdr:spPr>
        <a:xfrm>
          <a:off x="3127477" y="2"/>
          <a:ext cx="1837189" cy="5368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1Q</a:t>
          </a:r>
          <a:endParaRPr lang="es-PE"/>
        </a:p>
      </xdr:txBody>
    </xdr:sp>
    <xdr:clientData/>
  </xdr:twoCellAnchor>
  <xdr:twoCellAnchor>
    <xdr:from>
      <xdr:col>5</xdr:col>
      <xdr:colOff>729623</xdr:colOff>
      <xdr:row>0</xdr:row>
      <xdr:rowOff>1</xdr:rowOff>
    </xdr:from>
    <xdr:to>
      <xdr:col>8</xdr:col>
      <xdr:colOff>280812</xdr:colOff>
      <xdr:row>2</xdr:row>
      <xdr:rowOff>168598</xdr:rowOff>
    </xdr:to>
    <xdr:sp macro="" textlink="">
      <xdr:nvSpPr>
        <xdr:cNvPr id="7" name="Rectángulo: esquinas redondeadas 6">
          <a:extLst>
            <a:ext uri="{FF2B5EF4-FFF2-40B4-BE49-F238E27FC236}">
              <a16:creationId xmlns:a16="http://schemas.microsoft.com/office/drawing/2014/main" id="{A33657BD-4C3F-43DD-8899-7F776E32CB9E}"/>
            </a:ext>
          </a:extLst>
        </xdr:cNvPr>
        <xdr:cNvSpPr/>
      </xdr:nvSpPr>
      <xdr:spPr>
        <a:xfrm>
          <a:off x="5301623" y="1"/>
          <a:ext cx="1837189" cy="5368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2Q</a:t>
          </a:r>
          <a:endParaRPr lang="es-PE"/>
        </a:p>
      </xdr:txBody>
    </xdr:sp>
    <xdr:clientData/>
  </xdr:twoCellAnchor>
  <xdr:twoCellAnchor>
    <xdr:from>
      <xdr:col>8</xdr:col>
      <xdr:colOff>617769</xdr:colOff>
      <xdr:row>0</xdr:row>
      <xdr:rowOff>0</xdr:rowOff>
    </xdr:from>
    <xdr:to>
      <xdr:col>11</xdr:col>
      <xdr:colOff>168958</xdr:colOff>
      <xdr:row>2</xdr:row>
      <xdr:rowOff>168597</xdr:rowOff>
    </xdr:to>
    <xdr:sp macro="" textlink="">
      <xdr:nvSpPr>
        <xdr:cNvPr id="8" name="Rectángulo: esquinas redondeadas 7">
          <a:extLst>
            <a:ext uri="{FF2B5EF4-FFF2-40B4-BE49-F238E27FC236}">
              <a16:creationId xmlns:a16="http://schemas.microsoft.com/office/drawing/2014/main" id="{5EB33DFF-CC14-4D0D-BC8B-720766D9C4DD}"/>
            </a:ext>
          </a:extLst>
        </xdr:cNvPr>
        <xdr:cNvSpPr/>
      </xdr:nvSpPr>
      <xdr:spPr>
        <a:xfrm>
          <a:off x="7475769" y="0"/>
          <a:ext cx="1837189" cy="5368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3Q</a:t>
          </a:r>
          <a:endParaRPr lang="es-PE"/>
        </a:p>
      </xdr:txBody>
    </xdr:sp>
    <xdr:clientData/>
  </xdr:twoCellAnchor>
  <xdr:twoCellAnchor>
    <xdr:from>
      <xdr:col>11</xdr:col>
      <xdr:colOff>505915</xdr:colOff>
      <xdr:row>0</xdr:row>
      <xdr:rowOff>16779</xdr:rowOff>
    </xdr:from>
    <xdr:to>
      <xdr:col>14</xdr:col>
      <xdr:colOff>57104</xdr:colOff>
      <xdr:row>3</xdr:row>
      <xdr:rowOff>1226</xdr:rowOff>
    </xdr:to>
    <xdr:sp macro="" textlink="">
      <xdr:nvSpPr>
        <xdr:cNvPr id="9" name="Rectángulo: esquinas redondeadas 8">
          <a:extLst>
            <a:ext uri="{FF2B5EF4-FFF2-40B4-BE49-F238E27FC236}">
              <a16:creationId xmlns:a16="http://schemas.microsoft.com/office/drawing/2014/main" id="{CB43DEC7-BDA3-427E-95CF-52131E1EE257}"/>
            </a:ext>
          </a:extLst>
        </xdr:cNvPr>
        <xdr:cNvSpPr/>
      </xdr:nvSpPr>
      <xdr:spPr>
        <a:xfrm>
          <a:off x="9649915" y="16779"/>
          <a:ext cx="1837189" cy="5368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4Q</a:t>
          </a:r>
          <a:endParaRPr lang="es-PE"/>
        </a:p>
      </xdr:txBody>
    </xdr:sp>
    <xdr:clientData/>
  </xdr:twoCellAnchor>
  <xdr:twoCellAnchor>
    <xdr:from>
      <xdr:col>6</xdr:col>
      <xdr:colOff>12700</xdr:colOff>
      <xdr:row>6</xdr:row>
      <xdr:rowOff>61449</xdr:rowOff>
    </xdr:from>
    <xdr:to>
      <xdr:col>8</xdr:col>
      <xdr:colOff>171449</xdr:colOff>
      <xdr:row>8</xdr:row>
      <xdr:rowOff>120650</xdr:rowOff>
    </xdr:to>
    <xdr:sp macro="" textlink="">
      <xdr:nvSpPr>
        <xdr:cNvPr id="11" name="Rectángulo: esquinas redondeadas 10">
          <a:extLst>
            <a:ext uri="{FF2B5EF4-FFF2-40B4-BE49-F238E27FC236}">
              <a16:creationId xmlns:a16="http://schemas.microsoft.com/office/drawing/2014/main" id="{2E0142F3-9F30-4F45-A320-14FDB506093E}"/>
            </a:ext>
          </a:extLst>
        </xdr:cNvPr>
        <xdr:cNvSpPr/>
      </xdr:nvSpPr>
      <xdr:spPr>
        <a:xfrm>
          <a:off x="4584700" y="1166349"/>
          <a:ext cx="1682749" cy="427501"/>
        </a:xfrm>
        <a:prstGeom prst="roundRect">
          <a:avLst/>
        </a:prstGeom>
        <a:solidFill>
          <a:srgbClr val="00B050"/>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Módulo de gestión de</a:t>
          </a:r>
          <a:r>
            <a:rPr lang="es-MX" sz="1050" baseline="0"/>
            <a:t> claves temporales</a:t>
          </a:r>
          <a:endParaRPr lang="es-PE" sz="1050"/>
        </a:p>
      </xdr:txBody>
    </xdr:sp>
    <xdr:clientData/>
  </xdr:twoCellAnchor>
  <xdr:twoCellAnchor>
    <xdr:from>
      <xdr:col>8</xdr:col>
      <xdr:colOff>730164</xdr:colOff>
      <xdr:row>12</xdr:row>
      <xdr:rowOff>130879</xdr:rowOff>
    </xdr:from>
    <xdr:to>
      <xdr:col>11</xdr:col>
      <xdr:colOff>280436</xdr:colOff>
      <xdr:row>14</xdr:row>
      <xdr:rowOff>142905</xdr:rowOff>
    </xdr:to>
    <xdr:sp macro="" textlink="">
      <xdr:nvSpPr>
        <xdr:cNvPr id="13" name="Rectángulo: esquinas redondeadas 12">
          <a:extLst>
            <a:ext uri="{FF2B5EF4-FFF2-40B4-BE49-F238E27FC236}">
              <a16:creationId xmlns:a16="http://schemas.microsoft.com/office/drawing/2014/main" id="{EF80F650-C991-4DB8-BDFF-879455841DC0}"/>
            </a:ext>
          </a:extLst>
        </xdr:cNvPr>
        <xdr:cNvSpPr/>
      </xdr:nvSpPr>
      <xdr:spPr>
        <a:xfrm>
          <a:off x="8350164" y="2340679"/>
          <a:ext cx="1836272" cy="380326"/>
        </a:xfrm>
        <a:prstGeom prst="roundRect">
          <a:avLst/>
        </a:prstGeom>
        <a:solidFill>
          <a:srgbClr val="F66E2A"/>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Renovación de póliza de seguros</a:t>
          </a:r>
          <a:r>
            <a:rPr lang="es-MX" sz="1050" baseline="0"/>
            <a:t> 2.0</a:t>
          </a:r>
          <a:endParaRPr lang="es-PE" sz="1050"/>
        </a:p>
      </xdr:txBody>
    </xdr:sp>
    <xdr:clientData/>
  </xdr:twoCellAnchor>
  <xdr:twoCellAnchor>
    <xdr:from>
      <xdr:col>3</xdr:col>
      <xdr:colOff>546100</xdr:colOff>
      <xdr:row>30</xdr:row>
      <xdr:rowOff>48694</xdr:rowOff>
    </xdr:from>
    <xdr:to>
      <xdr:col>5</xdr:col>
      <xdr:colOff>304800</xdr:colOff>
      <xdr:row>32</xdr:row>
      <xdr:rowOff>158750</xdr:rowOff>
    </xdr:to>
    <xdr:sp macro="" textlink="">
      <xdr:nvSpPr>
        <xdr:cNvPr id="19" name="Rectángulo: esquinas redondeadas 18">
          <a:extLst>
            <a:ext uri="{FF2B5EF4-FFF2-40B4-BE49-F238E27FC236}">
              <a16:creationId xmlns:a16="http://schemas.microsoft.com/office/drawing/2014/main" id="{2770C06F-ACFF-47C1-92A2-31C5A63F6FDD}"/>
            </a:ext>
          </a:extLst>
        </xdr:cNvPr>
        <xdr:cNvSpPr/>
      </xdr:nvSpPr>
      <xdr:spPr>
        <a:xfrm>
          <a:off x="2832100" y="5573194"/>
          <a:ext cx="1282700" cy="478356"/>
        </a:xfrm>
        <a:prstGeom prst="roundRect">
          <a:avLst/>
        </a:prstGeom>
        <a:solidFill>
          <a:schemeClr val="accent4"/>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Formulario</a:t>
          </a:r>
          <a:r>
            <a:rPr lang="es-MX" sz="1050" baseline="0"/>
            <a:t> de captación de Leads</a:t>
          </a:r>
          <a:endParaRPr lang="es-PE" sz="1050"/>
        </a:p>
      </xdr:txBody>
    </xdr:sp>
    <xdr:clientData/>
  </xdr:twoCellAnchor>
  <xdr:twoCellAnchor>
    <xdr:from>
      <xdr:col>1</xdr:col>
      <xdr:colOff>12700</xdr:colOff>
      <xdr:row>37</xdr:row>
      <xdr:rowOff>18995</xdr:rowOff>
    </xdr:from>
    <xdr:to>
      <xdr:col>1</xdr:col>
      <xdr:colOff>381816</xdr:colOff>
      <xdr:row>44</xdr:row>
      <xdr:rowOff>181238</xdr:rowOff>
    </xdr:to>
    <xdr:sp macro="" textlink="">
      <xdr:nvSpPr>
        <xdr:cNvPr id="50" name="Rectángulo: esquinas redondeadas 49">
          <a:extLst>
            <a:ext uri="{FF2B5EF4-FFF2-40B4-BE49-F238E27FC236}">
              <a16:creationId xmlns:a16="http://schemas.microsoft.com/office/drawing/2014/main" id="{E028DCA8-8678-4BC0-A524-A87A63775725}"/>
            </a:ext>
          </a:extLst>
        </xdr:cNvPr>
        <xdr:cNvSpPr/>
      </xdr:nvSpPr>
      <xdr:spPr>
        <a:xfrm>
          <a:off x="774700" y="6832545"/>
          <a:ext cx="369116" cy="1451293"/>
        </a:xfrm>
        <a:prstGeom prst="round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Desarrollo</a:t>
          </a:r>
          <a:endParaRPr lang="es-PE" sz="1400"/>
        </a:p>
      </xdr:txBody>
    </xdr:sp>
    <xdr:clientData/>
  </xdr:twoCellAnchor>
  <xdr:twoCellAnchor>
    <xdr:from>
      <xdr:col>3</xdr:col>
      <xdr:colOff>152314</xdr:colOff>
      <xdr:row>2</xdr:row>
      <xdr:rowOff>182098</xdr:rowOff>
    </xdr:from>
    <xdr:to>
      <xdr:col>3</xdr:col>
      <xdr:colOff>521430</xdr:colOff>
      <xdr:row>55</xdr:row>
      <xdr:rowOff>19050</xdr:rowOff>
    </xdr:to>
    <xdr:sp macro="" textlink="">
      <xdr:nvSpPr>
        <xdr:cNvPr id="51" name="Rectángulo: esquinas redondeadas 50">
          <a:extLst>
            <a:ext uri="{FF2B5EF4-FFF2-40B4-BE49-F238E27FC236}">
              <a16:creationId xmlns:a16="http://schemas.microsoft.com/office/drawing/2014/main" id="{1E209678-AE27-4E0D-BC3F-E7B22DF2AFD5}"/>
            </a:ext>
          </a:extLst>
        </xdr:cNvPr>
        <xdr:cNvSpPr/>
      </xdr:nvSpPr>
      <xdr:spPr>
        <a:xfrm>
          <a:off x="2438314" y="550398"/>
          <a:ext cx="369116" cy="9596902"/>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Rediseño</a:t>
          </a:r>
          <a:r>
            <a:rPr lang="es-MX" sz="1400" baseline="0"/>
            <a:t> de plataforma UX - MAF digital</a:t>
          </a:r>
          <a:endParaRPr lang="es-PE" sz="1400"/>
        </a:p>
      </xdr:txBody>
    </xdr:sp>
    <xdr:clientData/>
  </xdr:twoCellAnchor>
  <xdr:twoCellAnchor>
    <xdr:from>
      <xdr:col>6</xdr:col>
      <xdr:colOff>44450</xdr:colOff>
      <xdr:row>3</xdr:row>
      <xdr:rowOff>101600</xdr:rowOff>
    </xdr:from>
    <xdr:to>
      <xdr:col>8</xdr:col>
      <xdr:colOff>152399</xdr:colOff>
      <xdr:row>5</xdr:row>
      <xdr:rowOff>178801</xdr:rowOff>
    </xdr:to>
    <xdr:sp macro="" textlink="">
      <xdr:nvSpPr>
        <xdr:cNvPr id="52" name="Rectángulo: esquinas redondeadas 51">
          <a:extLst>
            <a:ext uri="{FF2B5EF4-FFF2-40B4-BE49-F238E27FC236}">
              <a16:creationId xmlns:a16="http://schemas.microsoft.com/office/drawing/2014/main" id="{9FC9D33F-C19C-4917-8CCF-3BB7C0113951}"/>
            </a:ext>
          </a:extLst>
        </xdr:cNvPr>
        <xdr:cNvSpPr/>
      </xdr:nvSpPr>
      <xdr:spPr>
        <a:xfrm>
          <a:off x="6140450" y="654050"/>
          <a:ext cx="1631949" cy="445501"/>
        </a:xfrm>
        <a:prstGeom prst="roundRect">
          <a:avLst/>
        </a:prstGeom>
        <a:solidFill>
          <a:srgbClr val="00B050"/>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Módulo de descarga</a:t>
          </a:r>
          <a:r>
            <a:rPr lang="es-MX" sz="1050" baseline="0"/>
            <a:t> de comprobantes de pago</a:t>
          </a:r>
          <a:endParaRPr lang="es-PE" sz="1050"/>
        </a:p>
      </xdr:txBody>
    </xdr:sp>
    <xdr:clientData/>
  </xdr:twoCellAnchor>
  <xdr:twoCellAnchor>
    <xdr:from>
      <xdr:col>9</xdr:col>
      <xdr:colOff>6264</xdr:colOff>
      <xdr:row>21</xdr:row>
      <xdr:rowOff>34609</xdr:rowOff>
    </xdr:from>
    <xdr:to>
      <xdr:col>11</xdr:col>
      <xdr:colOff>318536</xdr:colOff>
      <xdr:row>23</xdr:row>
      <xdr:rowOff>46635</xdr:rowOff>
    </xdr:to>
    <xdr:sp macro="" textlink="">
      <xdr:nvSpPr>
        <xdr:cNvPr id="53" name="Rectángulo: esquinas redondeadas 52">
          <a:extLst>
            <a:ext uri="{FF2B5EF4-FFF2-40B4-BE49-F238E27FC236}">
              <a16:creationId xmlns:a16="http://schemas.microsoft.com/office/drawing/2014/main" id="{F0E13D4C-D39F-411A-B479-7FA8E46222AF}"/>
            </a:ext>
          </a:extLst>
        </xdr:cNvPr>
        <xdr:cNvSpPr/>
      </xdr:nvSpPr>
      <xdr:spPr>
        <a:xfrm>
          <a:off x="8388264" y="3901759"/>
          <a:ext cx="1836272" cy="380326"/>
        </a:xfrm>
        <a:prstGeom prst="roundRect">
          <a:avLst/>
        </a:prstGeom>
        <a:solidFill>
          <a:srgbClr val="00B0F0"/>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Legal</a:t>
          </a:r>
          <a:r>
            <a:rPr lang="es-MX" sz="1050" baseline="0"/>
            <a:t> Design</a:t>
          </a:r>
          <a:endParaRPr lang="es-PE" sz="1050"/>
        </a:p>
      </xdr:txBody>
    </xdr:sp>
    <xdr:clientData/>
  </xdr:twoCellAnchor>
  <xdr:twoCellAnchor>
    <xdr:from>
      <xdr:col>3</xdr:col>
      <xdr:colOff>565150</xdr:colOff>
      <xdr:row>39</xdr:row>
      <xdr:rowOff>124894</xdr:rowOff>
    </xdr:from>
    <xdr:to>
      <xdr:col>5</xdr:col>
      <xdr:colOff>323850</xdr:colOff>
      <xdr:row>42</xdr:row>
      <xdr:rowOff>50800</xdr:rowOff>
    </xdr:to>
    <xdr:sp macro="" textlink="">
      <xdr:nvSpPr>
        <xdr:cNvPr id="54" name="Rectángulo: esquinas redondeadas 53">
          <a:extLst>
            <a:ext uri="{FF2B5EF4-FFF2-40B4-BE49-F238E27FC236}">
              <a16:creationId xmlns:a16="http://schemas.microsoft.com/office/drawing/2014/main" id="{797AE8F5-C2FC-4CF2-9514-74F1FD805A6C}"/>
            </a:ext>
          </a:extLst>
        </xdr:cNvPr>
        <xdr:cNvSpPr/>
      </xdr:nvSpPr>
      <xdr:spPr>
        <a:xfrm>
          <a:off x="2851150" y="7306744"/>
          <a:ext cx="1282700" cy="478356"/>
        </a:xfrm>
        <a:prstGeom prst="roundRect">
          <a:avLst/>
        </a:prstGeom>
        <a:solidFill>
          <a:schemeClr val="tx2">
            <a:lumMod val="40000"/>
            <a:lumOff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Publicidad</a:t>
          </a:r>
          <a:r>
            <a:rPr lang="es-MX" sz="1050" baseline="0"/>
            <a:t> para derivar a kontigo</a:t>
          </a:r>
          <a:endParaRPr lang="es-PE" sz="1050"/>
        </a:p>
      </xdr:txBody>
    </xdr:sp>
    <xdr:clientData/>
  </xdr:twoCellAnchor>
  <xdr:twoCellAnchor>
    <xdr:from>
      <xdr:col>3</xdr:col>
      <xdr:colOff>558801</xdr:colOff>
      <xdr:row>4</xdr:row>
      <xdr:rowOff>6350</xdr:rowOff>
    </xdr:from>
    <xdr:to>
      <xdr:col>5</xdr:col>
      <xdr:colOff>298450</xdr:colOff>
      <xdr:row>6</xdr:row>
      <xdr:rowOff>83551</xdr:rowOff>
    </xdr:to>
    <xdr:sp macro="" textlink="">
      <xdr:nvSpPr>
        <xdr:cNvPr id="55" name="Rectángulo: esquinas redondeadas 54">
          <a:extLst>
            <a:ext uri="{FF2B5EF4-FFF2-40B4-BE49-F238E27FC236}">
              <a16:creationId xmlns:a16="http://schemas.microsoft.com/office/drawing/2014/main" id="{7873083C-A717-4DD8-B2A7-59F8711C5E91}"/>
            </a:ext>
          </a:extLst>
        </xdr:cNvPr>
        <xdr:cNvSpPr/>
      </xdr:nvSpPr>
      <xdr:spPr>
        <a:xfrm>
          <a:off x="2844801" y="742950"/>
          <a:ext cx="1263649" cy="445501"/>
        </a:xfrm>
        <a:prstGeom prst="roundRect">
          <a:avLst/>
        </a:prstGeom>
        <a:solidFill>
          <a:srgbClr val="00B050"/>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Preguntas Frecuentes</a:t>
          </a:r>
          <a:endParaRPr lang="es-PE" sz="1050"/>
        </a:p>
      </xdr:txBody>
    </xdr:sp>
    <xdr:clientData/>
  </xdr:twoCellAnchor>
  <xdr:twoCellAnchor>
    <xdr:from>
      <xdr:col>1</xdr:col>
      <xdr:colOff>6350</xdr:colOff>
      <xdr:row>45</xdr:row>
      <xdr:rowOff>95195</xdr:rowOff>
    </xdr:from>
    <xdr:to>
      <xdr:col>1</xdr:col>
      <xdr:colOff>375466</xdr:colOff>
      <xdr:row>53</xdr:row>
      <xdr:rowOff>73288</xdr:rowOff>
    </xdr:to>
    <xdr:sp macro="" textlink="">
      <xdr:nvSpPr>
        <xdr:cNvPr id="56" name="Rectángulo: esquinas redondeadas 55">
          <a:extLst>
            <a:ext uri="{FF2B5EF4-FFF2-40B4-BE49-F238E27FC236}">
              <a16:creationId xmlns:a16="http://schemas.microsoft.com/office/drawing/2014/main" id="{C5B17FBC-4C0F-4DEE-9C71-4C5D343EE01A}"/>
            </a:ext>
          </a:extLst>
        </xdr:cNvPr>
        <xdr:cNvSpPr/>
      </xdr:nvSpPr>
      <xdr:spPr>
        <a:xfrm>
          <a:off x="768350" y="8381945"/>
          <a:ext cx="369116" cy="1451293"/>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vert270"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400"/>
            <a:t>GPyG</a:t>
          </a:r>
          <a:endParaRPr lang="es-PE" sz="1400"/>
        </a:p>
      </xdr:txBody>
    </xdr:sp>
    <xdr:clientData/>
  </xdr:twoCellAnchor>
  <xdr:twoCellAnchor>
    <xdr:from>
      <xdr:col>10</xdr:col>
      <xdr:colOff>546100</xdr:colOff>
      <xdr:row>48</xdr:row>
      <xdr:rowOff>105844</xdr:rowOff>
    </xdr:from>
    <xdr:to>
      <xdr:col>12</xdr:col>
      <xdr:colOff>304800</xdr:colOff>
      <xdr:row>51</xdr:row>
      <xdr:rowOff>31750</xdr:rowOff>
    </xdr:to>
    <xdr:sp macro="" textlink="">
      <xdr:nvSpPr>
        <xdr:cNvPr id="57" name="Rectángulo: esquinas redondeadas 56">
          <a:extLst>
            <a:ext uri="{FF2B5EF4-FFF2-40B4-BE49-F238E27FC236}">
              <a16:creationId xmlns:a16="http://schemas.microsoft.com/office/drawing/2014/main" id="{5B470CAF-E7CC-414C-A7F1-16DE7CBF0F4F}"/>
            </a:ext>
          </a:extLst>
        </xdr:cNvPr>
        <xdr:cNvSpPr/>
      </xdr:nvSpPr>
      <xdr:spPr>
        <a:xfrm>
          <a:off x="8166100" y="8945044"/>
          <a:ext cx="1282700" cy="478356"/>
        </a:xfrm>
        <a:prstGeom prst="roundRect">
          <a:avLst/>
        </a:prstGeom>
        <a:solidFill>
          <a:schemeClr val="accent1">
            <a:lumMod val="7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Descarga</a:t>
          </a:r>
          <a:r>
            <a:rPr lang="es-MX" sz="1050" baseline="0"/>
            <a:t> de documentos Varios</a:t>
          </a:r>
          <a:endParaRPr lang="es-PE" sz="1050"/>
        </a:p>
      </xdr:txBody>
    </xdr:sp>
    <xdr:clientData/>
  </xdr:twoCellAnchor>
  <xdr:twoCellAnchor>
    <xdr:from>
      <xdr:col>8</xdr:col>
      <xdr:colOff>698500</xdr:colOff>
      <xdr:row>3</xdr:row>
      <xdr:rowOff>112249</xdr:rowOff>
    </xdr:from>
    <xdr:to>
      <xdr:col>11</xdr:col>
      <xdr:colOff>95249</xdr:colOff>
      <xdr:row>5</xdr:row>
      <xdr:rowOff>171450</xdr:rowOff>
    </xdr:to>
    <xdr:sp macro="" textlink="">
      <xdr:nvSpPr>
        <xdr:cNvPr id="21" name="Rectángulo: esquinas redondeadas 20">
          <a:extLst>
            <a:ext uri="{FF2B5EF4-FFF2-40B4-BE49-F238E27FC236}">
              <a16:creationId xmlns:a16="http://schemas.microsoft.com/office/drawing/2014/main" id="{EBF3072D-87CF-4596-B7CE-149087E7C93A}"/>
            </a:ext>
          </a:extLst>
        </xdr:cNvPr>
        <xdr:cNvSpPr/>
      </xdr:nvSpPr>
      <xdr:spPr>
        <a:xfrm>
          <a:off x="6794500" y="664699"/>
          <a:ext cx="1682749" cy="427501"/>
        </a:xfrm>
        <a:prstGeom prst="roundRect">
          <a:avLst/>
        </a:prstGeom>
        <a:solidFill>
          <a:srgbClr val="00B050"/>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050"/>
            <a:t>Chat</a:t>
          </a:r>
          <a:r>
            <a:rPr lang="es-MX" sz="1050" baseline="0"/>
            <a:t> Mafito 2.0</a:t>
          </a:r>
          <a:endParaRPr lang="es-PE" sz="105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390525</xdr:colOff>
      <xdr:row>3</xdr:row>
      <xdr:rowOff>171450</xdr:rowOff>
    </xdr:from>
    <xdr:to>
      <xdr:col>6</xdr:col>
      <xdr:colOff>106814</xdr:colOff>
      <xdr:row>5</xdr:row>
      <xdr:rowOff>162247</xdr:rowOff>
    </xdr:to>
    <xdr:sp macro="" textlink="">
      <xdr:nvSpPr>
        <xdr:cNvPr id="3" name="Rectángulo: esquinas redondeadas 2">
          <a:extLst>
            <a:ext uri="{FF2B5EF4-FFF2-40B4-BE49-F238E27FC236}">
              <a16:creationId xmlns:a16="http://schemas.microsoft.com/office/drawing/2014/main" id="{8608600C-7F7D-488B-9DE5-08BDBA60FF9A}"/>
            </a:ext>
          </a:extLst>
        </xdr:cNvPr>
        <xdr:cNvSpPr/>
      </xdr:nvSpPr>
      <xdr:spPr>
        <a:xfrm>
          <a:off x="2676525" y="714375"/>
          <a:ext cx="1240289" cy="35274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Abril</a:t>
          </a:r>
          <a:endParaRPr lang="es-PE"/>
        </a:p>
      </xdr:txBody>
    </xdr:sp>
    <xdr:clientData/>
  </xdr:twoCellAnchor>
  <xdr:twoCellAnchor>
    <xdr:from>
      <xdr:col>6</xdr:col>
      <xdr:colOff>149225</xdr:colOff>
      <xdr:row>3</xdr:row>
      <xdr:rowOff>171450</xdr:rowOff>
    </xdr:from>
    <xdr:to>
      <xdr:col>7</xdr:col>
      <xdr:colOff>627514</xdr:colOff>
      <xdr:row>5</xdr:row>
      <xdr:rowOff>162247</xdr:rowOff>
    </xdr:to>
    <xdr:sp macro="" textlink="">
      <xdr:nvSpPr>
        <xdr:cNvPr id="7" name="Rectángulo: esquinas redondeadas 6">
          <a:extLst>
            <a:ext uri="{FF2B5EF4-FFF2-40B4-BE49-F238E27FC236}">
              <a16:creationId xmlns:a16="http://schemas.microsoft.com/office/drawing/2014/main" id="{A253DA45-83B4-4B28-84CF-53FF82447B53}"/>
            </a:ext>
          </a:extLst>
        </xdr:cNvPr>
        <xdr:cNvSpPr/>
      </xdr:nvSpPr>
      <xdr:spPr>
        <a:xfrm>
          <a:off x="3959225" y="714375"/>
          <a:ext cx="1240289" cy="35274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Mayo</a:t>
          </a:r>
          <a:endParaRPr lang="es-PE"/>
        </a:p>
      </xdr:txBody>
    </xdr:sp>
    <xdr:clientData/>
  </xdr:twoCellAnchor>
  <xdr:twoCellAnchor>
    <xdr:from>
      <xdr:col>7</xdr:col>
      <xdr:colOff>663575</xdr:colOff>
      <xdr:row>3</xdr:row>
      <xdr:rowOff>168275</xdr:rowOff>
    </xdr:from>
    <xdr:to>
      <xdr:col>9</xdr:col>
      <xdr:colOff>379864</xdr:colOff>
      <xdr:row>5</xdr:row>
      <xdr:rowOff>162247</xdr:rowOff>
    </xdr:to>
    <xdr:sp macro="" textlink="">
      <xdr:nvSpPr>
        <xdr:cNvPr id="9" name="Rectángulo: esquinas redondeadas 8">
          <a:extLst>
            <a:ext uri="{FF2B5EF4-FFF2-40B4-BE49-F238E27FC236}">
              <a16:creationId xmlns:a16="http://schemas.microsoft.com/office/drawing/2014/main" id="{7B3319DA-1A3A-44DD-9C9F-B98F1AF1FB16}"/>
            </a:ext>
          </a:extLst>
        </xdr:cNvPr>
        <xdr:cNvSpPr/>
      </xdr:nvSpPr>
      <xdr:spPr>
        <a:xfrm>
          <a:off x="5235575" y="711200"/>
          <a:ext cx="1240289" cy="35592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Junio</a:t>
          </a:r>
          <a:endParaRPr lang="es-PE"/>
        </a:p>
      </xdr:txBody>
    </xdr:sp>
    <xdr:clientData/>
  </xdr:twoCellAnchor>
  <xdr:twoCellAnchor>
    <xdr:from>
      <xdr:col>9</xdr:col>
      <xdr:colOff>425450</xdr:colOff>
      <xdr:row>3</xdr:row>
      <xdr:rowOff>158750</xdr:rowOff>
    </xdr:from>
    <xdr:to>
      <xdr:col>11</xdr:col>
      <xdr:colOff>141739</xdr:colOff>
      <xdr:row>5</xdr:row>
      <xdr:rowOff>162247</xdr:rowOff>
    </xdr:to>
    <xdr:sp macro="" textlink="">
      <xdr:nvSpPr>
        <xdr:cNvPr id="11" name="Rectángulo: esquinas redondeadas 10">
          <a:extLst>
            <a:ext uri="{FF2B5EF4-FFF2-40B4-BE49-F238E27FC236}">
              <a16:creationId xmlns:a16="http://schemas.microsoft.com/office/drawing/2014/main" id="{B8CEDF8D-55D6-4853-B887-9F1985A889F8}"/>
            </a:ext>
          </a:extLst>
        </xdr:cNvPr>
        <xdr:cNvSpPr/>
      </xdr:nvSpPr>
      <xdr:spPr>
        <a:xfrm>
          <a:off x="6521450" y="701675"/>
          <a:ext cx="1240289" cy="36544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Julio</a:t>
          </a:r>
          <a:endParaRPr lang="es-PE"/>
        </a:p>
      </xdr:txBody>
    </xdr:sp>
    <xdr:clientData/>
  </xdr:twoCellAnchor>
  <xdr:twoCellAnchor>
    <xdr:from>
      <xdr:col>11</xdr:col>
      <xdr:colOff>180975</xdr:colOff>
      <xdr:row>3</xdr:row>
      <xdr:rowOff>149225</xdr:rowOff>
    </xdr:from>
    <xdr:to>
      <xdr:col>12</xdr:col>
      <xdr:colOff>659264</xdr:colOff>
      <xdr:row>5</xdr:row>
      <xdr:rowOff>162247</xdr:rowOff>
    </xdr:to>
    <xdr:sp macro="" textlink="">
      <xdr:nvSpPr>
        <xdr:cNvPr id="13" name="Rectángulo: esquinas redondeadas 12">
          <a:extLst>
            <a:ext uri="{FF2B5EF4-FFF2-40B4-BE49-F238E27FC236}">
              <a16:creationId xmlns:a16="http://schemas.microsoft.com/office/drawing/2014/main" id="{4728C14E-9518-4DC7-9CC0-E972B02AD2CA}"/>
            </a:ext>
          </a:extLst>
        </xdr:cNvPr>
        <xdr:cNvSpPr/>
      </xdr:nvSpPr>
      <xdr:spPr>
        <a:xfrm>
          <a:off x="7800975" y="692150"/>
          <a:ext cx="1240289" cy="37497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Agosto</a:t>
          </a:r>
          <a:endParaRPr lang="es-PE"/>
        </a:p>
      </xdr:txBody>
    </xdr:sp>
    <xdr:clientData/>
  </xdr:twoCellAnchor>
  <xdr:twoCellAnchor>
    <xdr:from>
      <xdr:col>12</xdr:col>
      <xdr:colOff>704850</xdr:colOff>
      <xdr:row>3</xdr:row>
      <xdr:rowOff>142875</xdr:rowOff>
    </xdr:from>
    <xdr:to>
      <xdr:col>14</xdr:col>
      <xdr:colOff>421139</xdr:colOff>
      <xdr:row>5</xdr:row>
      <xdr:rowOff>162247</xdr:rowOff>
    </xdr:to>
    <xdr:sp macro="" textlink="">
      <xdr:nvSpPr>
        <xdr:cNvPr id="14" name="Rectángulo: esquinas redondeadas 13">
          <a:extLst>
            <a:ext uri="{FF2B5EF4-FFF2-40B4-BE49-F238E27FC236}">
              <a16:creationId xmlns:a16="http://schemas.microsoft.com/office/drawing/2014/main" id="{E36EA25B-526E-4729-B759-AAA6BE97611C}"/>
            </a:ext>
          </a:extLst>
        </xdr:cNvPr>
        <xdr:cNvSpPr/>
      </xdr:nvSpPr>
      <xdr:spPr>
        <a:xfrm>
          <a:off x="9086850" y="685800"/>
          <a:ext cx="1240289" cy="38132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Setiembre</a:t>
          </a:r>
          <a:endParaRPr lang="es-PE"/>
        </a:p>
      </xdr:txBody>
    </xdr:sp>
    <xdr:clientData/>
  </xdr:twoCellAnchor>
  <xdr:twoCellAnchor>
    <xdr:from>
      <xdr:col>14</xdr:col>
      <xdr:colOff>466725</xdr:colOff>
      <xdr:row>3</xdr:row>
      <xdr:rowOff>142875</xdr:rowOff>
    </xdr:from>
    <xdr:to>
      <xdr:col>16</xdr:col>
      <xdr:colOff>183014</xdr:colOff>
      <xdr:row>5</xdr:row>
      <xdr:rowOff>152722</xdr:rowOff>
    </xdr:to>
    <xdr:sp macro="" textlink="">
      <xdr:nvSpPr>
        <xdr:cNvPr id="15" name="Rectángulo: esquinas redondeadas 14">
          <a:extLst>
            <a:ext uri="{FF2B5EF4-FFF2-40B4-BE49-F238E27FC236}">
              <a16:creationId xmlns:a16="http://schemas.microsoft.com/office/drawing/2014/main" id="{E81B2DAF-8B5D-4D5A-A090-C0F034D4FE30}"/>
            </a:ext>
          </a:extLst>
        </xdr:cNvPr>
        <xdr:cNvSpPr/>
      </xdr:nvSpPr>
      <xdr:spPr>
        <a:xfrm>
          <a:off x="10372725" y="685800"/>
          <a:ext cx="1240289" cy="3717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Octubre</a:t>
          </a:r>
          <a:endParaRPr lang="es-PE"/>
        </a:p>
      </xdr:txBody>
    </xdr:sp>
    <xdr:clientData/>
  </xdr:twoCellAnchor>
  <xdr:twoCellAnchor>
    <xdr:from>
      <xdr:col>16</xdr:col>
      <xdr:colOff>219075</xdr:colOff>
      <xdr:row>3</xdr:row>
      <xdr:rowOff>133350</xdr:rowOff>
    </xdr:from>
    <xdr:to>
      <xdr:col>17</xdr:col>
      <xdr:colOff>720725</xdr:colOff>
      <xdr:row>5</xdr:row>
      <xdr:rowOff>143197</xdr:rowOff>
    </xdr:to>
    <xdr:sp macro="" textlink="">
      <xdr:nvSpPr>
        <xdr:cNvPr id="16" name="Rectángulo: esquinas redondeadas 15">
          <a:extLst>
            <a:ext uri="{FF2B5EF4-FFF2-40B4-BE49-F238E27FC236}">
              <a16:creationId xmlns:a16="http://schemas.microsoft.com/office/drawing/2014/main" id="{869F32F1-D32F-472F-8E89-028DF5A1B16E}"/>
            </a:ext>
          </a:extLst>
        </xdr:cNvPr>
        <xdr:cNvSpPr/>
      </xdr:nvSpPr>
      <xdr:spPr>
        <a:xfrm>
          <a:off x="11649075" y="676275"/>
          <a:ext cx="1263650" cy="37179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Noviembre</a:t>
          </a:r>
          <a:endParaRPr lang="es-PE"/>
        </a:p>
      </xdr:txBody>
    </xdr:sp>
    <xdr:clientData/>
  </xdr:twoCellAnchor>
  <xdr:twoCellAnchor>
    <xdr:from>
      <xdr:col>18</xdr:col>
      <xdr:colOff>6350</xdr:colOff>
      <xdr:row>3</xdr:row>
      <xdr:rowOff>123825</xdr:rowOff>
    </xdr:from>
    <xdr:to>
      <xdr:col>19</xdr:col>
      <xdr:colOff>484639</xdr:colOff>
      <xdr:row>5</xdr:row>
      <xdr:rowOff>130497</xdr:rowOff>
    </xdr:to>
    <xdr:sp macro="" textlink="">
      <xdr:nvSpPr>
        <xdr:cNvPr id="17" name="Rectángulo: esquinas redondeadas 16">
          <a:extLst>
            <a:ext uri="{FF2B5EF4-FFF2-40B4-BE49-F238E27FC236}">
              <a16:creationId xmlns:a16="http://schemas.microsoft.com/office/drawing/2014/main" id="{B83500A3-6F13-49A5-8BCD-8D48F2DEC5CF}"/>
            </a:ext>
          </a:extLst>
        </xdr:cNvPr>
        <xdr:cNvSpPr/>
      </xdr:nvSpPr>
      <xdr:spPr>
        <a:xfrm>
          <a:off x="12960350" y="666750"/>
          <a:ext cx="1240289" cy="36862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P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Diciembre</a:t>
          </a:r>
          <a:endParaRPr lang="es-PE"/>
        </a:p>
      </xdr:txBody>
    </xdr:sp>
    <xdr:clientData/>
  </xdr:twoCellAnchor>
  <xdr:twoCellAnchor>
    <xdr:from>
      <xdr:col>4</xdr:col>
      <xdr:colOff>371929</xdr:colOff>
      <xdr:row>6</xdr:row>
      <xdr:rowOff>81644</xdr:rowOff>
    </xdr:from>
    <xdr:to>
      <xdr:col>7</xdr:col>
      <xdr:colOff>598715</xdr:colOff>
      <xdr:row>10</xdr:row>
      <xdr:rowOff>18143</xdr:rowOff>
    </xdr:to>
    <xdr:sp macro="" textlink="">
      <xdr:nvSpPr>
        <xdr:cNvPr id="18" name="Rectángulo: esquinas redondeadas 17">
          <a:extLst>
            <a:ext uri="{FF2B5EF4-FFF2-40B4-BE49-F238E27FC236}">
              <a16:creationId xmlns:a16="http://schemas.microsoft.com/office/drawing/2014/main" id="{AAD5AB31-EABF-4ED5-AE4A-9B41895F9BF7}"/>
            </a:ext>
          </a:extLst>
        </xdr:cNvPr>
        <xdr:cNvSpPr/>
      </xdr:nvSpPr>
      <xdr:spPr>
        <a:xfrm>
          <a:off x="3419929" y="1170215"/>
          <a:ext cx="2512786" cy="6622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1400"/>
            <a:t>Migración</a:t>
          </a:r>
          <a:r>
            <a:rPr lang="es-PE" sz="1400" baseline="0"/>
            <a:t> y desarrollo formulario contáctanos</a:t>
          </a:r>
          <a:endParaRPr lang="es-PE" sz="1400"/>
        </a:p>
      </xdr:txBody>
    </xdr:sp>
    <xdr:clientData/>
  </xdr:twoCellAnchor>
  <xdr:twoCellAnchor>
    <xdr:from>
      <xdr:col>7</xdr:col>
      <xdr:colOff>524329</xdr:colOff>
      <xdr:row>10</xdr:row>
      <xdr:rowOff>34472</xdr:rowOff>
    </xdr:from>
    <xdr:to>
      <xdr:col>10</xdr:col>
      <xdr:colOff>199571</xdr:colOff>
      <xdr:row>15</xdr:row>
      <xdr:rowOff>45357</xdr:rowOff>
    </xdr:to>
    <xdr:sp macro="" textlink="">
      <xdr:nvSpPr>
        <xdr:cNvPr id="19" name="Rectángulo: esquinas redondeadas 18">
          <a:extLst>
            <a:ext uri="{FF2B5EF4-FFF2-40B4-BE49-F238E27FC236}">
              <a16:creationId xmlns:a16="http://schemas.microsoft.com/office/drawing/2014/main" id="{162511A7-F10D-4D98-81A6-51EDC7361514}"/>
            </a:ext>
          </a:extLst>
        </xdr:cNvPr>
        <xdr:cNvSpPr/>
      </xdr:nvSpPr>
      <xdr:spPr>
        <a:xfrm>
          <a:off x="5858329" y="1848758"/>
          <a:ext cx="1961242" cy="9180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1400"/>
            <a:t>Migración y desarrollo libro de reclamaciones virtual</a:t>
          </a:r>
        </a:p>
      </xdr:txBody>
    </xdr:sp>
    <xdr:clientData/>
  </xdr:twoCellAnchor>
  <xdr:twoCellAnchor>
    <xdr:from>
      <xdr:col>10</xdr:col>
      <xdr:colOff>150587</xdr:colOff>
      <xdr:row>14</xdr:row>
      <xdr:rowOff>150586</xdr:rowOff>
    </xdr:from>
    <xdr:to>
      <xdr:col>13</xdr:col>
      <xdr:colOff>644071</xdr:colOff>
      <xdr:row>18</xdr:row>
      <xdr:rowOff>87086</xdr:rowOff>
    </xdr:to>
    <xdr:sp macro="" textlink="">
      <xdr:nvSpPr>
        <xdr:cNvPr id="20" name="Rectángulo: esquinas redondeadas 19">
          <a:extLst>
            <a:ext uri="{FF2B5EF4-FFF2-40B4-BE49-F238E27FC236}">
              <a16:creationId xmlns:a16="http://schemas.microsoft.com/office/drawing/2014/main" id="{CCE4C4BC-EF10-427E-8B99-AA5780D93963}"/>
            </a:ext>
          </a:extLst>
        </xdr:cNvPr>
        <xdr:cNvSpPr/>
      </xdr:nvSpPr>
      <xdr:spPr>
        <a:xfrm>
          <a:off x="7770587" y="2690586"/>
          <a:ext cx="2779484" cy="6622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1400"/>
            <a:t>Requerimientos del portal web MAF</a:t>
          </a:r>
          <a:r>
            <a:rPr lang="es-PE" sz="1400" baseline="0"/>
            <a:t> Fase 3.2</a:t>
          </a:r>
          <a:endParaRPr lang="es-PE" sz="1400"/>
        </a:p>
      </xdr:txBody>
    </xdr:sp>
    <xdr:clientData/>
  </xdr:twoCellAnchor>
  <xdr:twoCellAnchor>
    <xdr:from>
      <xdr:col>13</xdr:col>
      <xdr:colOff>584201</xdr:colOff>
      <xdr:row>18</xdr:row>
      <xdr:rowOff>39914</xdr:rowOff>
    </xdr:from>
    <xdr:to>
      <xdr:col>17</xdr:col>
      <xdr:colOff>315685</xdr:colOff>
      <xdr:row>21</xdr:row>
      <xdr:rowOff>157842</xdr:rowOff>
    </xdr:to>
    <xdr:sp macro="" textlink="">
      <xdr:nvSpPr>
        <xdr:cNvPr id="21" name="Rectángulo: esquinas redondeadas 20">
          <a:extLst>
            <a:ext uri="{FF2B5EF4-FFF2-40B4-BE49-F238E27FC236}">
              <a16:creationId xmlns:a16="http://schemas.microsoft.com/office/drawing/2014/main" id="{641CD7E0-D559-434D-8957-5428EA251643}"/>
            </a:ext>
          </a:extLst>
        </xdr:cNvPr>
        <xdr:cNvSpPr/>
      </xdr:nvSpPr>
      <xdr:spPr>
        <a:xfrm>
          <a:off x="10490201" y="3305628"/>
          <a:ext cx="2779484" cy="6622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1400"/>
            <a:t>Nuevos requerimientos</a:t>
          </a:r>
          <a:r>
            <a:rPr lang="es-PE" sz="1400" baseline="0"/>
            <a:t> servicio al cliente</a:t>
          </a:r>
          <a:endParaRPr lang="es-PE" sz="1400"/>
        </a:p>
      </xdr:txBody>
    </xdr:sp>
    <xdr:clientData/>
  </xdr:twoCellAnchor>
  <xdr:twoCellAnchor>
    <xdr:from>
      <xdr:col>17</xdr:col>
      <xdr:colOff>235857</xdr:colOff>
      <xdr:row>21</xdr:row>
      <xdr:rowOff>165099</xdr:rowOff>
    </xdr:from>
    <xdr:to>
      <xdr:col>19</xdr:col>
      <xdr:colOff>495299</xdr:colOff>
      <xdr:row>25</xdr:row>
      <xdr:rowOff>101599</xdr:rowOff>
    </xdr:to>
    <xdr:sp macro="" textlink="">
      <xdr:nvSpPr>
        <xdr:cNvPr id="22" name="Rectángulo: esquinas redondeadas 21">
          <a:extLst>
            <a:ext uri="{FF2B5EF4-FFF2-40B4-BE49-F238E27FC236}">
              <a16:creationId xmlns:a16="http://schemas.microsoft.com/office/drawing/2014/main" id="{A72931A6-43F6-43A8-A141-622470F1A703}"/>
            </a:ext>
          </a:extLst>
        </xdr:cNvPr>
        <xdr:cNvSpPr/>
      </xdr:nvSpPr>
      <xdr:spPr>
        <a:xfrm>
          <a:off x="13189857" y="3975099"/>
          <a:ext cx="1783442" cy="6622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1400"/>
            <a:t>Requerimientos otras áreas</a:t>
          </a:r>
        </a:p>
      </xdr:txBody>
    </xdr:sp>
    <xdr:clientData/>
  </xdr:twoCellAnchor>
  <xdr:twoCellAnchor>
    <xdr:from>
      <xdr:col>10</xdr:col>
      <xdr:colOff>199571</xdr:colOff>
      <xdr:row>19</xdr:row>
      <xdr:rowOff>117928</xdr:rowOff>
    </xdr:from>
    <xdr:to>
      <xdr:col>13</xdr:col>
      <xdr:colOff>208643</xdr:colOff>
      <xdr:row>27</xdr:row>
      <xdr:rowOff>74083</xdr:rowOff>
    </xdr:to>
    <xdr:sp macro="" textlink="">
      <xdr:nvSpPr>
        <xdr:cNvPr id="23" name="CuadroTexto 22">
          <a:extLst>
            <a:ext uri="{FF2B5EF4-FFF2-40B4-BE49-F238E27FC236}">
              <a16:creationId xmlns:a16="http://schemas.microsoft.com/office/drawing/2014/main" id="{6507A29D-9BA9-4907-BF4C-508BB9ECC7BA}"/>
            </a:ext>
          </a:extLst>
        </xdr:cNvPr>
        <xdr:cNvSpPr txBox="1"/>
      </xdr:nvSpPr>
      <xdr:spPr>
        <a:xfrm>
          <a:off x="7819571" y="3536345"/>
          <a:ext cx="2295072" cy="1395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Requerimientos pendiente de desarrollo:</a:t>
          </a:r>
        </a:p>
        <a:p>
          <a:r>
            <a:rPr lang="es-PE" sz="1100"/>
            <a:t>*Módulo</a:t>
          </a:r>
          <a:r>
            <a:rPr lang="es-PE" sz="1100" baseline="0"/>
            <a:t> de comprobantes de pago</a:t>
          </a:r>
        </a:p>
        <a:p>
          <a:r>
            <a:rPr lang="es-PE" sz="1100" baseline="0"/>
            <a:t>*Módulo de claves temporales</a:t>
          </a:r>
        </a:p>
        <a:p>
          <a:r>
            <a:rPr lang="es-PE" sz="1100" baseline="0"/>
            <a:t>*Módulo de preguntas frecuentes</a:t>
          </a:r>
        </a:p>
        <a:p>
          <a:r>
            <a:rPr lang="es-PE" sz="1100" baseline="0"/>
            <a:t>*Establecer control de alertas/caídas</a:t>
          </a:r>
        </a:p>
        <a:p>
          <a:r>
            <a:rPr lang="es-PE" sz="1100" baseline="0"/>
            <a:t>*Funcionalidad Carta no adeudo</a:t>
          </a:r>
        </a:p>
        <a:p>
          <a:endParaRPr lang="es-PE" sz="1100"/>
        </a:p>
      </xdr:txBody>
    </xdr:sp>
    <xdr:clientData/>
  </xdr:twoCellAnchor>
  <xdr:twoCellAnchor>
    <xdr:from>
      <xdr:col>13</xdr:col>
      <xdr:colOff>743857</xdr:colOff>
      <xdr:row>22</xdr:row>
      <xdr:rowOff>136072</xdr:rowOff>
    </xdr:from>
    <xdr:to>
      <xdr:col>16</xdr:col>
      <xdr:colOff>752929</xdr:colOff>
      <xdr:row>29</xdr:row>
      <xdr:rowOff>18144</xdr:rowOff>
    </xdr:to>
    <xdr:sp macro="" textlink="">
      <xdr:nvSpPr>
        <xdr:cNvPr id="24" name="CuadroTexto 23">
          <a:extLst>
            <a:ext uri="{FF2B5EF4-FFF2-40B4-BE49-F238E27FC236}">
              <a16:creationId xmlns:a16="http://schemas.microsoft.com/office/drawing/2014/main" id="{629E9874-6926-4458-AB59-D56460831ACA}"/>
            </a:ext>
          </a:extLst>
        </xdr:cNvPr>
        <xdr:cNvSpPr txBox="1"/>
      </xdr:nvSpPr>
      <xdr:spPr>
        <a:xfrm>
          <a:off x="10649857" y="4127501"/>
          <a:ext cx="2295072" cy="11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Nuevos requerimientos:</a:t>
          </a:r>
        </a:p>
        <a:p>
          <a:r>
            <a:rPr lang="es-PE" sz="1100"/>
            <a:t>*Simulación</a:t>
          </a:r>
          <a:r>
            <a:rPr lang="es-PE" sz="1100" baseline="0"/>
            <a:t> de precancelaciones.</a:t>
          </a:r>
        </a:p>
        <a:p>
          <a:r>
            <a:rPr lang="es-PE" sz="1100" baseline="0"/>
            <a:t>*Información de campañas aprobadas.</a:t>
          </a:r>
        </a:p>
        <a:p>
          <a:r>
            <a:rPr lang="es-PE" sz="1100" baseline="0"/>
            <a:t>*Adjuntar comprobantes al CRM</a:t>
          </a:r>
        </a:p>
        <a:p>
          <a:r>
            <a:rPr lang="es-PE" sz="1100" baseline="0"/>
            <a:t>*Otros requerimientos por revisar</a:t>
          </a:r>
          <a:endParaRPr lang="es-PE" sz="1100"/>
        </a:p>
      </xdr:txBody>
    </xdr:sp>
    <xdr:clientData/>
  </xdr:twoCellAnchor>
  <xdr:twoCellAnchor>
    <xdr:from>
      <xdr:col>17</xdr:col>
      <xdr:colOff>206828</xdr:colOff>
      <xdr:row>26</xdr:row>
      <xdr:rowOff>70758</xdr:rowOff>
    </xdr:from>
    <xdr:to>
      <xdr:col>20</xdr:col>
      <xdr:colOff>381000</xdr:colOff>
      <xdr:row>32</xdr:row>
      <xdr:rowOff>134259</xdr:rowOff>
    </xdr:to>
    <xdr:sp macro="" textlink="">
      <xdr:nvSpPr>
        <xdr:cNvPr id="25" name="CuadroTexto 24">
          <a:extLst>
            <a:ext uri="{FF2B5EF4-FFF2-40B4-BE49-F238E27FC236}">
              <a16:creationId xmlns:a16="http://schemas.microsoft.com/office/drawing/2014/main" id="{63BE7546-5F36-41A3-AABD-DEC699E78EFC}"/>
            </a:ext>
          </a:extLst>
        </xdr:cNvPr>
        <xdr:cNvSpPr txBox="1"/>
      </xdr:nvSpPr>
      <xdr:spPr>
        <a:xfrm>
          <a:off x="13160828" y="4787901"/>
          <a:ext cx="2460172" cy="11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Nuevos requerimientos otras áreas:</a:t>
          </a:r>
        </a:p>
        <a:p>
          <a:r>
            <a:rPr lang="es-PE" sz="1100"/>
            <a:t>*Legal Design</a:t>
          </a:r>
        </a:p>
        <a:p>
          <a:r>
            <a:rPr lang="es-PE" sz="1100"/>
            <a:t>*Préstamo personal</a:t>
          </a:r>
          <a:r>
            <a:rPr lang="es-PE" sz="1100" baseline="0"/>
            <a:t> (cotizadores).</a:t>
          </a:r>
        </a:p>
        <a:p>
          <a:r>
            <a:rPr lang="es-PE" sz="1100" baseline="0"/>
            <a:t>*Área de seguros (autogestión póliza)</a:t>
          </a:r>
        </a:p>
        <a:p>
          <a:r>
            <a:rPr lang="es-PE" sz="1100" baseline="0"/>
            <a:t>*Kinto gestión y seguimiento.</a:t>
          </a:r>
          <a:endParaRPr lang="es-P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siniestros@mafperu.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showGridLines="0" topLeftCell="A34" workbookViewId="0">
      <selection activeCell="B41" sqref="B41"/>
    </sheetView>
  </sheetViews>
  <sheetFormatPr baseColWidth="10" defaultColWidth="8.7265625" defaultRowHeight="14.5" x14ac:dyDescent="0.35"/>
  <cols>
    <col min="2" max="2" width="20.26953125" customWidth="1"/>
    <col min="3" max="3" width="20.54296875" customWidth="1"/>
    <col min="4" max="4" width="18.54296875" bestFit="1" customWidth="1"/>
    <col min="5" max="5" width="20.6328125" customWidth="1"/>
    <col min="6" max="6" width="20.26953125" bestFit="1" customWidth="1"/>
    <col min="7" max="7" width="17.7265625" bestFit="1" customWidth="1"/>
    <col min="8" max="8" width="24.7265625" customWidth="1"/>
    <col min="9" max="9" width="19.08984375" customWidth="1"/>
    <col min="11" max="11" width="19" bestFit="1" customWidth="1"/>
    <col min="12" max="12" width="15.6328125" customWidth="1"/>
  </cols>
  <sheetData>
    <row r="1" spans="1:9" x14ac:dyDescent="0.35">
      <c r="A1" s="48" t="s">
        <v>6</v>
      </c>
      <c r="B1" s="48"/>
      <c r="C1" s="48"/>
      <c r="D1" s="48"/>
      <c r="E1" s="48"/>
      <c r="F1" s="48"/>
    </row>
    <row r="2" spans="1:9" x14ac:dyDescent="0.35">
      <c r="A2" s="49"/>
      <c r="B2" s="49"/>
      <c r="C2" s="49"/>
      <c r="D2" s="49"/>
      <c r="E2" s="49"/>
      <c r="F2" s="49"/>
    </row>
    <row r="3" spans="1:9" x14ac:dyDescent="0.35">
      <c r="A3" s="1" t="s">
        <v>5</v>
      </c>
      <c r="B3" s="1" t="s">
        <v>0</v>
      </c>
      <c r="C3" s="1" t="s">
        <v>1</v>
      </c>
      <c r="D3" s="1" t="s">
        <v>2</v>
      </c>
      <c r="E3" s="1" t="s">
        <v>3</v>
      </c>
      <c r="F3" s="1" t="s">
        <v>4</v>
      </c>
    </row>
    <row r="4" spans="1:9" x14ac:dyDescent="0.35">
      <c r="A4" s="2">
        <v>202110</v>
      </c>
      <c r="B4" s="2">
        <v>414</v>
      </c>
      <c r="C4" s="2">
        <v>20536</v>
      </c>
      <c r="D4" s="2"/>
      <c r="E4" s="2"/>
      <c r="F4" s="3">
        <f>IFERROR(B4/C4,0)</f>
        <v>2.015971951694585E-2</v>
      </c>
      <c r="H4" s="5" t="s">
        <v>10</v>
      </c>
      <c r="I4" s="5" t="s">
        <v>9</v>
      </c>
    </row>
    <row r="5" spans="1:9" x14ac:dyDescent="0.35">
      <c r="A5" s="2">
        <v>202111</v>
      </c>
      <c r="B5" s="2">
        <v>682</v>
      </c>
      <c r="C5" s="2">
        <v>20983</v>
      </c>
      <c r="D5" s="2">
        <f>B5-B4</f>
        <v>268</v>
      </c>
      <c r="E5" s="2">
        <f>C5-C4</f>
        <v>447</v>
      </c>
      <c r="F5" s="3">
        <f t="shared" ref="F5:F30" si="0">IFERROR(B5/C5,0)</f>
        <v>3.2502502025449173E-2</v>
      </c>
      <c r="H5" s="2">
        <v>500</v>
      </c>
      <c r="I5" s="6" t="s">
        <v>7</v>
      </c>
    </row>
    <row r="6" spans="1:9" x14ac:dyDescent="0.35">
      <c r="A6" s="2">
        <v>202112</v>
      </c>
      <c r="B6" s="2">
        <v>1081</v>
      </c>
      <c r="C6" s="2">
        <v>21217</v>
      </c>
      <c r="D6" s="2">
        <f t="shared" ref="D6:D30" si="1">B6-B5</f>
        <v>399</v>
      </c>
      <c r="E6" s="2">
        <f t="shared" ref="E6:E30" si="2">C6-C5</f>
        <v>234</v>
      </c>
      <c r="F6" s="3">
        <f t="shared" si="0"/>
        <v>5.0949710138096807E-2</v>
      </c>
      <c r="H6" s="2">
        <v>250</v>
      </c>
      <c r="I6" s="7" t="s">
        <v>8</v>
      </c>
    </row>
    <row r="7" spans="1:9" x14ac:dyDescent="0.35">
      <c r="A7" s="2">
        <v>202201</v>
      </c>
      <c r="B7" s="2">
        <v>1390</v>
      </c>
      <c r="C7" s="2">
        <v>21372</v>
      </c>
      <c r="D7" s="2">
        <f t="shared" si="1"/>
        <v>309</v>
      </c>
      <c r="E7" s="2">
        <f t="shared" si="2"/>
        <v>155</v>
      </c>
      <c r="F7" s="3">
        <f t="shared" si="0"/>
        <v>6.5038367958075993E-2</v>
      </c>
      <c r="H7" s="2" t="s">
        <v>11</v>
      </c>
      <c r="I7" s="8"/>
    </row>
    <row r="8" spans="1:9" x14ac:dyDescent="0.35">
      <c r="A8" s="2">
        <v>202202</v>
      </c>
      <c r="B8" s="2">
        <v>1690</v>
      </c>
      <c r="C8" s="2">
        <v>21440</v>
      </c>
      <c r="D8" s="2">
        <f t="shared" si="1"/>
        <v>300</v>
      </c>
      <c r="E8" s="2">
        <f t="shared" si="2"/>
        <v>68</v>
      </c>
      <c r="F8" s="3">
        <f t="shared" si="0"/>
        <v>7.882462686567164E-2</v>
      </c>
    </row>
    <row r="9" spans="1:9" x14ac:dyDescent="0.35">
      <c r="A9" s="2">
        <v>202203</v>
      </c>
      <c r="B9" s="2">
        <v>1966</v>
      </c>
      <c r="C9" s="2">
        <v>21613</v>
      </c>
      <c r="D9" s="2">
        <f t="shared" si="1"/>
        <v>276</v>
      </c>
      <c r="E9" s="2">
        <f t="shared" si="2"/>
        <v>173</v>
      </c>
      <c r="F9" s="3">
        <f t="shared" si="0"/>
        <v>9.0963771804006846E-2</v>
      </c>
    </row>
    <row r="10" spans="1:9" x14ac:dyDescent="0.35">
      <c r="A10" s="2">
        <v>202204</v>
      </c>
      <c r="B10" s="2">
        <v>2202</v>
      </c>
      <c r="C10" s="2">
        <v>21726</v>
      </c>
      <c r="D10" s="2">
        <f t="shared" si="1"/>
        <v>236</v>
      </c>
      <c r="E10" s="2">
        <f t="shared" si="2"/>
        <v>113</v>
      </c>
      <c r="F10" s="3">
        <f t="shared" si="0"/>
        <v>0.10135321734327533</v>
      </c>
    </row>
    <row r="11" spans="1:9" x14ac:dyDescent="0.35">
      <c r="A11" s="2">
        <v>202205</v>
      </c>
      <c r="B11" s="2">
        <v>2599</v>
      </c>
      <c r="C11" s="2">
        <v>21886</v>
      </c>
      <c r="D11" s="2">
        <f t="shared" si="1"/>
        <v>397</v>
      </c>
      <c r="E11" s="2">
        <f t="shared" si="2"/>
        <v>160</v>
      </c>
      <c r="F11" s="3">
        <f t="shared" si="0"/>
        <v>0.11875171342410673</v>
      </c>
      <c r="I11" t="s">
        <v>132</v>
      </c>
    </row>
    <row r="12" spans="1:9" x14ac:dyDescent="0.35">
      <c r="A12" s="2">
        <v>202206</v>
      </c>
      <c r="B12" s="2">
        <v>2925</v>
      </c>
      <c r="C12" s="2">
        <v>22151</v>
      </c>
      <c r="D12" s="2">
        <f t="shared" si="1"/>
        <v>326</v>
      </c>
      <c r="E12" s="2">
        <f t="shared" si="2"/>
        <v>265</v>
      </c>
      <c r="F12" s="3">
        <f t="shared" si="0"/>
        <v>0.13204821452756083</v>
      </c>
      <c r="H12">
        <v>1</v>
      </c>
      <c r="I12" t="s">
        <v>133</v>
      </c>
    </row>
    <row r="13" spans="1:9" x14ac:dyDescent="0.35">
      <c r="A13" s="2">
        <v>202207</v>
      </c>
      <c r="B13" s="2">
        <v>3276</v>
      </c>
      <c r="C13" s="2">
        <v>22315</v>
      </c>
      <c r="D13" s="2">
        <f t="shared" si="1"/>
        <v>351</v>
      </c>
      <c r="E13" s="2">
        <f t="shared" si="2"/>
        <v>164</v>
      </c>
      <c r="F13" s="3">
        <f t="shared" si="0"/>
        <v>0.14680708043916649</v>
      </c>
      <c r="H13">
        <v>2</v>
      </c>
      <c r="I13" t="s">
        <v>137</v>
      </c>
    </row>
    <row r="14" spans="1:9" x14ac:dyDescent="0.35">
      <c r="A14" s="2">
        <v>202208</v>
      </c>
      <c r="B14" s="2">
        <v>3577</v>
      </c>
      <c r="C14" s="2">
        <v>22394</v>
      </c>
      <c r="D14" s="2">
        <f t="shared" si="1"/>
        <v>301</v>
      </c>
      <c r="E14" s="2">
        <f t="shared" si="2"/>
        <v>79</v>
      </c>
      <c r="F14" s="3">
        <f t="shared" si="0"/>
        <v>0.15973028489774047</v>
      </c>
      <c r="H14">
        <v>3</v>
      </c>
      <c r="I14" t="s">
        <v>138</v>
      </c>
    </row>
    <row r="15" spans="1:9" x14ac:dyDescent="0.35">
      <c r="A15" s="2">
        <v>202209</v>
      </c>
      <c r="B15" s="2">
        <v>3974</v>
      </c>
      <c r="C15" s="2">
        <v>22583</v>
      </c>
      <c r="D15" s="2">
        <f t="shared" si="1"/>
        <v>397</v>
      </c>
      <c r="E15" s="2">
        <f t="shared" si="2"/>
        <v>189</v>
      </c>
      <c r="F15" s="3">
        <f t="shared" si="0"/>
        <v>0.17597307709338883</v>
      </c>
      <c r="H15">
        <v>4</v>
      </c>
      <c r="I15" t="s">
        <v>134</v>
      </c>
    </row>
    <row r="16" spans="1:9" x14ac:dyDescent="0.35">
      <c r="A16" s="2">
        <v>202210</v>
      </c>
      <c r="B16" s="2">
        <v>4279</v>
      </c>
      <c r="C16" s="2">
        <v>22677</v>
      </c>
      <c r="D16" s="2">
        <f t="shared" si="1"/>
        <v>305</v>
      </c>
      <c r="E16" s="2">
        <f t="shared" si="2"/>
        <v>94</v>
      </c>
      <c r="F16" s="3">
        <f t="shared" si="0"/>
        <v>0.18869338977818936</v>
      </c>
      <c r="H16">
        <v>5</v>
      </c>
      <c r="I16" t="s">
        <v>139</v>
      </c>
    </row>
    <row r="17" spans="1:9" x14ac:dyDescent="0.35">
      <c r="A17" s="2">
        <v>202211</v>
      </c>
      <c r="B17" s="2">
        <v>4467</v>
      </c>
      <c r="C17" s="2">
        <v>22937</v>
      </c>
      <c r="D17" s="2">
        <f t="shared" si="1"/>
        <v>188</v>
      </c>
      <c r="E17" s="2">
        <f t="shared" si="2"/>
        <v>260</v>
      </c>
      <c r="F17" s="3">
        <f t="shared" si="0"/>
        <v>0.19475083925535161</v>
      </c>
      <c r="H17">
        <v>6</v>
      </c>
      <c r="I17" t="s">
        <v>140</v>
      </c>
    </row>
    <row r="18" spans="1:9" x14ac:dyDescent="0.35">
      <c r="A18" s="2">
        <v>202212</v>
      </c>
      <c r="B18" s="2">
        <v>4583</v>
      </c>
      <c r="C18" s="2">
        <v>23163</v>
      </c>
      <c r="D18" s="2">
        <f t="shared" si="1"/>
        <v>116</v>
      </c>
      <c r="E18" s="2">
        <f t="shared" si="2"/>
        <v>226</v>
      </c>
      <c r="F18" s="3">
        <f t="shared" si="0"/>
        <v>0.19785865388766569</v>
      </c>
      <c r="H18">
        <v>7</v>
      </c>
      <c r="I18" t="s">
        <v>141</v>
      </c>
    </row>
    <row r="19" spans="1:9" x14ac:dyDescent="0.35">
      <c r="A19" s="2">
        <v>202301</v>
      </c>
      <c r="B19" s="2">
        <v>5238</v>
      </c>
      <c r="C19" s="2">
        <v>23133</v>
      </c>
      <c r="D19" s="2">
        <f t="shared" si="1"/>
        <v>655</v>
      </c>
      <c r="E19" s="2">
        <f t="shared" si="2"/>
        <v>-30</v>
      </c>
      <c r="F19" s="3">
        <f t="shared" si="0"/>
        <v>0.22642977564518221</v>
      </c>
      <c r="H19">
        <v>8</v>
      </c>
      <c r="I19" t="s">
        <v>142</v>
      </c>
    </row>
    <row r="20" spans="1:9" x14ac:dyDescent="0.35">
      <c r="A20" s="2">
        <v>202302</v>
      </c>
      <c r="B20" s="2">
        <v>5077</v>
      </c>
      <c r="C20" s="2">
        <v>23230</v>
      </c>
      <c r="D20" s="2">
        <f t="shared" si="1"/>
        <v>-161</v>
      </c>
      <c r="E20" s="2">
        <f t="shared" si="2"/>
        <v>97</v>
      </c>
      <c r="F20" s="3">
        <f t="shared" si="0"/>
        <v>0.21855359448988376</v>
      </c>
      <c r="H20">
        <v>9</v>
      </c>
      <c r="I20" t="s">
        <v>143</v>
      </c>
    </row>
    <row r="21" spans="1:9" x14ac:dyDescent="0.35">
      <c r="A21" s="2">
        <v>202303</v>
      </c>
      <c r="B21" s="2">
        <v>5294</v>
      </c>
      <c r="C21" s="2">
        <v>23452</v>
      </c>
      <c r="D21" s="2">
        <f t="shared" si="1"/>
        <v>217</v>
      </c>
      <c r="E21" s="2">
        <f t="shared" si="2"/>
        <v>222</v>
      </c>
      <c r="F21" s="3">
        <f t="shared" si="0"/>
        <v>0.22573767695718916</v>
      </c>
      <c r="H21">
        <v>10</v>
      </c>
      <c r="I21" t="s">
        <v>144</v>
      </c>
    </row>
    <row r="22" spans="1:9" x14ac:dyDescent="0.35">
      <c r="A22" s="2">
        <v>202304</v>
      </c>
      <c r="B22" s="2">
        <v>5451</v>
      </c>
      <c r="C22" s="2">
        <v>23631</v>
      </c>
      <c r="D22" s="2">
        <f t="shared" si="1"/>
        <v>157</v>
      </c>
      <c r="E22" s="2">
        <f t="shared" si="2"/>
        <v>179</v>
      </c>
      <c r="F22" s="3">
        <f t="shared" si="0"/>
        <v>0.23067157547289577</v>
      </c>
      <c r="H22">
        <v>11</v>
      </c>
      <c r="I22" t="s">
        <v>145</v>
      </c>
    </row>
    <row r="23" spans="1:9" x14ac:dyDescent="0.35">
      <c r="A23" s="2">
        <v>202305</v>
      </c>
      <c r="B23" s="2">
        <v>5955</v>
      </c>
      <c r="C23" s="2">
        <v>23829</v>
      </c>
      <c r="D23" s="2">
        <f t="shared" si="1"/>
        <v>504</v>
      </c>
      <c r="E23" s="2">
        <f t="shared" si="2"/>
        <v>198</v>
      </c>
      <c r="F23" s="3">
        <f t="shared" si="0"/>
        <v>0.24990557723781948</v>
      </c>
    </row>
    <row r="24" spans="1:9" x14ac:dyDescent="0.35">
      <c r="A24" s="2">
        <v>202306</v>
      </c>
      <c r="B24" s="2">
        <v>6012</v>
      </c>
      <c r="C24" s="2">
        <v>24042</v>
      </c>
      <c r="D24" s="2">
        <f t="shared" si="1"/>
        <v>57</v>
      </c>
      <c r="E24" s="2">
        <f t="shared" si="2"/>
        <v>213</v>
      </c>
      <c r="F24" s="3">
        <f t="shared" si="0"/>
        <v>0.2500623908160719</v>
      </c>
    </row>
    <row r="25" spans="1:9" x14ac:dyDescent="0.35">
      <c r="A25" s="2">
        <v>202307</v>
      </c>
      <c r="B25" s="2">
        <v>6414</v>
      </c>
      <c r="C25" s="2">
        <v>24324</v>
      </c>
      <c r="D25" s="2">
        <f t="shared" si="1"/>
        <v>402</v>
      </c>
      <c r="E25" s="2">
        <f t="shared" si="2"/>
        <v>282</v>
      </c>
      <c r="F25" s="3">
        <f t="shared" si="0"/>
        <v>0.26369018253576715</v>
      </c>
    </row>
    <row r="26" spans="1:9" x14ac:dyDescent="0.35">
      <c r="A26" s="2">
        <v>202308</v>
      </c>
      <c r="B26" s="2">
        <v>7172</v>
      </c>
      <c r="C26" s="2">
        <v>24491</v>
      </c>
      <c r="D26" s="2">
        <f t="shared" si="1"/>
        <v>758</v>
      </c>
      <c r="E26" s="2">
        <f t="shared" si="2"/>
        <v>167</v>
      </c>
      <c r="F26" s="3">
        <f t="shared" si="0"/>
        <v>0.29284226858846107</v>
      </c>
      <c r="H26" t="s">
        <v>135</v>
      </c>
    </row>
    <row r="27" spans="1:9" x14ac:dyDescent="0.35">
      <c r="A27" s="2">
        <v>202309</v>
      </c>
      <c r="B27" s="2">
        <v>6979</v>
      </c>
      <c r="C27" s="2">
        <v>24724</v>
      </c>
      <c r="D27" s="2">
        <f t="shared" si="1"/>
        <v>-193</v>
      </c>
      <c r="E27" s="2">
        <f t="shared" si="2"/>
        <v>233</v>
      </c>
      <c r="F27" s="3">
        <f t="shared" si="0"/>
        <v>0.28227633069082675</v>
      </c>
      <c r="H27" t="s">
        <v>136</v>
      </c>
    </row>
    <row r="28" spans="1:9" x14ac:dyDescent="0.35">
      <c r="A28" s="2">
        <v>202310</v>
      </c>
      <c r="B28" s="2">
        <v>6895</v>
      </c>
      <c r="C28" s="2">
        <v>25110</v>
      </c>
      <c r="D28" s="2">
        <f t="shared" si="1"/>
        <v>-84</v>
      </c>
      <c r="E28" s="2">
        <f t="shared" si="2"/>
        <v>386</v>
      </c>
      <c r="F28" s="3">
        <f t="shared" si="0"/>
        <v>0.27459179609717244</v>
      </c>
    </row>
    <row r="29" spans="1:9" x14ac:dyDescent="0.35">
      <c r="A29" s="2">
        <v>202311</v>
      </c>
      <c r="B29" s="2">
        <v>7268</v>
      </c>
      <c r="C29" s="2">
        <v>25512</v>
      </c>
      <c r="D29" s="2">
        <f t="shared" si="1"/>
        <v>373</v>
      </c>
      <c r="E29" s="2">
        <f t="shared" si="2"/>
        <v>402</v>
      </c>
      <c r="F29" s="3">
        <f t="shared" si="0"/>
        <v>0.28488554405769834</v>
      </c>
    </row>
    <row r="30" spans="1:9" x14ac:dyDescent="0.35">
      <c r="A30" s="2">
        <v>202312</v>
      </c>
      <c r="B30" s="2">
        <v>7156</v>
      </c>
      <c r="C30" s="2">
        <v>25818</v>
      </c>
      <c r="D30" s="2">
        <f t="shared" si="1"/>
        <v>-112</v>
      </c>
      <c r="E30" s="2">
        <f t="shared" si="2"/>
        <v>306</v>
      </c>
      <c r="F30" s="3">
        <f t="shared" si="0"/>
        <v>0.27717096599271823</v>
      </c>
    </row>
    <row r="31" spans="1:9" x14ac:dyDescent="0.35">
      <c r="A31" s="12">
        <v>202401</v>
      </c>
      <c r="B31" s="12">
        <v>7400</v>
      </c>
      <c r="C31" s="12">
        <v>25843</v>
      </c>
      <c r="D31" s="12">
        <f>B31-B30</f>
        <v>244</v>
      </c>
      <c r="E31" s="12">
        <f>C31-C30</f>
        <v>25</v>
      </c>
      <c r="F31" s="13">
        <f>IFERROR(B31/C31,0)</f>
        <v>0.28634446465193669</v>
      </c>
    </row>
    <row r="32" spans="1:9" x14ac:dyDescent="0.35">
      <c r="A32" s="12">
        <v>202402</v>
      </c>
      <c r="B32" s="12">
        <v>7243</v>
      </c>
      <c r="C32" s="12">
        <v>25908</v>
      </c>
      <c r="D32" s="12">
        <f>B32-B31</f>
        <v>-157</v>
      </c>
      <c r="E32" s="12">
        <f>C32-C31</f>
        <v>65</v>
      </c>
      <c r="F32" s="13">
        <f>IFERROR(B32/C32,0)</f>
        <v>0.27956615717153005</v>
      </c>
    </row>
    <row r="33" spans="1:9" ht="27" customHeight="1" x14ac:dyDescent="0.5">
      <c r="A33" s="52" t="s">
        <v>12</v>
      </c>
      <c r="B33" s="52"/>
      <c r="C33" s="52"/>
      <c r="D33" s="52"/>
      <c r="E33" s="52"/>
      <c r="F33" s="52"/>
      <c r="G33" s="52"/>
      <c r="H33" s="52"/>
      <c r="I33" s="52"/>
    </row>
    <row r="34" spans="1:9" x14ac:dyDescent="0.35">
      <c r="A34" s="1" t="s">
        <v>5</v>
      </c>
      <c r="B34" s="9" t="s">
        <v>13</v>
      </c>
      <c r="C34" s="10" t="s">
        <v>14</v>
      </c>
      <c r="D34" s="1" t="s">
        <v>1</v>
      </c>
      <c r="E34" s="9" t="s">
        <v>15</v>
      </c>
      <c r="F34" s="10" t="s">
        <v>16</v>
      </c>
      <c r="G34" s="1" t="s">
        <v>3</v>
      </c>
      <c r="H34" s="9" t="s">
        <v>17</v>
      </c>
      <c r="I34" s="10" t="s">
        <v>18</v>
      </c>
    </row>
    <row r="35" spans="1:9" x14ac:dyDescent="0.35">
      <c r="A35" s="2">
        <v>202403</v>
      </c>
      <c r="B35" s="2">
        <f>B32+250</f>
        <v>7493</v>
      </c>
      <c r="C35" s="2">
        <f>B32+250</f>
        <v>7493</v>
      </c>
      <c r="D35" s="2">
        <f>C32+300</f>
        <v>26208</v>
      </c>
      <c r="E35" s="2">
        <f>B35-B32</f>
        <v>250</v>
      </c>
      <c r="F35" s="2">
        <f>B35-B32</f>
        <v>250</v>
      </c>
      <c r="G35" s="2">
        <f>D35-C32</f>
        <v>300</v>
      </c>
      <c r="H35" s="3">
        <f t="shared" ref="H35:H44" si="3">IFERROR(B35/D35,0)</f>
        <v>0.28590506715506714</v>
      </c>
      <c r="I35" s="3">
        <f t="shared" ref="I35:I44" si="4">C35/D35</f>
        <v>0.28590506715506714</v>
      </c>
    </row>
    <row r="36" spans="1:9" x14ac:dyDescent="0.35">
      <c r="A36" s="2">
        <v>202404</v>
      </c>
      <c r="B36" s="2">
        <f>B35+300</f>
        <v>7793</v>
      </c>
      <c r="C36" s="2">
        <f>C35+500</f>
        <v>7993</v>
      </c>
      <c r="D36" s="2">
        <f>D35+300</f>
        <v>26508</v>
      </c>
      <c r="E36" s="2">
        <f t="shared" ref="E36:E44" si="5">B36-B35</f>
        <v>300</v>
      </c>
      <c r="F36" s="2">
        <f t="shared" ref="F36:F44" si="6">C36-C35</f>
        <v>500</v>
      </c>
      <c r="G36" s="2">
        <f t="shared" ref="G36:G44" si="7">D36-D35</f>
        <v>300</v>
      </c>
      <c r="H36" s="3">
        <f t="shared" si="3"/>
        <v>0.29398672098988987</v>
      </c>
      <c r="I36" s="3">
        <f t="shared" si="4"/>
        <v>0.30153161309793269</v>
      </c>
    </row>
    <row r="37" spans="1:9" x14ac:dyDescent="0.35">
      <c r="A37" s="2">
        <v>202405</v>
      </c>
      <c r="B37" s="2">
        <f>B36+300</f>
        <v>8093</v>
      </c>
      <c r="C37" s="2">
        <f>C36+500</f>
        <v>8493</v>
      </c>
      <c r="D37" s="2">
        <f t="shared" ref="D37:D44" si="8">D36+300</f>
        <v>26808</v>
      </c>
      <c r="E37" s="2">
        <f t="shared" si="5"/>
        <v>300</v>
      </c>
      <c r="F37" s="2">
        <f t="shared" si="6"/>
        <v>500</v>
      </c>
      <c r="G37" s="2">
        <f t="shared" si="7"/>
        <v>300</v>
      </c>
      <c r="H37" s="3">
        <f t="shared" si="3"/>
        <v>0.30188749626977024</v>
      </c>
      <c r="I37" s="3">
        <f t="shared" si="4"/>
        <v>0.31680841539838855</v>
      </c>
    </row>
    <row r="38" spans="1:9" x14ac:dyDescent="0.35">
      <c r="A38" s="2">
        <v>202406</v>
      </c>
      <c r="B38" s="2">
        <f t="shared" ref="B38:B44" si="9">B37+300</f>
        <v>8393</v>
      </c>
      <c r="C38" s="2">
        <f t="shared" ref="C38:C44" si="10">C37+500</f>
        <v>8993</v>
      </c>
      <c r="D38" s="2">
        <f t="shared" si="8"/>
        <v>27108</v>
      </c>
      <c r="E38" s="2">
        <f t="shared" si="5"/>
        <v>300</v>
      </c>
      <c r="F38" s="2">
        <f t="shared" si="6"/>
        <v>500</v>
      </c>
      <c r="G38" s="2">
        <f t="shared" si="7"/>
        <v>300</v>
      </c>
      <c r="H38" s="3">
        <f t="shared" si="3"/>
        <v>0.30961339825881656</v>
      </c>
      <c r="I38" s="3">
        <f t="shared" si="4"/>
        <v>0.33174708573114947</v>
      </c>
    </row>
    <row r="39" spans="1:9" x14ac:dyDescent="0.35">
      <c r="A39" s="2">
        <v>202407</v>
      </c>
      <c r="B39" s="2">
        <f t="shared" si="9"/>
        <v>8693</v>
      </c>
      <c r="C39" s="2">
        <f t="shared" si="10"/>
        <v>9493</v>
      </c>
      <c r="D39" s="2">
        <f t="shared" si="8"/>
        <v>27408</v>
      </c>
      <c r="E39" s="2">
        <f t="shared" si="5"/>
        <v>300</v>
      </c>
      <c r="F39" s="2">
        <f t="shared" si="6"/>
        <v>500</v>
      </c>
      <c r="G39" s="2">
        <f t="shared" si="7"/>
        <v>300</v>
      </c>
      <c r="H39" s="3">
        <f t="shared" si="3"/>
        <v>0.31717016929363689</v>
      </c>
      <c r="I39" s="3">
        <f t="shared" si="4"/>
        <v>0.34635872737886747</v>
      </c>
    </row>
    <row r="40" spans="1:9" x14ac:dyDescent="0.35">
      <c r="A40" s="2">
        <v>202408</v>
      </c>
      <c r="B40" s="2">
        <f t="shared" si="9"/>
        <v>8993</v>
      </c>
      <c r="C40" s="2">
        <f t="shared" si="10"/>
        <v>9993</v>
      </c>
      <c r="D40" s="2">
        <f t="shared" si="8"/>
        <v>27708</v>
      </c>
      <c r="E40" s="2">
        <f t="shared" si="5"/>
        <v>300</v>
      </c>
      <c r="F40" s="2">
        <f t="shared" si="6"/>
        <v>500</v>
      </c>
      <c r="G40" s="2">
        <f t="shared" si="7"/>
        <v>300</v>
      </c>
      <c r="H40" s="3">
        <f t="shared" si="3"/>
        <v>0.32456330301717917</v>
      </c>
      <c r="I40" s="3">
        <f t="shared" si="4"/>
        <v>0.36065396275443917</v>
      </c>
    </row>
    <row r="41" spans="1:9" x14ac:dyDescent="0.35">
      <c r="A41" s="2">
        <v>202409</v>
      </c>
      <c r="B41" s="2">
        <f t="shared" si="9"/>
        <v>9293</v>
      </c>
      <c r="C41" s="2">
        <f t="shared" si="10"/>
        <v>10493</v>
      </c>
      <c r="D41" s="2">
        <f t="shared" si="8"/>
        <v>28008</v>
      </c>
      <c r="E41" s="2">
        <f t="shared" si="5"/>
        <v>300</v>
      </c>
      <c r="F41" s="2">
        <f t="shared" si="6"/>
        <v>500</v>
      </c>
      <c r="G41" s="2">
        <f t="shared" si="7"/>
        <v>300</v>
      </c>
      <c r="H41" s="3">
        <f t="shared" si="3"/>
        <v>0.33179805769780063</v>
      </c>
      <c r="I41" s="3">
        <f t="shared" si="4"/>
        <v>0.37464295915452728</v>
      </c>
    </row>
    <row r="42" spans="1:9" x14ac:dyDescent="0.35">
      <c r="A42" s="2">
        <v>202410</v>
      </c>
      <c r="B42" s="2">
        <f t="shared" si="9"/>
        <v>9593</v>
      </c>
      <c r="C42" s="2">
        <f t="shared" si="10"/>
        <v>10993</v>
      </c>
      <c r="D42" s="2">
        <f t="shared" si="8"/>
        <v>28308</v>
      </c>
      <c r="E42" s="2">
        <f t="shared" si="5"/>
        <v>300</v>
      </c>
      <c r="F42" s="2">
        <f t="shared" si="6"/>
        <v>500</v>
      </c>
      <c r="G42" s="2">
        <f t="shared" si="7"/>
        <v>300</v>
      </c>
      <c r="H42" s="3">
        <f t="shared" si="3"/>
        <v>0.33887946870142716</v>
      </c>
      <c r="I42" s="3">
        <f t="shared" si="4"/>
        <v>0.38833545287551224</v>
      </c>
    </row>
    <row r="43" spans="1:9" x14ac:dyDescent="0.35">
      <c r="A43" s="2">
        <v>202411</v>
      </c>
      <c r="B43" s="2">
        <f t="shared" si="9"/>
        <v>9893</v>
      </c>
      <c r="C43" s="2">
        <f t="shared" si="10"/>
        <v>11493</v>
      </c>
      <c r="D43" s="2">
        <f t="shared" si="8"/>
        <v>28608</v>
      </c>
      <c r="E43" s="2">
        <f t="shared" si="5"/>
        <v>300</v>
      </c>
      <c r="F43" s="2">
        <f t="shared" si="6"/>
        <v>500</v>
      </c>
      <c r="G43" s="2">
        <f t="shared" si="7"/>
        <v>300</v>
      </c>
      <c r="H43" s="3">
        <f t="shared" si="3"/>
        <v>0.34581236017897093</v>
      </c>
      <c r="I43" s="3">
        <f t="shared" si="4"/>
        <v>0.40174077181208051</v>
      </c>
    </row>
    <row r="44" spans="1:9" x14ac:dyDescent="0.35">
      <c r="A44" s="2">
        <v>202412</v>
      </c>
      <c r="B44" s="2">
        <f t="shared" si="9"/>
        <v>10193</v>
      </c>
      <c r="C44" s="2">
        <f t="shared" si="10"/>
        <v>11993</v>
      </c>
      <c r="D44" s="2">
        <f t="shared" si="8"/>
        <v>28908</v>
      </c>
      <c r="E44" s="2">
        <f t="shared" si="5"/>
        <v>300</v>
      </c>
      <c r="F44" s="2">
        <f t="shared" si="6"/>
        <v>500</v>
      </c>
      <c r="G44" s="2">
        <f t="shared" si="7"/>
        <v>300</v>
      </c>
      <c r="H44" s="3">
        <f t="shared" si="3"/>
        <v>0.35260135602601356</v>
      </c>
      <c r="I44" s="3">
        <f t="shared" si="4"/>
        <v>0.41486785664867859</v>
      </c>
    </row>
    <row r="46" spans="1:9" x14ac:dyDescent="0.35">
      <c r="B46" s="14">
        <f>300*9+250</f>
        <v>2950</v>
      </c>
      <c r="C46" s="14">
        <f>500*9+250</f>
        <v>4750</v>
      </c>
      <c r="G46" s="50" t="s">
        <v>19</v>
      </c>
      <c r="H46" s="51"/>
      <c r="I46" s="11">
        <f>H44</f>
        <v>0.35260135602601356</v>
      </c>
    </row>
    <row r="47" spans="1:9" x14ac:dyDescent="0.35">
      <c r="G47" s="50" t="s">
        <v>20</v>
      </c>
      <c r="H47" s="51"/>
      <c r="I47" s="11">
        <f>I44</f>
        <v>0.41486785664867859</v>
      </c>
    </row>
    <row r="54" spans="5:6" x14ac:dyDescent="0.35">
      <c r="E54">
        <v>100</v>
      </c>
      <c r="F54" t="s">
        <v>130</v>
      </c>
    </row>
    <row r="55" spans="5:6" x14ac:dyDescent="0.35">
      <c r="E55">
        <v>400</v>
      </c>
      <c r="F55" t="s">
        <v>131</v>
      </c>
    </row>
    <row r="56" spans="5:6" x14ac:dyDescent="0.35">
      <c r="E56">
        <f>E55+E54</f>
        <v>500</v>
      </c>
    </row>
  </sheetData>
  <mergeCells count="4">
    <mergeCell ref="A1:F2"/>
    <mergeCell ref="G46:H46"/>
    <mergeCell ref="G47:H47"/>
    <mergeCell ref="A33:I33"/>
  </mergeCells>
  <conditionalFormatting sqref="D5:D32">
    <cfRule type="iconSet" priority="3">
      <iconSet iconSet="3Symbols">
        <cfvo type="percent" val="0"/>
        <cfvo type="num" val="250"/>
        <cfvo type="num" val="500"/>
      </iconSet>
    </cfRule>
  </conditionalFormatting>
  <conditionalFormatting sqref="E35:E44">
    <cfRule type="iconSet" priority="4">
      <iconSet iconSet="3Symbols">
        <cfvo type="percent" val="0"/>
        <cfvo type="num" val="250"/>
        <cfvo type="num" val="500"/>
      </iconSet>
    </cfRule>
  </conditionalFormatting>
  <conditionalFormatting sqref="F35:F44">
    <cfRule type="iconSet" priority="1">
      <iconSet iconSet="3Symbols">
        <cfvo type="percent" val="0"/>
        <cfvo type="num" val="250"/>
        <cfvo type="num" val="500"/>
      </iconSet>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9BF8B-C409-41C6-87D6-67D9531A418A}">
  <dimension ref="A1:H27"/>
  <sheetViews>
    <sheetView tabSelected="1" topLeftCell="A7" workbookViewId="0">
      <selection activeCell="D30" sqref="D30"/>
    </sheetView>
  </sheetViews>
  <sheetFormatPr baseColWidth="10" defaultRowHeight="14.5" x14ac:dyDescent="0.35"/>
  <cols>
    <col min="1" max="1" width="4.90625" style="14" customWidth="1"/>
    <col min="2" max="3" width="18.7265625" style="14" customWidth="1"/>
    <col min="4" max="4" width="112.81640625" style="14" bestFit="1" customWidth="1"/>
    <col min="5" max="5" width="104.90625" style="14" customWidth="1"/>
    <col min="6" max="6" width="25.08984375" style="14" customWidth="1"/>
    <col min="7" max="7" width="25.453125" style="14" bestFit="1" customWidth="1"/>
    <col min="8" max="8" width="21.90625" customWidth="1"/>
  </cols>
  <sheetData>
    <row r="1" spans="1:8" x14ac:dyDescent="0.35">
      <c r="A1" s="1" t="s">
        <v>39</v>
      </c>
      <c r="B1" s="1" t="s">
        <v>172</v>
      </c>
      <c r="C1" s="1" t="s">
        <v>199</v>
      </c>
      <c r="D1" s="1" t="s">
        <v>183</v>
      </c>
      <c r="E1" s="1" t="s">
        <v>174</v>
      </c>
      <c r="F1" s="1" t="s">
        <v>173</v>
      </c>
      <c r="G1" s="1" t="s">
        <v>175</v>
      </c>
      <c r="H1" s="2" t="s">
        <v>180</v>
      </c>
    </row>
    <row r="2" spans="1:8" s="43" customFormat="1" x14ac:dyDescent="0.35">
      <c r="A2" s="41">
        <v>1</v>
      </c>
      <c r="B2" s="41" t="s">
        <v>184</v>
      </c>
      <c r="C2" s="42">
        <v>45411</v>
      </c>
      <c r="D2" s="41" t="s">
        <v>176</v>
      </c>
      <c r="E2" s="41" t="s">
        <v>177</v>
      </c>
      <c r="F2" s="41" t="s">
        <v>178</v>
      </c>
      <c r="G2" s="41" t="s">
        <v>179</v>
      </c>
      <c r="H2" s="41"/>
    </row>
    <row r="3" spans="1:8" x14ac:dyDescent="0.35">
      <c r="A3" s="2">
        <v>2</v>
      </c>
      <c r="B3" s="2" t="s">
        <v>185</v>
      </c>
      <c r="C3" s="40">
        <v>45421</v>
      </c>
      <c r="D3" s="2" t="s">
        <v>181</v>
      </c>
      <c r="E3" s="2" t="s">
        <v>182</v>
      </c>
      <c r="F3" s="2" t="s">
        <v>189</v>
      </c>
      <c r="G3" s="2" t="s">
        <v>179</v>
      </c>
      <c r="H3" s="2"/>
    </row>
    <row r="4" spans="1:8" x14ac:dyDescent="0.35">
      <c r="A4" s="2">
        <v>3</v>
      </c>
      <c r="B4" s="2" t="s">
        <v>186</v>
      </c>
      <c r="C4" s="40">
        <v>45407</v>
      </c>
      <c r="D4" s="2" t="s">
        <v>187</v>
      </c>
      <c r="E4" s="2" t="s">
        <v>188</v>
      </c>
      <c r="F4" s="2" t="s">
        <v>190</v>
      </c>
      <c r="G4" s="2" t="s">
        <v>179</v>
      </c>
      <c r="H4" s="2"/>
    </row>
    <row r="5" spans="1:8" x14ac:dyDescent="0.35">
      <c r="A5" s="2">
        <v>4</v>
      </c>
      <c r="B5" s="2" t="s">
        <v>184</v>
      </c>
      <c r="C5" s="40">
        <v>45411</v>
      </c>
      <c r="D5" s="2" t="s">
        <v>191</v>
      </c>
      <c r="E5" s="2" t="s">
        <v>192</v>
      </c>
      <c r="F5" s="2" t="s">
        <v>193</v>
      </c>
      <c r="G5" s="2" t="s">
        <v>179</v>
      </c>
      <c r="H5" s="2"/>
    </row>
    <row r="6" spans="1:8" x14ac:dyDescent="0.35">
      <c r="A6" s="2">
        <v>5</v>
      </c>
      <c r="B6" s="2" t="s">
        <v>194</v>
      </c>
      <c r="C6" s="40">
        <v>45394</v>
      </c>
      <c r="D6" s="2" t="s">
        <v>195</v>
      </c>
      <c r="E6" s="2" t="s">
        <v>223</v>
      </c>
      <c r="F6" s="2" t="s">
        <v>193</v>
      </c>
      <c r="G6" s="2" t="s">
        <v>196</v>
      </c>
      <c r="H6" s="2"/>
    </row>
    <row r="7" spans="1:8" x14ac:dyDescent="0.35">
      <c r="A7" s="2">
        <v>6</v>
      </c>
      <c r="B7" s="2" t="s">
        <v>184</v>
      </c>
      <c r="C7" s="40">
        <v>45411</v>
      </c>
      <c r="D7" s="2" t="s">
        <v>197</v>
      </c>
      <c r="E7" s="2" t="s">
        <v>198</v>
      </c>
      <c r="F7" s="2" t="s">
        <v>200</v>
      </c>
      <c r="G7" s="2" t="s">
        <v>179</v>
      </c>
      <c r="H7" s="2"/>
    </row>
    <row r="8" spans="1:8" s="47" customFormat="1" x14ac:dyDescent="0.35">
      <c r="A8" s="44">
        <v>7</v>
      </c>
      <c r="B8" s="44" t="s">
        <v>184</v>
      </c>
      <c r="C8" s="45">
        <v>45422</v>
      </c>
      <c r="D8" s="44" t="s">
        <v>201</v>
      </c>
      <c r="E8" s="44"/>
      <c r="F8" s="44"/>
      <c r="G8" s="44"/>
      <c r="H8" s="46"/>
    </row>
    <row r="9" spans="1:8" x14ac:dyDescent="0.35">
      <c r="A9" s="2">
        <v>8</v>
      </c>
      <c r="B9" s="2" t="s">
        <v>184</v>
      </c>
      <c r="C9" s="40">
        <v>45422</v>
      </c>
      <c r="D9" s="2" t="s">
        <v>202</v>
      </c>
      <c r="E9" s="2"/>
      <c r="F9" s="2"/>
      <c r="G9" s="2"/>
      <c r="H9" s="38"/>
    </row>
    <row r="10" spans="1:8" s="47" customFormat="1" x14ac:dyDescent="0.35">
      <c r="A10" s="44">
        <v>9</v>
      </c>
      <c r="B10" s="44" t="s">
        <v>184</v>
      </c>
      <c r="C10" s="45">
        <v>45422</v>
      </c>
      <c r="D10" s="44" t="s">
        <v>203</v>
      </c>
      <c r="E10" s="44"/>
      <c r="F10" s="44"/>
      <c r="G10" s="44"/>
      <c r="H10" s="46"/>
    </row>
    <row r="11" spans="1:8" s="47" customFormat="1" x14ac:dyDescent="0.35">
      <c r="A11" s="44">
        <v>10</v>
      </c>
      <c r="B11" s="44" t="s">
        <v>184</v>
      </c>
      <c r="C11" s="45">
        <v>45422</v>
      </c>
      <c r="D11" s="44" t="s">
        <v>204</v>
      </c>
      <c r="E11" s="44"/>
      <c r="F11" s="44"/>
      <c r="G11" s="44"/>
      <c r="H11" s="46"/>
    </row>
    <row r="12" spans="1:8" s="47" customFormat="1" x14ac:dyDescent="0.35">
      <c r="A12" s="44">
        <v>11</v>
      </c>
      <c r="B12" s="44" t="s">
        <v>184</v>
      </c>
      <c r="C12" s="45">
        <v>45422</v>
      </c>
      <c r="D12" s="44" t="s">
        <v>217</v>
      </c>
      <c r="E12" s="44" t="s">
        <v>205</v>
      </c>
      <c r="F12" s="44"/>
      <c r="G12" s="44"/>
      <c r="H12" s="46"/>
    </row>
    <row r="13" spans="1:8" s="47" customFormat="1" x14ac:dyDescent="0.35">
      <c r="A13" s="44">
        <v>12</v>
      </c>
      <c r="B13" s="44" t="s">
        <v>184</v>
      </c>
      <c r="C13" s="45">
        <v>45422</v>
      </c>
      <c r="D13" s="44" t="s">
        <v>206</v>
      </c>
      <c r="E13" s="44"/>
      <c r="F13" s="44"/>
      <c r="G13" s="44"/>
      <c r="H13" s="46"/>
    </row>
    <row r="14" spans="1:8" s="47" customFormat="1" x14ac:dyDescent="0.35">
      <c r="A14" s="44">
        <v>13</v>
      </c>
      <c r="B14" s="44" t="s">
        <v>184</v>
      </c>
      <c r="C14" s="45">
        <v>45422</v>
      </c>
      <c r="D14" s="44" t="s">
        <v>207</v>
      </c>
      <c r="E14" s="44"/>
      <c r="F14" s="44"/>
      <c r="G14" s="44"/>
      <c r="H14" s="46"/>
    </row>
    <row r="15" spans="1:8" x14ac:dyDescent="0.35">
      <c r="A15" s="2">
        <v>14</v>
      </c>
      <c r="B15" s="2" t="s">
        <v>184</v>
      </c>
      <c r="C15" s="40">
        <v>45422</v>
      </c>
      <c r="D15" s="2" t="s">
        <v>208</v>
      </c>
      <c r="E15" s="2"/>
      <c r="F15" s="2"/>
      <c r="G15" s="2"/>
      <c r="H15" s="38"/>
    </row>
    <row r="16" spans="1:8" s="47" customFormat="1" x14ac:dyDescent="0.35">
      <c r="A16" s="44">
        <v>15</v>
      </c>
      <c r="B16" s="44" t="s">
        <v>184</v>
      </c>
      <c r="C16" s="45">
        <v>45422</v>
      </c>
      <c r="D16" s="44" t="s">
        <v>209</v>
      </c>
      <c r="E16" s="44" t="s">
        <v>210</v>
      </c>
      <c r="F16" s="44"/>
      <c r="G16" s="44"/>
      <c r="H16" s="46"/>
    </row>
    <row r="17" spans="1:8" s="47" customFormat="1" x14ac:dyDescent="0.35">
      <c r="A17" s="44">
        <v>16</v>
      </c>
      <c r="B17" s="44" t="s">
        <v>184</v>
      </c>
      <c r="C17" s="45">
        <v>45422</v>
      </c>
      <c r="D17" s="44" t="s">
        <v>211</v>
      </c>
      <c r="E17" s="44"/>
      <c r="F17" s="44"/>
      <c r="G17" s="44"/>
      <c r="H17" s="46"/>
    </row>
    <row r="18" spans="1:8" s="47" customFormat="1" x14ac:dyDescent="0.35">
      <c r="A18" s="44">
        <v>17</v>
      </c>
      <c r="B18" s="44" t="s">
        <v>184</v>
      </c>
      <c r="C18" s="45">
        <v>45422</v>
      </c>
      <c r="D18" s="44" t="s">
        <v>218</v>
      </c>
      <c r="E18" s="44"/>
      <c r="F18" s="44"/>
      <c r="G18" s="44"/>
      <c r="H18" s="46"/>
    </row>
    <row r="19" spans="1:8" s="47" customFormat="1" x14ac:dyDescent="0.35">
      <c r="A19" s="44">
        <v>18</v>
      </c>
      <c r="B19" s="44" t="s">
        <v>184</v>
      </c>
      <c r="C19" s="45">
        <v>45422</v>
      </c>
      <c r="D19" s="44" t="s">
        <v>212</v>
      </c>
      <c r="E19" s="44"/>
      <c r="F19" s="44"/>
      <c r="G19" s="44"/>
      <c r="H19" s="46"/>
    </row>
    <row r="20" spans="1:8" s="47" customFormat="1" x14ac:dyDescent="0.35">
      <c r="A20" s="44">
        <v>19</v>
      </c>
      <c r="B20" s="44" t="s">
        <v>184</v>
      </c>
      <c r="C20" s="45">
        <v>45422</v>
      </c>
      <c r="D20" s="44" t="s">
        <v>213</v>
      </c>
      <c r="E20" s="44"/>
      <c r="F20" s="44"/>
      <c r="G20" s="44"/>
      <c r="H20" s="46"/>
    </row>
    <row r="21" spans="1:8" s="47" customFormat="1" x14ac:dyDescent="0.35">
      <c r="A21" s="44">
        <v>20</v>
      </c>
      <c r="B21" s="44" t="s">
        <v>184</v>
      </c>
      <c r="C21" s="45">
        <v>45422</v>
      </c>
      <c r="D21" s="44" t="s">
        <v>214</v>
      </c>
      <c r="E21" s="44"/>
      <c r="F21" s="44"/>
      <c r="G21" s="44"/>
      <c r="H21" s="46"/>
    </row>
    <row r="22" spans="1:8" s="59" customFormat="1" x14ac:dyDescent="0.35">
      <c r="A22" s="56">
        <v>21</v>
      </c>
      <c r="B22" s="56" t="s">
        <v>184</v>
      </c>
      <c r="C22" s="57">
        <v>45422</v>
      </c>
      <c r="D22" s="56" t="s">
        <v>215</v>
      </c>
      <c r="E22" s="56"/>
      <c r="F22" s="56"/>
      <c r="G22" s="56"/>
      <c r="H22" s="58"/>
    </row>
    <row r="23" spans="1:8" x14ac:dyDescent="0.35">
      <c r="A23" s="2">
        <v>22</v>
      </c>
      <c r="B23" s="2" t="s">
        <v>184</v>
      </c>
      <c r="C23" s="40">
        <v>45422</v>
      </c>
      <c r="D23" s="2" t="s">
        <v>216</v>
      </c>
      <c r="E23" s="2"/>
      <c r="F23" s="2"/>
      <c r="G23" s="2"/>
      <c r="H23" s="38"/>
    </row>
    <row r="24" spans="1:8" s="47" customFormat="1" x14ac:dyDescent="0.35">
      <c r="A24" s="44">
        <v>23</v>
      </c>
      <c r="B24" s="44" t="s">
        <v>184</v>
      </c>
      <c r="C24" s="45">
        <v>45422</v>
      </c>
      <c r="D24" s="44" t="s">
        <v>219</v>
      </c>
      <c r="E24" s="44"/>
      <c r="F24" s="44"/>
      <c r="G24" s="44"/>
      <c r="H24" s="46"/>
    </row>
    <row r="25" spans="1:8" x14ac:dyDescent="0.35">
      <c r="A25" s="2">
        <v>24</v>
      </c>
      <c r="B25" s="2" t="s">
        <v>184</v>
      </c>
      <c r="C25" s="40">
        <v>45422</v>
      </c>
      <c r="D25" s="2" t="s">
        <v>220</v>
      </c>
      <c r="E25" s="2"/>
      <c r="F25" s="2"/>
      <c r="G25" s="2"/>
      <c r="H25" s="38"/>
    </row>
    <row r="26" spans="1:8" x14ac:dyDescent="0.35">
      <c r="A26" s="2">
        <v>25</v>
      </c>
      <c r="B26" s="2" t="s">
        <v>184</v>
      </c>
      <c r="C26" s="40">
        <v>45422</v>
      </c>
      <c r="D26" s="2" t="s">
        <v>221</v>
      </c>
      <c r="E26" s="2"/>
      <c r="F26" s="2"/>
      <c r="G26" s="2"/>
      <c r="H26" s="38"/>
    </row>
    <row r="27" spans="1:8" x14ac:dyDescent="0.35">
      <c r="A27" s="2">
        <v>26</v>
      </c>
      <c r="B27" s="2" t="s">
        <v>184</v>
      </c>
      <c r="C27" s="40">
        <v>45422</v>
      </c>
      <c r="D27" s="2" t="s">
        <v>222</v>
      </c>
      <c r="E27" s="2"/>
      <c r="F27" s="2"/>
      <c r="G27" s="2"/>
      <c r="H27" s="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8CE1-99E5-45CB-9EB7-0C6306038563}">
  <dimension ref="A1:K66"/>
  <sheetViews>
    <sheetView showGridLines="0" workbookViewId="0">
      <selection activeCell="H16" sqref="H16"/>
    </sheetView>
  </sheetViews>
  <sheetFormatPr baseColWidth="10" defaultColWidth="8.7265625" defaultRowHeight="14.5" x14ac:dyDescent="0.35"/>
  <cols>
    <col min="2" max="3" width="20.26953125" customWidth="1"/>
    <col min="4" max="4" width="20.54296875" customWidth="1"/>
    <col min="5" max="5" width="18.54296875" bestFit="1" customWidth="1"/>
    <col min="6" max="6" width="20.6328125" customWidth="1"/>
    <col min="7" max="7" width="20.26953125" bestFit="1" customWidth="1"/>
    <col min="8" max="8" width="17.7265625" bestFit="1" customWidth="1"/>
    <col min="9" max="9" width="24.7265625" customWidth="1"/>
    <col min="10" max="10" width="21.7265625" customWidth="1"/>
    <col min="11" max="11" width="21.1796875" customWidth="1"/>
    <col min="12" max="12" width="19" bestFit="1" customWidth="1"/>
    <col min="13" max="13" width="15.6328125" customWidth="1"/>
  </cols>
  <sheetData>
    <row r="1" spans="1:11" ht="14.5" customHeight="1" x14ac:dyDescent="0.35">
      <c r="A1" s="48" t="s">
        <v>6</v>
      </c>
      <c r="B1" s="48"/>
      <c r="C1" s="48"/>
      <c r="D1" s="48"/>
    </row>
    <row r="2" spans="1:11" ht="14.5" customHeight="1" x14ac:dyDescent="0.35">
      <c r="A2" s="49"/>
      <c r="B2" s="49"/>
      <c r="C2" s="49"/>
      <c r="D2" s="49"/>
    </row>
    <row r="3" spans="1:11" x14ac:dyDescent="0.35">
      <c r="A3" s="1" t="s">
        <v>5</v>
      </c>
      <c r="B3" s="1" t="s">
        <v>0</v>
      </c>
      <c r="C3" s="1" t="s">
        <v>167</v>
      </c>
      <c r="D3" s="1" t="s">
        <v>2</v>
      </c>
      <c r="F3" s="1" t="s">
        <v>168</v>
      </c>
      <c r="G3" s="1" t="s">
        <v>169</v>
      </c>
      <c r="H3" s="1" t="s">
        <v>171</v>
      </c>
    </row>
    <row r="4" spans="1:11" x14ac:dyDescent="0.35">
      <c r="A4" s="2">
        <v>202110</v>
      </c>
      <c r="B4" s="2">
        <v>478</v>
      </c>
      <c r="C4" s="2">
        <f>B4</f>
        <v>478</v>
      </c>
      <c r="D4" s="2"/>
      <c r="F4" s="2">
        <v>2022</v>
      </c>
      <c r="G4" s="2">
        <v>5007</v>
      </c>
      <c r="H4" s="38"/>
      <c r="J4" s="5" t="s">
        <v>10</v>
      </c>
      <c r="K4" s="5" t="s">
        <v>9</v>
      </c>
    </row>
    <row r="5" spans="1:11" x14ac:dyDescent="0.35">
      <c r="A5" s="2">
        <v>202111</v>
      </c>
      <c r="B5" s="2">
        <v>293</v>
      </c>
      <c r="C5" s="2">
        <f>B5+B4</f>
        <v>771</v>
      </c>
      <c r="D5" s="2">
        <f t="shared" ref="D5:D33" si="0">B5-B4</f>
        <v>-185</v>
      </c>
      <c r="F5" s="2">
        <v>2023</v>
      </c>
      <c r="G5" s="2">
        <v>5403</v>
      </c>
      <c r="H5" s="38"/>
      <c r="J5" s="2">
        <v>500</v>
      </c>
      <c r="K5" s="6" t="s">
        <v>7</v>
      </c>
    </row>
    <row r="6" spans="1:11" x14ac:dyDescent="0.35">
      <c r="A6" s="2">
        <v>202112</v>
      </c>
      <c r="B6" s="2">
        <v>438</v>
      </c>
      <c r="C6" s="2">
        <f>B6+C5</f>
        <v>1209</v>
      </c>
      <c r="D6" s="2">
        <f t="shared" si="0"/>
        <v>145</v>
      </c>
      <c r="F6" s="2">
        <v>2024</v>
      </c>
      <c r="G6" s="2">
        <v>828</v>
      </c>
      <c r="H6" s="2">
        <v>7136</v>
      </c>
      <c r="J6" s="2">
        <v>250</v>
      </c>
      <c r="K6" s="7" t="s">
        <v>8</v>
      </c>
    </row>
    <row r="7" spans="1:11" x14ac:dyDescent="0.35">
      <c r="A7" s="2">
        <v>202201</v>
      </c>
      <c r="B7" s="2">
        <v>382</v>
      </c>
      <c r="C7" s="2">
        <f>B7+C6</f>
        <v>1591</v>
      </c>
      <c r="D7" s="2">
        <f t="shared" si="0"/>
        <v>-56</v>
      </c>
      <c r="J7" s="2" t="s">
        <v>11</v>
      </c>
      <c r="K7" s="8"/>
    </row>
    <row r="8" spans="1:11" x14ac:dyDescent="0.35">
      <c r="A8" s="2">
        <v>202202</v>
      </c>
      <c r="B8" s="2">
        <v>361</v>
      </c>
      <c r="C8" s="2">
        <f>B8+C7</f>
        <v>1952</v>
      </c>
      <c r="D8" s="2">
        <f t="shared" si="0"/>
        <v>-21</v>
      </c>
      <c r="G8" s="4">
        <f>828/6000</f>
        <v>0.13800000000000001</v>
      </c>
    </row>
    <row r="9" spans="1:11" x14ac:dyDescent="0.35">
      <c r="A9" s="2">
        <v>202203</v>
      </c>
      <c r="B9" s="2">
        <v>361</v>
      </c>
      <c r="C9" s="2">
        <f t="shared" ref="C9:C31" si="1">B9+C8</f>
        <v>2313</v>
      </c>
      <c r="D9" s="2">
        <f t="shared" si="0"/>
        <v>0</v>
      </c>
    </row>
    <row r="10" spans="1:11" x14ac:dyDescent="0.35">
      <c r="A10" s="2">
        <v>202204</v>
      </c>
      <c r="B10" s="2">
        <v>278</v>
      </c>
      <c r="C10" s="2">
        <f t="shared" si="1"/>
        <v>2591</v>
      </c>
      <c r="D10" s="2">
        <f t="shared" si="0"/>
        <v>-83</v>
      </c>
      <c r="F10">
        <f>7136-G6</f>
        <v>6308</v>
      </c>
    </row>
    <row r="11" spans="1:11" x14ac:dyDescent="0.35">
      <c r="A11" s="2">
        <v>202205</v>
      </c>
      <c r="B11" s="2">
        <v>502</v>
      </c>
      <c r="C11" s="2">
        <f t="shared" si="1"/>
        <v>3093</v>
      </c>
      <c r="D11" s="2">
        <f t="shared" si="0"/>
        <v>224</v>
      </c>
      <c r="F11" s="36">
        <f>F10/9</f>
        <v>700.88888888888891</v>
      </c>
      <c r="G11" s="37" t="s">
        <v>170</v>
      </c>
      <c r="J11" t="s">
        <v>132</v>
      </c>
    </row>
    <row r="12" spans="1:11" x14ac:dyDescent="0.35">
      <c r="A12" s="2">
        <v>202206</v>
      </c>
      <c r="B12" s="2">
        <v>377</v>
      </c>
      <c r="C12" s="2">
        <f t="shared" si="1"/>
        <v>3470</v>
      </c>
      <c r="D12" s="2">
        <f t="shared" si="0"/>
        <v>-125</v>
      </c>
      <c r="I12">
        <v>1</v>
      </c>
      <c r="J12" t="s">
        <v>133</v>
      </c>
    </row>
    <row r="13" spans="1:11" x14ac:dyDescent="0.35">
      <c r="A13" s="2">
        <v>202207</v>
      </c>
      <c r="B13" s="2">
        <v>479</v>
      </c>
      <c r="C13" s="2">
        <f t="shared" si="1"/>
        <v>3949</v>
      </c>
      <c r="D13" s="2">
        <f t="shared" si="0"/>
        <v>102</v>
      </c>
      <c r="I13">
        <v>2</v>
      </c>
      <c r="J13" t="s">
        <v>137</v>
      </c>
    </row>
    <row r="14" spans="1:11" x14ac:dyDescent="0.35">
      <c r="A14" s="2">
        <v>202208</v>
      </c>
      <c r="B14" s="2">
        <v>461</v>
      </c>
      <c r="C14" s="2">
        <f t="shared" si="1"/>
        <v>4410</v>
      </c>
      <c r="D14" s="2">
        <f t="shared" si="0"/>
        <v>-18</v>
      </c>
      <c r="I14">
        <v>3</v>
      </c>
      <c r="J14" t="s">
        <v>138</v>
      </c>
    </row>
    <row r="15" spans="1:11" x14ac:dyDescent="0.35">
      <c r="A15" s="2">
        <v>202209</v>
      </c>
      <c r="B15" s="2">
        <v>522</v>
      </c>
      <c r="C15" s="2">
        <f t="shared" si="1"/>
        <v>4932</v>
      </c>
      <c r="D15" s="2">
        <f t="shared" si="0"/>
        <v>61</v>
      </c>
      <c r="I15">
        <v>4</v>
      </c>
      <c r="J15" t="s">
        <v>134</v>
      </c>
    </row>
    <row r="16" spans="1:11" x14ac:dyDescent="0.35">
      <c r="A16" s="2">
        <v>202210</v>
      </c>
      <c r="B16" s="2">
        <v>499</v>
      </c>
      <c r="C16" s="2">
        <f t="shared" si="1"/>
        <v>5431</v>
      </c>
      <c r="D16" s="2">
        <f t="shared" si="0"/>
        <v>-23</v>
      </c>
      <c r="H16" s="39">
        <f>7136/12</f>
        <v>594.66666666666663</v>
      </c>
      <c r="I16">
        <v>5</v>
      </c>
      <c r="J16" t="s">
        <v>139</v>
      </c>
    </row>
    <row r="17" spans="1:10" x14ac:dyDescent="0.35">
      <c r="A17" s="2">
        <v>202211</v>
      </c>
      <c r="B17" s="2">
        <v>452</v>
      </c>
      <c r="C17" s="2">
        <f t="shared" si="1"/>
        <v>5883</v>
      </c>
      <c r="D17" s="2">
        <f t="shared" si="0"/>
        <v>-47</v>
      </c>
      <c r="I17">
        <v>6</v>
      </c>
      <c r="J17" t="s">
        <v>140</v>
      </c>
    </row>
    <row r="18" spans="1:10" x14ac:dyDescent="0.35">
      <c r="A18" s="2">
        <v>202212</v>
      </c>
      <c r="B18" s="2">
        <v>333</v>
      </c>
      <c r="C18" s="2">
        <f t="shared" si="1"/>
        <v>6216</v>
      </c>
      <c r="D18" s="2">
        <f t="shared" si="0"/>
        <v>-119</v>
      </c>
      <c r="I18">
        <v>7</v>
      </c>
      <c r="J18" t="s">
        <v>141</v>
      </c>
    </row>
    <row r="19" spans="1:10" x14ac:dyDescent="0.35">
      <c r="A19" s="2">
        <v>202301</v>
      </c>
      <c r="B19" s="2">
        <v>276</v>
      </c>
      <c r="C19" s="2">
        <f t="shared" si="1"/>
        <v>6492</v>
      </c>
      <c r="D19" s="2">
        <f t="shared" si="0"/>
        <v>-57</v>
      </c>
      <c r="I19">
        <v>8</v>
      </c>
      <c r="J19" t="s">
        <v>142</v>
      </c>
    </row>
    <row r="20" spans="1:10" x14ac:dyDescent="0.35">
      <c r="A20" s="2">
        <v>202302</v>
      </c>
      <c r="B20" s="2">
        <v>406</v>
      </c>
      <c r="C20" s="2">
        <f t="shared" si="1"/>
        <v>6898</v>
      </c>
      <c r="D20" s="2">
        <f t="shared" si="0"/>
        <v>130</v>
      </c>
      <c r="I20">
        <v>9</v>
      </c>
      <c r="J20" t="s">
        <v>143</v>
      </c>
    </row>
    <row r="21" spans="1:10" x14ac:dyDescent="0.35">
      <c r="A21" s="2">
        <v>202303</v>
      </c>
      <c r="B21" s="2">
        <v>702</v>
      </c>
      <c r="C21" s="2">
        <f t="shared" si="1"/>
        <v>7600</v>
      </c>
      <c r="D21" s="2">
        <f t="shared" si="0"/>
        <v>296</v>
      </c>
      <c r="I21">
        <v>10</v>
      </c>
      <c r="J21" t="s">
        <v>144</v>
      </c>
    </row>
    <row r="22" spans="1:10" x14ac:dyDescent="0.35">
      <c r="A22" s="2">
        <v>202304</v>
      </c>
      <c r="B22" s="2">
        <v>490</v>
      </c>
      <c r="C22" s="2">
        <f t="shared" si="1"/>
        <v>8090</v>
      </c>
      <c r="D22" s="2">
        <f t="shared" si="0"/>
        <v>-212</v>
      </c>
      <c r="I22">
        <v>11</v>
      </c>
      <c r="J22" t="s">
        <v>145</v>
      </c>
    </row>
    <row r="23" spans="1:10" x14ac:dyDescent="0.35">
      <c r="A23" s="2">
        <v>202305</v>
      </c>
      <c r="B23" s="2">
        <v>541</v>
      </c>
      <c r="C23" s="2">
        <f t="shared" si="1"/>
        <v>8631</v>
      </c>
      <c r="D23" s="2">
        <f t="shared" si="0"/>
        <v>51</v>
      </c>
    </row>
    <row r="24" spans="1:10" x14ac:dyDescent="0.35">
      <c r="A24" s="2">
        <v>202306</v>
      </c>
      <c r="B24" s="2">
        <v>664</v>
      </c>
      <c r="C24" s="2">
        <f t="shared" si="1"/>
        <v>9295</v>
      </c>
      <c r="D24" s="2">
        <f t="shared" si="0"/>
        <v>123</v>
      </c>
    </row>
    <row r="25" spans="1:10" x14ac:dyDescent="0.35">
      <c r="A25" s="2">
        <v>202307</v>
      </c>
      <c r="B25" s="2">
        <v>619</v>
      </c>
      <c r="C25" s="2">
        <f t="shared" si="1"/>
        <v>9914</v>
      </c>
      <c r="D25" s="2">
        <f t="shared" si="0"/>
        <v>-45</v>
      </c>
    </row>
    <row r="26" spans="1:10" x14ac:dyDescent="0.35">
      <c r="A26" s="2">
        <v>202308</v>
      </c>
      <c r="B26" s="2">
        <v>681</v>
      </c>
      <c r="C26" s="2">
        <f t="shared" si="1"/>
        <v>10595</v>
      </c>
      <c r="D26" s="2">
        <f t="shared" si="0"/>
        <v>62</v>
      </c>
      <c r="I26" t="s">
        <v>135</v>
      </c>
    </row>
    <row r="27" spans="1:10" x14ac:dyDescent="0.35">
      <c r="A27" s="2">
        <v>202309</v>
      </c>
      <c r="B27" s="2">
        <v>497</v>
      </c>
      <c r="C27" s="2">
        <f t="shared" si="1"/>
        <v>11092</v>
      </c>
      <c r="D27" s="2">
        <f t="shared" si="0"/>
        <v>-184</v>
      </c>
      <c r="I27" t="s">
        <v>136</v>
      </c>
    </row>
    <row r="28" spans="1:10" x14ac:dyDescent="0.35">
      <c r="A28" s="2">
        <v>202310</v>
      </c>
      <c r="B28" s="2">
        <v>48</v>
      </c>
      <c r="C28" s="2">
        <f t="shared" si="1"/>
        <v>11140</v>
      </c>
      <c r="D28" s="2">
        <f t="shared" si="0"/>
        <v>-449</v>
      </c>
    </row>
    <row r="29" spans="1:10" x14ac:dyDescent="0.35">
      <c r="A29" s="2">
        <v>202311</v>
      </c>
      <c r="B29" s="2">
        <v>158</v>
      </c>
      <c r="C29" s="2">
        <f t="shared" si="1"/>
        <v>11298</v>
      </c>
      <c r="D29" s="2">
        <f t="shared" si="0"/>
        <v>110</v>
      </c>
    </row>
    <row r="30" spans="1:10" x14ac:dyDescent="0.35">
      <c r="A30" s="2">
        <v>202312</v>
      </c>
      <c r="B30" s="2">
        <v>321</v>
      </c>
      <c r="C30" s="2">
        <f t="shared" si="1"/>
        <v>11619</v>
      </c>
      <c r="D30" s="2">
        <f t="shared" si="0"/>
        <v>163</v>
      </c>
    </row>
    <row r="31" spans="1:10" x14ac:dyDescent="0.35">
      <c r="A31" s="2">
        <v>202401</v>
      </c>
      <c r="B31" s="2">
        <v>367</v>
      </c>
      <c r="C31" s="2">
        <f t="shared" si="1"/>
        <v>11986</v>
      </c>
      <c r="D31" s="2">
        <f t="shared" si="0"/>
        <v>46</v>
      </c>
    </row>
    <row r="32" spans="1:10" x14ac:dyDescent="0.35">
      <c r="A32" s="2">
        <v>202402</v>
      </c>
      <c r="B32" s="2">
        <v>239</v>
      </c>
      <c r="C32" s="2">
        <f>B32+C31</f>
        <v>12225</v>
      </c>
      <c r="D32" s="2">
        <f t="shared" si="0"/>
        <v>-128</v>
      </c>
    </row>
    <row r="33" spans="1:10" x14ac:dyDescent="0.35">
      <c r="A33" s="2">
        <v>202403</v>
      </c>
      <c r="B33" s="29">
        <v>222</v>
      </c>
      <c r="C33" s="2">
        <f>B33+C32</f>
        <v>12447</v>
      </c>
      <c r="D33" s="2">
        <f t="shared" si="0"/>
        <v>-17</v>
      </c>
    </row>
    <row r="34" spans="1:10" x14ac:dyDescent="0.35">
      <c r="A34" s="2">
        <v>202404</v>
      </c>
      <c r="B34" s="29"/>
      <c r="C34" s="2">
        <f t="shared" ref="C34:C42" si="2">B34+C33</f>
        <v>12447</v>
      </c>
      <c r="D34" s="2"/>
    </row>
    <row r="35" spans="1:10" x14ac:dyDescent="0.35">
      <c r="A35" s="2">
        <v>202405</v>
      </c>
      <c r="B35" s="29"/>
      <c r="C35" s="2">
        <f t="shared" si="2"/>
        <v>12447</v>
      </c>
      <c r="D35" s="2"/>
    </row>
    <row r="36" spans="1:10" x14ac:dyDescent="0.35">
      <c r="A36" s="2">
        <v>202406</v>
      </c>
      <c r="B36" s="29"/>
      <c r="C36" s="2">
        <f t="shared" si="2"/>
        <v>12447</v>
      </c>
      <c r="D36" s="2"/>
    </row>
    <row r="37" spans="1:10" x14ac:dyDescent="0.35">
      <c r="A37" s="2">
        <v>202407</v>
      </c>
      <c r="B37" s="29"/>
      <c r="C37" s="2">
        <f t="shared" si="2"/>
        <v>12447</v>
      </c>
      <c r="D37" s="2"/>
    </row>
    <row r="38" spans="1:10" x14ac:dyDescent="0.35">
      <c r="A38" s="2">
        <v>202408</v>
      </c>
      <c r="B38" s="29"/>
      <c r="C38" s="2">
        <f t="shared" si="2"/>
        <v>12447</v>
      </c>
      <c r="D38" s="2"/>
    </row>
    <row r="39" spans="1:10" x14ac:dyDescent="0.35">
      <c r="A39" s="2">
        <v>202409</v>
      </c>
      <c r="B39" s="29"/>
      <c r="C39" s="2">
        <f t="shared" si="2"/>
        <v>12447</v>
      </c>
      <c r="D39" s="2"/>
    </row>
    <row r="40" spans="1:10" x14ac:dyDescent="0.35">
      <c r="A40" s="2">
        <v>202410</v>
      </c>
      <c r="B40" s="29"/>
      <c r="C40" s="2">
        <f t="shared" si="2"/>
        <v>12447</v>
      </c>
      <c r="D40" s="2"/>
    </row>
    <row r="41" spans="1:10" x14ac:dyDescent="0.35">
      <c r="A41" s="2">
        <v>202411</v>
      </c>
      <c r="B41" s="29"/>
      <c r="C41" s="2">
        <f t="shared" si="2"/>
        <v>12447</v>
      </c>
      <c r="D41" s="2"/>
    </row>
    <row r="42" spans="1:10" x14ac:dyDescent="0.35">
      <c r="A42" s="2">
        <v>202412</v>
      </c>
      <c r="B42" s="29"/>
      <c r="C42" s="2">
        <f t="shared" si="2"/>
        <v>12447</v>
      </c>
      <c r="D42" s="2"/>
    </row>
    <row r="43" spans="1:10" ht="27" customHeight="1" x14ac:dyDescent="0.5">
      <c r="A43" s="52" t="s">
        <v>12</v>
      </c>
      <c r="B43" s="52"/>
      <c r="C43" s="52"/>
      <c r="D43" s="52"/>
      <c r="E43" s="52"/>
      <c r="F43" s="52"/>
      <c r="G43" s="52"/>
      <c r="H43" s="52"/>
      <c r="I43" s="52"/>
      <c r="J43" s="52"/>
    </row>
    <row r="44" spans="1:10" x14ac:dyDescent="0.35">
      <c r="A44" s="1" t="s">
        <v>5</v>
      </c>
      <c r="B44" s="9" t="s">
        <v>13</v>
      </c>
      <c r="C44" s="9"/>
      <c r="D44" s="10" t="s">
        <v>14</v>
      </c>
      <c r="E44" s="1" t="s">
        <v>1</v>
      </c>
      <c r="F44" s="9" t="s">
        <v>15</v>
      </c>
      <c r="G44" s="10" t="s">
        <v>16</v>
      </c>
      <c r="H44" s="1" t="s">
        <v>3</v>
      </c>
      <c r="I44" s="9" t="s">
        <v>17</v>
      </c>
      <c r="J44" s="10" t="s">
        <v>18</v>
      </c>
    </row>
    <row r="45" spans="1:10" x14ac:dyDescent="0.35">
      <c r="A45" s="2">
        <v>202403</v>
      </c>
      <c r="B45" s="2">
        <f>B32+250</f>
        <v>489</v>
      </c>
      <c r="C45" s="2"/>
      <c r="D45" s="2">
        <f>B32+250</f>
        <v>489</v>
      </c>
      <c r="E45" s="2" t="e">
        <f>#REF!+300</f>
        <v>#REF!</v>
      </c>
      <c r="F45" s="2">
        <f>B45-B32</f>
        <v>250</v>
      </c>
      <c r="G45" s="2">
        <f>B45-B32</f>
        <v>250</v>
      </c>
      <c r="H45" s="2" t="e">
        <f>E45-#REF!</f>
        <v>#REF!</v>
      </c>
      <c r="I45" s="3">
        <f t="shared" ref="I45:I54" si="3">IFERROR(B45/E45,0)</f>
        <v>0</v>
      </c>
      <c r="J45" s="3" t="e">
        <f t="shared" ref="J45:J54" si="4">D45/E45</f>
        <v>#REF!</v>
      </c>
    </row>
    <row r="46" spans="1:10" x14ac:dyDescent="0.35">
      <c r="A46" s="2">
        <v>202404</v>
      </c>
      <c r="B46" s="2">
        <f>B45+300</f>
        <v>789</v>
      </c>
      <c r="C46" s="2"/>
      <c r="D46" s="2">
        <f>D45+500</f>
        <v>989</v>
      </c>
      <c r="E46" s="2" t="e">
        <f>E45+300</f>
        <v>#REF!</v>
      </c>
      <c r="F46" s="2">
        <f t="shared" ref="F46:F54" si="5">B46-B45</f>
        <v>300</v>
      </c>
      <c r="G46" s="2">
        <f t="shared" ref="G46:H54" si="6">D46-D45</f>
        <v>500</v>
      </c>
      <c r="H46" s="2" t="e">
        <f t="shared" si="6"/>
        <v>#REF!</v>
      </c>
      <c r="I46" s="3">
        <f t="shared" si="3"/>
        <v>0</v>
      </c>
      <c r="J46" s="3" t="e">
        <f t="shared" si="4"/>
        <v>#REF!</v>
      </c>
    </row>
    <row r="47" spans="1:10" x14ac:dyDescent="0.35">
      <c r="A47" s="2">
        <v>202405</v>
      </c>
      <c r="B47" s="2">
        <f>B46+300</f>
        <v>1089</v>
      </c>
      <c r="C47" s="2"/>
      <c r="D47" s="2">
        <f>D46+500</f>
        <v>1489</v>
      </c>
      <c r="E47" s="2" t="e">
        <f t="shared" ref="E47:E54" si="7">E46+300</f>
        <v>#REF!</v>
      </c>
      <c r="F47" s="2">
        <f t="shared" si="5"/>
        <v>300</v>
      </c>
      <c r="G47" s="2">
        <f t="shared" si="6"/>
        <v>500</v>
      </c>
      <c r="H47" s="2" t="e">
        <f t="shared" si="6"/>
        <v>#REF!</v>
      </c>
      <c r="I47" s="3">
        <f t="shared" si="3"/>
        <v>0</v>
      </c>
      <c r="J47" s="3" t="e">
        <f t="shared" si="4"/>
        <v>#REF!</v>
      </c>
    </row>
    <row r="48" spans="1:10" x14ac:dyDescent="0.35">
      <c r="A48" s="2">
        <v>202406</v>
      </c>
      <c r="B48" s="2">
        <f t="shared" ref="B48:B54" si="8">B47+300</f>
        <v>1389</v>
      </c>
      <c r="C48" s="2"/>
      <c r="D48" s="2">
        <f t="shared" ref="D48:D54" si="9">D47+500</f>
        <v>1989</v>
      </c>
      <c r="E48" s="2" t="e">
        <f t="shared" si="7"/>
        <v>#REF!</v>
      </c>
      <c r="F48" s="2">
        <f t="shared" si="5"/>
        <v>300</v>
      </c>
      <c r="G48" s="2">
        <f t="shared" si="6"/>
        <v>500</v>
      </c>
      <c r="H48" s="2" t="e">
        <f t="shared" si="6"/>
        <v>#REF!</v>
      </c>
      <c r="I48" s="3">
        <f t="shared" si="3"/>
        <v>0</v>
      </c>
      <c r="J48" s="3" t="e">
        <f t="shared" si="4"/>
        <v>#REF!</v>
      </c>
    </row>
    <row r="49" spans="1:10" x14ac:dyDescent="0.35">
      <c r="A49" s="2">
        <v>202407</v>
      </c>
      <c r="B49" s="2">
        <f t="shared" si="8"/>
        <v>1689</v>
      </c>
      <c r="C49" s="2"/>
      <c r="D49" s="2">
        <f t="shared" si="9"/>
        <v>2489</v>
      </c>
      <c r="E49" s="2" t="e">
        <f t="shared" si="7"/>
        <v>#REF!</v>
      </c>
      <c r="F49" s="2">
        <f t="shared" si="5"/>
        <v>300</v>
      </c>
      <c r="G49" s="2">
        <f t="shared" si="6"/>
        <v>500</v>
      </c>
      <c r="H49" s="2" t="e">
        <f t="shared" si="6"/>
        <v>#REF!</v>
      </c>
      <c r="I49" s="3">
        <f t="shared" si="3"/>
        <v>0</v>
      </c>
      <c r="J49" s="3" t="e">
        <f t="shared" si="4"/>
        <v>#REF!</v>
      </c>
    </row>
    <row r="50" spans="1:10" x14ac:dyDescent="0.35">
      <c r="A50" s="2">
        <v>202408</v>
      </c>
      <c r="B50" s="2">
        <f t="shared" si="8"/>
        <v>1989</v>
      </c>
      <c r="C50" s="2"/>
      <c r="D50" s="2">
        <f t="shared" si="9"/>
        <v>2989</v>
      </c>
      <c r="E50" s="2" t="e">
        <f t="shared" si="7"/>
        <v>#REF!</v>
      </c>
      <c r="F50" s="2">
        <f t="shared" si="5"/>
        <v>300</v>
      </c>
      <c r="G50" s="2">
        <f t="shared" si="6"/>
        <v>500</v>
      </c>
      <c r="H50" s="2" t="e">
        <f t="shared" si="6"/>
        <v>#REF!</v>
      </c>
      <c r="I50" s="3">
        <f t="shared" si="3"/>
        <v>0</v>
      </c>
      <c r="J50" s="3" t="e">
        <f t="shared" si="4"/>
        <v>#REF!</v>
      </c>
    </row>
    <row r="51" spans="1:10" x14ac:dyDescent="0.35">
      <c r="A51" s="2">
        <v>202409</v>
      </c>
      <c r="B51" s="2">
        <f t="shared" si="8"/>
        <v>2289</v>
      </c>
      <c r="C51" s="2"/>
      <c r="D51" s="2">
        <f t="shared" si="9"/>
        <v>3489</v>
      </c>
      <c r="E51" s="2" t="e">
        <f t="shared" si="7"/>
        <v>#REF!</v>
      </c>
      <c r="F51" s="2">
        <f t="shared" si="5"/>
        <v>300</v>
      </c>
      <c r="G51" s="2">
        <f t="shared" si="6"/>
        <v>500</v>
      </c>
      <c r="H51" s="2" t="e">
        <f t="shared" si="6"/>
        <v>#REF!</v>
      </c>
      <c r="I51" s="3">
        <f t="shared" si="3"/>
        <v>0</v>
      </c>
      <c r="J51" s="3" t="e">
        <f t="shared" si="4"/>
        <v>#REF!</v>
      </c>
    </row>
    <row r="52" spans="1:10" x14ac:dyDescent="0.35">
      <c r="A52" s="2">
        <v>202410</v>
      </c>
      <c r="B52" s="2">
        <f t="shared" si="8"/>
        <v>2589</v>
      </c>
      <c r="C52" s="2"/>
      <c r="D52" s="2">
        <f t="shared" si="9"/>
        <v>3989</v>
      </c>
      <c r="E52" s="2" t="e">
        <f t="shared" si="7"/>
        <v>#REF!</v>
      </c>
      <c r="F52" s="2">
        <f t="shared" si="5"/>
        <v>300</v>
      </c>
      <c r="G52" s="2">
        <f t="shared" si="6"/>
        <v>500</v>
      </c>
      <c r="H52" s="2" t="e">
        <f t="shared" si="6"/>
        <v>#REF!</v>
      </c>
      <c r="I52" s="3">
        <f t="shared" si="3"/>
        <v>0</v>
      </c>
      <c r="J52" s="3" t="e">
        <f t="shared" si="4"/>
        <v>#REF!</v>
      </c>
    </row>
    <row r="53" spans="1:10" x14ac:dyDescent="0.35">
      <c r="A53" s="2">
        <v>202411</v>
      </c>
      <c r="B53" s="2">
        <f t="shared" si="8"/>
        <v>2889</v>
      </c>
      <c r="C53" s="2"/>
      <c r="D53" s="2">
        <f t="shared" si="9"/>
        <v>4489</v>
      </c>
      <c r="E53" s="2" t="e">
        <f t="shared" si="7"/>
        <v>#REF!</v>
      </c>
      <c r="F53" s="2">
        <f t="shared" si="5"/>
        <v>300</v>
      </c>
      <c r="G53" s="2">
        <f t="shared" si="6"/>
        <v>500</v>
      </c>
      <c r="H53" s="2" t="e">
        <f t="shared" si="6"/>
        <v>#REF!</v>
      </c>
      <c r="I53" s="3">
        <f t="shared" si="3"/>
        <v>0</v>
      </c>
      <c r="J53" s="3" t="e">
        <f t="shared" si="4"/>
        <v>#REF!</v>
      </c>
    </row>
    <row r="54" spans="1:10" x14ac:dyDescent="0.35">
      <c r="A54" s="2">
        <v>202412</v>
      </c>
      <c r="B54" s="2">
        <f t="shared" si="8"/>
        <v>3189</v>
      </c>
      <c r="C54" s="2"/>
      <c r="D54" s="2">
        <f t="shared" si="9"/>
        <v>4989</v>
      </c>
      <c r="E54" s="2" t="e">
        <f t="shared" si="7"/>
        <v>#REF!</v>
      </c>
      <c r="F54" s="2">
        <f t="shared" si="5"/>
        <v>300</v>
      </c>
      <c r="G54" s="2">
        <f t="shared" si="6"/>
        <v>500</v>
      </c>
      <c r="H54" s="2" t="e">
        <f t="shared" si="6"/>
        <v>#REF!</v>
      </c>
      <c r="I54" s="3">
        <f t="shared" si="3"/>
        <v>0</v>
      </c>
      <c r="J54" s="3" t="e">
        <f t="shared" si="4"/>
        <v>#REF!</v>
      </c>
    </row>
    <row r="56" spans="1:10" x14ac:dyDescent="0.35">
      <c r="B56" s="14">
        <f>300*9+250</f>
        <v>2950</v>
      </c>
      <c r="C56" s="14"/>
      <c r="D56" s="14">
        <f>500*9+250</f>
        <v>4750</v>
      </c>
      <c r="H56" s="50" t="s">
        <v>19</v>
      </c>
      <c r="I56" s="51"/>
      <c r="J56" s="11">
        <f>I54</f>
        <v>0</v>
      </c>
    </row>
    <row r="57" spans="1:10" x14ac:dyDescent="0.35">
      <c r="H57" s="50" t="s">
        <v>20</v>
      </c>
      <c r="I57" s="51"/>
      <c r="J57" s="11" t="e">
        <f>J54</f>
        <v>#REF!</v>
      </c>
    </row>
    <row r="64" spans="1:10" x14ac:dyDescent="0.35">
      <c r="F64">
        <v>100</v>
      </c>
      <c r="G64" t="s">
        <v>130</v>
      </c>
    </row>
    <row r="65" spans="6:7" x14ac:dyDescent="0.35">
      <c r="F65">
        <v>400</v>
      </c>
      <c r="G65" t="s">
        <v>131</v>
      </c>
    </row>
    <row r="66" spans="6:7" x14ac:dyDescent="0.35">
      <c r="F66">
        <f>F65+F64</f>
        <v>500</v>
      </c>
    </row>
  </sheetData>
  <mergeCells count="4">
    <mergeCell ref="A43:J43"/>
    <mergeCell ref="H56:I56"/>
    <mergeCell ref="H57:I57"/>
    <mergeCell ref="A1:D2"/>
  </mergeCells>
  <conditionalFormatting sqref="D5:D32">
    <cfRule type="iconSet" priority="6">
      <iconSet iconSet="3Symbols">
        <cfvo type="percent" val="0"/>
        <cfvo type="num" val="250"/>
        <cfvo type="num" val="500"/>
      </iconSet>
    </cfRule>
  </conditionalFormatting>
  <conditionalFormatting sqref="D33:D42">
    <cfRule type="iconSet" priority="1">
      <iconSet iconSet="3Symbols">
        <cfvo type="percent" val="0"/>
        <cfvo type="num" val="250"/>
        <cfvo type="num" val="500"/>
      </iconSet>
    </cfRule>
  </conditionalFormatting>
  <conditionalFormatting sqref="F45:F54">
    <cfRule type="iconSet" priority="4">
      <iconSet iconSet="3Symbols">
        <cfvo type="percent" val="0"/>
        <cfvo type="num" val="250"/>
        <cfvo type="num" val="500"/>
      </iconSet>
    </cfRule>
  </conditionalFormatting>
  <conditionalFormatting sqref="G45:G54">
    <cfRule type="iconSet" priority="2">
      <iconSet iconSet="3Symbols">
        <cfvo type="percent" val="0"/>
        <cfvo type="num" val="250"/>
        <cfvo type="num" val="500"/>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5CC3B-62AB-450F-8A2A-18AB304BDE58}">
  <dimension ref="A1:N37"/>
  <sheetViews>
    <sheetView showGridLines="0" zoomScaleNormal="100" workbookViewId="0">
      <selection activeCell="G1" sqref="A1:G15"/>
    </sheetView>
  </sheetViews>
  <sheetFormatPr baseColWidth="10" defaultRowHeight="14.5" x14ac:dyDescent="0.35"/>
  <cols>
    <col min="2" max="2" width="19.1796875" bestFit="1" customWidth="1"/>
    <col min="3" max="3" width="18" customWidth="1"/>
    <col min="4" max="4" width="17.36328125" hidden="1" customWidth="1"/>
    <col min="5" max="5" width="26.08984375" bestFit="1" customWidth="1"/>
    <col min="6" max="6" width="20.1796875" bestFit="1" customWidth="1"/>
    <col min="7" max="7" width="19.1796875" customWidth="1"/>
    <col min="8" max="8" width="17.7265625" bestFit="1" customWidth="1"/>
    <col min="9" max="9" width="17.7265625" customWidth="1"/>
    <col min="10" max="10" width="15.54296875" customWidth="1"/>
    <col min="11" max="11" width="15.6328125" customWidth="1"/>
  </cols>
  <sheetData>
    <row r="1" spans="1:10" x14ac:dyDescent="0.35">
      <c r="A1" s="1" t="s">
        <v>25</v>
      </c>
      <c r="B1" s="1" t="s">
        <v>22</v>
      </c>
      <c r="C1" s="1" t="s">
        <v>21</v>
      </c>
      <c r="D1" s="1" t="s">
        <v>23</v>
      </c>
      <c r="E1" s="1" t="s">
        <v>27</v>
      </c>
      <c r="F1" s="1" t="s">
        <v>24</v>
      </c>
      <c r="G1" s="1" t="s">
        <v>26</v>
      </c>
    </row>
    <row r="2" spans="1:10" x14ac:dyDescent="0.35">
      <c r="A2" s="2">
        <v>202301</v>
      </c>
      <c r="B2" s="2">
        <v>5759</v>
      </c>
      <c r="C2" s="2">
        <v>279</v>
      </c>
      <c r="D2" s="2">
        <v>404</v>
      </c>
      <c r="E2" s="2">
        <f>SUM(B2:C2)</f>
        <v>6038</v>
      </c>
      <c r="F2" s="2">
        <v>2195</v>
      </c>
      <c r="G2" s="3">
        <f>IFERROR(F2/(SUM(B2,C2)),"")</f>
        <v>0.36353097052003974</v>
      </c>
      <c r="J2" s="4"/>
    </row>
    <row r="3" spans="1:10" x14ac:dyDescent="0.35">
      <c r="A3" s="2">
        <v>202302</v>
      </c>
      <c r="B3" s="2">
        <v>5540</v>
      </c>
      <c r="C3" s="2">
        <v>319</v>
      </c>
      <c r="D3" s="2">
        <v>442</v>
      </c>
      <c r="E3" s="2">
        <f t="shared" ref="E3:E14" si="0">SUM(B3:C3)</f>
        <v>5859</v>
      </c>
      <c r="F3" s="2">
        <v>2587</v>
      </c>
      <c r="G3" s="3">
        <f t="shared" ref="G3:G14" si="1">IFERROR(F3/(SUM(B3,C3)),"")</f>
        <v>0.44154292541389317</v>
      </c>
      <c r="J3" s="4"/>
    </row>
    <row r="4" spans="1:10" x14ac:dyDescent="0.35">
      <c r="A4" s="2">
        <v>202303</v>
      </c>
      <c r="B4" s="2">
        <v>5967</v>
      </c>
      <c r="C4" s="2">
        <v>508</v>
      </c>
      <c r="D4" s="2">
        <v>730</v>
      </c>
      <c r="E4" s="2">
        <f t="shared" si="0"/>
        <v>6475</v>
      </c>
      <c r="F4" s="2">
        <v>4223</v>
      </c>
      <c r="G4" s="3">
        <f t="shared" si="1"/>
        <v>0.65220077220077222</v>
      </c>
      <c r="J4" s="4"/>
    </row>
    <row r="5" spans="1:10" x14ac:dyDescent="0.35">
      <c r="A5" s="2">
        <v>202304</v>
      </c>
      <c r="B5" s="2">
        <v>4301</v>
      </c>
      <c r="C5" s="2">
        <v>348</v>
      </c>
      <c r="D5" s="2">
        <v>534</v>
      </c>
      <c r="E5" s="2">
        <f t="shared" si="0"/>
        <v>4649</v>
      </c>
      <c r="F5" s="2">
        <v>3373</v>
      </c>
      <c r="G5" s="3">
        <f t="shared" si="1"/>
        <v>0.72553237255323721</v>
      </c>
      <c r="J5" s="4"/>
    </row>
    <row r="6" spans="1:10" x14ac:dyDescent="0.35">
      <c r="A6" s="2">
        <v>202305</v>
      </c>
      <c r="B6" s="2">
        <v>5092</v>
      </c>
      <c r="C6" s="2">
        <v>462</v>
      </c>
      <c r="D6" s="2">
        <v>607</v>
      </c>
      <c r="E6" s="2">
        <f t="shared" si="0"/>
        <v>5554</v>
      </c>
      <c r="F6" s="2">
        <v>3632</v>
      </c>
      <c r="G6" s="3">
        <f t="shared" si="1"/>
        <v>0.65394310406913936</v>
      </c>
      <c r="J6" s="4"/>
    </row>
    <row r="7" spans="1:10" x14ac:dyDescent="0.35">
      <c r="A7" s="2">
        <v>202306</v>
      </c>
      <c r="B7" s="2">
        <v>5421</v>
      </c>
      <c r="C7" s="2">
        <v>742</v>
      </c>
      <c r="D7" s="2">
        <v>958</v>
      </c>
      <c r="E7" s="2">
        <f t="shared" si="0"/>
        <v>6163</v>
      </c>
      <c r="F7" s="2">
        <v>4369</v>
      </c>
      <c r="G7" s="3">
        <f t="shared" si="1"/>
        <v>0.70890799935096549</v>
      </c>
      <c r="J7" s="4"/>
    </row>
    <row r="8" spans="1:10" x14ac:dyDescent="0.35">
      <c r="A8" s="2">
        <v>202307</v>
      </c>
      <c r="B8" s="2">
        <v>5298</v>
      </c>
      <c r="C8" s="2">
        <v>722</v>
      </c>
      <c r="D8" s="2">
        <v>917</v>
      </c>
      <c r="E8" s="2">
        <f t="shared" si="0"/>
        <v>6020</v>
      </c>
      <c r="F8" s="2">
        <v>4693</v>
      </c>
      <c r="G8" s="3">
        <f t="shared" si="1"/>
        <v>0.77956810631229234</v>
      </c>
      <c r="J8" s="4"/>
    </row>
    <row r="9" spans="1:10" x14ac:dyDescent="0.35">
      <c r="A9" s="2">
        <v>202308</v>
      </c>
      <c r="B9" s="2">
        <v>6300</v>
      </c>
      <c r="C9" s="2">
        <v>898</v>
      </c>
      <c r="D9" s="2">
        <v>1133</v>
      </c>
      <c r="E9" s="2">
        <f t="shared" si="0"/>
        <v>7198</v>
      </c>
      <c r="F9" s="2">
        <v>4619</v>
      </c>
      <c r="G9" s="3">
        <f t="shared" si="1"/>
        <v>0.64170602945262578</v>
      </c>
      <c r="J9" s="4"/>
    </row>
    <row r="10" spans="1:10" x14ac:dyDescent="0.35">
      <c r="A10" s="2">
        <v>202309</v>
      </c>
      <c r="B10" s="2">
        <v>6755</v>
      </c>
      <c r="C10" s="2">
        <v>832</v>
      </c>
      <c r="D10" s="2">
        <v>1112</v>
      </c>
      <c r="E10" s="2">
        <f t="shared" si="0"/>
        <v>7587</v>
      </c>
      <c r="F10" s="2">
        <v>4066</v>
      </c>
      <c r="G10" s="3">
        <f t="shared" si="1"/>
        <v>0.53591669961776722</v>
      </c>
      <c r="J10" s="4"/>
    </row>
    <row r="11" spans="1:10" x14ac:dyDescent="0.35">
      <c r="A11" s="2">
        <v>202310</v>
      </c>
      <c r="B11" s="2">
        <v>6740</v>
      </c>
      <c r="C11" s="2">
        <v>765</v>
      </c>
      <c r="D11" s="2">
        <v>1051</v>
      </c>
      <c r="E11" s="2">
        <f t="shared" si="0"/>
        <v>7505</v>
      </c>
      <c r="F11" s="2">
        <v>888</v>
      </c>
      <c r="G11" s="3">
        <f t="shared" si="1"/>
        <v>0.11832111925383078</v>
      </c>
      <c r="J11" s="4"/>
    </row>
    <row r="12" spans="1:10" x14ac:dyDescent="0.35">
      <c r="A12" s="2">
        <v>202311</v>
      </c>
      <c r="B12" s="2">
        <v>5764</v>
      </c>
      <c r="C12" s="2">
        <v>704</v>
      </c>
      <c r="D12" s="2">
        <v>878</v>
      </c>
      <c r="E12" s="2">
        <f t="shared" si="0"/>
        <v>6468</v>
      </c>
      <c r="F12" s="2">
        <v>1476</v>
      </c>
      <c r="G12" s="3">
        <f t="shared" si="1"/>
        <v>0.22820037105751392</v>
      </c>
      <c r="J12" s="4"/>
    </row>
    <row r="13" spans="1:10" x14ac:dyDescent="0.35">
      <c r="A13" s="2">
        <v>202312</v>
      </c>
      <c r="B13" s="2">
        <v>5365</v>
      </c>
      <c r="C13" s="2">
        <v>634</v>
      </c>
      <c r="D13" s="2">
        <v>685</v>
      </c>
      <c r="E13" s="2">
        <f t="shared" si="0"/>
        <v>5999</v>
      </c>
      <c r="F13" s="2">
        <v>1319</v>
      </c>
      <c r="G13" s="3">
        <f t="shared" si="1"/>
        <v>0.21986997832972163</v>
      </c>
      <c r="J13" s="4"/>
    </row>
    <row r="14" spans="1:10" x14ac:dyDescent="0.35">
      <c r="A14" s="2">
        <v>202401</v>
      </c>
      <c r="B14" s="2">
        <v>6593</v>
      </c>
      <c r="C14" s="2">
        <v>866</v>
      </c>
      <c r="D14" s="2">
        <v>815</v>
      </c>
      <c r="E14" s="2">
        <f t="shared" si="0"/>
        <v>7459</v>
      </c>
      <c r="F14" s="2">
        <v>1957</v>
      </c>
      <c r="G14" s="3">
        <f t="shared" si="1"/>
        <v>0.26236760959914196</v>
      </c>
      <c r="J14" s="4"/>
    </row>
    <row r="15" spans="1:10" x14ac:dyDescent="0.35">
      <c r="A15" s="2">
        <v>202402</v>
      </c>
      <c r="B15" s="2">
        <v>5404</v>
      </c>
      <c r="C15" s="2">
        <v>706</v>
      </c>
      <c r="D15" s="2">
        <v>815</v>
      </c>
      <c r="E15" s="2">
        <f>SUM(B15:C15)</f>
        <v>6110</v>
      </c>
      <c r="F15" s="2">
        <v>1629</v>
      </c>
      <c r="G15" s="3">
        <f>IFERROR(F15/(SUM(B15,C15)),"")</f>
        <v>0.26661211129296236</v>
      </c>
      <c r="H15">
        <f>F15+300</f>
        <v>1929</v>
      </c>
      <c r="I15">
        <f>E15-300</f>
        <v>5810</v>
      </c>
      <c r="J15" s="4">
        <f>H15/I15</f>
        <v>0.33201376936316696</v>
      </c>
    </row>
    <row r="16" spans="1:10" x14ac:dyDescent="0.35">
      <c r="H16" t="s">
        <v>146</v>
      </c>
    </row>
    <row r="17" spans="1:14" x14ac:dyDescent="0.35">
      <c r="A17" s="14">
        <v>202404</v>
      </c>
      <c r="E17">
        <v>6860</v>
      </c>
      <c r="F17">
        <f>F15+300</f>
        <v>1929</v>
      </c>
      <c r="G17" s="30">
        <f>F17/E17</f>
        <v>0.28119533527696794</v>
      </c>
      <c r="H17" s="4">
        <f>29%</f>
        <v>0.28999999999999998</v>
      </c>
    </row>
    <row r="18" spans="1:14" x14ac:dyDescent="0.35">
      <c r="A18" s="14">
        <v>202405</v>
      </c>
      <c r="E18">
        <v>6860</v>
      </c>
      <c r="F18">
        <f>F17+300</f>
        <v>2229</v>
      </c>
      <c r="G18" s="30">
        <f t="shared" ref="G18:G25" si="2">F18/E18</f>
        <v>0.32492711370262389</v>
      </c>
      <c r="H18" s="4">
        <f t="shared" ref="H18:H25" si="3">H17+3%</f>
        <v>0.31999999999999995</v>
      </c>
    </row>
    <row r="19" spans="1:14" x14ac:dyDescent="0.35">
      <c r="A19" s="14">
        <v>202406</v>
      </c>
      <c r="E19">
        <v>6860</v>
      </c>
      <c r="F19">
        <f>F18+300</f>
        <v>2529</v>
      </c>
      <c r="G19" s="30">
        <f t="shared" si="2"/>
        <v>0.3686588921282799</v>
      </c>
      <c r="H19" s="4">
        <f t="shared" si="3"/>
        <v>0.35</v>
      </c>
    </row>
    <row r="20" spans="1:14" x14ac:dyDescent="0.35">
      <c r="A20" s="14">
        <v>202407</v>
      </c>
      <c r="E20">
        <v>6860</v>
      </c>
      <c r="F20">
        <f t="shared" ref="F20:F25" si="4">F19+300</f>
        <v>2829</v>
      </c>
      <c r="G20" s="30">
        <f t="shared" si="2"/>
        <v>0.41239067055393586</v>
      </c>
      <c r="H20" s="4">
        <f t="shared" si="3"/>
        <v>0.38</v>
      </c>
    </row>
    <row r="21" spans="1:14" x14ac:dyDescent="0.35">
      <c r="A21" s="14">
        <v>202408</v>
      </c>
      <c r="E21">
        <v>6860</v>
      </c>
      <c r="F21">
        <f t="shared" si="4"/>
        <v>3129</v>
      </c>
      <c r="G21" s="30">
        <f t="shared" si="2"/>
        <v>0.45612244897959181</v>
      </c>
      <c r="H21" s="4">
        <f t="shared" si="3"/>
        <v>0.41000000000000003</v>
      </c>
    </row>
    <row r="22" spans="1:14" ht="16" customHeight="1" x14ac:dyDescent="0.55000000000000004">
      <c r="A22" s="14">
        <v>202409</v>
      </c>
      <c r="E22">
        <v>6860</v>
      </c>
      <c r="F22">
        <f t="shared" si="4"/>
        <v>3429</v>
      </c>
      <c r="G22" s="30">
        <f t="shared" si="2"/>
        <v>0.49985422740524782</v>
      </c>
      <c r="H22" s="4">
        <f t="shared" si="3"/>
        <v>0.44000000000000006</v>
      </c>
      <c r="J22" s="53" t="s">
        <v>29</v>
      </c>
      <c r="K22" s="53"/>
      <c r="L22" s="53"/>
      <c r="M22" s="53"/>
      <c r="N22" s="53"/>
    </row>
    <row r="23" spans="1:14" x14ac:dyDescent="0.35">
      <c r="A23" s="14">
        <v>202410</v>
      </c>
      <c r="E23">
        <v>6860</v>
      </c>
      <c r="F23">
        <f t="shared" si="4"/>
        <v>3729</v>
      </c>
      <c r="G23" s="30">
        <f t="shared" si="2"/>
        <v>0.54358600583090377</v>
      </c>
      <c r="H23" s="4">
        <f t="shared" si="3"/>
        <v>0.47000000000000008</v>
      </c>
    </row>
    <row r="24" spans="1:14" x14ac:dyDescent="0.35">
      <c r="A24" s="14">
        <v>202411</v>
      </c>
      <c r="E24">
        <v>6860</v>
      </c>
      <c r="F24">
        <f t="shared" si="4"/>
        <v>4029</v>
      </c>
      <c r="G24" s="30">
        <f t="shared" si="2"/>
        <v>0.58731778425655978</v>
      </c>
      <c r="H24" s="4">
        <f t="shared" si="3"/>
        <v>0.50000000000000011</v>
      </c>
    </row>
    <row r="25" spans="1:14" x14ac:dyDescent="0.35">
      <c r="A25" s="14">
        <v>202412</v>
      </c>
      <c r="E25">
        <v>6860</v>
      </c>
      <c r="F25">
        <f t="shared" si="4"/>
        <v>4329</v>
      </c>
      <c r="G25" s="31">
        <f t="shared" si="2"/>
        <v>0.63104956268221579</v>
      </c>
      <c r="H25" s="32">
        <f t="shared" si="3"/>
        <v>0.53000000000000014</v>
      </c>
    </row>
    <row r="26" spans="1:14" x14ac:dyDescent="0.35">
      <c r="A26" s="14"/>
    </row>
    <row r="27" spans="1:14" x14ac:dyDescent="0.35">
      <c r="A27" s="14"/>
    </row>
    <row r="28" spans="1:14" ht="23.5" x14ac:dyDescent="0.55000000000000004">
      <c r="C28" s="53" t="s">
        <v>28</v>
      </c>
      <c r="D28" s="53"/>
      <c r="E28" s="53"/>
    </row>
    <row r="37" spans="3:5" ht="23.5" x14ac:dyDescent="0.55000000000000004">
      <c r="C37" s="53" t="s">
        <v>30</v>
      </c>
      <c r="D37" s="53"/>
      <c r="E37" s="53"/>
    </row>
  </sheetData>
  <mergeCells count="3">
    <mergeCell ref="C37:E37"/>
    <mergeCell ref="C28:E28"/>
    <mergeCell ref="J22:N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90DEE-3BBA-4B11-9D89-0C3147C4DE2C}">
  <dimension ref="A1:G15"/>
  <sheetViews>
    <sheetView workbookViewId="0">
      <selection activeCell="C4" sqref="C4"/>
    </sheetView>
  </sheetViews>
  <sheetFormatPr baseColWidth="10" defaultRowHeight="14.5" x14ac:dyDescent="0.35"/>
  <cols>
    <col min="2" max="2" width="14.81640625" bestFit="1" customWidth="1"/>
    <col min="3" max="5" width="24.1796875" customWidth="1"/>
    <col min="6" max="6" width="26.7265625" customWidth="1"/>
    <col min="7" max="7" width="22.1796875" bestFit="1" customWidth="1"/>
  </cols>
  <sheetData>
    <row r="1" spans="1:7" ht="23.5" x14ac:dyDescent="0.55000000000000004">
      <c r="A1" s="55" t="s">
        <v>164</v>
      </c>
      <c r="B1" s="55"/>
      <c r="C1" s="55"/>
      <c r="D1" s="55"/>
      <c r="E1" s="55"/>
      <c r="F1" s="55"/>
      <c r="G1" s="55"/>
    </row>
    <row r="2" spans="1:7" x14ac:dyDescent="0.35">
      <c r="A2" s="2"/>
      <c r="B2" s="33" t="s">
        <v>166</v>
      </c>
      <c r="C2" s="33" t="s">
        <v>147</v>
      </c>
      <c r="D2" s="33" t="s">
        <v>162</v>
      </c>
      <c r="E2" s="33" t="s">
        <v>165</v>
      </c>
      <c r="F2" s="33" t="s">
        <v>148</v>
      </c>
      <c r="G2" s="33" t="s">
        <v>163</v>
      </c>
    </row>
    <row r="3" spans="1:7" x14ac:dyDescent="0.35">
      <c r="A3" s="2" t="s">
        <v>160</v>
      </c>
      <c r="B3" s="34">
        <v>0.28999999999999998</v>
      </c>
      <c r="C3" s="11">
        <v>0.28999999999999998</v>
      </c>
      <c r="D3" s="35">
        <f>B3/C3</f>
        <v>1</v>
      </c>
      <c r="E3" s="11">
        <v>0.26</v>
      </c>
      <c r="F3" s="11">
        <v>0.24</v>
      </c>
      <c r="G3" s="3">
        <f>E3/F3</f>
        <v>1.0833333333333335</v>
      </c>
    </row>
    <row r="4" spans="1:7" x14ac:dyDescent="0.35">
      <c r="A4" s="2" t="s">
        <v>161</v>
      </c>
      <c r="B4" s="34">
        <v>0.28000000000000003</v>
      </c>
      <c r="C4" s="11">
        <v>0.3</v>
      </c>
      <c r="D4" s="35">
        <f>B4/C4</f>
        <v>0.93333333333333346</v>
      </c>
      <c r="E4" s="11">
        <v>0.27</v>
      </c>
      <c r="F4" s="11">
        <v>0.26</v>
      </c>
      <c r="G4" s="3">
        <f>E4/F4</f>
        <v>1.0384615384615385</v>
      </c>
    </row>
    <row r="5" spans="1:7" x14ac:dyDescent="0.35">
      <c r="A5" s="2" t="s">
        <v>149</v>
      </c>
      <c r="B5" s="2"/>
      <c r="C5" s="34">
        <v>0.32</v>
      </c>
      <c r="D5" s="3"/>
      <c r="E5" s="34"/>
      <c r="F5" s="34">
        <v>0.28999999999999998</v>
      </c>
      <c r="G5" s="3"/>
    </row>
    <row r="6" spans="1:7" x14ac:dyDescent="0.35">
      <c r="A6" s="2" t="s">
        <v>150</v>
      </c>
      <c r="B6" s="2"/>
      <c r="C6" s="34">
        <f>C5+2%</f>
        <v>0.34</v>
      </c>
      <c r="D6" s="3"/>
      <c r="E6" s="34"/>
      <c r="F6" s="34">
        <f>F5+3%</f>
        <v>0.31999999999999995</v>
      </c>
      <c r="G6" s="3"/>
    </row>
    <row r="7" spans="1:7" x14ac:dyDescent="0.35">
      <c r="A7" s="2" t="s">
        <v>151</v>
      </c>
      <c r="B7" s="2"/>
      <c r="C7" s="34">
        <f>C6+2%</f>
        <v>0.36000000000000004</v>
      </c>
      <c r="D7" s="3"/>
      <c r="E7" s="34"/>
      <c r="F7" s="34">
        <f>F6+3%</f>
        <v>0.35</v>
      </c>
      <c r="G7" s="3"/>
    </row>
    <row r="8" spans="1:7" x14ac:dyDescent="0.35">
      <c r="A8" s="2" t="s">
        <v>152</v>
      </c>
      <c r="B8" s="2"/>
      <c r="C8" s="34">
        <f t="shared" ref="C8:C14" si="0">C7+2%</f>
        <v>0.38000000000000006</v>
      </c>
      <c r="D8" s="3"/>
      <c r="E8" s="34"/>
      <c r="F8" s="34">
        <f t="shared" ref="F8:F14" si="1">F7+3%</f>
        <v>0.38</v>
      </c>
      <c r="G8" s="3"/>
    </row>
    <row r="9" spans="1:7" x14ac:dyDescent="0.35">
      <c r="A9" s="2" t="s">
        <v>153</v>
      </c>
      <c r="B9" s="2"/>
      <c r="C9" s="34">
        <f t="shared" si="0"/>
        <v>0.40000000000000008</v>
      </c>
      <c r="D9" s="3"/>
      <c r="E9" s="34"/>
      <c r="F9" s="34">
        <f t="shared" si="1"/>
        <v>0.41000000000000003</v>
      </c>
      <c r="G9" s="3"/>
    </row>
    <row r="10" spans="1:7" x14ac:dyDescent="0.35">
      <c r="A10" s="2" t="s">
        <v>154</v>
      </c>
      <c r="B10" s="2"/>
      <c r="C10" s="34">
        <f t="shared" si="0"/>
        <v>0.4200000000000001</v>
      </c>
      <c r="D10" s="3"/>
      <c r="E10" s="34"/>
      <c r="F10" s="34">
        <f t="shared" si="1"/>
        <v>0.44000000000000006</v>
      </c>
      <c r="G10" s="3"/>
    </row>
    <row r="11" spans="1:7" x14ac:dyDescent="0.35">
      <c r="A11" s="2" t="s">
        <v>155</v>
      </c>
      <c r="B11" s="2"/>
      <c r="C11" s="34">
        <f t="shared" si="0"/>
        <v>0.44000000000000011</v>
      </c>
      <c r="D11" s="3"/>
      <c r="E11" s="34"/>
      <c r="F11" s="34">
        <f t="shared" si="1"/>
        <v>0.47000000000000008</v>
      </c>
      <c r="G11" s="3"/>
    </row>
    <row r="12" spans="1:7" x14ac:dyDescent="0.35">
      <c r="A12" s="2" t="s">
        <v>156</v>
      </c>
      <c r="B12" s="2"/>
      <c r="C12" s="34">
        <f t="shared" si="0"/>
        <v>0.46000000000000013</v>
      </c>
      <c r="D12" s="3"/>
      <c r="E12" s="34"/>
      <c r="F12" s="34">
        <f t="shared" si="1"/>
        <v>0.50000000000000011</v>
      </c>
      <c r="G12" s="3"/>
    </row>
    <row r="13" spans="1:7" x14ac:dyDescent="0.35">
      <c r="A13" s="2" t="s">
        <v>157</v>
      </c>
      <c r="B13" s="2"/>
      <c r="C13" s="34">
        <f t="shared" si="0"/>
        <v>0.48000000000000015</v>
      </c>
      <c r="D13" s="3"/>
      <c r="E13" s="34"/>
      <c r="F13" s="34">
        <f t="shared" si="1"/>
        <v>0.53000000000000014</v>
      </c>
      <c r="G13" s="3"/>
    </row>
    <row r="14" spans="1:7" x14ac:dyDescent="0.35">
      <c r="A14" s="2" t="s">
        <v>158</v>
      </c>
      <c r="B14" s="2"/>
      <c r="C14" s="34">
        <f t="shared" si="0"/>
        <v>0.50000000000000011</v>
      </c>
      <c r="D14" s="3"/>
      <c r="E14" s="34"/>
      <c r="F14" s="34">
        <f t="shared" si="1"/>
        <v>0.56000000000000016</v>
      </c>
      <c r="G14" s="3"/>
    </row>
    <row r="15" spans="1:7" ht="18.5" x14ac:dyDescent="0.45">
      <c r="A15" s="54" t="s">
        <v>159</v>
      </c>
      <c r="B15" s="54"/>
      <c r="C15" s="54"/>
      <c r="D15" s="54"/>
      <c r="E15" s="54"/>
      <c r="F15" s="54"/>
      <c r="G15" s="54"/>
    </row>
  </sheetData>
  <mergeCells count="2">
    <mergeCell ref="A15:G15"/>
    <mergeCell ref="A1:G1"/>
  </mergeCells>
  <phoneticPr fontId="1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78B1-75CA-4BB4-8842-E6CAEAEDABDA}">
  <dimension ref="A1:G15"/>
  <sheetViews>
    <sheetView workbookViewId="0">
      <selection activeCell="E4" sqref="E4"/>
    </sheetView>
  </sheetViews>
  <sheetFormatPr baseColWidth="10" defaultRowHeight="14.5" x14ac:dyDescent="0.35"/>
  <cols>
    <col min="2" max="2" width="14.81640625" bestFit="1" customWidth="1"/>
    <col min="3" max="5" width="24.1796875" customWidth="1"/>
    <col min="6" max="6" width="26.7265625" customWidth="1"/>
    <col min="7" max="7" width="22.1796875" bestFit="1" customWidth="1"/>
  </cols>
  <sheetData>
    <row r="1" spans="1:7" ht="23.5" x14ac:dyDescent="0.55000000000000004">
      <c r="A1" s="55" t="s">
        <v>164</v>
      </c>
      <c r="B1" s="55"/>
      <c r="C1" s="55"/>
      <c r="D1" s="55"/>
      <c r="E1" s="55"/>
      <c r="F1" s="55"/>
      <c r="G1" s="55"/>
    </row>
    <row r="2" spans="1:7" x14ac:dyDescent="0.35">
      <c r="A2" s="2"/>
      <c r="B2" s="33" t="s">
        <v>166</v>
      </c>
      <c r="C2" s="33" t="s">
        <v>147</v>
      </c>
      <c r="D2" s="33" t="s">
        <v>162</v>
      </c>
      <c r="E2" s="33" t="s">
        <v>165</v>
      </c>
      <c r="F2" s="33" t="s">
        <v>148</v>
      </c>
      <c r="G2" s="33" t="s">
        <v>163</v>
      </c>
    </row>
    <row r="3" spans="1:7" x14ac:dyDescent="0.35">
      <c r="A3" s="2" t="s">
        <v>160</v>
      </c>
      <c r="B3" s="34">
        <v>0.28999999999999998</v>
      </c>
      <c r="C3" s="11">
        <v>0.28999999999999998</v>
      </c>
      <c r="D3" s="35">
        <f>B3/C3</f>
        <v>1</v>
      </c>
      <c r="E3" s="11">
        <v>0.26</v>
      </c>
      <c r="F3" s="11">
        <v>0.24</v>
      </c>
      <c r="G3" s="3">
        <f>E3/F3</f>
        <v>1.0833333333333335</v>
      </c>
    </row>
    <row r="4" spans="1:7" x14ac:dyDescent="0.35">
      <c r="A4" s="2" t="s">
        <v>161</v>
      </c>
      <c r="B4" s="34">
        <v>0.28000000000000003</v>
      </c>
      <c r="C4" s="11">
        <v>0.3</v>
      </c>
      <c r="D4" s="35">
        <f>B4/C4</f>
        <v>0.93333333333333346</v>
      </c>
      <c r="E4" s="11">
        <v>0.27</v>
      </c>
      <c r="F4" s="11">
        <v>0.26</v>
      </c>
      <c r="G4" s="3">
        <f>E4/F4</f>
        <v>1.0384615384615385</v>
      </c>
    </row>
    <row r="5" spans="1:7" x14ac:dyDescent="0.35">
      <c r="A5" s="2" t="s">
        <v>149</v>
      </c>
      <c r="B5" s="2"/>
      <c r="C5" s="34">
        <v>0.32</v>
      </c>
      <c r="D5" s="3"/>
      <c r="E5" s="34"/>
      <c r="F5" s="34">
        <v>0.28999999999999998</v>
      </c>
      <c r="G5" s="3"/>
    </row>
    <row r="6" spans="1:7" x14ac:dyDescent="0.35">
      <c r="A6" s="2" t="s">
        <v>150</v>
      </c>
      <c r="B6" s="2"/>
      <c r="C6" s="34">
        <f>C5+2%</f>
        <v>0.34</v>
      </c>
      <c r="D6" s="3"/>
      <c r="E6" s="34"/>
      <c r="F6" s="34">
        <f>F5+3%</f>
        <v>0.31999999999999995</v>
      </c>
      <c r="G6" s="3"/>
    </row>
    <row r="7" spans="1:7" x14ac:dyDescent="0.35">
      <c r="A7" s="2" t="s">
        <v>151</v>
      </c>
      <c r="B7" s="2"/>
      <c r="C7" s="34">
        <f>C6+2%</f>
        <v>0.36000000000000004</v>
      </c>
      <c r="D7" s="3"/>
      <c r="E7" s="34"/>
      <c r="F7" s="34">
        <f>F6+3%</f>
        <v>0.35</v>
      </c>
      <c r="G7" s="3"/>
    </row>
    <row r="8" spans="1:7" x14ac:dyDescent="0.35">
      <c r="A8" s="2" t="s">
        <v>152</v>
      </c>
      <c r="B8" s="2"/>
      <c r="C8" s="34">
        <f t="shared" ref="C8:C14" si="0">C7+2%</f>
        <v>0.38000000000000006</v>
      </c>
      <c r="D8" s="3"/>
      <c r="E8" s="34"/>
      <c r="F8" s="34">
        <f t="shared" ref="F8:F14" si="1">F7+3%</f>
        <v>0.38</v>
      </c>
      <c r="G8" s="3"/>
    </row>
    <row r="9" spans="1:7" x14ac:dyDescent="0.35">
      <c r="A9" s="2" t="s">
        <v>153</v>
      </c>
      <c r="B9" s="2"/>
      <c r="C9" s="34">
        <f t="shared" si="0"/>
        <v>0.40000000000000008</v>
      </c>
      <c r="D9" s="3"/>
      <c r="E9" s="34"/>
      <c r="F9" s="34">
        <f t="shared" si="1"/>
        <v>0.41000000000000003</v>
      </c>
      <c r="G9" s="3"/>
    </row>
    <row r="10" spans="1:7" x14ac:dyDescent="0.35">
      <c r="A10" s="2" t="s">
        <v>154</v>
      </c>
      <c r="B10" s="2"/>
      <c r="C10" s="34">
        <f t="shared" si="0"/>
        <v>0.4200000000000001</v>
      </c>
      <c r="D10" s="3"/>
      <c r="E10" s="34"/>
      <c r="F10" s="34">
        <f t="shared" si="1"/>
        <v>0.44000000000000006</v>
      </c>
      <c r="G10" s="3"/>
    </row>
    <row r="11" spans="1:7" x14ac:dyDescent="0.35">
      <c r="A11" s="2" t="s">
        <v>155</v>
      </c>
      <c r="B11" s="2"/>
      <c r="C11" s="34">
        <f t="shared" si="0"/>
        <v>0.44000000000000011</v>
      </c>
      <c r="D11" s="3"/>
      <c r="E11" s="34"/>
      <c r="F11" s="34">
        <f t="shared" si="1"/>
        <v>0.47000000000000008</v>
      </c>
      <c r="G11" s="3"/>
    </row>
    <row r="12" spans="1:7" x14ac:dyDescent="0.35">
      <c r="A12" s="2" t="s">
        <v>156</v>
      </c>
      <c r="B12" s="2"/>
      <c r="C12" s="34">
        <f t="shared" si="0"/>
        <v>0.46000000000000013</v>
      </c>
      <c r="D12" s="3"/>
      <c r="E12" s="34"/>
      <c r="F12" s="34">
        <f t="shared" si="1"/>
        <v>0.50000000000000011</v>
      </c>
      <c r="G12" s="3"/>
    </row>
    <row r="13" spans="1:7" x14ac:dyDescent="0.35">
      <c r="A13" s="2" t="s">
        <v>157</v>
      </c>
      <c r="B13" s="2"/>
      <c r="C13" s="34">
        <f t="shared" si="0"/>
        <v>0.48000000000000015</v>
      </c>
      <c r="D13" s="3"/>
      <c r="E13" s="34"/>
      <c r="F13" s="34">
        <f t="shared" si="1"/>
        <v>0.53000000000000014</v>
      </c>
      <c r="G13" s="3"/>
    </row>
    <row r="14" spans="1:7" x14ac:dyDescent="0.35">
      <c r="A14" s="2" t="s">
        <v>158</v>
      </c>
      <c r="B14" s="2"/>
      <c r="C14" s="34">
        <f t="shared" si="0"/>
        <v>0.50000000000000011</v>
      </c>
      <c r="D14" s="3"/>
      <c r="E14" s="34"/>
      <c r="F14" s="34">
        <f t="shared" si="1"/>
        <v>0.56000000000000016</v>
      </c>
      <c r="G14" s="3"/>
    </row>
    <row r="15" spans="1:7" ht="18.5" x14ac:dyDescent="0.45">
      <c r="A15" s="54" t="s">
        <v>159</v>
      </c>
      <c r="B15" s="54"/>
      <c r="C15" s="54"/>
      <c r="D15" s="54"/>
      <c r="E15" s="54"/>
      <c r="F15" s="54"/>
      <c r="G15" s="54"/>
    </row>
  </sheetData>
  <mergeCells count="2">
    <mergeCell ref="A1:G1"/>
    <mergeCell ref="A15:G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A17D5-1F43-460C-9206-1F45B53791F9}">
  <dimension ref="A1"/>
  <sheetViews>
    <sheetView showGridLines="0" zoomScale="85" zoomScaleNormal="85" workbookViewId="0">
      <selection activeCell="F18" sqref="F18"/>
    </sheetView>
  </sheetViews>
  <sheetFormatPr baseColWidth="10"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56C3-27F0-4DFC-AE71-E2A23999F729}">
  <sheetPr filterMode="1"/>
  <dimension ref="A1:H19"/>
  <sheetViews>
    <sheetView workbookViewId="0">
      <pane xSplit="4" ySplit="9" topLeftCell="F10" activePane="bottomRight" state="frozen"/>
      <selection pane="topRight" activeCell="E1" sqref="E1"/>
      <selection pane="bottomLeft" activeCell="A10" sqref="A10"/>
      <selection pane="bottomRight" activeCell="C4" sqref="C4"/>
    </sheetView>
  </sheetViews>
  <sheetFormatPr baseColWidth="10" defaultRowHeight="14.5" x14ac:dyDescent="0.35"/>
  <cols>
    <col min="1" max="1" width="11.90625" style="14" customWidth="1"/>
    <col min="2" max="2" width="18.6328125" style="14" customWidth="1"/>
    <col min="3" max="3" width="19.7265625" style="14" bestFit="1" customWidth="1"/>
    <col min="4" max="4" width="26.36328125" style="14" customWidth="1"/>
    <col min="5" max="5" width="30.36328125" style="14" customWidth="1"/>
    <col min="6" max="6" width="21.81640625" style="14" bestFit="1" customWidth="1"/>
    <col min="7" max="7" width="32.453125" bestFit="1" customWidth="1"/>
    <col min="8" max="8" width="13.7265625" customWidth="1"/>
  </cols>
  <sheetData>
    <row r="1" spans="1:8" x14ac:dyDescent="0.35">
      <c r="A1" s="1" t="s">
        <v>31</v>
      </c>
      <c r="B1" s="1" t="s">
        <v>32</v>
      </c>
      <c r="C1" s="1" t="s">
        <v>33</v>
      </c>
      <c r="D1" s="1" t="s">
        <v>34</v>
      </c>
      <c r="E1" s="1" t="s">
        <v>35</v>
      </c>
      <c r="F1" s="1" t="s">
        <v>36</v>
      </c>
      <c r="G1" s="1" t="s">
        <v>37</v>
      </c>
      <c r="H1" s="1" t="s">
        <v>38</v>
      </c>
    </row>
    <row r="2" spans="1:8" x14ac:dyDescent="0.35">
      <c r="A2" s="2">
        <v>202209</v>
      </c>
      <c r="B2" s="2">
        <v>1</v>
      </c>
      <c r="C2" s="2">
        <v>193</v>
      </c>
      <c r="D2" s="2">
        <v>1291</v>
      </c>
      <c r="E2" s="2">
        <v>1123</v>
      </c>
      <c r="F2" s="2">
        <v>59</v>
      </c>
      <c r="G2" s="2"/>
      <c r="H2" s="2">
        <f t="shared" ref="H2:H19" si="0">SUM(B2:G2)</f>
        <v>2667</v>
      </c>
    </row>
    <row r="3" spans="1:8" x14ac:dyDescent="0.35">
      <c r="A3" s="2">
        <v>202210</v>
      </c>
      <c r="B3" s="2">
        <v>18</v>
      </c>
      <c r="C3" s="2">
        <v>223</v>
      </c>
      <c r="D3" s="2">
        <v>1332</v>
      </c>
      <c r="E3" s="2">
        <v>1474</v>
      </c>
      <c r="F3" s="2">
        <v>155</v>
      </c>
      <c r="G3" s="2"/>
      <c r="H3" s="2">
        <f t="shared" si="0"/>
        <v>3202</v>
      </c>
    </row>
    <row r="4" spans="1:8" x14ac:dyDescent="0.35">
      <c r="A4" s="2">
        <v>202211</v>
      </c>
      <c r="B4" s="2">
        <v>19</v>
      </c>
      <c r="C4" s="2">
        <v>265</v>
      </c>
      <c r="D4" s="2">
        <v>1235</v>
      </c>
      <c r="E4" s="2">
        <v>1450</v>
      </c>
      <c r="F4" s="2">
        <v>214</v>
      </c>
      <c r="G4" s="2"/>
      <c r="H4" s="2">
        <f t="shared" si="0"/>
        <v>3183</v>
      </c>
    </row>
    <row r="5" spans="1:8" x14ac:dyDescent="0.35">
      <c r="A5" s="2">
        <v>202212</v>
      </c>
      <c r="B5" s="2">
        <v>10</v>
      </c>
      <c r="C5" s="2">
        <v>160</v>
      </c>
      <c r="D5" s="2">
        <v>1128</v>
      </c>
      <c r="E5" s="2">
        <v>1239</v>
      </c>
      <c r="F5" s="2">
        <v>101</v>
      </c>
      <c r="G5" s="2"/>
      <c r="H5" s="2">
        <f t="shared" si="0"/>
        <v>2638</v>
      </c>
    </row>
    <row r="6" spans="1:8" x14ac:dyDescent="0.35">
      <c r="A6" s="2">
        <v>202301</v>
      </c>
      <c r="B6" s="2">
        <v>1</v>
      </c>
      <c r="C6" s="2">
        <v>147</v>
      </c>
      <c r="D6" s="2">
        <v>961</v>
      </c>
      <c r="E6" s="2">
        <v>964</v>
      </c>
      <c r="F6" s="2">
        <v>117</v>
      </c>
      <c r="G6" s="2">
        <v>5</v>
      </c>
      <c r="H6" s="2">
        <f t="shared" si="0"/>
        <v>2195</v>
      </c>
    </row>
    <row r="7" spans="1:8" x14ac:dyDescent="0.35">
      <c r="A7" s="2">
        <v>202302</v>
      </c>
      <c r="B7" s="2">
        <v>12</v>
      </c>
      <c r="C7" s="2">
        <v>226</v>
      </c>
      <c r="D7" s="2">
        <v>1069</v>
      </c>
      <c r="E7" s="2">
        <v>1097</v>
      </c>
      <c r="F7" s="2">
        <v>154</v>
      </c>
      <c r="G7" s="2">
        <v>29</v>
      </c>
      <c r="H7" s="2">
        <f t="shared" si="0"/>
        <v>2587</v>
      </c>
    </row>
    <row r="8" spans="1:8" x14ac:dyDescent="0.35">
      <c r="A8" s="2">
        <v>202303</v>
      </c>
      <c r="B8" s="2">
        <v>27</v>
      </c>
      <c r="C8" s="2">
        <v>381</v>
      </c>
      <c r="D8" s="2">
        <v>1637</v>
      </c>
      <c r="E8" s="2">
        <v>1773</v>
      </c>
      <c r="F8" s="2">
        <v>324</v>
      </c>
      <c r="G8" s="2">
        <v>81</v>
      </c>
      <c r="H8" s="2">
        <f t="shared" si="0"/>
        <v>4223</v>
      </c>
    </row>
    <row r="9" spans="1:8" x14ac:dyDescent="0.35">
      <c r="A9" s="2">
        <v>202304</v>
      </c>
      <c r="B9" s="2">
        <v>19</v>
      </c>
      <c r="C9" s="2">
        <v>250</v>
      </c>
      <c r="D9" s="2">
        <v>1411</v>
      </c>
      <c r="E9" s="2">
        <v>1396</v>
      </c>
      <c r="F9" s="2">
        <v>251</v>
      </c>
      <c r="G9" s="2">
        <v>46</v>
      </c>
      <c r="H9" s="2">
        <f t="shared" si="0"/>
        <v>3373</v>
      </c>
    </row>
    <row r="10" spans="1:8" x14ac:dyDescent="0.35">
      <c r="A10" s="2">
        <v>202305</v>
      </c>
      <c r="B10" s="2">
        <v>17</v>
      </c>
      <c r="C10" s="2">
        <v>277</v>
      </c>
      <c r="D10" s="2">
        <v>1431</v>
      </c>
      <c r="E10" s="2">
        <v>1477</v>
      </c>
      <c r="F10" s="2">
        <v>313</v>
      </c>
      <c r="G10" s="2">
        <v>117</v>
      </c>
      <c r="H10" s="2">
        <f t="shared" si="0"/>
        <v>3632</v>
      </c>
    </row>
    <row r="11" spans="1:8" x14ac:dyDescent="0.35">
      <c r="A11" s="2">
        <v>202306</v>
      </c>
      <c r="B11" s="2">
        <v>45</v>
      </c>
      <c r="C11" s="2">
        <v>360</v>
      </c>
      <c r="D11" s="2">
        <v>1661</v>
      </c>
      <c r="E11" s="2">
        <v>1708</v>
      </c>
      <c r="F11" s="2">
        <v>271</v>
      </c>
      <c r="G11" s="2">
        <v>324</v>
      </c>
      <c r="H11" s="2">
        <f t="shared" si="0"/>
        <v>4369</v>
      </c>
    </row>
    <row r="12" spans="1:8" x14ac:dyDescent="0.35">
      <c r="A12" s="2">
        <v>202307</v>
      </c>
      <c r="B12" s="2">
        <v>31</v>
      </c>
      <c r="C12" s="2">
        <v>373</v>
      </c>
      <c r="D12" s="2">
        <v>1836</v>
      </c>
      <c r="E12" s="2">
        <v>1860</v>
      </c>
      <c r="F12" s="2">
        <v>229</v>
      </c>
      <c r="G12" s="2">
        <v>364</v>
      </c>
      <c r="H12" s="2">
        <f t="shared" si="0"/>
        <v>4693</v>
      </c>
    </row>
    <row r="13" spans="1:8" x14ac:dyDescent="0.35">
      <c r="A13" s="2">
        <v>202308</v>
      </c>
      <c r="B13" s="2">
        <v>31</v>
      </c>
      <c r="C13" s="2">
        <v>370</v>
      </c>
      <c r="D13" s="2">
        <v>1878</v>
      </c>
      <c r="E13" s="2">
        <v>1731</v>
      </c>
      <c r="F13" s="2">
        <v>296</v>
      </c>
      <c r="G13" s="2">
        <v>313</v>
      </c>
      <c r="H13" s="2">
        <f t="shared" si="0"/>
        <v>4619</v>
      </c>
    </row>
    <row r="14" spans="1:8" x14ac:dyDescent="0.35">
      <c r="A14" s="2">
        <v>202309</v>
      </c>
      <c r="B14" s="2">
        <v>30</v>
      </c>
      <c r="C14" s="2">
        <v>263</v>
      </c>
      <c r="D14" s="2">
        <v>1697</v>
      </c>
      <c r="E14" s="2">
        <v>1892</v>
      </c>
      <c r="F14" s="29">
        <v>0</v>
      </c>
      <c r="G14" s="2">
        <v>184</v>
      </c>
      <c r="H14" s="2">
        <f t="shared" si="0"/>
        <v>4066</v>
      </c>
    </row>
    <row r="15" spans="1:8" x14ac:dyDescent="0.35">
      <c r="A15" s="2">
        <v>202310</v>
      </c>
      <c r="B15" s="2">
        <v>3</v>
      </c>
      <c r="C15" s="2">
        <v>42</v>
      </c>
      <c r="D15" s="2">
        <v>432</v>
      </c>
      <c r="E15" s="2">
        <v>404</v>
      </c>
      <c r="F15" s="29">
        <v>0</v>
      </c>
      <c r="G15" s="2">
        <v>7</v>
      </c>
      <c r="H15" s="2">
        <f t="shared" si="0"/>
        <v>888</v>
      </c>
    </row>
    <row r="16" spans="1:8" x14ac:dyDescent="0.35">
      <c r="A16" s="2">
        <v>202311</v>
      </c>
      <c r="B16" s="2">
        <v>7</v>
      </c>
      <c r="C16" s="2">
        <v>1</v>
      </c>
      <c r="D16" s="2">
        <v>753</v>
      </c>
      <c r="E16" s="2">
        <v>689</v>
      </c>
      <c r="F16" s="29">
        <v>0</v>
      </c>
      <c r="G16" s="2">
        <v>26</v>
      </c>
      <c r="H16" s="2">
        <f t="shared" si="0"/>
        <v>1476</v>
      </c>
    </row>
    <row r="17" spans="1:8" x14ac:dyDescent="0.35">
      <c r="A17" s="2">
        <v>202312</v>
      </c>
      <c r="B17" s="2">
        <v>21</v>
      </c>
      <c r="C17" s="2">
        <v>5</v>
      </c>
      <c r="D17" s="2">
        <v>700</v>
      </c>
      <c r="E17" s="2">
        <v>543</v>
      </c>
      <c r="F17" s="29">
        <v>0</v>
      </c>
      <c r="G17" s="2">
        <v>50</v>
      </c>
      <c r="H17" s="2">
        <f t="shared" si="0"/>
        <v>1319</v>
      </c>
    </row>
    <row r="18" spans="1:8" x14ac:dyDescent="0.35">
      <c r="A18" s="2">
        <v>202401</v>
      </c>
      <c r="B18" s="2">
        <v>22</v>
      </c>
      <c r="C18" s="2">
        <v>14</v>
      </c>
      <c r="D18" s="2">
        <v>1057</v>
      </c>
      <c r="E18" s="2">
        <v>800</v>
      </c>
      <c r="F18" s="29">
        <v>0</v>
      </c>
      <c r="G18" s="2">
        <v>64</v>
      </c>
      <c r="H18" s="2">
        <f t="shared" si="0"/>
        <v>1957</v>
      </c>
    </row>
    <row r="19" spans="1:8" x14ac:dyDescent="0.35">
      <c r="A19" s="2">
        <v>202402</v>
      </c>
      <c r="B19" s="2">
        <v>8</v>
      </c>
      <c r="C19" s="2">
        <v>8</v>
      </c>
      <c r="D19" s="2">
        <v>872</v>
      </c>
      <c r="E19" s="2">
        <v>698</v>
      </c>
      <c r="F19" s="29">
        <v>0</v>
      </c>
      <c r="G19" s="2">
        <v>43</v>
      </c>
      <c r="H19" s="2">
        <f t="shared" si="0"/>
        <v>1629</v>
      </c>
    </row>
  </sheetData>
  <autoFilter ref="A1:H18" xr:uid="{6B2695F4-12C1-46E9-8EFD-328C59869D04}">
    <filterColumn colId="0">
      <filters>
        <filter val="202301"/>
        <filter val="202302"/>
        <filter val="202303"/>
        <filter val="202304"/>
        <filter val="202305"/>
        <filter val="202306"/>
        <filter val="202307"/>
        <filter val="202308"/>
        <filter val="202309"/>
        <filter val="202310"/>
        <filter val="202311"/>
        <filter val="202312"/>
        <filter val="202401"/>
      </filters>
    </filterColumn>
    <sortState xmlns:xlrd2="http://schemas.microsoft.com/office/spreadsheetml/2017/richdata2" ref="A2:H18">
      <sortCondition ref="A1:A18"/>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918C-B404-4A87-BC39-99233AFCC31A}">
  <dimension ref="A1:G24"/>
  <sheetViews>
    <sheetView showGridLines="0" topLeftCell="B8" workbookViewId="0">
      <selection activeCell="D20" sqref="D20"/>
    </sheetView>
  </sheetViews>
  <sheetFormatPr baseColWidth="10" defaultRowHeight="14.5" x14ac:dyDescent="0.35"/>
  <cols>
    <col min="1" max="1" width="5" style="15" customWidth="1"/>
    <col min="2" max="2" width="22.36328125" style="15" customWidth="1"/>
    <col min="3" max="3" width="37.6328125" style="15" customWidth="1"/>
    <col min="4" max="5" width="25.6328125" style="15" customWidth="1"/>
    <col min="6" max="6" width="50.90625" customWidth="1"/>
    <col min="7" max="7" width="14" customWidth="1"/>
  </cols>
  <sheetData>
    <row r="1" spans="1:7" ht="5" customHeight="1" x14ac:dyDescent="0.35"/>
    <row r="2" spans="1:7" ht="7.5" customHeight="1" thickBot="1" x14ac:dyDescent="0.4"/>
    <row r="3" spans="1:7" ht="21.5" thickBot="1" x14ac:dyDescent="0.4">
      <c r="A3" s="16" t="s">
        <v>39</v>
      </c>
      <c r="B3" s="17" t="s">
        <v>40</v>
      </c>
      <c r="C3" s="17" t="s">
        <v>41</v>
      </c>
      <c r="D3" s="17" t="s">
        <v>42</v>
      </c>
      <c r="E3" s="18" t="s">
        <v>43</v>
      </c>
      <c r="F3" s="19" t="s">
        <v>44</v>
      </c>
      <c r="G3" s="28" t="s">
        <v>129</v>
      </c>
    </row>
    <row r="4" spans="1:7" ht="27.5" customHeight="1" thickBot="1" x14ac:dyDescent="0.4">
      <c r="A4" s="20">
        <v>1</v>
      </c>
      <c r="B4" s="21" t="s">
        <v>45</v>
      </c>
      <c r="C4" s="21" t="s">
        <v>46</v>
      </c>
      <c r="D4" s="22" t="s">
        <v>47</v>
      </c>
      <c r="E4" s="23" t="s">
        <v>48</v>
      </c>
      <c r="F4" s="24" t="s">
        <v>49</v>
      </c>
    </row>
    <row r="5" spans="1:7" ht="21.5" thickBot="1" x14ac:dyDescent="0.4">
      <c r="A5" s="20">
        <v>2</v>
      </c>
      <c r="B5" s="21" t="s">
        <v>50</v>
      </c>
      <c r="C5" s="21" t="s">
        <v>51</v>
      </c>
      <c r="D5" s="22" t="s">
        <v>47</v>
      </c>
      <c r="E5" s="23" t="s">
        <v>48</v>
      </c>
      <c r="F5" s="24" t="s">
        <v>52</v>
      </c>
    </row>
    <row r="6" spans="1:7" ht="32" customHeight="1" thickBot="1" x14ac:dyDescent="0.4">
      <c r="A6" s="20">
        <v>3</v>
      </c>
      <c r="B6" s="21" t="s">
        <v>53</v>
      </c>
      <c r="C6" s="21" t="s">
        <v>54</v>
      </c>
      <c r="D6" s="22" t="s">
        <v>55</v>
      </c>
      <c r="E6" s="23" t="s">
        <v>48</v>
      </c>
      <c r="F6" s="24" t="s">
        <v>56</v>
      </c>
    </row>
    <row r="7" spans="1:7" ht="32" customHeight="1" thickBot="1" x14ac:dyDescent="0.4">
      <c r="A7" s="20">
        <v>4</v>
      </c>
      <c r="B7" s="21" t="s">
        <v>57</v>
      </c>
      <c r="C7" s="21" t="s">
        <v>58</v>
      </c>
      <c r="D7" s="25" t="s">
        <v>59</v>
      </c>
      <c r="E7" s="23" t="s">
        <v>60</v>
      </c>
      <c r="F7" s="24" t="s">
        <v>61</v>
      </c>
    </row>
    <row r="8" spans="1:7" ht="35" customHeight="1" thickBot="1" x14ac:dyDescent="0.4">
      <c r="A8" s="20">
        <v>5</v>
      </c>
      <c r="B8" s="21" t="s">
        <v>62</v>
      </c>
      <c r="C8" s="26" t="s">
        <v>63</v>
      </c>
      <c r="D8" s="22" t="s">
        <v>64</v>
      </c>
      <c r="E8" s="23" t="s">
        <v>48</v>
      </c>
      <c r="F8" s="24" t="s">
        <v>65</v>
      </c>
    </row>
    <row r="9" spans="1:7" ht="32" thickBot="1" x14ac:dyDescent="0.4">
      <c r="A9" s="20">
        <v>6</v>
      </c>
      <c r="B9" s="21" t="s">
        <v>66</v>
      </c>
      <c r="C9" s="21" t="s">
        <v>67</v>
      </c>
      <c r="D9" s="25" t="s">
        <v>68</v>
      </c>
      <c r="E9" s="23" t="s">
        <v>48</v>
      </c>
      <c r="F9" s="24" t="s">
        <v>69</v>
      </c>
    </row>
    <row r="10" spans="1:7" ht="43.5" thickBot="1" x14ac:dyDescent="0.4">
      <c r="A10" s="20">
        <v>7</v>
      </c>
      <c r="B10" s="21" t="s">
        <v>70</v>
      </c>
      <c r="C10" s="21" t="s">
        <v>71</v>
      </c>
      <c r="D10" s="25" t="s">
        <v>72</v>
      </c>
      <c r="E10" s="23" t="s">
        <v>48</v>
      </c>
      <c r="F10" s="24" t="s">
        <v>73</v>
      </c>
    </row>
    <row r="11" spans="1:7" ht="21.5" thickBot="1" x14ac:dyDescent="0.4">
      <c r="A11" s="20">
        <v>8</v>
      </c>
      <c r="B11" s="21" t="s">
        <v>74</v>
      </c>
      <c r="C11" s="21" t="s">
        <v>75</v>
      </c>
      <c r="D11" s="25" t="s">
        <v>76</v>
      </c>
      <c r="E11" s="23" t="s">
        <v>48</v>
      </c>
      <c r="F11" s="24" t="s">
        <v>77</v>
      </c>
    </row>
    <row r="12" spans="1:7" ht="47.5" customHeight="1" thickBot="1" x14ac:dyDescent="0.4">
      <c r="A12" s="20">
        <v>9</v>
      </c>
      <c r="B12" s="21" t="s">
        <v>78</v>
      </c>
      <c r="C12" s="26" t="s">
        <v>79</v>
      </c>
      <c r="D12" s="25" t="s">
        <v>80</v>
      </c>
      <c r="E12" s="23" t="s">
        <v>48</v>
      </c>
      <c r="F12" s="24" t="s">
        <v>81</v>
      </c>
    </row>
    <row r="13" spans="1:7" ht="35" customHeight="1" thickBot="1" x14ac:dyDescent="0.4">
      <c r="A13" s="20">
        <v>10</v>
      </c>
      <c r="B13" s="21" t="s">
        <v>82</v>
      </c>
      <c r="C13" s="26" t="s">
        <v>83</v>
      </c>
      <c r="D13" s="25" t="s">
        <v>84</v>
      </c>
      <c r="E13" s="23" t="s">
        <v>48</v>
      </c>
      <c r="F13" s="24" t="s">
        <v>85</v>
      </c>
    </row>
    <row r="14" spans="1:7" ht="31" customHeight="1" thickBot="1" x14ac:dyDescent="0.4">
      <c r="A14" s="20">
        <v>11</v>
      </c>
      <c r="B14" s="21" t="s">
        <v>86</v>
      </c>
      <c r="C14" s="26" t="s">
        <v>87</v>
      </c>
      <c r="D14" s="25" t="s">
        <v>88</v>
      </c>
      <c r="E14" s="23" t="s">
        <v>89</v>
      </c>
      <c r="F14" s="24" t="s">
        <v>90</v>
      </c>
    </row>
    <row r="15" spans="1:7" ht="22.5" customHeight="1" thickBot="1" x14ac:dyDescent="0.4">
      <c r="A15" s="20">
        <v>12</v>
      </c>
      <c r="B15" s="21" t="s">
        <v>91</v>
      </c>
      <c r="C15" s="26" t="s">
        <v>92</v>
      </c>
      <c r="D15" s="25" t="s">
        <v>93</v>
      </c>
      <c r="E15" s="23" t="s">
        <v>89</v>
      </c>
      <c r="F15" s="24" t="s">
        <v>94</v>
      </c>
    </row>
    <row r="16" spans="1:7" ht="32" thickBot="1" x14ac:dyDescent="0.4">
      <c r="A16" s="20">
        <v>13</v>
      </c>
      <c r="B16" s="21" t="s">
        <v>95</v>
      </c>
      <c r="C16" s="26" t="s">
        <v>96</v>
      </c>
      <c r="D16" s="25" t="s">
        <v>97</v>
      </c>
      <c r="E16" s="23" t="s">
        <v>60</v>
      </c>
      <c r="F16" s="24" t="s">
        <v>98</v>
      </c>
    </row>
    <row r="17" spans="1:6" ht="33" thickBot="1" x14ac:dyDescent="0.4">
      <c r="A17" s="20">
        <v>14</v>
      </c>
      <c r="B17" s="21" t="s">
        <v>99</v>
      </c>
      <c r="C17" s="26" t="s">
        <v>100</v>
      </c>
      <c r="D17" s="25" t="s">
        <v>101</v>
      </c>
      <c r="E17" s="23" t="s">
        <v>60</v>
      </c>
      <c r="F17" s="24" t="s">
        <v>102</v>
      </c>
    </row>
    <row r="18" spans="1:6" ht="42.5" thickBot="1" x14ac:dyDescent="0.4">
      <c r="A18" s="20">
        <v>15</v>
      </c>
      <c r="B18" s="21" t="s">
        <v>103</v>
      </c>
      <c r="C18" s="26" t="s">
        <v>104</v>
      </c>
      <c r="D18" s="25" t="s">
        <v>105</v>
      </c>
      <c r="E18" s="23" t="s">
        <v>60</v>
      </c>
      <c r="F18" s="24" t="s">
        <v>106</v>
      </c>
    </row>
    <row r="19" spans="1:6" ht="22.5" thickBot="1" x14ac:dyDescent="0.4">
      <c r="A19" s="20">
        <v>16</v>
      </c>
      <c r="B19" s="21" t="s">
        <v>107</v>
      </c>
      <c r="C19" s="26" t="s">
        <v>108</v>
      </c>
      <c r="D19" s="25"/>
      <c r="E19" s="23" t="s">
        <v>60</v>
      </c>
      <c r="F19" s="24" t="s">
        <v>106</v>
      </c>
    </row>
    <row r="20" spans="1:6" ht="42.5" thickBot="1" x14ac:dyDescent="0.4">
      <c r="A20" s="20">
        <v>17</v>
      </c>
      <c r="B20" s="21" t="s">
        <v>109</v>
      </c>
      <c r="C20" s="26" t="s">
        <v>110</v>
      </c>
      <c r="D20" s="25" t="s">
        <v>111</v>
      </c>
      <c r="E20" s="23" t="s">
        <v>60</v>
      </c>
      <c r="F20" s="24" t="s">
        <v>112</v>
      </c>
    </row>
    <row r="21" spans="1:6" ht="42.5" thickBot="1" x14ac:dyDescent="0.4">
      <c r="A21" s="20">
        <v>18</v>
      </c>
      <c r="B21" s="21" t="s">
        <v>113</v>
      </c>
      <c r="C21" s="26" t="s">
        <v>114</v>
      </c>
      <c r="D21" s="27" t="s">
        <v>115</v>
      </c>
      <c r="E21" s="23" t="s">
        <v>60</v>
      </c>
      <c r="F21" s="24" t="s">
        <v>116</v>
      </c>
    </row>
    <row r="22" spans="1:6" ht="33" thickBot="1" x14ac:dyDescent="0.4">
      <c r="A22" s="20">
        <v>19</v>
      </c>
      <c r="B22" s="21" t="s">
        <v>117</v>
      </c>
      <c r="C22" s="26" t="s">
        <v>118</v>
      </c>
      <c r="D22" s="25" t="s">
        <v>119</v>
      </c>
      <c r="E22" s="23" t="s">
        <v>60</v>
      </c>
      <c r="F22" s="24" t="s">
        <v>120</v>
      </c>
    </row>
    <row r="23" spans="1:6" ht="42.5" thickBot="1" x14ac:dyDescent="0.4">
      <c r="A23" s="20">
        <v>20</v>
      </c>
      <c r="B23" s="21" t="s">
        <v>121</v>
      </c>
      <c r="C23" s="26" t="s">
        <v>122</v>
      </c>
      <c r="D23" s="25" t="s">
        <v>123</v>
      </c>
      <c r="E23" s="23" t="s">
        <v>60</v>
      </c>
      <c r="F23" s="24" t="s">
        <v>127</v>
      </c>
    </row>
    <row r="24" spans="1:6" ht="32" thickBot="1" x14ac:dyDescent="0.4">
      <c r="A24" s="20">
        <v>21</v>
      </c>
      <c r="B24" s="21" t="s">
        <v>124</v>
      </c>
      <c r="C24" s="26" t="s">
        <v>125</v>
      </c>
      <c r="D24" s="25" t="s">
        <v>126</v>
      </c>
      <c r="E24" s="23" t="s">
        <v>60</v>
      </c>
      <c r="F24" s="24" t="s">
        <v>128</v>
      </c>
    </row>
  </sheetData>
  <autoFilter ref="A3:E3" xr:uid="{D0EE2545-85DC-4405-83EA-5CD81DFE0483}"/>
  <hyperlinks>
    <hyperlink ref="D21" r:id="rId1" display="mailto:siniestros@mafperu.com" xr:uid="{68BA6A06-F430-41C2-A30C-9E50EA93D048}"/>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9C89-E363-4F09-9D9B-6DEF5218A79B}">
  <dimension ref="A1"/>
  <sheetViews>
    <sheetView showGridLines="0" topLeftCell="A4" zoomScale="60" zoomScaleNormal="60" workbookViewId="0">
      <selection activeCell="J7" sqref="J7"/>
    </sheetView>
  </sheetViews>
  <sheetFormatPr baseColWidth="10"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Metas</vt:lpstr>
      <vt:lpstr>Metas New</vt:lpstr>
      <vt:lpstr>Impacto canales</vt:lpstr>
      <vt:lpstr>resumen metas</vt:lpstr>
      <vt:lpstr>resumen metas nuevo</vt:lpstr>
      <vt:lpstr>RoadMap Portal Web MAF</vt:lpstr>
      <vt:lpstr>Usabilidad detallado</vt:lpstr>
      <vt:lpstr>Funcionalidades Servicio</vt:lpstr>
      <vt:lpstr>Plan de trabajo macro recurso</vt:lpstr>
      <vt:lpstr>Incidencias Portal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Richard Lorenzo Romero</dc:creator>
  <cp:lastModifiedBy>Gian Piero Vasquez Puente</cp:lastModifiedBy>
  <dcterms:created xsi:type="dcterms:W3CDTF">2015-06-05T18:19:34Z</dcterms:created>
  <dcterms:modified xsi:type="dcterms:W3CDTF">2024-05-17T21:50:01Z</dcterms:modified>
</cp:coreProperties>
</file>