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a_dellaporta26_studenti_unisa_it/Documents/GPS C14/Cost and Schedule/"/>
    </mc:Choice>
  </mc:AlternateContent>
  <xr:revisionPtr revIDLastSave="458" documentId="13_ncr:1_{089B826E-51D7-48B9-9535-097041AC64A4}" xr6:coauthVersionLast="47" xr6:coauthVersionMax="47" xr10:uidLastSave="{F6985D43-E0DE-EC4D-ABB6-FCF0731319DB}"/>
  <bookViews>
    <workbookView xWindow="0" yWindow="740" windowWidth="29400" windowHeight="16960" tabRatio="515" xr2:uid="{00000000-000D-0000-FFFF-FFFF00000000}"/>
  </bookViews>
  <sheets>
    <sheet name="tabella" sheetId="1" r:id="rId1"/>
    <sheet name="grafici" sheetId="2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K4" i="1"/>
  <c r="I6" i="1"/>
  <c r="J4" i="1"/>
  <c r="J6" i="1"/>
  <c r="K6" i="1"/>
  <c r="L6" i="1"/>
  <c r="K5" i="1"/>
  <c r="L4" i="1"/>
  <c r="L12" i="1"/>
  <c r="L11" i="1"/>
  <c r="L16" i="1"/>
  <c r="L17" i="1"/>
  <c r="L14" i="1"/>
  <c r="L15" i="1"/>
  <c r="L13" i="1"/>
  <c r="L10" i="1"/>
  <c r="L9" i="1"/>
  <c r="I4" i="1"/>
  <c r="J5" i="1"/>
  <c r="H4" i="1"/>
  <c r="G4" i="1"/>
  <c r="F4" i="1"/>
  <c r="E4" i="1"/>
  <c r="D4" i="1"/>
  <c r="C4" i="1"/>
  <c r="K12" i="1"/>
  <c r="K11" i="1"/>
  <c r="K16" i="1"/>
  <c r="K17" i="1"/>
  <c r="K14" i="1"/>
  <c r="K15" i="1"/>
  <c r="K13" i="1"/>
  <c r="K10" i="1"/>
  <c r="K9" i="1"/>
  <c r="D6" i="1"/>
  <c r="E6" i="1"/>
  <c r="F6" i="1"/>
  <c r="G6" i="1"/>
  <c r="H6" i="1"/>
  <c r="J12" i="1"/>
  <c r="J11" i="1"/>
  <c r="J16" i="1"/>
  <c r="J17" i="1"/>
  <c r="J14" i="1"/>
  <c r="J15" i="1"/>
  <c r="J13" i="1"/>
  <c r="J10" i="1"/>
  <c r="J9" i="1"/>
  <c r="I5" i="1"/>
  <c r="I12" i="1"/>
  <c r="I11" i="1"/>
  <c r="I16" i="1"/>
  <c r="I17" i="1"/>
  <c r="I14" i="1"/>
  <c r="I15" i="1"/>
  <c r="I13" i="1"/>
  <c r="I10" i="1"/>
  <c r="I9" i="1"/>
  <c r="H5" i="1"/>
  <c r="H11" i="1"/>
  <c r="H12" i="1"/>
  <c r="H16" i="1"/>
  <c r="H17" i="1"/>
  <c r="H14" i="1"/>
  <c r="H15" i="1"/>
  <c r="H13" i="1"/>
  <c r="H10" i="1"/>
  <c r="H9" i="1"/>
  <c r="F5" i="1"/>
  <c r="F9" i="1"/>
  <c r="F12" i="1"/>
  <c r="F11" i="1"/>
  <c r="F16" i="1"/>
  <c r="F17" i="1"/>
  <c r="G5" i="1"/>
  <c r="G12" i="1"/>
  <c r="G11" i="1"/>
  <c r="G16" i="1"/>
  <c r="G17" i="1"/>
  <c r="G14" i="1"/>
  <c r="G15" i="1"/>
  <c r="G13" i="1"/>
  <c r="G10" i="1"/>
  <c r="G9" i="1"/>
  <c r="E5" i="1"/>
  <c r="E12" i="1"/>
  <c r="E11" i="1"/>
  <c r="F10" i="1"/>
  <c r="C6" i="1"/>
  <c r="C5" i="1"/>
  <c r="B5" i="1"/>
  <c r="B11" i="1"/>
  <c r="F14" i="1"/>
  <c r="C9" i="1"/>
  <c r="B14" i="1"/>
  <c r="B15" i="1"/>
  <c r="B10" i="1"/>
  <c r="C11" i="1"/>
  <c r="C14" i="1"/>
  <c r="B9" i="1"/>
  <c r="C10" i="1"/>
  <c r="B12" i="1"/>
  <c r="B16" i="1"/>
  <c r="B17" i="1"/>
  <c r="C12" i="1"/>
  <c r="F13" i="1"/>
  <c r="F15" i="1"/>
  <c r="D5" i="1"/>
  <c r="B13" i="1"/>
  <c r="C15" i="1"/>
  <c r="C13" i="1"/>
  <c r="C16" i="1"/>
  <c r="C17" i="1"/>
  <c r="D11" i="1"/>
  <c r="D14" i="1"/>
  <c r="D13" i="1"/>
  <c r="D9" i="1"/>
  <c r="D10" i="1"/>
  <c r="D12" i="1"/>
  <c r="D15" i="1"/>
  <c r="D16" i="1"/>
  <c r="D17" i="1"/>
  <c r="E16" i="1"/>
  <c r="E17" i="1"/>
  <c r="E9" i="1"/>
  <c r="E10" i="1"/>
  <c r="E14" i="1"/>
  <c r="E15" i="1"/>
  <c r="E13" i="1"/>
</calcChain>
</file>

<file path=xl/sharedStrings.xml><?xml version="1.0" encoding="utf-8"?>
<sst xmlns="http://schemas.openxmlformats.org/spreadsheetml/2006/main" count="40" uniqueCount="40">
  <si>
    <t>Progetto BeeHave</t>
  </si>
  <si>
    <t>Project Manager: Gianmario Voria, Antonio Della Porta</t>
  </si>
  <si>
    <t>RAD</t>
  </si>
  <si>
    <t>SDD</t>
  </si>
  <si>
    <t>TP e TCS</t>
  </si>
  <si>
    <t>ODD</t>
  </si>
  <si>
    <t>TIR e TSR</t>
  </si>
  <si>
    <t>Consegna finale</t>
  </si>
  <si>
    <t>Metric</t>
  </si>
  <si>
    <t>Budget at Completion (BAC)</t>
  </si>
  <si>
    <t>Earned Value (EV)</t>
  </si>
  <si>
    <t>Actual Cost (AC)</t>
  </si>
  <si>
    <t>Planned Value (PV)</t>
  </si>
  <si>
    <t>%Progress</t>
  </si>
  <si>
    <t>Cost Variance (CV)</t>
  </si>
  <si>
    <t>Schedule Variance (SV)</t>
  </si>
  <si>
    <t>Cost Performance Index (CPI)</t>
  </si>
  <si>
    <t>Schedule Performance Index (SPI)</t>
  </si>
  <si>
    <t>Estimate to Completion (ETC)</t>
  </si>
  <si>
    <t>Estimate at Completion (EAC)</t>
  </si>
  <si>
    <t>Variance at Completion (VAC)</t>
  </si>
  <si>
    <t>Average Index</t>
  </si>
  <si>
    <t>Stato</t>
  </si>
  <si>
    <t>Nota</t>
  </si>
  <si>
    <t>Sprint 1 Applicativo</t>
  </si>
  <si>
    <t>01/01/23</t>
  </si>
  <si>
    <t>Sprint 2 Applicativo</t>
  </si>
  <si>
    <t>08/01/23</t>
  </si>
  <si>
    <t>Sprint 3 Applicativo</t>
  </si>
  <si>
    <t>15/01/23</t>
  </si>
  <si>
    <t>Sprint 4 Applicativo (Finale)</t>
  </si>
  <si>
    <t>24/01/23</t>
  </si>
  <si>
    <t>Training</t>
  </si>
  <si>
    <t>15/12/22</t>
  </si>
  <si>
    <t>07/12/22</t>
  </si>
  <si>
    <t>03/12/22</t>
  </si>
  <si>
    <t>25/11/22</t>
  </si>
  <si>
    <t>22/01/23</t>
  </si>
  <si>
    <t>23/01/23</t>
  </si>
  <si>
    <t>18-gen-2023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</si>
</sst>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&quot;€&quot;\ #,##0.00"/>
    <numFmt numFmtId="165" formatCode="0_);[Red]\(0\)"/>
    <numFmt numFmtId="166" formatCode="[$-410]d\-mmm\-yyyy;@"/>
  </numFmts>
  <fonts count="1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44" fontId="1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6" fillId="0" borderId="0" xfId="0" applyFont="1"/>
    <xf numFmtId="0" fontId="7" fillId="0" borderId="2" xfId="1" applyFont="1" applyBorder="1" applyAlignment="1" applyProtection="1">
      <alignment horizontal="center" wrapText="1"/>
      <protection locked="0"/>
    </xf>
    <xf numFmtId="14" fontId="5" fillId="0" borderId="3" xfId="1" applyNumberFormat="1" applyFont="1" applyFill="1" applyBorder="1" applyAlignment="1" applyProtection="1">
      <alignment horizontal="center"/>
      <protection locked="0"/>
    </xf>
    <xf numFmtId="14" fontId="5" fillId="0" borderId="4" xfId="1" applyNumberFormat="1" applyFont="1" applyFill="1" applyBorder="1" applyAlignment="1" applyProtection="1">
      <alignment horizontal="center"/>
      <protection locked="0"/>
    </xf>
    <xf numFmtId="165" fontId="1" fillId="4" borderId="7" xfId="1" applyNumberFormat="1" applyFill="1" applyBorder="1" applyAlignment="1" applyProtection="1">
      <alignment horizontal="center" vertical="center"/>
    </xf>
    <xf numFmtId="165" fontId="1" fillId="5" borderId="7" xfId="1" applyNumberFormat="1" applyFill="1" applyBorder="1" applyAlignment="1" applyProtection="1">
      <alignment horizontal="center" vertical="center"/>
    </xf>
    <xf numFmtId="2" fontId="5" fillId="6" borderId="5" xfId="1" applyNumberFormat="1" applyFont="1" applyFill="1" applyBorder="1" applyAlignment="1" applyProtection="1">
      <alignment horizontal="left" wrapText="1"/>
      <protection locked="0"/>
    </xf>
    <xf numFmtId="165" fontId="5" fillId="6" borderId="6" xfId="1" applyNumberFormat="1" applyFont="1" applyFill="1" applyBorder="1" applyAlignment="1" applyProtection="1">
      <alignment horizontal="left" vertical="center" wrapText="1"/>
      <protection locked="0"/>
    </xf>
    <xf numFmtId="0" fontId="1" fillId="7" borderId="5" xfId="1" applyFill="1" applyBorder="1" applyAlignment="1" applyProtection="1">
      <alignment horizontal="left" wrapText="1"/>
      <protection locked="0"/>
    </xf>
    <xf numFmtId="165" fontId="1" fillId="7" borderId="5" xfId="1" applyNumberFormat="1" applyFill="1" applyBorder="1" applyAlignment="1" applyProtection="1">
      <alignment horizontal="left" wrapText="1"/>
      <protection locked="0"/>
    </xf>
    <xf numFmtId="2" fontId="1" fillId="7" borderId="5" xfId="1" applyNumberFormat="1" applyFill="1" applyBorder="1" applyAlignment="1" applyProtection="1">
      <alignment horizontal="left" wrapText="1"/>
      <protection locked="0"/>
    </xf>
    <xf numFmtId="0" fontId="9" fillId="0" borderId="0" xfId="0" applyFont="1"/>
    <xf numFmtId="0" fontId="4" fillId="0" borderId="8" xfId="0" applyFont="1" applyBorder="1" applyAlignment="1">
      <alignment horizontal="center" vertical="center" wrapText="1"/>
    </xf>
    <xf numFmtId="0" fontId="0" fillId="0" borderId="8" xfId="0" applyBorder="1"/>
    <xf numFmtId="0" fontId="5" fillId="6" borderId="8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164" fontId="1" fillId="0" borderId="8" xfId="1" applyNumberFormat="1" applyBorder="1" applyAlignment="1" applyProtection="1">
      <alignment horizontal="right"/>
      <protection locked="0"/>
    </xf>
    <xf numFmtId="9" fontId="2" fillId="2" borderId="8" xfId="2" applyNumberFormat="1" applyBorder="1" applyAlignment="1" applyProtection="1">
      <alignment horizontal="right"/>
      <protection locked="0"/>
    </xf>
    <xf numFmtId="164" fontId="2" fillId="2" borderId="8" xfId="2" applyNumberFormat="1" applyBorder="1" applyAlignment="1" applyProtection="1">
      <alignment horizontal="right"/>
    </xf>
    <xf numFmtId="10" fontId="2" fillId="2" borderId="8" xfId="2" applyNumberFormat="1" applyBorder="1" applyAlignment="1" applyProtection="1">
      <alignment horizontal="right"/>
    </xf>
    <xf numFmtId="2" fontId="1" fillId="3" borderId="8" xfId="1" applyNumberFormat="1" applyFill="1" applyBorder="1" applyAlignment="1" applyProtection="1">
      <alignment horizontal="center"/>
    </xf>
    <xf numFmtId="166" fontId="5" fillId="0" borderId="3" xfId="1" applyNumberFormat="1" applyFont="1" applyFill="1" applyBorder="1" applyAlignment="1" applyProtection="1">
      <alignment horizontal="center"/>
      <protection locked="0"/>
    </xf>
    <xf numFmtId="0" fontId="8" fillId="0" borderId="8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14" fontId="5" fillId="0" borderId="3" xfId="3" applyNumberFormat="1" applyFont="1" applyFill="1" applyBorder="1" applyAlignment="1" applyProtection="1">
      <alignment horizontal="center"/>
      <protection locked="0"/>
    </xf>
  </cellXfs>
  <cellStyles count="4">
    <cellStyle name="Normale" xfId="0" builtinId="0"/>
    <cellStyle name="Output" xfId="2" builtinId="21"/>
    <cellStyle name="Titolo 4" xfId="1" builtinId="19"/>
    <cellStyle name="Valuta" xfId="3" builtinId="4"/>
  </cellStyles>
  <dxfs count="23"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indexed="4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&quot;€&quot;\ 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indexed="4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&quot;€&quot;\ 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&quot;€&quot;\ 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&quot;€&quot;\ 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&quot;€&quot;\ 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5" formatCode="0_);[Red]\(0\)"/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5" formatCode="0_);[Red]\(0\)"/>
      <fill>
        <patternFill patternType="solid">
          <fgColor indexed="64"/>
          <bgColor theme="4" tint="0.59999389629810485"/>
        </patternFill>
      </fill>
      <alignment horizontal="left" vertical="bottom" textRotation="0" wrapText="1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 outline="0"/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18"/>
      </font>
      <fill>
        <patternFill>
          <bgColor indexed="26"/>
        </patternFill>
      </fill>
    </dxf>
    <dxf>
      <font>
        <b/>
        <i val="0"/>
        <condense val="0"/>
        <extend val="0"/>
        <color indexed="43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43"/>
      </font>
      <fill>
        <patternFill>
          <bgColor indexed="5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Performance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tabella!$A$11</c:f>
              <c:strCache>
                <c:ptCount val="1"/>
                <c:pt idx="0">
                  <c:v>Cost Performance Index (CPI)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tabella!$B$3:$L$3</c:f>
              <c:strCache>
                <c:ptCount val="11"/>
                <c:pt idx="0">
                  <c:v>25/11/22</c:v>
                </c:pt>
                <c:pt idx="1">
                  <c:v>03/12/22</c:v>
                </c:pt>
                <c:pt idx="2">
                  <c:v>07/12/22</c:v>
                </c:pt>
                <c:pt idx="3">
                  <c:v>15/12/22</c:v>
                </c:pt>
                <c:pt idx="4">
                  <c:v>01/01/23</c:v>
                </c:pt>
                <c:pt idx="5">
                  <c:v>08/01/23</c:v>
                </c:pt>
                <c:pt idx="6">
                  <c:v>15/01/23</c:v>
                </c:pt>
                <c:pt idx="7">
                  <c:v>23/01/23</c:v>
                </c:pt>
                <c:pt idx="8">
                  <c:v>22/01/23</c:v>
                </c:pt>
                <c:pt idx="9">
                  <c:v>18-gen-2023</c:v>
                </c:pt>
                <c:pt idx="10">
                  <c:v>24/01/23</c:v>
                </c:pt>
              </c:strCache>
            </c:strRef>
          </c:cat>
          <c:val>
            <c:numRef>
              <c:f>tabella!$B$11:$L$11</c:f>
              <c:numCache>
                <c:formatCode>0.00%</c:formatCode>
                <c:ptCount val="11"/>
                <c:pt idx="0">
                  <c:v>0.92957746478873238</c:v>
                </c:pt>
                <c:pt idx="1">
                  <c:v>0.95833333333333337</c:v>
                </c:pt>
                <c:pt idx="2">
                  <c:v>1</c:v>
                </c:pt>
                <c:pt idx="3">
                  <c:v>1.0260869565217392</c:v>
                </c:pt>
                <c:pt idx="4">
                  <c:v>0.95217391304347831</c:v>
                </c:pt>
                <c:pt idx="5">
                  <c:v>1.0545454545454545</c:v>
                </c:pt>
                <c:pt idx="6">
                  <c:v>1.0466321243523315</c:v>
                </c:pt>
                <c:pt idx="7">
                  <c:v>1.0688073394495412</c:v>
                </c:pt>
                <c:pt idx="8">
                  <c:v>1.0675675675675675</c:v>
                </c:pt>
                <c:pt idx="9">
                  <c:v>1.0698689956331877</c:v>
                </c:pt>
                <c:pt idx="10">
                  <c:v>1.0698689956331877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E-4407-A669-A32D4ABF7FBA}"/>
            </c:ext>
          </c:extLst>
        </c:ser>
        <c:ser>
          <c:idx val="1"/>
          <c:order val="1"/>
          <c:tx>
            <c:strRef>
              <c:f>tabella!$A$12</c:f>
              <c:strCache>
                <c:ptCount val="1"/>
                <c:pt idx="0">
                  <c:v>Schedule Performance Index (SPI)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tabella!$B$3:$L$3</c:f>
              <c:strCache>
                <c:ptCount val="11"/>
                <c:pt idx="0">
                  <c:v>25/11/22</c:v>
                </c:pt>
                <c:pt idx="1">
                  <c:v>03/12/22</c:v>
                </c:pt>
                <c:pt idx="2">
                  <c:v>07/12/22</c:v>
                </c:pt>
                <c:pt idx="3">
                  <c:v>15/12/22</c:v>
                </c:pt>
                <c:pt idx="4">
                  <c:v>01/01/23</c:v>
                </c:pt>
                <c:pt idx="5">
                  <c:v>08/01/23</c:v>
                </c:pt>
                <c:pt idx="6">
                  <c:v>15/01/23</c:v>
                </c:pt>
                <c:pt idx="7">
                  <c:v>23/01/23</c:v>
                </c:pt>
                <c:pt idx="8">
                  <c:v>22/01/23</c:v>
                </c:pt>
                <c:pt idx="9">
                  <c:v>18-gen-2023</c:v>
                </c:pt>
                <c:pt idx="10">
                  <c:v>24/01/23</c:v>
                </c:pt>
              </c:strCache>
            </c:strRef>
          </c:cat>
          <c:val>
            <c:numRef>
              <c:f>tabella!$B$12:$L$12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  <c:pt idx="7">
                  <c:v>1.0130434782608695</c:v>
                </c:pt>
                <c:pt idx="8">
                  <c:v>1.0128205128205128</c:v>
                </c:pt>
                <c:pt idx="9">
                  <c:v>1.0165975103734439</c:v>
                </c:pt>
                <c:pt idx="10">
                  <c:v>1.0165975103734439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E-4407-A669-A32D4ABF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Percentuali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Variance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tabella!$A$13</c:f>
              <c:strCache>
                <c:ptCount val="1"/>
                <c:pt idx="0">
                  <c:v>Estimate to Completion (ETC)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tabella!$B$3:$L$3</c:f>
              <c:strCache>
                <c:ptCount val="11"/>
                <c:pt idx="0">
                  <c:v>25/11/22</c:v>
                </c:pt>
                <c:pt idx="1">
                  <c:v>03/12/22</c:v>
                </c:pt>
                <c:pt idx="2">
                  <c:v>07/12/22</c:v>
                </c:pt>
                <c:pt idx="3">
                  <c:v>15/12/22</c:v>
                </c:pt>
                <c:pt idx="4">
                  <c:v>01/01/23</c:v>
                </c:pt>
                <c:pt idx="5">
                  <c:v>08/01/23</c:v>
                </c:pt>
                <c:pt idx="6">
                  <c:v>15/01/23</c:v>
                </c:pt>
                <c:pt idx="7">
                  <c:v>23/01/23</c:v>
                </c:pt>
                <c:pt idx="8">
                  <c:v>22/01/23</c:v>
                </c:pt>
                <c:pt idx="9">
                  <c:v>18-gen-2023</c:v>
                </c:pt>
                <c:pt idx="10">
                  <c:v>24/01/23</c:v>
                </c:pt>
              </c:strCache>
            </c:strRef>
          </c:cat>
          <c:val>
            <c:numRef>
              <c:f>tabella!$B$13:$L$13</c:f>
              <c:numCache>
                <c:formatCode>"€"\ 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-9.0949470177292824E-13</c:v>
                </c:pt>
                <c:pt idx="4">
                  <c:v>1073.3333333333321</c:v>
                </c:pt>
                <c:pt idx="5">
                  <c:v>1.8189894035458565E-12</c:v>
                </c:pt>
                <c:pt idx="6">
                  <c:v>0</c:v>
                </c:pt>
                <c:pt idx="7">
                  <c:v>1.8189894035458565E-12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2-4F93-B4B5-AE118EE1ECD4}"/>
            </c:ext>
          </c:extLst>
        </c:ser>
        <c:ser>
          <c:idx val="1"/>
          <c:order val="1"/>
          <c:tx>
            <c:strRef>
              <c:f>tabella!$A$14</c:f>
              <c:strCache>
                <c:ptCount val="1"/>
                <c:pt idx="0">
                  <c:v>Estimate at Completion (EAC)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tabella!$B$3:$L$3</c:f>
              <c:strCache>
                <c:ptCount val="11"/>
                <c:pt idx="0">
                  <c:v>25/11/22</c:v>
                </c:pt>
                <c:pt idx="1">
                  <c:v>03/12/22</c:v>
                </c:pt>
                <c:pt idx="2">
                  <c:v>07/12/22</c:v>
                </c:pt>
                <c:pt idx="3">
                  <c:v>15/12/22</c:v>
                </c:pt>
                <c:pt idx="4">
                  <c:v>01/01/23</c:v>
                </c:pt>
                <c:pt idx="5">
                  <c:v>08/01/23</c:v>
                </c:pt>
                <c:pt idx="6">
                  <c:v>15/01/23</c:v>
                </c:pt>
                <c:pt idx="7">
                  <c:v>23/01/23</c:v>
                </c:pt>
                <c:pt idx="8">
                  <c:v>22/01/23</c:v>
                </c:pt>
                <c:pt idx="9">
                  <c:v>18-gen-2023</c:v>
                </c:pt>
                <c:pt idx="10">
                  <c:v>24/01/23</c:v>
                </c:pt>
              </c:strCache>
            </c:strRef>
          </c:cat>
          <c:val>
            <c:numRef>
              <c:f>tabella!$B$14:$L$14</c:f>
              <c:numCache>
                <c:formatCode>"€"\ #,##0.00</c:formatCode>
                <c:ptCount val="11"/>
                <c:pt idx="0">
                  <c:v>4970</c:v>
                </c:pt>
                <c:pt idx="1">
                  <c:v>6720</c:v>
                </c:pt>
                <c:pt idx="2">
                  <c:v>7280</c:v>
                </c:pt>
                <c:pt idx="3">
                  <c:v>8049.9999999999991</c:v>
                </c:pt>
                <c:pt idx="4">
                  <c:v>10733.333333333332</c:v>
                </c:pt>
                <c:pt idx="5">
                  <c:v>11550.000000000002</c:v>
                </c:pt>
                <c:pt idx="6">
                  <c:v>13510</c:v>
                </c:pt>
                <c:pt idx="7">
                  <c:v>15260.000000000002</c:v>
                </c:pt>
                <c:pt idx="8">
                  <c:v>15540</c:v>
                </c:pt>
                <c:pt idx="9">
                  <c:v>16030</c:v>
                </c:pt>
                <c:pt idx="10">
                  <c:v>16030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2-4F93-B4B5-AE118EE1ECD4}"/>
            </c:ext>
          </c:extLst>
        </c:ser>
        <c:ser>
          <c:idx val="2"/>
          <c:order val="2"/>
          <c:tx>
            <c:strRef>
              <c:f>tabella!$A$15</c:f>
              <c:strCache>
                <c:ptCount val="1"/>
                <c:pt idx="0">
                  <c:v>Variance at Completion (VAC)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tabella!$B$3:$L$3</c:f>
              <c:strCache>
                <c:ptCount val="11"/>
                <c:pt idx="0">
                  <c:v>25/11/22</c:v>
                </c:pt>
                <c:pt idx="1">
                  <c:v>03/12/22</c:v>
                </c:pt>
                <c:pt idx="2">
                  <c:v>07/12/22</c:v>
                </c:pt>
                <c:pt idx="3">
                  <c:v>15/12/22</c:v>
                </c:pt>
                <c:pt idx="4">
                  <c:v>01/01/23</c:v>
                </c:pt>
                <c:pt idx="5">
                  <c:v>08/01/23</c:v>
                </c:pt>
                <c:pt idx="6">
                  <c:v>15/01/23</c:v>
                </c:pt>
                <c:pt idx="7">
                  <c:v>23/01/23</c:v>
                </c:pt>
                <c:pt idx="8">
                  <c:v>22/01/23</c:v>
                </c:pt>
                <c:pt idx="9">
                  <c:v>18-gen-2023</c:v>
                </c:pt>
                <c:pt idx="10">
                  <c:v>24/01/23</c:v>
                </c:pt>
              </c:strCache>
            </c:strRef>
          </c:cat>
          <c:val>
            <c:numRef>
              <c:f>tabella!$B$15:$L$15</c:f>
              <c:numCache>
                <c:formatCode>"€"\ #,##0.00</c:formatCode>
                <c:ptCount val="11"/>
                <c:pt idx="0">
                  <c:v>-350</c:v>
                </c:pt>
                <c:pt idx="1">
                  <c:v>-280</c:v>
                </c:pt>
                <c:pt idx="2">
                  <c:v>0</c:v>
                </c:pt>
                <c:pt idx="3">
                  <c:v>210.00000000000091</c:v>
                </c:pt>
                <c:pt idx="4">
                  <c:v>-513.33333333333212</c:v>
                </c:pt>
                <c:pt idx="5">
                  <c:v>629.99999999999818</c:v>
                </c:pt>
                <c:pt idx="6">
                  <c:v>630</c:v>
                </c:pt>
                <c:pt idx="7">
                  <c:v>1049.9999999999982</c:v>
                </c:pt>
                <c:pt idx="8">
                  <c:v>1050</c:v>
                </c:pt>
                <c:pt idx="9">
                  <c:v>1120</c:v>
                </c:pt>
                <c:pt idx="10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2-4F93-B4B5-AE118EE1E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Earned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tabella!$A$4</c:f>
              <c:strCache>
                <c:ptCount val="1"/>
                <c:pt idx="0">
                  <c:v>Budget at Completion (BAC)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tabella!$B$3:$L$3</c:f>
              <c:strCache>
                <c:ptCount val="11"/>
                <c:pt idx="0">
                  <c:v>25/11/22</c:v>
                </c:pt>
                <c:pt idx="1">
                  <c:v>03/12/22</c:v>
                </c:pt>
                <c:pt idx="2">
                  <c:v>07/12/22</c:v>
                </c:pt>
                <c:pt idx="3">
                  <c:v>15/12/22</c:v>
                </c:pt>
                <c:pt idx="4">
                  <c:v>01/01/23</c:v>
                </c:pt>
                <c:pt idx="5">
                  <c:v>08/01/23</c:v>
                </c:pt>
                <c:pt idx="6">
                  <c:v>15/01/23</c:v>
                </c:pt>
                <c:pt idx="7">
                  <c:v>23/01/23</c:v>
                </c:pt>
                <c:pt idx="8">
                  <c:v>22/01/23</c:v>
                </c:pt>
                <c:pt idx="9">
                  <c:v>18-gen-2023</c:v>
                </c:pt>
                <c:pt idx="10">
                  <c:v>24/01/23</c:v>
                </c:pt>
              </c:strCache>
            </c:strRef>
          </c:cat>
          <c:val>
            <c:numRef>
              <c:f>tabella!$B$4:$L$4</c:f>
              <c:numCache>
                <c:formatCode>"€"\ #,##0.00</c:formatCode>
                <c:ptCount val="11"/>
                <c:pt idx="0">
                  <c:v>4620</c:v>
                </c:pt>
                <c:pt idx="1">
                  <c:v>6440</c:v>
                </c:pt>
                <c:pt idx="2">
                  <c:v>7280</c:v>
                </c:pt>
                <c:pt idx="3">
                  <c:v>8260</c:v>
                </c:pt>
                <c:pt idx="4">
                  <c:v>10220</c:v>
                </c:pt>
                <c:pt idx="5">
                  <c:v>12180</c:v>
                </c:pt>
                <c:pt idx="6">
                  <c:v>14140</c:v>
                </c:pt>
                <c:pt idx="7">
                  <c:v>16310</c:v>
                </c:pt>
                <c:pt idx="8">
                  <c:v>16590</c:v>
                </c:pt>
                <c:pt idx="9">
                  <c:v>17150</c:v>
                </c:pt>
                <c:pt idx="10">
                  <c:v>17150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E-45EA-9F55-8FFDD7B30C23}"/>
            </c:ext>
          </c:extLst>
        </c:ser>
        <c:ser>
          <c:idx val="1"/>
          <c:order val="1"/>
          <c:tx>
            <c:strRef>
              <c:f>tabella!$A$5</c:f>
              <c:strCache>
                <c:ptCount val="1"/>
                <c:pt idx="0">
                  <c:v>Earned Value (EV)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tabella!$B$3:$L$3</c:f>
              <c:strCache>
                <c:ptCount val="11"/>
                <c:pt idx="0">
                  <c:v>25/11/22</c:v>
                </c:pt>
                <c:pt idx="1">
                  <c:v>03/12/22</c:v>
                </c:pt>
                <c:pt idx="2">
                  <c:v>07/12/22</c:v>
                </c:pt>
                <c:pt idx="3">
                  <c:v>15/12/22</c:v>
                </c:pt>
                <c:pt idx="4">
                  <c:v>01/01/23</c:v>
                </c:pt>
                <c:pt idx="5">
                  <c:v>08/01/23</c:v>
                </c:pt>
                <c:pt idx="6">
                  <c:v>15/01/23</c:v>
                </c:pt>
                <c:pt idx="7">
                  <c:v>23/01/23</c:v>
                </c:pt>
                <c:pt idx="8">
                  <c:v>22/01/23</c:v>
                </c:pt>
                <c:pt idx="9">
                  <c:v>18-gen-2023</c:v>
                </c:pt>
                <c:pt idx="10">
                  <c:v>24/01/23</c:v>
                </c:pt>
              </c:strCache>
            </c:strRef>
          </c:cat>
          <c:val>
            <c:numRef>
              <c:f>tabella!$B$5:$L$5</c:f>
              <c:numCache>
                <c:formatCode>"€"\ #,##0.00</c:formatCode>
                <c:ptCount val="11"/>
                <c:pt idx="0">
                  <c:v>4620</c:v>
                </c:pt>
                <c:pt idx="1">
                  <c:v>6440</c:v>
                </c:pt>
                <c:pt idx="2">
                  <c:v>7280</c:v>
                </c:pt>
                <c:pt idx="3">
                  <c:v>8260</c:v>
                </c:pt>
                <c:pt idx="4">
                  <c:v>9198</c:v>
                </c:pt>
                <c:pt idx="5">
                  <c:v>12180</c:v>
                </c:pt>
                <c:pt idx="6">
                  <c:v>14140</c:v>
                </c:pt>
                <c:pt idx="7">
                  <c:v>16310</c:v>
                </c:pt>
                <c:pt idx="8">
                  <c:v>16590</c:v>
                </c:pt>
                <c:pt idx="9">
                  <c:v>17150</c:v>
                </c:pt>
                <c:pt idx="10">
                  <c:v>17150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E-45EA-9F55-8FFDD7B30C23}"/>
            </c:ext>
          </c:extLst>
        </c:ser>
        <c:ser>
          <c:idx val="2"/>
          <c:order val="2"/>
          <c:tx>
            <c:strRef>
              <c:f>tabella!$A$6</c:f>
              <c:strCache>
                <c:ptCount val="1"/>
                <c:pt idx="0">
                  <c:v>Actual Cost (AC)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tabella!$B$3:$L$3</c:f>
              <c:strCache>
                <c:ptCount val="11"/>
                <c:pt idx="0">
                  <c:v>25/11/22</c:v>
                </c:pt>
                <c:pt idx="1">
                  <c:v>03/12/22</c:v>
                </c:pt>
                <c:pt idx="2">
                  <c:v>07/12/22</c:v>
                </c:pt>
                <c:pt idx="3">
                  <c:v>15/12/22</c:v>
                </c:pt>
                <c:pt idx="4">
                  <c:v>01/01/23</c:v>
                </c:pt>
                <c:pt idx="5">
                  <c:v>08/01/23</c:v>
                </c:pt>
                <c:pt idx="6">
                  <c:v>15/01/23</c:v>
                </c:pt>
                <c:pt idx="7">
                  <c:v>23/01/23</c:v>
                </c:pt>
                <c:pt idx="8">
                  <c:v>22/01/23</c:v>
                </c:pt>
                <c:pt idx="9">
                  <c:v>18-gen-2023</c:v>
                </c:pt>
                <c:pt idx="10">
                  <c:v>24/01/23</c:v>
                </c:pt>
              </c:strCache>
            </c:strRef>
          </c:cat>
          <c:val>
            <c:numRef>
              <c:f>tabella!$B$6:$L$6</c:f>
              <c:numCache>
                <c:formatCode>"€"\ #,##0.00</c:formatCode>
                <c:ptCount val="11"/>
                <c:pt idx="0">
                  <c:v>4970</c:v>
                </c:pt>
                <c:pt idx="1">
                  <c:v>6720</c:v>
                </c:pt>
                <c:pt idx="2">
                  <c:v>7280</c:v>
                </c:pt>
                <c:pt idx="3">
                  <c:v>8050</c:v>
                </c:pt>
                <c:pt idx="4">
                  <c:v>9660</c:v>
                </c:pt>
                <c:pt idx="5">
                  <c:v>11550</c:v>
                </c:pt>
                <c:pt idx="6">
                  <c:v>13510</c:v>
                </c:pt>
                <c:pt idx="7">
                  <c:v>15260</c:v>
                </c:pt>
                <c:pt idx="8">
                  <c:v>15540</c:v>
                </c:pt>
                <c:pt idx="9">
                  <c:v>16030</c:v>
                </c:pt>
                <c:pt idx="10">
                  <c:v>16030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0E-45EA-9F55-8FFDD7B30C23}"/>
            </c:ext>
          </c:extLst>
        </c:ser>
        <c:ser>
          <c:idx val="3"/>
          <c:order val="3"/>
          <c:tx>
            <c:strRef>
              <c:f>tabella!$A$7</c:f>
              <c:strCache>
                <c:ptCount val="1"/>
                <c:pt idx="0">
                  <c:v>Planned Value (PV)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tabella!$B$3:$L$3</c:f>
              <c:strCache>
                <c:ptCount val="11"/>
                <c:pt idx="0">
                  <c:v>25/11/22</c:v>
                </c:pt>
                <c:pt idx="1">
                  <c:v>03/12/22</c:v>
                </c:pt>
                <c:pt idx="2">
                  <c:v>07/12/22</c:v>
                </c:pt>
                <c:pt idx="3">
                  <c:v>15/12/22</c:v>
                </c:pt>
                <c:pt idx="4">
                  <c:v>01/01/23</c:v>
                </c:pt>
                <c:pt idx="5">
                  <c:v>08/01/23</c:v>
                </c:pt>
                <c:pt idx="6">
                  <c:v>15/01/23</c:v>
                </c:pt>
                <c:pt idx="7">
                  <c:v>23/01/23</c:v>
                </c:pt>
                <c:pt idx="8">
                  <c:v>22/01/23</c:v>
                </c:pt>
                <c:pt idx="9">
                  <c:v>18-gen-2023</c:v>
                </c:pt>
                <c:pt idx="10">
                  <c:v>24/01/23</c:v>
                </c:pt>
              </c:strCache>
            </c:strRef>
          </c:cat>
          <c:val>
            <c:numRef>
              <c:f>tabella!$B$7:$L$7</c:f>
              <c:numCache>
                <c:formatCode>"€"\ #,##0.00</c:formatCode>
                <c:ptCount val="11"/>
                <c:pt idx="0">
                  <c:v>4620</c:v>
                </c:pt>
                <c:pt idx="1">
                  <c:v>6440</c:v>
                </c:pt>
                <c:pt idx="2">
                  <c:v>7280</c:v>
                </c:pt>
                <c:pt idx="3">
                  <c:v>8260</c:v>
                </c:pt>
                <c:pt idx="4">
                  <c:v>10220</c:v>
                </c:pt>
                <c:pt idx="5">
                  <c:v>12180</c:v>
                </c:pt>
                <c:pt idx="6">
                  <c:v>14140</c:v>
                </c:pt>
                <c:pt idx="7">
                  <c:v>16100</c:v>
                </c:pt>
                <c:pt idx="8">
                  <c:v>16380</c:v>
                </c:pt>
                <c:pt idx="9">
                  <c:v>16870</c:v>
                </c:pt>
                <c:pt idx="10">
                  <c:v>16870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0E-45EA-9F55-8FFDD7B30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28</xdr:row>
      <xdr:rowOff>31750</xdr:rowOff>
    </xdr:from>
    <xdr:to>
      <xdr:col>17</xdr:col>
      <xdr:colOff>546100</xdr:colOff>
      <xdr:row>54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CAF9E0F-5B9C-4323-810B-F50726583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355600</xdr:colOff>
      <xdr:row>55</xdr:row>
      <xdr:rowOff>69850</xdr:rowOff>
    </xdr:from>
    <xdr:to>
      <xdr:col>17</xdr:col>
      <xdr:colOff>549276</xdr:colOff>
      <xdr:row>81</xdr:row>
      <xdr:rowOff>57150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122046D-7DC6-40CC-93A7-21C3D9DA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0</xdr:row>
      <xdr:rowOff>127000</xdr:rowOff>
    </xdr:from>
    <xdr:to>
      <xdr:col>17</xdr:col>
      <xdr:colOff>536576</xdr:colOff>
      <xdr:row>26</xdr:row>
      <xdr:rowOff>114300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544CE23-75EB-4695-A1D5-F01F1F826140}"/>
            </a:ext>
            <a:ext uri="{147F2762-F138-4A5C-976F-8EAC2B608ADB}">
              <a16:predDERef xmlns:a16="http://schemas.microsoft.com/office/drawing/2014/main" pred="{F122046D-7DC6-40CC-93A7-21C3D9DA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B9D13F-29DD-4FCE-95F8-FB1E49CC33B3}" name="Tabella1" displayName="Tabella1" ref="A3:L17" totalsRowShown="0" headerRowDxfId="16" dataDxfId="14" headerRowBorderDxfId="15" tableBorderDxfId="13" totalsRowBorderDxfId="12" headerRowCellStyle="Titolo 4" dataCellStyle="Titolo 4">
  <autoFilter ref="A3:L17" xr:uid="{88FA255E-6AEF-4B13-B2F6-AC8CB5175056}"/>
  <tableColumns count="12">
    <tableColumn id="1" xr3:uid="{F69B326F-4B8C-4C09-895F-6F3D12F6FC49}" name="Metric" dataDxfId="11" dataCellStyle="Titolo 4"/>
    <tableColumn id="2" xr3:uid="{231F7BAB-4381-4BC5-BB5C-CDC9ADED510C}" name="25/11/22" dataDxfId="10" dataCellStyle="Titolo 4"/>
    <tableColumn id="3" xr3:uid="{0174E2D3-011A-4812-80CE-9A5C54E765BD}" name="03/12/22" dataDxfId="9" dataCellStyle="Titolo 4"/>
    <tableColumn id="4" xr3:uid="{CFE92BBC-C966-4C7D-9389-82CBD79E3248}" name="07/12/22" dataDxfId="8" dataCellStyle="Titolo 4"/>
    <tableColumn id="5" xr3:uid="{9F5A5F14-9EF0-4E16-9477-39840D93A0F1}" name="15/12/22" dataDxfId="7" dataCellStyle="Titolo 4"/>
    <tableColumn id="9" xr3:uid="{6F35942F-8455-2440-A7E6-CFF658C67CB1}" name="01/01/23" dataDxfId="6" dataCellStyle="Output"/>
    <tableColumn id="16" xr3:uid="{14268E64-3D7E-2B4C-82E6-80A56FE36B61}" name="08/01/23" dataDxfId="5" dataCellStyle="Output">
      <calculatedColumnFormula>E4+70*23</calculatedColumnFormula>
    </tableColumn>
    <tableColumn id="18" xr3:uid="{517B8ABD-4EA2-BA42-89AF-361C9F1BAE10}" name="15/01/23" dataDxfId="4" dataCellStyle="Output"/>
    <tableColumn id="19" xr3:uid="{D4D20DF8-AD4C-4946-AE38-E399896DAC89}" name="23/01/23" dataDxfId="3" dataCellStyle="Output"/>
    <tableColumn id="7" xr3:uid="{63E9A8A4-EBEA-4D58-965D-C1AE7DBDF272}" name="22/01/23" dataDxfId="2" dataCellStyle="Output"/>
    <tableColumn id="20" xr3:uid="{606BD471-DE9F-2549-8361-6FD019E35DBF}" name="18-gen-2023" dataDxfId="1" dataCellStyle="Output"/>
    <tableColumn id="8" xr3:uid="{5747428C-5B64-434B-A004-681BB34BD7E9}" name="24/01/23" dataDxfId="0" dataCellStyle="Outpu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134" zoomScaleNormal="100" workbookViewId="0">
      <pane xSplit="1" topLeftCell="F1" activePane="topRight" state="frozen"/>
      <selection pane="topRight" activeCell="J4" sqref="J4"/>
    </sheetView>
  </sheetViews>
  <sheetFormatPr baseColWidth="10" defaultColWidth="8.83203125" defaultRowHeight="15" x14ac:dyDescent="0.2"/>
  <cols>
    <col min="1" max="1" width="38.83203125" customWidth="1"/>
    <col min="2" max="2" width="16" customWidth="1"/>
    <col min="3" max="3" width="17.1640625" customWidth="1"/>
    <col min="4" max="4" width="18.83203125" customWidth="1"/>
    <col min="5" max="5" width="18.5" customWidth="1"/>
    <col min="6" max="6" width="19.1640625" customWidth="1"/>
    <col min="7" max="7" width="19" customWidth="1"/>
    <col min="8" max="8" width="20" customWidth="1"/>
    <col min="9" max="9" width="20.33203125" customWidth="1"/>
    <col min="10" max="10" width="18.1640625" customWidth="1"/>
    <col min="11" max="11" width="17" customWidth="1"/>
    <col min="12" max="12" width="20.1640625" customWidth="1"/>
  </cols>
  <sheetData>
    <row r="1" spans="1:12" s="1" customFormat="1" ht="25.5" customHeight="1" x14ac:dyDescent="0.2">
      <c r="A1" s="24" t="s">
        <v>0</v>
      </c>
      <c r="B1" s="25" t="s">
        <v>1</v>
      </c>
      <c r="C1" s="26"/>
      <c r="D1" s="26"/>
    </row>
    <row r="2" spans="1:12" s="1" customFormat="1" ht="33" customHeight="1" x14ac:dyDescent="0.2">
      <c r="A2" s="24"/>
      <c r="B2" s="14" t="s">
        <v>2</v>
      </c>
      <c r="C2" s="14" t="s">
        <v>3</v>
      </c>
      <c r="D2" s="14" t="s">
        <v>4</v>
      </c>
      <c r="E2" s="14" t="s">
        <v>5</v>
      </c>
      <c r="F2" s="14" t="s">
        <v>24</v>
      </c>
      <c r="G2" s="14" t="s">
        <v>26</v>
      </c>
      <c r="H2" s="14" t="s">
        <v>28</v>
      </c>
      <c r="I2" s="14" t="s">
        <v>30</v>
      </c>
      <c r="J2" s="14" t="s">
        <v>6</v>
      </c>
      <c r="K2" s="14" t="s">
        <v>32</v>
      </c>
      <c r="L2" s="14" t="s">
        <v>7</v>
      </c>
    </row>
    <row r="3" spans="1:12" s="2" customFormat="1" ht="20" x14ac:dyDescent="0.25">
      <c r="A3" s="3" t="s">
        <v>8</v>
      </c>
      <c r="B3" s="4" t="s">
        <v>36</v>
      </c>
      <c r="C3" s="4" t="s">
        <v>35</v>
      </c>
      <c r="D3" s="4" t="s">
        <v>34</v>
      </c>
      <c r="E3" s="4" t="s">
        <v>33</v>
      </c>
      <c r="F3" s="4" t="s">
        <v>25</v>
      </c>
      <c r="G3" s="4" t="s">
        <v>27</v>
      </c>
      <c r="H3" s="4" t="s">
        <v>29</v>
      </c>
      <c r="I3" s="4" t="s">
        <v>38</v>
      </c>
      <c r="J3" s="27" t="s">
        <v>37</v>
      </c>
      <c r="K3" s="23" t="s">
        <v>39</v>
      </c>
      <c r="L3" s="5" t="s">
        <v>31</v>
      </c>
    </row>
    <row r="4" spans="1:12" ht="16" x14ac:dyDescent="0.2">
      <c r="A4" s="10" t="s">
        <v>9</v>
      </c>
      <c r="B4" s="18">
        <v>4620</v>
      </c>
      <c r="C4" s="18">
        <f>B4+70*26</f>
        <v>6440</v>
      </c>
      <c r="D4" s="18">
        <f>C4+70*12</f>
        <v>7280</v>
      </c>
      <c r="E4" s="18">
        <f>D4+70*14</f>
        <v>8260</v>
      </c>
      <c r="F4" s="18">
        <f>E4+70*28</f>
        <v>10220</v>
      </c>
      <c r="G4" s="18">
        <f>F4+70*28</f>
        <v>12180</v>
      </c>
      <c r="H4" s="18">
        <f>G4+70*28</f>
        <v>14140</v>
      </c>
      <c r="I4" s="18">
        <f>H4+70*28+70*3</f>
        <v>16310</v>
      </c>
      <c r="J4" s="18">
        <f>I4+70*4</f>
        <v>16590</v>
      </c>
      <c r="K4" s="18">
        <f>J4+70*8</f>
        <v>17150</v>
      </c>
      <c r="L4" s="18">
        <f>K4</f>
        <v>17150</v>
      </c>
    </row>
    <row r="5" spans="1:12" ht="16" x14ac:dyDescent="0.2">
      <c r="A5" s="10" t="s">
        <v>10</v>
      </c>
      <c r="B5" s="18">
        <f>B8*B4</f>
        <v>4620</v>
      </c>
      <c r="C5" s="18">
        <f t="shared" ref="C5:E5" si="0">C8*C4</f>
        <v>6440</v>
      </c>
      <c r="D5" s="18">
        <f t="shared" si="0"/>
        <v>7280</v>
      </c>
      <c r="E5" s="18">
        <f t="shared" si="0"/>
        <v>8260</v>
      </c>
      <c r="F5" s="18">
        <f t="shared" ref="F5:K5" si="1">F8*F4</f>
        <v>9198</v>
      </c>
      <c r="G5" s="18">
        <f t="shared" si="1"/>
        <v>12180</v>
      </c>
      <c r="H5" s="18">
        <f t="shared" si="1"/>
        <v>14140</v>
      </c>
      <c r="I5" s="18">
        <f t="shared" si="1"/>
        <v>16310</v>
      </c>
      <c r="J5" s="18">
        <f t="shared" si="1"/>
        <v>16590</v>
      </c>
      <c r="K5" s="18">
        <f t="shared" si="1"/>
        <v>17150</v>
      </c>
      <c r="L5" s="18">
        <f>Tabella1[[#This Row],[18-gen-2023]]</f>
        <v>17150</v>
      </c>
    </row>
    <row r="6" spans="1:12" ht="16" x14ac:dyDescent="0.2">
      <c r="A6" s="10" t="s">
        <v>11</v>
      </c>
      <c r="B6" s="18">
        <v>4970</v>
      </c>
      <c r="C6" s="18">
        <f>4970+1750</f>
        <v>6720</v>
      </c>
      <c r="D6" s="18">
        <f>6650+630</f>
        <v>7280</v>
      </c>
      <c r="E6" s="18">
        <f>D6+770</f>
        <v>8050</v>
      </c>
      <c r="F6" s="18">
        <f>E6+70*23</f>
        <v>9660</v>
      </c>
      <c r="G6" s="18">
        <f>F6+70*27</f>
        <v>11550</v>
      </c>
      <c r="H6" s="18">
        <f>G6+70*28</f>
        <v>13510</v>
      </c>
      <c r="I6" s="18">
        <f>H6+70*25</f>
        <v>15260</v>
      </c>
      <c r="J6" s="18">
        <f>I6+70*4</f>
        <v>15540</v>
      </c>
      <c r="K6" s="18">
        <f>J6+70*7</f>
        <v>16030</v>
      </c>
      <c r="L6" s="18">
        <f>Tabella1[[#This Row],[18-gen-2023]]</f>
        <v>16030</v>
      </c>
    </row>
    <row r="7" spans="1:12" ht="16" x14ac:dyDescent="0.2">
      <c r="A7" s="10" t="s">
        <v>12</v>
      </c>
      <c r="B7" s="18">
        <v>4620</v>
      </c>
      <c r="C7" s="18">
        <v>6440</v>
      </c>
      <c r="D7" s="18">
        <v>7280</v>
      </c>
      <c r="E7" s="18">
        <v>8260</v>
      </c>
      <c r="F7" s="18">
        <v>10220</v>
      </c>
      <c r="G7" s="18">
        <v>12180</v>
      </c>
      <c r="H7" s="18">
        <v>14140</v>
      </c>
      <c r="I7" s="18">
        <v>16100</v>
      </c>
      <c r="J7" s="18">
        <v>16380</v>
      </c>
      <c r="K7" s="18">
        <v>16870</v>
      </c>
      <c r="L7" s="18">
        <v>16870</v>
      </c>
    </row>
    <row r="8" spans="1:12" ht="16" x14ac:dyDescent="0.2">
      <c r="A8" s="10" t="s">
        <v>13</v>
      </c>
      <c r="B8" s="19">
        <v>1</v>
      </c>
      <c r="C8" s="19">
        <v>1</v>
      </c>
      <c r="D8" s="19">
        <v>1</v>
      </c>
      <c r="E8" s="19">
        <v>1</v>
      </c>
      <c r="F8" s="19">
        <v>0.9</v>
      </c>
      <c r="G8" s="19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</row>
    <row r="9" spans="1:12" ht="16" x14ac:dyDescent="0.2">
      <c r="A9" s="11" t="s">
        <v>14</v>
      </c>
      <c r="B9" s="20">
        <f t="shared" ref="B9:D9" si="2">B5-B6</f>
        <v>-350</v>
      </c>
      <c r="C9" s="20">
        <f t="shared" si="2"/>
        <v>-280</v>
      </c>
      <c r="D9" s="20">
        <f t="shared" si="2"/>
        <v>0</v>
      </c>
      <c r="E9" s="20">
        <f t="shared" ref="E9:L9" si="3">E5-E6</f>
        <v>210</v>
      </c>
      <c r="F9" s="20">
        <f t="shared" si="3"/>
        <v>-462</v>
      </c>
      <c r="G9" s="20">
        <f t="shared" si="3"/>
        <v>630</v>
      </c>
      <c r="H9" s="20">
        <f t="shared" si="3"/>
        <v>630</v>
      </c>
      <c r="I9" s="20">
        <f t="shared" si="3"/>
        <v>1050</v>
      </c>
      <c r="J9" s="20">
        <f t="shared" si="3"/>
        <v>1050</v>
      </c>
      <c r="K9" s="20">
        <f t="shared" si="3"/>
        <v>1120</v>
      </c>
      <c r="L9" s="20">
        <f t="shared" si="3"/>
        <v>1120</v>
      </c>
    </row>
    <row r="10" spans="1:12" ht="16" x14ac:dyDescent="0.2">
      <c r="A10" s="11" t="s">
        <v>15</v>
      </c>
      <c r="B10" s="20">
        <f t="shared" ref="B10:E10" si="4">B5-B7</f>
        <v>0</v>
      </c>
      <c r="C10" s="20">
        <f t="shared" si="4"/>
        <v>0</v>
      </c>
      <c r="D10" s="20">
        <f t="shared" si="4"/>
        <v>0</v>
      </c>
      <c r="E10" s="20">
        <f t="shared" si="4"/>
        <v>0</v>
      </c>
      <c r="F10" s="20">
        <f t="shared" ref="F10:L10" si="5">F5-F7</f>
        <v>-1022</v>
      </c>
      <c r="G10" s="20">
        <f t="shared" si="5"/>
        <v>0</v>
      </c>
      <c r="H10" s="20">
        <f t="shared" si="5"/>
        <v>0</v>
      </c>
      <c r="I10" s="20">
        <f t="shared" si="5"/>
        <v>210</v>
      </c>
      <c r="J10" s="20">
        <f t="shared" si="5"/>
        <v>210</v>
      </c>
      <c r="K10" s="20">
        <f t="shared" si="5"/>
        <v>280</v>
      </c>
      <c r="L10" s="20">
        <f t="shared" si="5"/>
        <v>280</v>
      </c>
    </row>
    <row r="11" spans="1:12" ht="16" x14ac:dyDescent="0.2">
      <c r="A11" s="12" t="s">
        <v>16</v>
      </c>
      <c r="B11" s="21">
        <f t="shared" ref="B11:E11" si="6">IF(B6,B5/B6,"")</f>
        <v>0.92957746478873238</v>
      </c>
      <c r="C11" s="21">
        <f t="shared" si="6"/>
        <v>0.95833333333333337</v>
      </c>
      <c r="D11" s="21">
        <f t="shared" si="6"/>
        <v>1</v>
      </c>
      <c r="E11" s="21">
        <f t="shared" si="6"/>
        <v>1.0260869565217392</v>
      </c>
      <c r="F11" s="21">
        <f t="shared" ref="F11:L11" si="7">IF(F6,F5/F6,"")</f>
        <v>0.95217391304347831</v>
      </c>
      <c r="G11" s="21">
        <f t="shared" si="7"/>
        <v>1.0545454545454545</v>
      </c>
      <c r="H11" s="21">
        <f t="shared" si="7"/>
        <v>1.0466321243523315</v>
      </c>
      <c r="I11" s="21">
        <f t="shared" si="7"/>
        <v>1.0688073394495412</v>
      </c>
      <c r="J11" s="21">
        <f t="shared" si="7"/>
        <v>1.0675675675675675</v>
      </c>
      <c r="K11" s="21">
        <f t="shared" si="7"/>
        <v>1.0698689956331877</v>
      </c>
      <c r="L11" s="21">
        <f t="shared" si="7"/>
        <v>1.0698689956331877</v>
      </c>
    </row>
    <row r="12" spans="1:12" ht="16" x14ac:dyDescent="0.2">
      <c r="A12" s="12" t="s">
        <v>17</v>
      </c>
      <c r="B12" s="21">
        <f t="shared" ref="B12:E12" si="8">IF(B7,B5/B7,"")</f>
        <v>1</v>
      </c>
      <c r="C12" s="21">
        <f t="shared" si="8"/>
        <v>1</v>
      </c>
      <c r="D12" s="21">
        <f t="shared" si="8"/>
        <v>1</v>
      </c>
      <c r="E12" s="21">
        <f t="shared" si="8"/>
        <v>1</v>
      </c>
      <c r="F12" s="21">
        <f t="shared" ref="F12:L12" si="9">IF(F7,F5/F7,"")</f>
        <v>0.9</v>
      </c>
      <c r="G12" s="21">
        <f t="shared" si="9"/>
        <v>1</v>
      </c>
      <c r="H12" s="21">
        <f t="shared" si="9"/>
        <v>1</v>
      </c>
      <c r="I12" s="21">
        <f t="shared" si="9"/>
        <v>1.0130434782608695</v>
      </c>
      <c r="J12" s="21">
        <f t="shared" si="9"/>
        <v>1.0128205128205128</v>
      </c>
      <c r="K12" s="21">
        <f t="shared" si="9"/>
        <v>1.0165975103734439</v>
      </c>
      <c r="L12" s="21">
        <f t="shared" si="9"/>
        <v>1.0165975103734439</v>
      </c>
    </row>
    <row r="13" spans="1:12" ht="16" x14ac:dyDescent="0.2">
      <c r="A13" s="11" t="s">
        <v>18</v>
      </c>
      <c r="B13" s="20">
        <f t="shared" ref="B13:E13" si="10">IF(B5,IF(B6,B14-B6,""),"")</f>
        <v>0</v>
      </c>
      <c r="C13" s="20">
        <f t="shared" si="10"/>
        <v>0</v>
      </c>
      <c r="D13" s="20">
        <f t="shared" si="10"/>
        <v>0</v>
      </c>
      <c r="E13" s="20">
        <f t="shared" si="10"/>
        <v>-9.0949470177292824E-13</v>
      </c>
      <c r="F13" s="20">
        <f t="shared" ref="F13:L13" si="11">IF(F5,IF(F6,F14-F6,""),"")</f>
        <v>1073.3333333333321</v>
      </c>
      <c r="G13" s="20">
        <f t="shared" si="11"/>
        <v>1.8189894035458565E-12</v>
      </c>
      <c r="H13" s="20">
        <f t="shared" si="11"/>
        <v>0</v>
      </c>
      <c r="I13" s="20">
        <f t="shared" si="11"/>
        <v>1.8189894035458565E-12</v>
      </c>
      <c r="J13" s="20">
        <f t="shared" si="11"/>
        <v>0</v>
      </c>
      <c r="K13" s="20">
        <f t="shared" si="11"/>
        <v>0</v>
      </c>
      <c r="L13" s="20">
        <f t="shared" si="11"/>
        <v>0</v>
      </c>
    </row>
    <row r="14" spans="1:12" ht="16" x14ac:dyDescent="0.2">
      <c r="A14" s="11" t="s">
        <v>19</v>
      </c>
      <c r="B14" s="20">
        <f t="shared" ref="B14:E14" si="12">IF(B5,IF(B6,B4/B11,""),"")</f>
        <v>4970</v>
      </c>
      <c r="C14" s="20">
        <f t="shared" si="12"/>
        <v>6720</v>
      </c>
      <c r="D14" s="20">
        <f t="shared" si="12"/>
        <v>7280</v>
      </c>
      <c r="E14" s="20">
        <f t="shared" si="12"/>
        <v>8049.9999999999991</v>
      </c>
      <c r="F14" s="20">
        <f t="shared" ref="F14:L14" si="13">IF(F5,IF(F6,F4/F11,""),"")</f>
        <v>10733.333333333332</v>
      </c>
      <c r="G14" s="20">
        <f t="shared" si="13"/>
        <v>11550.000000000002</v>
      </c>
      <c r="H14" s="20">
        <f t="shared" si="13"/>
        <v>13510</v>
      </c>
      <c r="I14" s="20">
        <f t="shared" si="13"/>
        <v>15260.000000000002</v>
      </c>
      <c r="J14" s="20">
        <f t="shared" si="13"/>
        <v>15540</v>
      </c>
      <c r="K14" s="20">
        <f t="shared" si="13"/>
        <v>16030</v>
      </c>
      <c r="L14" s="20">
        <f t="shared" si="13"/>
        <v>16030</v>
      </c>
    </row>
    <row r="15" spans="1:12" ht="16" x14ac:dyDescent="0.2">
      <c r="A15" s="11" t="s">
        <v>20</v>
      </c>
      <c r="B15" s="20">
        <f t="shared" ref="B15:E15" si="14">IF(B5,IF(B6,B4-B14,""),"")</f>
        <v>-350</v>
      </c>
      <c r="C15" s="20">
        <f t="shared" si="14"/>
        <v>-280</v>
      </c>
      <c r="D15" s="20">
        <f t="shared" si="14"/>
        <v>0</v>
      </c>
      <c r="E15" s="20">
        <f t="shared" si="14"/>
        <v>210.00000000000091</v>
      </c>
      <c r="F15" s="20">
        <f t="shared" ref="F15:L15" si="15">IF(F5,IF(F6,F4-F14,""),"")</f>
        <v>-513.33333333333212</v>
      </c>
      <c r="G15" s="20">
        <f t="shared" si="15"/>
        <v>629.99999999999818</v>
      </c>
      <c r="H15" s="20">
        <f t="shared" si="15"/>
        <v>630</v>
      </c>
      <c r="I15" s="20">
        <f t="shared" si="15"/>
        <v>1049.9999999999982</v>
      </c>
      <c r="J15" s="20">
        <f t="shared" si="15"/>
        <v>1050</v>
      </c>
      <c r="K15" s="20">
        <f t="shared" si="15"/>
        <v>1120</v>
      </c>
      <c r="L15" s="20">
        <f t="shared" si="15"/>
        <v>1120</v>
      </c>
    </row>
    <row r="16" spans="1:12" ht="18.5" customHeight="1" x14ac:dyDescent="0.2">
      <c r="A16" s="8" t="s">
        <v>21</v>
      </c>
      <c r="B16" s="22">
        <f t="shared" ref="B16:E16" si="16">(B12+B11)/2</f>
        <v>0.96478873239436624</v>
      </c>
      <c r="C16" s="22">
        <f t="shared" si="16"/>
        <v>0.97916666666666674</v>
      </c>
      <c r="D16" s="22">
        <f t="shared" si="16"/>
        <v>1</v>
      </c>
      <c r="E16" s="22">
        <f t="shared" si="16"/>
        <v>1.0130434782608697</v>
      </c>
      <c r="F16" s="22">
        <f t="shared" ref="F16:L16" si="17">(F12+F11)/2</f>
        <v>0.92608695652173911</v>
      </c>
      <c r="G16" s="22">
        <f t="shared" si="17"/>
        <v>1.0272727272727273</v>
      </c>
      <c r="H16" s="22">
        <f t="shared" si="17"/>
        <v>1.0233160621761659</v>
      </c>
      <c r="I16" s="22">
        <f t="shared" si="17"/>
        <v>1.0409254088552053</v>
      </c>
      <c r="J16" s="22">
        <f t="shared" si="17"/>
        <v>1.0401940401940402</v>
      </c>
      <c r="K16" s="22">
        <f t="shared" si="17"/>
        <v>1.0432332530033159</v>
      </c>
      <c r="L16" s="22">
        <f t="shared" si="17"/>
        <v>1.0432332530033159</v>
      </c>
    </row>
    <row r="17" spans="1:12" ht="20.5" customHeight="1" x14ac:dyDescent="0.2">
      <c r="A17" s="9" t="s">
        <v>22</v>
      </c>
      <c r="B17" s="6" t="str">
        <f t="shared" ref="B17:E17" si="18">IF(B7,IF(B6,IF(B16&lt;0.65,"BLACK",IF(B16&lt;0.85,"RED",IF(B16&lt;1,"YELLOW","GREEN"))),""),"")</f>
        <v>YELLOW</v>
      </c>
      <c r="C17" s="7" t="str">
        <f t="shared" si="18"/>
        <v>YELLOW</v>
      </c>
      <c r="D17" s="7" t="str">
        <f t="shared" si="18"/>
        <v>GREEN</v>
      </c>
      <c r="E17" s="7" t="str">
        <f t="shared" si="18"/>
        <v>GREEN</v>
      </c>
      <c r="F17" s="7" t="str">
        <f t="shared" ref="F17:L17" si="19">IF(F7,IF(F6,IF(F16&lt;0.65,"BLACK",IF(F16&lt;0.85,"RED",IF(F16&lt;1,"YELLOW","GREEN"))),""),"")</f>
        <v>YELLOW</v>
      </c>
      <c r="G17" s="7" t="str">
        <f t="shared" si="19"/>
        <v>GREEN</v>
      </c>
      <c r="H17" s="7" t="str">
        <f t="shared" si="19"/>
        <v>GREEN</v>
      </c>
      <c r="I17" s="7" t="str">
        <f t="shared" si="19"/>
        <v>GREEN</v>
      </c>
      <c r="J17" s="7" t="str">
        <f t="shared" si="19"/>
        <v>GREEN</v>
      </c>
      <c r="K17" s="7" t="str">
        <f t="shared" si="19"/>
        <v>GREEN</v>
      </c>
      <c r="L17" s="7" t="str">
        <f t="shared" si="19"/>
        <v>GREEN</v>
      </c>
    </row>
    <row r="18" spans="1:12" ht="96.5" customHeight="1" x14ac:dyDescent="0.2">
      <c r="A18" s="16" t="s">
        <v>23</v>
      </c>
      <c r="B18" s="15"/>
      <c r="C18" s="15"/>
      <c r="D18" s="15"/>
      <c r="E18" s="17"/>
      <c r="F18" s="17"/>
      <c r="G18" s="17"/>
      <c r="H18" s="17"/>
      <c r="I18" s="17"/>
      <c r="J18" s="17"/>
      <c r="K18" s="17"/>
      <c r="L18" s="17"/>
    </row>
  </sheetData>
  <mergeCells count="2">
    <mergeCell ref="A1:A2"/>
    <mergeCell ref="B1:D1"/>
  </mergeCells>
  <phoneticPr fontId="3" type="noConversion"/>
  <conditionalFormatting sqref="A17">
    <cfRule type="cellIs" dxfId="22" priority="1" stopIfTrue="1" operator="equal">
      <formula>"GREEN"</formula>
    </cfRule>
    <cfRule type="cellIs" dxfId="21" priority="2" stopIfTrue="1" operator="equal">
      <formula>"YELLOW"</formula>
    </cfRule>
    <cfRule type="cellIs" dxfId="20" priority="3" stopIfTrue="1" operator="equal">
      <formula>"RED"</formula>
    </cfRule>
  </conditionalFormatting>
  <conditionalFormatting sqref="N17:T17 V17 B17:L17">
    <cfRule type="cellIs" dxfId="19" priority="4" stopIfTrue="1" operator="equal">
      <formula>"GREEN"</formula>
    </cfRule>
    <cfRule type="cellIs" dxfId="18" priority="5" stopIfTrue="1" operator="equal">
      <formula>"YELLOW"</formula>
    </cfRule>
    <cfRule type="cellIs" dxfId="17" priority="6" stopIfTrue="1" operator="equal">
      <formula>"RED"</formula>
    </cfRule>
  </conditionalFormatting>
  <dataValidations count="1">
    <dataValidation type="decimal" allowBlank="1" showInputMessage="1" showErrorMessage="1" error="Please enter a valid number." sqref="B4:L8" xr:uid="{2C0C4A18-AA81-4C29-8FAA-E3A132E9ACEC}">
      <formula1>-100000000</formula1>
      <formula2>100000000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497E-A7DE-4F22-95E3-5F381E8B8BF1}">
  <dimension ref="V25"/>
  <sheetViews>
    <sheetView zoomScaleNormal="70" workbookViewId="0">
      <selection activeCell="V24" sqref="V24"/>
    </sheetView>
  </sheetViews>
  <sheetFormatPr baseColWidth="10" defaultColWidth="8.83203125" defaultRowHeight="15" x14ac:dyDescent="0.2"/>
  <sheetData>
    <row r="25" spans="22:22" x14ac:dyDescent="0.2">
      <c r="V25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tabella</vt:lpstr>
      <vt:lpstr>grafici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Lambiase</dc:creator>
  <cp:keywords/>
  <dc:description/>
  <cp:lastModifiedBy>ANTONIO DELLA PORTA</cp:lastModifiedBy>
  <cp:revision/>
  <dcterms:created xsi:type="dcterms:W3CDTF">2015-06-05T18:17:20Z</dcterms:created>
  <dcterms:modified xsi:type="dcterms:W3CDTF">2023-01-25T00:52:02Z</dcterms:modified>
  <cp:category/>
  <cp:contentStatus/>
</cp:coreProperties>
</file>