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Week 3\"/>
    </mc:Choice>
  </mc:AlternateContent>
  <xr:revisionPtr revIDLastSave="0" documentId="13_ncr:1_{2F658A3B-8EDC-4591-BADF-DC6C3B6835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" i="1" l="1"/>
  <c r="J33" i="1"/>
  <c r="J31" i="1"/>
  <c r="J22" i="1"/>
  <c r="J23" i="1"/>
  <c r="J26" i="1"/>
  <c r="J21" i="1"/>
  <c r="P26" i="1"/>
  <c r="Q26" i="1"/>
  <c r="P25" i="1"/>
  <c r="Q25" i="1"/>
  <c r="O26" i="1"/>
  <c r="O25" i="1"/>
  <c r="P24" i="1"/>
  <c r="Q24" i="1"/>
  <c r="O24" i="1"/>
  <c r="K43" i="1"/>
  <c r="K36" i="1"/>
  <c r="N14" i="1" s="1"/>
  <c r="N16" i="1" s="1"/>
  <c r="N15" i="1"/>
  <c r="N13" i="1"/>
  <c r="K28" i="1"/>
  <c r="E43" i="1"/>
  <c r="F43" i="1"/>
  <c r="G43" i="1"/>
  <c r="H43" i="1"/>
  <c r="I43" i="1"/>
  <c r="H40" i="1"/>
  <c r="I40" i="1" s="1"/>
  <c r="J40" i="1" s="1"/>
  <c r="H41" i="1"/>
  <c r="I41" i="1" s="1"/>
  <c r="H39" i="1"/>
  <c r="H32" i="1"/>
  <c r="H33" i="1"/>
  <c r="H34" i="1"/>
  <c r="H31" i="1"/>
  <c r="G40" i="1"/>
  <c r="G41" i="1"/>
  <c r="G39" i="1"/>
  <c r="F40" i="1"/>
  <c r="F41" i="1"/>
  <c r="F39" i="1"/>
  <c r="E40" i="1"/>
  <c r="E41" i="1"/>
  <c r="E39" i="1"/>
  <c r="D40" i="1"/>
  <c r="D41" i="1"/>
  <c r="D39" i="1"/>
  <c r="H22" i="1"/>
  <c r="H23" i="1"/>
  <c r="H24" i="1"/>
  <c r="H25" i="1"/>
  <c r="H26" i="1"/>
  <c r="H21" i="1"/>
  <c r="G32" i="1"/>
  <c r="G33" i="1"/>
  <c r="G34" i="1"/>
  <c r="G31" i="1"/>
  <c r="F32" i="1"/>
  <c r="F33" i="1"/>
  <c r="F34" i="1"/>
  <c r="F31" i="1"/>
  <c r="E32" i="1"/>
  <c r="E33" i="1"/>
  <c r="E34" i="1"/>
  <c r="E31" i="1"/>
  <c r="D32" i="1"/>
  <c r="D33" i="1"/>
  <c r="D36" i="1" s="1"/>
  <c r="D34" i="1"/>
  <c r="D31" i="1"/>
  <c r="G22" i="1"/>
  <c r="G23" i="1"/>
  <c r="G24" i="1"/>
  <c r="G25" i="1"/>
  <c r="G26" i="1"/>
  <c r="G21" i="1"/>
  <c r="F22" i="1"/>
  <c r="F23" i="1"/>
  <c r="F24" i="1"/>
  <c r="F25" i="1"/>
  <c r="F26" i="1"/>
  <c r="F21" i="1"/>
  <c r="E22" i="1"/>
  <c r="E23" i="1"/>
  <c r="E24" i="1"/>
  <c r="E25" i="1"/>
  <c r="E26" i="1"/>
  <c r="E21" i="1"/>
  <c r="D22" i="1"/>
  <c r="D23" i="1"/>
  <c r="D24" i="1"/>
  <c r="D25" i="1"/>
  <c r="D26" i="1"/>
  <c r="D21" i="1"/>
  <c r="D43" i="1"/>
  <c r="I39" i="1"/>
  <c r="J39" i="1" s="1"/>
  <c r="I32" i="1"/>
  <c r="J32" i="1" s="1"/>
  <c r="I33" i="1"/>
  <c r="I34" i="1"/>
  <c r="J34" i="1" s="1"/>
  <c r="I31" i="1"/>
  <c r="H36" i="1"/>
  <c r="H28" i="1"/>
  <c r="I22" i="1"/>
  <c r="I23" i="1"/>
  <c r="I24" i="1"/>
  <c r="J24" i="1" s="1"/>
  <c r="I25" i="1"/>
  <c r="J25" i="1" s="1"/>
  <c r="I26" i="1"/>
  <c r="I21" i="1"/>
  <c r="F36" i="1"/>
  <c r="F28" i="1"/>
  <c r="F49" i="1" l="1"/>
  <c r="D49" i="1"/>
  <c r="E49" i="1"/>
  <c r="N17" i="1"/>
  <c r="F45" i="1"/>
  <c r="N12" i="1" s="1"/>
  <c r="D45" i="1"/>
  <c r="N10" i="1" s="1"/>
  <c r="I28" i="1"/>
  <c r="G36" i="1"/>
  <c r="G45" i="1" s="1"/>
  <c r="N9" i="1" s="1"/>
  <c r="N19" i="1" s="1"/>
  <c r="E36" i="1"/>
  <c r="E45" i="1" s="1"/>
  <c r="N11" i="1" s="1"/>
  <c r="E28" i="1"/>
  <c r="D28" i="1"/>
  <c r="I36" i="1"/>
  <c r="G28" i="1"/>
  <c r="I45" i="1" l="1"/>
</calcChain>
</file>

<file path=xl/sharedStrings.xml><?xml version="1.0" encoding="utf-8"?>
<sst xmlns="http://schemas.openxmlformats.org/spreadsheetml/2006/main" count="100" uniqueCount="50">
  <si>
    <t>Financial Estimates for Potential Projects (in $millions)</t>
  </si>
  <si>
    <t>Project Index</t>
  </si>
  <si>
    <t>Functional Area (FA)</t>
  </si>
  <si>
    <t>Partnership Percentage</t>
  </si>
  <si>
    <t>Capex Year 1</t>
  </si>
  <si>
    <t>FA1</t>
  </si>
  <si>
    <t>FA2</t>
  </si>
  <si>
    <t>FA3</t>
  </si>
  <si>
    <t>Capex Year 2</t>
  </si>
  <si>
    <t>Capex Year 3</t>
  </si>
  <si>
    <t>NPV</t>
  </si>
  <si>
    <t>annual revenue</t>
  </si>
  <si>
    <t>Company term (millions)</t>
  </si>
  <si>
    <t>total capital expenditures</t>
  </si>
  <si>
    <t>total capital expenditures per year</t>
  </si>
  <si>
    <t>discount rate</t>
  </si>
  <si>
    <t>Estimates for Potential Projects</t>
  </si>
  <si>
    <t>New NPV</t>
  </si>
  <si>
    <t>Total Cost</t>
  </si>
  <si>
    <t>Approve</t>
  </si>
  <si>
    <t>total capex</t>
  </si>
  <si>
    <t>profit</t>
  </si>
  <si>
    <t>Gross New NPV</t>
  </si>
  <si>
    <t>Total approved projects capex</t>
  </si>
  <si>
    <t xml:space="preserve">Term </t>
  </si>
  <si>
    <t>total capex per year 1</t>
  </si>
  <si>
    <t>total capex per year 2</t>
  </si>
  <si>
    <t>total capex per year 3</t>
  </si>
  <si>
    <t>Functional Area 1 shut out?</t>
  </si>
  <si>
    <t>Functional Area 2 shut out?</t>
  </si>
  <si>
    <t>Functional Area 3 shut out?</t>
  </si>
  <si>
    <t>Each FA has at least 1 project approve</t>
  </si>
  <si>
    <t>Total approve projects</t>
  </si>
  <si>
    <t>Are conditions met?</t>
  </si>
  <si>
    <t>Functional Area:</t>
  </si>
  <si>
    <t>FA 1</t>
  </si>
  <si>
    <t>FA 2</t>
  </si>
  <si>
    <t>FA 3</t>
  </si>
  <si>
    <t>Year 1</t>
  </si>
  <si>
    <t>Year 2</t>
  </si>
  <si>
    <t>Year 3</t>
  </si>
  <si>
    <t>Approved Cap Ex. Year Totals</t>
  </si>
  <si>
    <t>% Change</t>
  </si>
  <si>
    <t>Average</t>
  </si>
  <si>
    <t>Minimum</t>
  </si>
  <si>
    <t>Maximum</t>
  </si>
  <si>
    <t>ROI</t>
  </si>
  <si>
    <t>FA1 total approved capex</t>
  </si>
  <si>
    <t>FA2 total appoved capex</t>
  </si>
  <si>
    <t>FA3 total approve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</si>
</sst>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62">
    <xf numFmtId="0" fontId="0" fillId="0" borderId="0" xfId="0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4" fontId="0" fillId="0" borderId="0" xfId="1" applyFont="1"/>
    <xf numFmtId="0" fontId="1" fillId="0" borderId="16" xfId="0" applyFont="1" applyBorder="1" applyAlignment="1">
      <alignment horizontal="center"/>
    </xf>
    <xf numFmtId="0" fontId="0" fillId="0" borderId="1" xfId="0" applyBorder="1"/>
    <xf numFmtId="0" fontId="1" fillId="0" borderId="18" xfId="0" applyFont="1" applyBorder="1" applyAlignment="1">
      <alignment horizontal="center"/>
    </xf>
    <xf numFmtId="44" fontId="0" fillId="0" borderId="0" xfId="0" applyNumberFormat="1"/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1" applyNumberFormat="1" applyFont="1"/>
    <xf numFmtId="0" fontId="2" fillId="3" borderId="10" xfId="4" applyBorder="1" applyAlignment="1">
      <alignment horizontal="center"/>
    </xf>
    <xf numFmtId="0" fontId="2" fillId="3" borderId="11" xfId="4" applyBorder="1" applyAlignment="1">
      <alignment horizontal="center"/>
    </xf>
    <xf numFmtId="9" fontId="2" fillId="3" borderId="11" xfId="4" applyNumberFormat="1" applyBorder="1" applyAlignment="1">
      <alignment horizontal="center"/>
    </xf>
    <xf numFmtId="0" fontId="2" fillId="3" borderId="12" xfId="4" applyBorder="1" applyAlignment="1">
      <alignment horizontal="center"/>
    </xf>
    <xf numFmtId="0" fontId="2" fillId="3" borderId="2" xfId="4" applyBorder="1" applyAlignment="1">
      <alignment horizontal="center"/>
    </xf>
    <xf numFmtId="0" fontId="2" fillId="3" borderId="1" xfId="4" applyBorder="1" applyAlignment="1">
      <alignment horizontal="center"/>
    </xf>
    <xf numFmtId="9" fontId="2" fillId="3" borderId="1" xfId="4" applyNumberFormat="1" applyBorder="1" applyAlignment="1">
      <alignment horizontal="center"/>
    </xf>
    <xf numFmtId="0" fontId="2" fillId="3" borderId="3" xfId="4" applyBorder="1" applyAlignment="1">
      <alignment horizontal="center"/>
    </xf>
    <xf numFmtId="0" fontId="2" fillId="4" borderId="2" xfId="5" applyBorder="1" applyAlignment="1">
      <alignment horizontal="center"/>
    </xf>
    <xf numFmtId="0" fontId="2" fillId="4" borderId="1" xfId="5" applyBorder="1" applyAlignment="1">
      <alignment horizontal="center"/>
    </xf>
    <xf numFmtId="9" fontId="2" fillId="4" borderId="1" xfId="5" applyNumberFormat="1" applyBorder="1" applyAlignment="1">
      <alignment horizontal="center"/>
    </xf>
    <xf numFmtId="0" fontId="2" fillId="4" borderId="3" xfId="5" applyBorder="1" applyAlignment="1">
      <alignment horizontal="center"/>
    </xf>
    <xf numFmtId="0" fontId="2" fillId="5" borderId="2" xfId="6" applyBorder="1" applyAlignment="1">
      <alignment horizontal="center"/>
    </xf>
    <xf numFmtId="0" fontId="2" fillId="5" borderId="1" xfId="6" applyBorder="1" applyAlignment="1">
      <alignment horizontal="center"/>
    </xf>
    <xf numFmtId="9" fontId="2" fillId="5" borderId="1" xfId="6" applyNumberFormat="1" applyBorder="1" applyAlignment="1">
      <alignment horizontal="center"/>
    </xf>
    <xf numFmtId="0" fontId="2" fillId="5" borderId="3" xfId="6" applyBorder="1" applyAlignment="1">
      <alignment horizontal="center"/>
    </xf>
    <xf numFmtId="0" fontId="2" fillId="5" borderId="4" xfId="6" applyBorder="1" applyAlignment="1">
      <alignment horizontal="center"/>
    </xf>
    <xf numFmtId="0" fontId="2" fillId="5" borderId="5" xfId="6" applyBorder="1" applyAlignment="1">
      <alignment horizontal="center"/>
    </xf>
    <xf numFmtId="9" fontId="2" fillId="5" borderId="5" xfId="6" applyNumberFormat="1" applyBorder="1" applyAlignment="1">
      <alignment horizontal="center"/>
    </xf>
    <xf numFmtId="0" fontId="2" fillId="5" borderId="6" xfId="6" applyBorder="1" applyAlignment="1">
      <alignment horizontal="center"/>
    </xf>
    <xf numFmtId="44" fontId="0" fillId="0" borderId="1" xfId="0" applyNumberFormat="1" applyBorder="1"/>
    <xf numFmtId="9" fontId="0" fillId="0" borderId="0" xfId="0" applyNumberFormat="1"/>
    <xf numFmtId="164" fontId="0" fillId="0" borderId="1" xfId="1" applyNumberFormat="1" applyFont="1" applyBorder="1"/>
    <xf numFmtId="9" fontId="0" fillId="0" borderId="1" xfId="2" applyFont="1" applyBorder="1"/>
    <xf numFmtId="0" fontId="3" fillId="2" borderId="1" xfId="3" applyBorder="1"/>
    <xf numFmtId="44" fontId="2" fillId="3" borderId="11" xfId="4" applyNumberFormat="1" applyBorder="1" applyAlignment="1">
      <alignment horizontal="center"/>
    </xf>
    <xf numFmtId="0" fontId="2" fillId="3" borderId="11" xfId="4" applyBorder="1"/>
    <xf numFmtId="0" fontId="2" fillId="3" borderId="1" xfId="4" applyBorder="1"/>
    <xf numFmtId="44" fontId="2" fillId="4" borderId="1" xfId="5" applyNumberFormat="1" applyBorder="1" applyAlignment="1">
      <alignment horizontal="center"/>
    </xf>
    <xf numFmtId="44" fontId="2" fillId="4" borderId="11" xfId="5" applyNumberFormat="1" applyBorder="1" applyAlignment="1">
      <alignment horizontal="center"/>
    </xf>
    <xf numFmtId="44" fontId="2" fillId="4" borderId="3" xfId="5" applyNumberFormat="1" applyBorder="1" applyAlignment="1">
      <alignment horizontal="center"/>
    </xf>
    <xf numFmtId="9" fontId="2" fillId="4" borderId="11" xfId="5" applyNumberFormat="1" applyBorder="1" applyAlignment="1">
      <alignment horizontal="center"/>
    </xf>
    <xf numFmtId="0" fontId="2" fillId="4" borderId="11" xfId="5" applyBorder="1"/>
    <xf numFmtId="44" fontId="2" fillId="5" borderId="11" xfId="6" applyNumberFormat="1" applyBorder="1" applyAlignment="1">
      <alignment horizontal="center"/>
    </xf>
    <xf numFmtId="9" fontId="2" fillId="5" borderId="11" xfId="6" applyNumberFormat="1" applyBorder="1" applyAlignment="1">
      <alignment horizontal="center"/>
    </xf>
    <xf numFmtId="0" fontId="2" fillId="5" borderId="11" xfId="6" applyBorder="1"/>
    <xf numFmtId="9" fontId="6" fillId="0" borderId="1" xfId="0" applyNumberFormat="1" applyFont="1" applyBorder="1"/>
    <xf numFmtId="0" fontId="0" fillId="0" borderId="1" xfId="0" applyBorder="1" applyAlignment="1">
      <alignment horizontal="center"/>
    </xf>
    <xf numFmtId="0" fontId="3" fillId="2" borderId="1" xfId="3" applyBorder="1" applyAlignment="1">
      <alignment horizontal="center"/>
    </xf>
    <xf numFmtId="0" fontId="7" fillId="2" borderId="0" xfId="3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7">
    <cellStyle name="60% - Accent1" xfId="4" builtinId="32"/>
    <cellStyle name="60% - Accent2" xfId="5" builtinId="36"/>
    <cellStyle name="60% - Accent3" xfId="6" builtinId="40"/>
    <cellStyle name="Currency" xfId="1" builtinId="4"/>
    <cellStyle name="Neutral" xfId="3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</a:t>
            </a:r>
            <a:r>
              <a:rPr lang="en-US" baseline="0"/>
              <a:t> Ex. Year totals per Functional 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Sheet1!$N$24</c:f>
              <c:strCache>
                <c:ptCount val="1"/>
                <c:pt idx="0">
                  <c:v>FA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Sheet1!$O$23:$Q$23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Sheet1!$O$24:$Q$24</c:f>
              <c:numCache>
                <c:formatCode>_("$"* #,##0.00_);_("$"* \(#,##0.00\);_("$"* "-"??_);_(@_)</c:formatCode>
                <c:ptCount val="3"/>
                <c:pt idx="0">
                  <c:v>390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8-49C3-8CA4-80E754A9F46A}"/>
            </c:ext>
          </c:extLst>
        </c:ser>
        <c:ser>
          <c:idx val="1"/>
          <c:order val="1"/>
          <c:tx>
            <c:strRef>
              <c:f>Sheet1!$N$25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Sheet1!$O$23:$Q$23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Sheet1!$O$25:$Q$25</c:f>
              <c:numCache>
                <c:formatCode>_("$"* #,##0.00_);_("$"* \(#,##0.00\);_("$"* "-"??_);_(@_)</c:formatCode>
                <c:ptCount val="3"/>
                <c:pt idx="0">
                  <c:v>1018</c:v>
                </c:pt>
                <c:pt idx="1">
                  <c:v>1152</c:v>
                </c:pt>
                <c:pt idx="2">
                  <c:v>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8-49C3-8CA4-80E754A9F46A}"/>
            </c:ext>
          </c:extLst>
        </c:ser>
        <c:ser>
          <c:idx val="2"/>
          <c:order val="2"/>
          <c:tx>
            <c:strRef>
              <c:f>Sheet1!$N$26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Sheet1!$O$23:$Q$23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Sheet1!$O$26:$Q$26</c:f>
              <c:numCache>
                <c:formatCode>_("$"* #,##0.00_);_("$"* \(#,##0.00\);_("$"* "-"??_);_(@_)</c:formatCode>
                <c:ptCount val="3"/>
                <c:pt idx="0">
                  <c:v>1950</c:v>
                </c:pt>
                <c:pt idx="1">
                  <c:v>850</c:v>
                </c:pt>
                <c:pt idx="2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48-49C3-8CA4-80E754A9F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056896"/>
        <c:axId val="205364976"/>
      </c:lineChart>
      <c:catAx>
        <c:axId val="20505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64976"/>
        <c:crosses val="autoZero"/>
        <c:auto val="1"/>
        <c:lblAlgn val="ctr"/>
        <c:lblOffset val="100"/>
        <c:noMultiLvlLbl val="0"/>
      </c:catAx>
      <c:valAx>
        <c:axId val="20536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5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220980</xdr:colOff>
      <xdr:row>26</xdr:row>
      <xdr:rowOff>19050</xdr:rowOff>
    </xdr:from>
    <xdr:to>
      <xdr:col>16</xdr:col>
      <xdr:colOff>579120</xdr:colOff>
      <xdr:row>40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EF9AD0-932D-FAE2-E32F-05052974F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60960</xdr:colOff>
      <xdr:row>0</xdr:row>
      <xdr:rowOff>121920</xdr:rowOff>
    </xdr:from>
    <xdr:to>
      <xdr:col>31</xdr:col>
      <xdr:colOff>734</xdr:colOff>
      <xdr:row>34</xdr:row>
      <xdr:rowOff>114846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C05466-2BD1-1A45-2527-DB9AAED3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52420" y="121920"/>
          <a:ext cx="8474174" cy="6302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B33" workbookViewId="0">
      <selection activeCell="J11" sqref="J11"/>
    </sheetView>
  </sheetViews>
  <sheetFormatPr defaultRowHeight="14.4" x14ac:dyDescent="0.3"/>
  <cols>
    <col min="1" max="1" width="13.109375" customWidth="1"/>
    <col min="2" max="2" width="17.88671875" bestFit="1" customWidth="1"/>
    <col min="3" max="3" width="26" bestFit="1" customWidth="1"/>
    <col min="4" max="4" width="13.109375" customWidth="1"/>
    <col min="5" max="6" width="11.6640625" bestFit="1" customWidth="1"/>
    <col min="7" max="7" width="11.109375" bestFit="1" customWidth="1"/>
    <col min="8" max="8" width="9" bestFit="1" customWidth="1"/>
    <col min="9" max="9" width="14" bestFit="1" customWidth="1"/>
    <col min="11" max="11" width="8.21875" bestFit="1" customWidth="1"/>
    <col min="12" max="12" width="11.109375" bestFit="1" customWidth="1"/>
    <col min="13" max="13" width="32.33203125" bestFit="1" customWidth="1"/>
    <col min="15" max="16" width="10.109375" bestFit="1" customWidth="1"/>
    <col min="17" max="17" width="8.6640625" bestFit="1" customWidth="1"/>
  </cols>
  <sheetData>
    <row r="1" spans="1:14" ht="15" thickBot="1" x14ac:dyDescent="0.35">
      <c r="A1" s="53" t="s">
        <v>0</v>
      </c>
      <c r="B1" s="54"/>
      <c r="C1" s="54"/>
      <c r="D1" s="54"/>
      <c r="E1" s="54"/>
      <c r="F1" s="54"/>
      <c r="G1" s="55"/>
      <c r="M1" s="51" t="s">
        <v>12</v>
      </c>
      <c r="N1" s="51"/>
    </row>
    <row r="2" spans="1:14" ht="15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9</v>
      </c>
      <c r="G2" s="3" t="s">
        <v>10</v>
      </c>
      <c r="M2" s="6" t="s">
        <v>11</v>
      </c>
      <c r="N2" s="35">
        <v>50000</v>
      </c>
    </row>
    <row r="3" spans="1:14" ht="15" thickTop="1" x14ac:dyDescent="0.3">
      <c r="A3" s="13">
        <v>1</v>
      </c>
      <c r="B3" s="14" t="s">
        <v>5</v>
      </c>
      <c r="C3" s="15">
        <v>1</v>
      </c>
      <c r="D3" s="14">
        <v>250</v>
      </c>
      <c r="E3" s="14">
        <v>100</v>
      </c>
      <c r="F3" s="14">
        <v>100</v>
      </c>
      <c r="G3" s="16">
        <v>60</v>
      </c>
      <c r="M3" s="6" t="s">
        <v>13</v>
      </c>
      <c r="N3" s="35">
        <v>10000</v>
      </c>
    </row>
    <row r="4" spans="1:14" x14ac:dyDescent="0.3">
      <c r="A4" s="17">
        <v>2</v>
      </c>
      <c r="B4" s="18" t="s">
        <v>5</v>
      </c>
      <c r="C4" s="19">
        <v>0.33</v>
      </c>
      <c r="D4" s="18">
        <v>500</v>
      </c>
      <c r="E4" s="18">
        <v>300</v>
      </c>
      <c r="F4" s="18">
        <v>300</v>
      </c>
      <c r="G4" s="20">
        <v>180</v>
      </c>
      <c r="M4" s="6" t="s">
        <v>14</v>
      </c>
      <c r="N4" s="35">
        <v>4000</v>
      </c>
    </row>
    <row r="5" spans="1:14" x14ac:dyDescent="0.3">
      <c r="A5" s="17">
        <v>3</v>
      </c>
      <c r="B5" s="18" t="s">
        <v>5</v>
      </c>
      <c r="C5" s="19">
        <v>0.5</v>
      </c>
      <c r="D5" s="18">
        <v>100</v>
      </c>
      <c r="E5" s="18">
        <v>200</v>
      </c>
      <c r="F5" s="18">
        <v>400</v>
      </c>
      <c r="G5" s="20">
        <v>80</v>
      </c>
      <c r="M5" s="6" t="s">
        <v>15</v>
      </c>
      <c r="N5" s="36">
        <v>0.12</v>
      </c>
    </row>
    <row r="6" spans="1:14" x14ac:dyDescent="0.3">
      <c r="A6" s="17">
        <v>4</v>
      </c>
      <c r="B6" s="18" t="s">
        <v>5</v>
      </c>
      <c r="C6" s="19">
        <v>1</v>
      </c>
      <c r="D6" s="18">
        <v>75</v>
      </c>
      <c r="E6" s="18">
        <v>500</v>
      </c>
      <c r="F6" s="18">
        <v>300</v>
      </c>
      <c r="G6" s="20">
        <v>310</v>
      </c>
    </row>
    <row r="7" spans="1:14" x14ac:dyDescent="0.3">
      <c r="A7" s="17">
        <v>5</v>
      </c>
      <c r="B7" s="18" t="s">
        <v>5</v>
      </c>
      <c r="C7" s="19">
        <v>0.75</v>
      </c>
      <c r="D7" s="18">
        <v>200</v>
      </c>
      <c r="E7" s="18">
        <v>400</v>
      </c>
      <c r="F7" s="18">
        <v>800</v>
      </c>
      <c r="G7" s="20">
        <v>220</v>
      </c>
    </row>
    <row r="8" spans="1:14" x14ac:dyDescent="0.3">
      <c r="A8" s="21">
        <v>6</v>
      </c>
      <c r="B8" s="22" t="s">
        <v>6</v>
      </c>
      <c r="C8" s="23">
        <v>0.5</v>
      </c>
      <c r="D8" s="22">
        <v>1000</v>
      </c>
      <c r="E8" s="22">
        <v>300</v>
      </c>
      <c r="F8" s="22">
        <v>300</v>
      </c>
      <c r="G8" s="24">
        <v>180</v>
      </c>
      <c r="M8" s="51" t="s">
        <v>24</v>
      </c>
      <c r="N8" s="51"/>
    </row>
    <row r="9" spans="1:14" x14ac:dyDescent="0.3">
      <c r="A9" s="21">
        <v>7</v>
      </c>
      <c r="B9" s="22" t="s">
        <v>6</v>
      </c>
      <c r="C9" s="23">
        <v>1</v>
      </c>
      <c r="D9" s="22">
        <v>750</v>
      </c>
      <c r="E9" s="22">
        <v>750</v>
      </c>
      <c r="F9" s="22">
        <v>300</v>
      </c>
      <c r="G9" s="24">
        <v>410</v>
      </c>
      <c r="M9" s="6" t="s">
        <v>20</v>
      </c>
      <c r="N9" s="6">
        <f>IF(G45&gt;10000,0,1)</f>
        <v>1</v>
      </c>
    </row>
    <row r="10" spans="1:14" x14ac:dyDescent="0.3">
      <c r="A10" s="21">
        <v>8</v>
      </c>
      <c r="B10" s="22" t="s">
        <v>6</v>
      </c>
      <c r="C10" s="23">
        <v>1</v>
      </c>
      <c r="D10" s="22">
        <v>800</v>
      </c>
      <c r="E10" s="22">
        <v>700</v>
      </c>
      <c r="F10" s="22">
        <v>600</v>
      </c>
      <c r="G10" s="24">
        <v>280</v>
      </c>
      <c r="M10" s="6" t="s">
        <v>25</v>
      </c>
      <c r="N10" s="6">
        <f>IF(D45&gt;4000,0,1)</f>
        <v>1</v>
      </c>
    </row>
    <row r="11" spans="1:14" x14ac:dyDescent="0.3">
      <c r="A11" s="21">
        <v>9</v>
      </c>
      <c r="B11" s="22" t="s">
        <v>6</v>
      </c>
      <c r="C11" s="23">
        <v>0.67</v>
      </c>
      <c r="D11" s="22">
        <v>400</v>
      </c>
      <c r="E11" s="22">
        <v>600</v>
      </c>
      <c r="F11" s="22">
        <v>800</v>
      </c>
      <c r="G11" s="24">
        <v>380</v>
      </c>
      <c r="M11" s="6" t="s">
        <v>26</v>
      </c>
      <c r="N11" s="6">
        <f>IF(E45&gt;4000,0,1)</f>
        <v>1</v>
      </c>
    </row>
    <row r="12" spans="1:14" x14ac:dyDescent="0.3">
      <c r="A12" s="25">
        <v>10</v>
      </c>
      <c r="B12" s="26" t="s">
        <v>7</v>
      </c>
      <c r="C12" s="27">
        <v>1</v>
      </c>
      <c r="D12" s="26">
        <v>100</v>
      </c>
      <c r="E12" s="26">
        <v>200</v>
      </c>
      <c r="F12" s="26">
        <v>400</v>
      </c>
      <c r="G12" s="28">
        <v>100</v>
      </c>
      <c r="M12" s="6" t="s">
        <v>27</v>
      </c>
      <c r="N12" s="6">
        <f>IF(F45&gt;4000,0,1)</f>
        <v>1</v>
      </c>
    </row>
    <row r="13" spans="1:14" x14ac:dyDescent="0.3">
      <c r="A13" s="25">
        <v>11</v>
      </c>
      <c r="B13" s="26" t="s">
        <v>7</v>
      </c>
      <c r="C13" s="27">
        <v>0.5</v>
      </c>
      <c r="D13" s="26">
        <v>700</v>
      </c>
      <c r="E13" s="26">
        <v>500</v>
      </c>
      <c r="F13" s="26">
        <v>300</v>
      </c>
      <c r="G13" s="28">
        <v>260</v>
      </c>
      <c r="M13" s="6" t="s">
        <v>28</v>
      </c>
      <c r="N13" s="6">
        <f>IF(K28&lt;1,0,1)</f>
        <v>1</v>
      </c>
    </row>
    <row r="14" spans="1:14" ht="15" thickBot="1" x14ac:dyDescent="0.35">
      <c r="A14" s="29">
        <v>12</v>
      </c>
      <c r="B14" s="30" t="s">
        <v>7</v>
      </c>
      <c r="C14" s="31">
        <v>1</v>
      </c>
      <c r="D14" s="30">
        <v>1500</v>
      </c>
      <c r="E14" s="30">
        <v>400</v>
      </c>
      <c r="F14" s="30">
        <v>400</v>
      </c>
      <c r="G14" s="32">
        <v>340</v>
      </c>
      <c r="M14" s="6" t="s">
        <v>29</v>
      </c>
      <c r="N14" s="6">
        <f>IF(K36&lt;1,0,1)</f>
        <v>1</v>
      </c>
    </row>
    <row r="15" spans="1:14" x14ac:dyDescent="0.3">
      <c r="M15" s="6" t="s">
        <v>30</v>
      </c>
      <c r="N15" s="6">
        <f>IF(K43&lt;1,0,1)</f>
        <v>1</v>
      </c>
    </row>
    <row r="16" spans="1:14" x14ac:dyDescent="0.3">
      <c r="M16" s="6" t="s">
        <v>31</v>
      </c>
      <c r="N16" s="6">
        <f>N13*N14*N15</f>
        <v>1</v>
      </c>
    </row>
    <row r="17" spans="1:17" x14ac:dyDescent="0.3">
      <c r="A17" s="52" t="s">
        <v>16</v>
      </c>
      <c r="B17" s="52"/>
      <c r="M17" s="6" t="s">
        <v>32</v>
      </c>
      <c r="N17" s="6">
        <f>K28+K36+K43</f>
        <v>8</v>
      </c>
    </row>
    <row r="19" spans="1:17" ht="15" thickBot="1" x14ac:dyDescent="0.35">
      <c r="M19" s="37" t="s">
        <v>33</v>
      </c>
      <c r="N19" s="6">
        <f>IF((SUM(N9:N16))=8,1,0)</f>
        <v>1</v>
      </c>
    </row>
    <row r="20" spans="1:17" ht="15.6" thickTop="1" thickBot="1" x14ac:dyDescent="0.35">
      <c r="A20" s="1" t="s">
        <v>1</v>
      </c>
      <c r="B20" s="2" t="s">
        <v>2</v>
      </c>
      <c r="C20" s="2" t="s">
        <v>3</v>
      </c>
      <c r="D20" s="2" t="s">
        <v>4</v>
      </c>
      <c r="E20" s="2" t="s">
        <v>8</v>
      </c>
      <c r="F20" s="2" t="s">
        <v>9</v>
      </c>
      <c r="G20" s="2" t="s">
        <v>18</v>
      </c>
      <c r="H20" s="2" t="s">
        <v>10</v>
      </c>
      <c r="I20" s="2" t="s">
        <v>22</v>
      </c>
      <c r="J20" s="7" t="s">
        <v>21</v>
      </c>
      <c r="K20" s="7" t="s">
        <v>19</v>
      </c>
      <c r="L20" s="5"/>
    </row>
    <row r="21" spans="1:17" ht="15" thickTop="1" x14ac:dyDescent="0.3">
      <c r="A21" s="13">
        <v>1</v>
      </c>
      <c r="B21" s="14" t="s">
        <v>5</v>
      </c>
      <c r="C21" s="15">
        <v>1</v>
      </c>
      <c r="D21" s="38">
        <f>D3*C21</f>
        <v>250</v>
      </c>
      <c r="E21" s="38">
        <f>E3*C21</f>
        <v>100</v>
      </c>
      <c r="F21" s="38">
        <f>F3*C21</f>
        <v>100</v>
      </c>
      <c r="G21" s="38">
        <f>SUM(D21:F21)</f>
        <v>450</v>
      </c>
      <c r="H21" s="38">
        <f>G3</f>
        <v>60</v>
      </c>
      <c r="I21" s="38">
        <f t="shared" ref="I21:I26" si="0">H21*(1-$N$5)*C21</f>
        <v>52.8</v>
      </c>
      <c r="J21" s="15" t="str">
        <f>IF(K21=1,I21/G21,"")</f>
        <v/>
      </c>
      <c r="K21" s="39">
        <v>0</v>
      </c>
      <c r="L21" s="8"/>
    </row>
    <row r="22" spans="1:17" x14ac:dyDescent="0.3">
      <c r="A22" s="17">
        <v>2</v>
      </c>
      <c r="B22" s="18" t="s">
        <v>5</v>
      </c>
      <c r="C22" s="19">
        <v>0.33</v>
      </c>
      <c r="D22" s="38">
        <f t="shared" ref="D22:D26" si="1">D4*C22</f>
        <v>165</v>
      </c>
      <c r="E22" s="38">
        <f t="shared" ref="E22:E26" si="2">E4*C22</f>
        <v>99</v>
      </c>
      <c r="F22" s="38">
        <f t="shared" ref="F22:F26" si="3">F4*C22</f>
        <v>99</v>
      </c>
      <c r="G22" s="38">
        <f t="shared" ref="G22:G26" si="4">SUM(D22:F22)</f>
        <v>363</v>
      </c>
      <c r="H22" s="38">
        <f t="shared" ref="H22:H26" si="5">G4</f>
        <v>180</v>
      </c>
      <c r="I22" s="38">
        <f t="shared" si="0"/>
        <v>52.272000000000006</v>
      </c>
      <c r="J22" s="15">
        <f t="shared" ref="J22:J26" si="6">IF(K22=1,I22/G22,"")</f>
        <v>0.14400000000000002</v>
      </c>
      <c r="K22" s="40">
        <v>1</v>
      </c>
      <c r="L22" s="8"/>
      <c r="O22" s="56" t="s">
        <v>41</v>
      </c>
      <c r="P22" s="57"/>
      <c r="Q22" s="58"/>
    </row>
    <row r="23" spans="1:17" x14ac:dyDescent="0.3">
      <c r="A23" s="17">
        <v>3</v>
      </c>
      <c r="B23" s="18" t="s">
        <v>5</v>
      </c>
      <c r="C23" s="19">
        <v>0.5</v>
      </c>
      <c r="D23" s="38">
        <f t="shared" si="1"/>
        <v>50</v>
      </c>
      <c r="E23" s="38">
        <f t="shared" si="2"/>
        <v>100</v>
      </c>
      <c r="F23" s="38">
        <f t="shared" si="3"/>
        <v>200</v>
      </c>
      <c r="G23" s="38">
        <f t="shared" si="4"/>
        <v>350</v>
      </c>
      <c r="H23" s="38">
        <f t="shared" si="5"/>
        <v>80</v>
      </c>
      <c r="I23" s="38">
        <f t="shared" si="0"/>
        <v>35.200000000000003</v>
      </c>
      <c r="J23" s="15" t="str">
        <f t="shared" si="6"/>
        <v/>
      </c>
      <c r="K23" s="40">
        <v>0</v>
      </c>
      <c r="L23" s="8"/>
      <c r="N23" s="6"/>
      <c r="O23" s="6" t="s">
        <v>38</v>
      </c>
      <c r="P23" s="6" t="s">
        <v>39</v>
      </c>
      <c r="Q23" s="6" t="s">
        <v>40</v>
      </c>
    </row>
    <row r="24" spans="1:17" x14ac:dyDescent="0.3">
      <c r="A24" s="17">
        <v>4</v>
      </c>
      <c r="B24" s="18" t="s">
        <v>5</v>
      </c>
      <c r="C24" s="19">
        <v>1</v>
      </c>
      <c r="D24" s="38">
        <f t="shared" si="1"/>
        <v>75</v>
      </c>
      <c r="E24" s="38">
        <f t="shared" si="2"/>
        <v>500</v>
      </c>
      <c r="F24" s="38">
        <f t="shared" si="3"/>
        <v>300</v>
      </c>
      <c r="G24" s="38">
        <f t="shared" si="4"/>
        <v>875</v>
      </c>
      <c r="H24" s="38">
        <f t="shared" si="5"/>
        <v>310</v>
      </c>
      <c r="I24" s="38">
        <f t="shared" si="0"/>
        <v>272.8</v>
      </c>
      <c r="J24" s="15">
        <f t="shared" si="6"/>
        <v>0.31177142857142859</v>
      </c>
      <c r="K24" s="40">
        <v>1</v>
      </c>
      <c r="L24" s="8"/>
      <c r="M24" s="59" t="s">
        <v>34</v>
      </c>
      <c r="N24" s="6" t="s">
        <v>35</v>
      </c>
      <c r="O24" s="33">
        <f>D28</f>
        <v>390</v>
      </c>
      <c r="P24" s="33">
        <f t="shared" ref="P24:Q24" si="7">E28</f>
        <v>899</v>
      </c>
      <c r="Q24" s="33">
        <f t="shared" si="7"/>
        <v>999</v>
      </c>
    </row>
    <row r="25" spans="1:17" x14ac:dyDescent="0.3">
      <c r="A25" s="17">
        <v>5</v>
      </c>
      <c r="B25" s="18" t="s">
        <v>5</v>
      </c>
      <c r="C25" s="19">
        <v>0.75</v>
      </c>
      <c r="D25" s="38">
        <f t="shared" si="1"/>
        <v>150</v>
      </c>
      <c r="E25" s="38">
        <f t="shared" si="2"/>
        <v>300</v>
      </c>
      <c r="F25" s="38">
        <f t="shared" si="3"/>
        <v>600</v>
      </c>
      <c r="G25" s="38">
        <f t="shared" si="4"/>
        <v>1050</v>
      </c>
      <c r="H25" s="38">
        <f t="shared" si="5"/>
        <v>220</v>
      </c>
      <c r="I25" s="38">
        <f t="shared" si="0"/>
        <v>145.19999999999999</v>
      </c>
      <c r="J25" s="15">
        <f t="shared" si="6"/>
        <v>0.13828571428571426</v>
      </c>
      <c r="K25" s="40">
        <v>1</v>
      </c>
      <c r="L25" s="8"/>
      <c r="M25" s="60"/>
      <c r="N25" s="6" t="s">
        <v>36</v>
      </c>
      <c r="O25" s="33">
        <f>D36</f>
        <v>1018</v>
      </c>
      <c r="P25" s="33">
        <f t="shared" ref="P25:Q25" si="8">E36</f>
        <v>1152</v>
      </c>
      <c r="Q25" s="33">
        <f t="shared" si="8"/>
        <v>836</v>
      </c>
    </row>
    <row r="26" spans="1:17" x14ac:dyDescent="0.3">
      <c r="A26" s="17">
        <v>6</v>
      </c>
      <c r="B26" s="18" t="s">
        <v>6</v>
      </c>
      <c r="C26" s="19">
        <v>0.5</v>
      </c>
      <c r="D26" s="38">
        <f t="shared" si="1"/>
        <v>500</v>
      </c>
      <c r="E26" s="38">
        <f t="shared" si="2"/>
        <v>150</v>
      </c>
      <c r="F26" s="38">
        <f t="shared" si="3"/>
        <v>150</v>
      </c>
      <c r="G26" s="38">
        <f t="shared" si="4"/>
        <v>800</v>
      </c>
      <c r="H26" s="38">
        <f t="shared" si="5"/>
        <v>180</v>
      </c>
      <c r="I26" s="38">
        <f t="shared" si="0"/>
        <v>79.2</v>
      </c>
      <c r="J26" s="15" t="str">
        <f t="shared" si="6"/>
        <v/>
      </c>
      <c r="K26" s="40">
        <v>0</v>
      </c>
      <c r="L26" s="8"/>
      <c r="M26" s="61"/>
      <c r="N26" s="6" t="s">
        <v>37</v>
      </c>
      <c r="O26" s="33">
        <f>D43</f>
        <v>1950</v>
      </c>
      <c r="P26" s="33">
        <f t="shared" ref="P26:Q26" si="9">E43</f>
        <v>850</v>
      </c>
      <c r="Q26" s="33">
        <f t="shared" si="9"/>
        <v>950</v>
      </c>
    </row>
    <row r="27" spans="1:17" x14ac:dyDescent="0.3">
      <c r="L27" s="34"/>
    </row>
    <row r="28" spans="1:17" x14ac:dyDescent="0.3">
      <c r="C28" t="s">
        <v>47</v>
      </c>
      <c r="D28" s="4">
        <f>SUMPRODUCT(D21:D26,$K$21:$K$26)</f>
        <v>390</v>
      </c>
      <c r="E28" s="4">
        <f t="shared" ref="E28:G28" si="10">SUMPRODUCT(E21:E26,$K$21:$K$26)</f>
        <v>899</v>
      </c>
      <c r="F28" s="4">
        <f t="shared" si="10"/>
        <v>999</v>
      </c>
      <c r="G28" s="4">
        <f t="shared" si="10"/>
        <v>2288</v>
      </c>
      <c r="H28" s="4">
        <f>SUMPRODUCT(H21:H26,$K$21:$K$26)</f>
        <v>710</v>
      </c>
      <c r="I28" s="4">
        <f>SUMPRODUCT(I21:I26,$K$21:$K$26)</f>
        <v>470.27199999999999</v>
      </c>
      <c r="K28" s="12">
        <f>SUM(K21:K26)</f>
        <v>3</v>
      </c>
    </row>
    <row r="29" spans="1:17" ht="15" thickBot="1" x14ac:dyDescent="0.35"/>
    <row r="30" spans="1:17" ht="15.6" thickTop="1" thickBot="1" x14ac:dyDescent="0.35">
      <c r="A30" s="1" t="s">
        <v>1</v>
      </c>
      <c r="B30" s="2" t="s">
        <v>2</v>
      </c>
      <c r="C30" s="2" t="s">
        <v>3</v>
      </c>
      <c r="D30" s="2" t="s">
        <v>4</v>
      </c>
      <c r="E30" s="2" t="s">
        <v>8</v>
      </c>
      <c r="F30" s="2" t="s">
        <v>9</v>
      </c>
      <c r="G30" s="2" t="s">
        <v>18</v>
      </c>
      <c r="H30" s="2" t="s">
        <v>10</v>
      </c>
      <c r="I30" s="2" t="s">
        <v>17</v>
      </c>
      <c r="J30" s="7" t="s">
        <v>21</v>
      </c>
      <c r="K30" s="7" t="s">
        <v>19</v>
      </c>
    </row>
    <row r="31" spans="1:17" ht="15" thickTop="1" x14ac:dyDescent="0.3">
      <c r="A31" s="21">
        <v>6</v>
      </c>
      <c r="B31" s="22" t="s">
        <v>6</v>
      </c>
      <c r="C31" s="23">
        <v>0.5</v>
      </c>
      <c r="D31" s="41">
        <f>C31*D8</f>
        <v>500</v>
      </c>
      <c r="E31" s="41">
        <f>C31*E8</f>
        <v>150</v>
      </c>
      <c r="F31" s="41">
        <f>C31*F8</f>
        <v>150</v>
      </c>
      <c r="G31" s="42">
        <f>SUM(D31:F31)</f>
        <v>800</v>
      </c>
      <c r="H31" s="43">
        <f>G8</f>
        <v>180</v>
      </c>
      <c r="I31" s="42">
        <f>H31*(1-$N$5)*C31</f>
        <v>79.2</v>
      </c>
      <c r="J31" s="44" t="str">
        <f>IF(K31=1,I31/G31,"")</f>
        <v/>
      </c>
      <c r="K31" s="45">
        <v>0</v>
      </c>
    </row>
    <row r="32" spans="1:17" x14ac:dyDescent="0.3">
      <c r="A32" s="21">
        <v>7</v>
      </c>
      <c r="B32" s="22" t="s">
        <v>6</v>
      </c>
      <c r="C32" s="23">
        <v>1</v>
      </c>
      <c r="D32" s="41">
        <f t="shared" ref="D32:D34" si="11">C32*D9</f>
        <v>750</v>
      </c>
      <c r="E32" s="41">
        <f t="shared" ref="E32:E34" si="12">C32*E9</f>
        <v>750</v>
      </c>
      <c r="F32" s="41">
        <f t="shared" ref="F32:F34" si="13">C32*F9</f>
        <v>300</v>
      </c>
      <c r="G32" s="42">
        <f t="shared" ref="G32:G34" si="14">SUM(D32:F32)</f>
        <v>1800</v>
      </c>
      <c r="H32" s="43">
        <f t="shared" ref="H32:H34" si="15">G9</f>
        <v>410</v>
      </c>
      <c r="I32" s="42">
        <f>H32*(1-$N$5)*C32</f>
        <v>360.8</v>
      </c>
      <c r="J32" s="44">
        <f t="shared" ref="J32:J34" si="16">IF(K32=1,I32/G32,"")</f>
        <v>0.20044444444444445</v>
      </c>
      <c r="K32" s="45">
        <v>1</v>
      </c>
    </row>
    <row r="33" spans="1:11" x14ac:dyDescent="0.3">
      <c r="A33" s="21">
        <v>8</v>
      </c>
      <c r="B33" s="22" t="s">
        <v>6</v>
      </c>
      <c r="C33" s="23">
        <v>1</v>
      </c>
      <c r="D33" s="41">
        <f t="shared" si="11"/>
        <v>800</v>
      </c>
      <c r="E33" s="41">
        <f t="shared" si="12"/>
        <v>700</v>
      </c>
      <c r="F33" s="41">
        <f t="shared" si="13"/>
        <v>600</v>
      </c>
      <c r="G33" s="42">
        <f t="shared" si="14"/>
        <v>2100</v>
      </c>
      <c r="H33" s="43">
        <f t="shared" si="15"/>
        <v>280</v>
      </c>
      <c r="I33" s="42">
        <f>H33*(1-$N$5)*C33</f>
        <v>246.4</v>
      </c>
      <c r="J33" s="44" t="str">
        <f t="shared" si="16"/>
        <v/>
      </c>
      <c r="K33" s="45">
        <v>0</v>
      </c>
    </row>
    <row r="34" spans="1:11" x14ac:dyDescent="0.3">
      <c r="A34" s="21">
        <v>9</v>
      </c>
      <c r="B34" s="22" t="s">
        <v>6</v>
      </c>
      <c r="C34" s="23">
        <v>0.67</v>
      </c>
      <c r="D34" s="41">
        <f t="shared" si="11"/>
        <v>268</v>
      </c>
      <c r="E34" s="41">
        <f t="shared" si="12"/>
        <v>402</v>
      </c>
      <c r="F34" s="41">
        <f t="shared" si="13"/>
        <v>536</v>
      </c>
      <c r="G34" s="42">
        <f t="shared" si="14"/>
        <v>1206</v>
      </c>
      <c r="H34" s="43">
        <f t="shared" si="15"/>
        <v>380</v>
      </c>
      <c r="I34" s="42">
        <f>H34*(1-$N$5)*C34</f>
        <v>224.048</v>
      </c>
      <c r="J34" s="44">
        <f t="shared" si="16"/>
        <v>0.18577777777777779</v>
      </c>
      <c r="K34" s="45">
        <v>1</v>
      </c>
    </row>
    <row r="36" spans="1:11" x14ac:dyDescent="0.3">
      <c r="C36" t="s">
        <v>48</v>
      </c>
      <c r="D36" s="4">
        <f>SUMPRODUCT(D31:D34,$K$31:$K$34)</f>
        <v>1018</v>
      </c>
      <c r="E36" s="4">
        <f t="shared" ref="E36:I36" si="17">SUMPRODUCT(E31:E34,$K$31:$K$34)</f>
        <v>1152</v>
      </c>
      <c r="F36" s="4">
        <f t="shared" si="17"/>
        <v>836</v>
      </c>
      <c r="G36" s="4">
        <f t="shared" si="17"/>
        <v>3006</v>
      </c>
      <c r="H36" s="4">
        <f t="shared" si="17"/>
        <v>790</v>
      </c>
      <c r="I36" s="4">
        <f t="shared" si="17"/>
        <v>584.84799999999996</v>
      </c>
      <c r="K36" s="12">
        <f>SUM(K31:K34)</f>
        <v>2</v>
      </c>
    </row>
    <row r="37" spans="1:11" ht="15" thickBot="1" x14ac:dyDescent="0.35"/>
    <row r="38" spans="1:11" ht="15.6" thickTop="1" thickBot="1" x14ac:dyDescent="0.35">
      <c r="A38" s="9" t="s">
        <v>1</v>
      </c>
      <c r="B38" s="10" t="s">
        <v>2</v>
      </c>
      <c r="C38" s="10" t="s">
        <v>3</v>
      </c>
      <c r="D38" s="10" t="s">
        <v>4</v>
      </c>
      <c r="E38" s="10" t="s">
        <v>8</v>
      </c>
      <c r="F38" s="10" t="s">
        <v>9</v>
      </c>
      <c r="G38" s="10" t="s">
        <v>18</v>
      </c>
      <c r="H38" s="10" t="s">
        <v>10</v>
      </c>
      <c r="I38" s="10" t="s">
        <v>17</v>
      </c>
      <c r="J38" s="11" t="s">
        <v>21</v>
      </c>
      <c r="K38" s="11" t="s">
        <v>19</v>
      </c>
    </row>
    <row r="39" spans="1:11" ht="15" thickTop="1" x14ac:dyDescent="0.3">
      <c r="A39" s="25">
        <v>10</v>
      </c>
      <c r="B39" s="26" t="s">
        <v>7</v>
      </c>
      <c r="C39" s="27">
        <v>1</v>
      </c>
      <c r="D39" s="26">
        <f>C39*D12</f>
        <v>100</v>
      </c>
      <c r="E39" s="26">
        <f>C39*E12</f>
        <v>200</v>
      </c>
      <c r="F39" s="26">
        <f>C39*F12</f>
        <v>400</v>
      </c>
      <c r="G39" s="46">
        <f>SUM(D39:F39)</f>
        <v>700</v>
      </c>
      <c r="H39" s="28">
        <f>G12</f>
        <v>100</v>
      </c>
      <c r="I39" s="46">
        <f>H39*(1-$N$5)*C39</f>
        <v>88</v>
      </c>
      <c r="J39" s="47">
        <f>IF(K39=1,I39/G39,"")</f>
        <v>0.12571428571428572</v>
      </c>
      <c r="K39" s="48">
        <v>1</v>
      </c>
    </row>
    <row r="40" spans="1:11" x14ac:dyDescent="0.3">
      <c r="A40" s="25">
        <v>11</v>
      </c>
      <c r="B40" s="26" t="s">
        <v>7</v>
      </c>
      <c r="C40" s="27">
        <v>0.5</v>
      </c>
      <c r="D40" s="26">
        <f t="shared" ref="D40:D41" si="18">C40*D13</f>
        <v>350</v>
      </c>
      <c r="E40" s="26">
        <f t="shared" ref="E40:E41" si="19">C40*E13</f>
        <v>250</v>
      </c>
      <c r="F40" s="26">
        <f t="shared" ref="F40:F41" si="20">C40*F13</f>
        <v>150</v>
      </c>
      <c r="G40" s="46">
        <f t="shared" ref="G40:G41" si="21">SUM(D40:F40)</f>
        <v>750</v>
      </c>
      <c r="H40" s="28">
        <f t="shared" ref="H40:H41" si="22">G13</f>
        <v>260</v>
      </c>
      <c r="I40" s="46">
        <f>H40*(1-$N$5)*C40</f>
        <v>114.4</v>
      </c>
      <c r="J40" s="47">
        <f t="shared" ref="J40:J41" si="23">IF(K40=1,I40/G40,"")</f>
        <v>0.15253333333333335</v>
      </c>
      <c r="K40" s="48">
        <v>1</v>
      </c>
    </row>
    <row r="41" spans="1:11" ht="15" thickBot="1" x14ac:dyDescent="0.35">
      <c r="A41" s="29">
        <v>12</v>
      </c>
      <c r="B41" s="30" t="s">
        <v>7</v>
      </c>
      <c r="C41" s="31">
        <v>1</v>
      </c>
      <c r="D41" s="26">
        <f t="shared" si="18"/>
        <v>1500</v>
      </c>
      <c r="E41" s="26">
        <f t="shared" si="19"/>
        <v>400</v>
      </c>
      <c r="F41" s="26">
        <f t="shared" si="20"/>
        <v>400</v>
      </c>
      <c r="G41" s="46">
        <f t="shared" si="21"/>
        <v>2300</v>
      </c>
      <c r="H41" s="28">
        <f t="shared" si="22"/>
        <v>340</v>
      </c>
      <c r="I41" s="46">
        <f>H41*(1-$N$5)*C41</f>
        <v>299.2</v>
      </c>
      <c r="J41" s="47">
        <f t="shared" si="23"/>
        <v>0.13008695652173913</v>
      </c>
      <c r="K41" s="48">
        <v>1</v>
      </c>
    </row>
    <row r="43" spans="1:11" x14ac:dyDescent="0.3">
      <c r="C43" t="s">
        <v>49</v>
      </c>
      <c r="D43" s="4">
        <f>SUMPRODUCT(D39:D41,$K$39:$K$41)</f>
        <v>1950</v>
      </c>
      <c r="E43" s="4">
        <f t="shared" ref="E43:I43" si="24">SUMPRODUCT(E39:E41,$K$39:$K$41)</f>
        <v>850</v>
      </c>
      <c r="F43" s="4">
        <f t="shared" si="24"/>
        <v>950</v>
      </c>
      <c r="G43" s="4">
        <f t="shared" si="24"/>
        <v>3750</v>
      </c>
      <c r="H43" s="4">
        <f t="shared" si="24"/>
        <v>700</v>
      </c>
      <c r="I43" s="4">
        <f t="shared" si="24"/>
        <v>501.6</v>
      </c>
      <c r="K43" s="12">
        <f>SUM(K39:K41)</f>
        <v>3</v>
      </c>
    </row>
    <row r="45" spans="1:11" x14ac:dyDescent="0.3">
      <c r="C45" t="s">
        <v>23</v>
      </c>
      <c r="D45" s="8">
        <f>D43+D36+D28</f>
        <v>3358</v>
      </c>
      <c r="E45" s="8">
        <f t="shared" ref="E45:I45" si="25">E43+E36+E28</f>
        <v>2901</v>
      </c>
      <c r="F45" s="8">
        <f t="shared" si="25"/>
        <v>2785</v>
      </c>
      <c r="G45" s="8">
        <f t="shared" si="25"/>
        <v>9044</v>
      </c>
      <c r="H45" s="8"/>
      <c r="I45" s="8">
        <f t="shared" si="25"/>
        <v>1556.7199999999998</v>
      </c>
    </row>
    <row r="47" spans="1:11" x14ac:dyDescent="0.3">
      <c r="D47" s="50" t="s">
        <v>46</v>
      </c>
      <c r="E47" s="50"/>
      <c r="F47" s="50"/>
    </row>
    <row r="48" spans="1:11" x14ac:dyDescent="0.3">
      <c r="C48" s="6" t="s">
        <v>42</v>
      </c>
      <c r="D48" s="6" t="s">
        <v>43</v>
      </c>
      <c r="E48" s="6" t="s">
        <v>44</v>
      </c>
      <c r="F48" s="6" t="s">
        <v>45</v>
      </c>
    </row>
    <row r="49" spans="3:6" x14ac:dyDescent="0.3">
      <c r="C49" s="6"/>
      <c r="D49" s="49">
        <f>AVERAGE(J21:J41)</f>
        <v>0.1735767425810904</v>
      </c>
      <c r="E49" s="49">
        <f>MIN(J21:J41)</f>
        <v>0.12571428571428572</v>
      </c>
      <c r="F49" s="49">
        <f>MAX(J21:J41)</f>
        <v>0.31177142857142859</v>
      </c>
    </row>
    <row r="50" spans="3:6" x14ac:dyDescent="0.3">
      <c r="C50" s="36">
        <v>0</v>
      </c>
      <c r="D50" s="36">
        <f t="dataTable" ref="D50:F56" dt2D="0" dtr="0" r1="N5"/>
        <v>0.19724629838760271</v>
      </c>
      <c r="E50" s="36">
        <v>0.14285714285714285</v>
      </c>
      <c r="F50" s="36">
        <v>0.35428571428571426</v>
      </c>
    </row>
    <row r="51" spans="3:6" x14ac:dyDescent="0.3">
      <c r="C51" s="36">
        <v>0.05</v>
      </c>
      <c r="D51" s="36">
        <v>0.18738398346822258</v>
      </c>
      <c r="E51" s="36">
        <v>0.1357142857142857</v>
      </c>
      <c r="F51" s="36">
        <v>0.33657142857142858</v>
      </c>
    </row>
    <row r="52" spans="3:6" x14ac:dyDescent="0.3">
      <c r="C52" s="36">
        <v>0.1</v>
      </c>
      <c r="D52" s="36">
        <v>0.17752166854884244</v>
      </c>
      <c r="E52" s="36">
        <v>0.12857142857142856</v>
      </c>
      <c r="F52" s="36">
        <v>0.31885714285714284</v>
      </c>
    </row>
    <row r="53" spans="3:6" x14ac:dyDescent="0.3">
      <c r="C53" s="36">
        <v>0.15</v>
      </c>
      <c r="D53" s="36">
        <v>0.16765935362946233</v>
      </c>
      <c r="E53" s="36">
        <v>0.12142857142857143</v>
      </c>
      <c r="F53" s="36">
        <v>0.30114285714285716</v>
      </c>
    </row>
    <row r="54" spans="3:6" x14ac:dyDescent="0.3">
      <c r="C54" s="36">
        <v>0.2</v>
      </c>
      <c r="D54" s="36">
        <v>0.15779703871008222</v>
      </c>
      <c r="E54" s="36">
        <v>0.11428571428571428</v>
      </c>
      <c r="F54" s="36">
        <v>0.28342857142857142</v>
      </c>
    </row>
    <row r="55" spans="3:6" x14ac:dyDescent="0.3">
      <c r="C55" s="36">
        <v>0.25</v>
      </c>
      <c r="D55" s="36">
        <v>0.14793472379070205</v>
      </c>
      <c r="E55" s="36">
        <v>0.10714285714285714</v>
      </c>
      <c r="F55" s="36">
        <v>0.26571428571428574</v>
      </c>
    </row>
    <row r="56" spans="3:6" x14ac:dyDescent="0.3">
      <c r="C56" s="36">
        <v>0.3</v>
      </c>
      <c r="D56" s="36">
        <v>0.13807240887132191</v>
      </c>
      <c r="E56" s="36">
        <v>0.1</v>
      </c>
      <c r="F56" s="36">
        <v>0.248</v>
      </c>
    </row>
  </sheetData>
  <mergeCells count="7">
    <mergeCell ref="O22:Q22"/>
    <mergeCell ref="M24:M26"/>
    <mergeCell ref="D47:F47"/>
    <mergeCell ref="M8:N8"/>
    <mergeCell ref="A17:B17"/>
    <mergeCell ref="A1:G1"/>
    <mergeCell ref="M1:N1"/>
  </mergeCells>
  <phoneticPr fontId="5" type="noConversion"/>
  <conditionalFormatting sqref="C3:C1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{EF9F5A11-D9D0-43D0-96DF-DA32171B07D3}</x14:id>
        </ext>
      </extLst>
    </cfRule>
  </conditionalFormatting>
  <conditionalFormatting sqref="C21:C2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{5D4843D4-E3A4-4089-919C-78E797EF9174}</x14:id>
        </ext>
      </extLst>
    </cfRule>
  </conditionalFormatting>
  <conditionalFormatting sqref="C31:C3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{F1E187F7-DFE4-4DCE-8299-B7313D059EAA}</x14:id>
        </ext>
      </extLst>
    </cfRule>
  </conditionalFormatting>
  <conditionalFormatting sqref="C39:C4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{76C0DDA9-45E3-45E2-B598-A565A26256CE}</x14:id>
        </ext>
      </extLst>
    </cfRule>
  </conditionalFormatting>
  <conditionalFormatting sqref="K21:K2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:K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K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N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F5A11-D9D0-43D0-96DF-DA32171B07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C3:C14</xm:sqref>
        </x14:conditionalFormatting>
        <x14:conditionalFormatting xmlns:xm="http://schemas.microsoft.com/office/excel/2006/main">
          <x14:cfRule type="dataBar" id="{5D4843D4-E3A4-4089-919C-78E797EF91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C21:C26</xm:sqref>
        </x14:conditionalFormatting>
        <x14:conditionalFormatting xmlns:xm="http://schemas.microsoft.com/office/excel/2006/main">
          <x14:cfRule type="dataBar" id="{F1E187F7-DFE4-4DCE-8299-B7313D059E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C31:C34</xm:sqref>
        </x14:conditionalFormatting>
        <x14:conditionalFormatting xmlns:xm="http://schemas.microsoft.com/office/excel/2006/main">
          <x14:cfRule type="dataBar" id="{76C0DDA9-45E3-45E2-B598-A565A26256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C39:C41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ADMIN</cp:lastModifiedBy>
  <dcterms:created xsi:type="dcterms:W3CDTF">2022-03-03T17:30:05Z</dcterms:created>
  <dcterms:modified xsi:type="dcterms:W3CDTF">2023-08-18T12:39:36Z</dcterms:modified>
</cp:coreProperties>
</file>