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DMIN\Documents\StudyMaterial\Data Analyst\Business Analytics with Excel Elementary to Advanced\Week 3\"/>
    </mc:Choice>
  </mc:AlternateContent>
  <xr:revisionPtr revIDLastSave="0" documentId="13_ncr:1_{74353DE0-3BE6-4C49-84BD-8DDDB679B342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5" i="1" l="1"/>
  <c r="P15" i="1"/>
  <c r="O16" i="1"/>
  <c r="N16" i="1" s="1"/>
  <c r="O15" i="1"/>
  <c r="M15" i="1"/>
  <c r="M10" i="1"/>
  <c r="M4" i="1"/>
  <c r="M3" i="1"/>
  <c r="M8" i="1"/>
  <c r="F5" i="1"/>
  <c r="F6" i="1"/>
  <c r="F17" i="1"/>
  <c r="F18" i="1"/>
  <c r="E3" i="1"/>
  <c r="F3" i="1" s="1"/>
  <c r="E4" i="1"/>
  <c r="F4" i="1" s="1"/>
  <c r="E5" i="1"/>
  <c r="E6" i="1"/>
  <c r="E7" i="1"/>
  <c r="F7" i="1" s="1"/>
  <c r="E8" i="1"/>
  <c r="F8" i="1" s="1"/>
  <c r="E9" i="1"/>
  <c r="F9" i="1" s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E18" i="1"/>
  <c r="E19" i="1"/>
  <c r="F19" i="1" s="1"/>
  <c r="E20" i="1"/>
  <c r="F20" i="1" s="1"/>
  <c r="E21" i="1"/>
  <c r="F21" i="1" s="1"/>
  <c r="F22" i="1" s="1"/>
  <c r="E2" i="1"/>
  <c r="F2" i="1" s="1"/>
  <c r="D22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3" i="1"/>
  <c r="D2" i="1"/>
  <c r="O17" i="1" l="1"/>
  <c r="M16" i="1"/>
  <c r="P16" i="1" s="1"/>
  <c r="C28" i="1"/>
  <c r="M17" i="1" l="1"/>
  <c r="N17" i="1"/>
  <c r="O18" i="1"/>
  <c r="M18" i="1" s="1"/>
  <c r="P17" i="1" l="1"/>
  <c r="N18" i="1"/>
  <c r="P18" i="1" s="1"/>
  <c r="O19" i="1"/>
  <c r="N19" i="1" l="1"/>
  <c r="M19" i="1"/>
  <c r="P19" i="1" l="1"/>
  <c r="M12" i="1" s="1"/>
</calcChain>
</file>

<file path=xl/sharedStrings.xml><?xml version="1.0" encoding="utf-8"?>
<sst xmlns="http://schemas.openxmlformats.org/spreadsheetml/2006/main" count="33" uniqueCount="29">
  <si>
    <t>Average of Seasonally Adjusted Sales</t>
  </si>
  <si>
    <t>Year</t>
  </si>
  <si>
    <t>Year Number</t>
  </si>
  <si>
    <t>Percent growth</t>
  </si>
  <si>
    <t>Exponential</t>
  </si>
  <si>
    <t>ae^(b*x)</t>
  </si>
  <si>
    <t>a</t>
  </si>
  <si>
    <t>b</t>
  </si>
  <si>
    <t>APE</t>
  </si>
  <si>
    <t>Year number</t>
  </si>
  <si>
    <t>Total Adjusted Sale</t>
  </si>
  <si>
    <t xml:space="preserve">year </t>
  </si>
  <si>
    <t>millions</t>
  </si>
  <si>
    <t>cost</t>
  </si>
  <si>
    <t>expected demand</t>
  </si>
  <si>
    <t>kits</t>
  </si>
  <si>
    <t>price</t>
  </si>
  <si>
    <t>each toy</t>
  </si>
  <si>
    <t>year</t>
  </si>
  <si>
    <t>year remain price</t>
  </si>
  <si>
    <t>variable cost</t>
  </si>
  <si>
    <t>fixed cost</t>
  </si>
  <si>
    <t>revenue</t>
  </si>
  <si>
    <t>40% of revenue</t>
  </si>
  <si>
    <t>50% of revenue</t>
  </si>
  <si>
    <t xml:space="preserve">profit </t>
  </si>
  <si>
    <t>growth rate</t>
  </si>
  <si>
    <t>npv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</si>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</sst>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.00"/>
    <numFmt numFmtId="170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164" fontId="2" fillId="2" borderId="1" xfId="1" applyNumberFormat="1" applyFont="1" applyFill="1" applyBorder="1" applyAlignment="1">
      <alignment horizontal="center"/>
    </xf>
    <xf numFmtId="164" fontId="0" fillId="0" borderId="0" xfId="1" applyNumberFormat="1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1" applyNumberFormat="1" applyFont="1" applyAlignment="1">
      <alignment horizontal="center"/>
    </xf>
    <xf numFmtId="10" fontId="0" fillId="0" borderId="0" xfId="2" applyNumberFormat="1" applyFont="1"/>
    <xf numFmtId="10" fontId="0" fillId="0" borderId="0" xfId="0" applyNumberFormat="1"/>
    <xf numFmtId="0" fontId="0" fillId="0" borderId="0" xfId="1" applyNumberFormat="1" applyFont="1" applyAlignment="1">
      <alignment horizontal="center"/>
    </xf>
    <xf numFmtId="44" fontId="0" fillId="0" borderId="0" xfId="1" applyFont="1"/>
    <xf numFmtId="44" fontId="0" fillId="0" borderId="0" xfId="0" applyNumberFormat="1"/>
    <xf numFmtId="44" fontId="3" fillId="0" borderId="0" xfId="0" applyNumberFormat="1" applyFont="1"/>
    <xf numFmtId="170" fontId="0" fillId="0" borderId="0" xfId="1" applyNumberFormat="1" applyFont="1"/>
    <xf numFmtId="170" fontId="0" fillId="0" borderId="0" xfId="0" applyNumberForma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0870580201865008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Average of Seasonally Adjusted Sales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0.21140879265091875"/>
                  <c:y val="-0.10226851851851852"/>
                </c:manualLayout>
              </c:layout>
              <c:numFmt formatCode="#,##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Sheet1!$B$2:$B$21</c:f>
              <c:numCache>
                <c:formatCode>0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Sheet1!$C$2:$C$21</c:f>
              <c:numCache>
                <c:formatCode>"$"#,##0.00</c:formatCode>
                <c:ptCount val="20"/>
                <c:pt idx="0">
                  <c:v>150781.16666666666</c:v>
                </c:pt>
                <c:pt idx="1">
                  <c:v>161696.25</c:v>
                </c:pt>
                <c:pt idx="2">
                  <c:v>175688.83333333334</c:v>
                </c:pt>
                <c:pt idx="3">
                  <c:v>185437.25</c:v>
                </c:pt>
                <c:pt idx="4">
                  <c:v>196728.16666666666</c:v>
                </c:pt>
                <c:pt idx="5">
                  <c:v>206334.08333333334</c:v>
                </c:pt>
                <c:pt idx="6">
                  <c:v>215657.66666666666</c:v>
                </c:pt>
                <c:pt idx="7">
                  <c:v>233872</c:v>
                </c:pt>
                <c:pt idx="8">
                  <c:v>248748.25</c:v>
                </c:pt>
                <c:pt idx="9">
                  <c:v>255663.75</c:v>
                </c:pt>
                <c:pt idx="10">
                  <c:v>261272.41666666666</c:v>
                </c:pt>
                <c:pt idx="11">
                  <c:v>272232.5</c:v>
                </c:pt>
                <c:pt idx="12">
                  <c:v>288987.5</c:v>
                </c:pt>
                <c:pt idx="13">
                  <c:v>307826.08333333331</c:v>
                </c:pt>
                <c:pt idx="14">
                  <c:v>323823.08333333331</c:v>
                </c:pt>
                <c:pt idx="15">
                  <c:v>334008</c:v>
                </c:pt>
                <c:pt idx="16">
                  <c:v>328780.33333333331</c:v>
                </c:pt>
                <c:pt idx="17">
                  <c:v>303288.91666666669</c:v>
                </c:pt>
                <c:pt idx="18">
                  <c:v>323964.16666666669</c:v>
                </c:pt>
                <c:pt idx="19">
                  <c:v>349717.75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5F-4087-8001-231FF5E7B2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3189679"/>
        <c:axId val="1850006879"/>
      </c:scatterChart>
      <c:valAx>
        <c:axId val="18631896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0006879"/>
        <c:crosses val="autoZero"/>
        <c:crossBetween val="midCat"/>
      </c:valAx>
      <c:valAx>
        <c:axId val="1850006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1896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152400</xdr:colOff>
      <xdr:row>27</xdr:row>
      <xdr:rowOff>80010</xdr:rowOff>
    </xdr:from>
    <xdr:to>
      <xdr:col>9</xdr:col>
      <xdr:colOff>525780</xdr:colOff>
      <xdr:row>42</xdr:row>
      <xdr:rowOff>80010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18B36F-17E2-8F8B-2B68-5B45558912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9"/>
  <sheetViews>
    <sheetView tabSelected="1" topLeftCell="H4" workbookViewId="0">
      <selection activeCell="M12" sqref="M12"/>
    </sheetView>
  </sheetViews>
  <sheetFormatPr defaultRowHeight="14.4" x14ac:dyDescent="0.3"/>
  <cols>
    <col min="1" max="1" width="10.109375" style="4" bestFit="1" customWidth="1"/>
    <col min="2" max="2" width="11.6640625" style="2" bestFit="1" customWidth="1"/>
    <col min="3" max="3" width="32.6640625" bestFit="1" customWidth="1"/>
    <col min="4" max="4" width="13.5546875" bestFit="1" customWidth="1"/>
    <col min="5" max="5" width="12.109375" bestFit="1" customWidth="1"/>
    <col min="6" max="6" width="10.5546875" bestFit="1" customWidth="1"/>
    <col min="12" max="12" width="15.5546875" bestFit="1" customWidth="1"/>
    <col min="13" max="13" width="14.21875" bestFit="1" customWidth="1"/>
    <col min="14" max="14" width="13.77734375" bestFit="1" customWidth="1"/>
    <col min="15" max="15" width="12" bestFit="1" customWidth="1"/>
    <col min="16" max="16" width="11" bestFit="1" customWidth="1"/>
  </cols>
  <sheetData>
    <row r="1" spans="1:16" x14ac:dyDescent="0.3">
      <c r="A1" s="3" t="s">
        <v>1</v>
      </c>
      <c r="B1" s="2" t="s">
        <v>2</v>
      </c>
      <c r="C1" s="1" t="s">
        <v>0</v>
      </c>
      <c r="D1" t="s">
        <v>3</v>
      </c>
      <c r="E1" t="s">
        <v>4</v>
      </c>
      <c r="F1" t="s">
        <v>8</v>
      </c>
      <c r="L1" t="s">
        <v>11</v>
      </c>
      <c r="M1">
        <v>1</v>
      </c>
    </row>
    <row r="2" spans="1:16" x14ac:dyDescent="0.3">
      <c r="A2" s="5">
        <v>1992</v>
      </c>
      <c r="B2" s="6">
        <v>1</v>
      </c>
      <c r="C2" s="2">
        <v>150781.16666666666</v>
      </c>
      <c r="D2">
        <f>C2/C2</f>
        <v>1</v>
      </c>
      <c r="E2" s="10">
        <f>$C$24*EXP($C$25*B2)</f>
        <v>165143.66740010298</v>
      </c>
      <c r="F2" s="7">
        <f>ABS(C2-E2)/C2</f>
        <v>9.5253943519270107E-2</v>
      </c>
      <c r="L2" t="s">
        <v>13</v>
      </c>
      <c r="M2" s="13">
        <v>4000000</v>
      </c>
      <c r="N2" t="s">
        <v>12</v>
      </c>
    </row>
    <row r="3" spans="1:16" x14ac:dyDescent="0.3">
      <c r="A3" s="4">
        <v>1993</v>
      </c>
      <c r="B3" s="6">
        <v>2</v>
      </c>
      <c r="C3" s="2">
        <v>161696.25</v>
      </c>
      <c r="D3" s="7">
        <f>(C3-C2)/C2</f>
        <v>7.2390229991146179E-2</v>
      </c>
      <c r="E3" s="10">
        <f t="shared" ref="E3:E21" si="0">$C$24*EXP($C$25*B3)</f>
        <v>172399.73249357322</v>
      </c>
      <c r="F3" s="7">
        <f t="shared" ref="F3:F21" si="1">ABS(C3-E3)/C3</f>
        <v>6.6194995205969331E-2</v>
      </c>
      <c r="L3" t="s">
        <v>20</v>
      </c>
      <c r="M3" s="14">
        <f>1/2*M8</f>
        <v>1000000</v>
      </c>
      <c r="N3" t="s">
        <v>24</v>
      </c>
    </row>
    <row r="4" spans="1:16" x14ac:dyDescent="0.3">
      <c r="A4" s="4">
        <v>1994</v>
      </c>
      <c r="B4" s="6">
        <v>3</v>
      </c>
      <c r="C4" s="2">
        <v>175688.83333333334</v>
      </c>
      <c r="D4" s="7">
        <f t="shared" ref="D4:D21" si="2">(C4-C3)/C3</f>
        <v>8.6536226618325052E-2</v>
      </c>
      <c r="E4" s="10">
        <f t="shared" si="0"/>
        <v>179974.61381214956</v>
      </c>
      <c r="F4" s="7">
        <f t="shared" si="1"/>
        <v>2.4394154127512661E-2</v>
      </c>
      <c r="L4" t="s">
        <v>21</v>
      </c>
      <c r="M4" s="14">
        <f>2/5*M8</f>
        <v>800000</v>
      </c>
      <c r="N4" t="s">
        <v>23</v>
      </c>
    </row>
    <row r="5" spans="1:16" x14ac:dyDescent="0.3">
      <c r="A5" s="4">
        <v>1995</v>
      </c>
      <c r="B5" s="6">
        <v>4</v>
      </c>
      <c r="C5" s="2">
        <v>185437.25</v>
      </c>
      <c r="D5" s="7">
        <f t="shared" si="2"/>
        <v>5.5486831358092327E-2</v>
      </c>
      <c r="E5" s="10">
        <f t="shared" si="0"/>
        <v>187882.31946960744</v>
      </c>
      <c r="F5" s="7">
        <f t="shared" si="1"/>
        <v>1.3185427790842644E-2</v>
      </c>
    </row>
    <row r="6" spans="1:16" x14ac:dyDescent="0.3">
      <c r="A6" s="4">
        <v>1996</v>
      </c>
      <c r="B6" s="6">
        <v>5</v>
      </c>
      <c r="C6" s="2">
        <v>196728.16666666666</v>
      </c>
      <c r="D6" s="7">
        <f t="shared" si="2"/>
        <v>6.0888072200524203E-2</v>
      </c>
      <c r="E6" s="10">
        <f t="shared" si="0"/>
        <v>196137.47306675219</v>
      </c>
      <c r="F6" s="7">
        <f t="shared" si="1"/>
        <v>3.0025878343863449E-3</v>
      </c>
      <c r="L6" t="s">
        <v>14</v>
      </c>
      <c r="M6">
        <v>80000</v>
      </c>
      <c r="N6" t="s">
        <v>15</v>
      </c>
    </row>
    <row r="7" spans="1:16" x14ac:dyDescent="0.3">
      <c r="A7" s="4">
        <v>1997</v>
      </c>
      <c r="B7" s="6">
        <v>6</v>
      </c>
      <c r="C7" s="2">
        <v>206334.08333333334</v>
      </c>
      <c r="D7" s="7">
        <f t="shared" si="2"/>
        <v>4.8828374855659648E-2</v>
      </c>
      <c r="E7" s="10">
        <f t="shared" si="0"/>
        <v>204755.34073462404</v>
      </c>
      <c r="F7" s="7">
        <f t="shared" si="1"/>
        <v>7.6513902754439152E-3</v>
      </c>
      <c r="L7" t="s">
        <v>16</v>
      </c>
      <c r="M7" s="13">
        <v>25</v>
      </c>
      <c r="N7" t="s">
        <v>17</v>
      </c>
    </row>
    <row r="8" spans="1:16" x14ac:dyDescent="0.3">
      <c r="A8" s="4">
        <v>1998</v>
      </c>
      <c r="B8" s="6">
        <v>7</v>
      </c>
      <c r="C8" s="2">
        <v>215657.66666666666</v>
      </c>
      <c r="D8" s="7">
        <f t="shared" si="2"/>
        <v>4.5186830904087892E-2</v>
      </c>
      <c r="E8" s="10">
        <f t="shared" si="0"/>
        <v>213751.8593659233</v>
      </c>
      <c r="F8" s="7">
        <f t="shared" si="1"/>
        <v>8.8371877995373337E-3</v>
      </c>
      <c r="L8" t="s">
        <v>22</v>
      </c>
      <c r="M8" s="14">
        <f>M7*M6</f>
        <v>2000000</v>
      </c>
    </row>
    <row r="9" spans="1:16" x14ac:dyDescent="0.3">
      <c r="A9" s="4">
        <v>1999</v>
      </c>
      <c r="B9" s="6">
        <v>8</v>
      </c>
      <c r="C9" s="2">
        <v>233872</v>
      </c>
      <c r="D9" s="7">
        <f t="shared" si="2"/>
        <v>8.4459475124927977E-2</v>
      </c>
      <c r="E9" s="10">
        <f t="shared" si="0"/>
        <v>223143.66608686617</v>
      </c>
      <c r="F9" s="7">
        <f t="shared" si="1"/>
        <v>4.5872673569875101E-2</v>
      </c>
      <c r="L9" t="s">
        <v>19</v>
      </c>
      <c r="M9">
        <v>5</v>
      </c>
    </row>
    <row r="10" spans="1:16" x14ac:dyDescent="0.3">
      <c r="A10" s="4">
        <v>2000</v>
      </c>
      <c r="B10" s="6">
        <v>9</v>
      </c>
      <c r="C10" s="2">
        <v>248748.25</v>
      </c>
      <c r="D10" s="7">
        <f t="shared" si="2"/>
        <v>6.3608512348635154E-2</v>
      </c>
      <c r="E10" s="10">
        <f t="shared" si="0"/>
        <v>232948.12902397109</v>
      </c>
      <c r="F10" s="7">
        <f t="shared" si="1"/>
        <v>6.3518521139460909E-2</v>
      </c>
      <c r="L10" t="s">
        <v>25</v>
      </c>
      <c r="M10" s="14">
        <f>M8-M3-M4</f>
        <v>200000</v>
      </c>
    </row>
    <row r="11" spans="1:16" x14ac:dyDescent="0.3">
      <c r="A11" s="4">
        <v>2001</v>
      </c>
      <c r="B11" s="6">
        <v>10</v>
      </c>
      <c r="C11" s="2">
        <v>255663.75</v>
      </c>
      <c r="D11" s="7">
        <f t="shared" si="2"/>
        <v>2.7801200611461588E-2</v>
      </c>
      <c r="E11" s="10">
        <f t="shared" si="0"/>
        <v>243183.37942267326</v>
      </c>
      <c r="F11" s="7">
        <f t="shared" si="1"/>
        <v>4.88155656690741E-2</v>
      </c>
      <c r="L11" t="s">
        <v>26</v>
      </c>
      <c r="M11" s="8">
        <v>0.58878738886634119</v>
      </c>
    </row>
    <row r="12" spans="1:16" x14ac:dyDescent="0.3">
      <c r="A12" s="4">
        <v>2002</v>
      </c>
      <c r="B12" s="6">
        <v>11</v>
      </c>
      <c r="C12" s="2">
        <v>261272.41666666666</v>
      </c>
      <c r="D12" s="7">
        <f t="shared" si="2"/>
        <v>2.1937668780445632E-2</v>
      </c>
      <c r="E12" s="10">
        <f t="shared" si="0"/>
        <v>253868.34517716331</v>
      </c>
      <c r="F12" s="7">
        <f t="shared" si="1"/>
        <v>2.833851190250028E-2</v>
      </c>
      <c r="L12" t="s">
        <v>27</v>
      </c>
      <c r="M12" s="11">
        <f>NPV(5%,P15:P19)-M2</f>
        <v>2.8070667758584023E-4</v>
      </c>
    </row>
    <row r="13" spans="1:16" x14ac:dyDescent="0.3">
      <c r="A13" s="4">
        <v>2003</v>
      </c>
      <c r="B13" s="6">
        <v>12</v>
      </c>
      <c r="C13" s="2">
        <v>272232.5</v>
      </c>
      <c r="D13" s="7">
        <f t="shared" si="2"/>
        <v>4.1948872648567039E-2</v>
      </c>
      <c r="E13" s="10">
        <f t="shared" si="0"/>
        <v>265022.78583345655</v>
      </c>
      <c r="F13" s="7">
        <f t="shared" si="1"/>
        <v>2.6483664391810113E-2</v>
      </c>
    </row>
    <row r="14" spans="1:16" x14ac:dyDescent="0.3">
      <c r="A14" s="4">
        <v>2004</v>
      </c>
      <c r="B14" s="6">
        <v>13</v>
      </c>
      <c r="C14" s="2">
        <v>288987.5</v>
      </c>
      <c r="D14" s="7">
        <f t="shared" si="2"/>
        <v>6.154665589156328E-2</v>
      </c>
      <c r="E14" s="10">
        <f t="shared" si="0"/>
        <v>276667.32913042337</v>
      </c>
      <c r="F14" s="7">
        <f t="shared" si="1"/>
        <v>4.2632192982660591E-2</v>
      </c>
      <c r="L14" t="s">
        <v>18</v>
      </c>
      <c r="M14" t="s">
        <v>21</v>
      </c>
      <c r="N14" t="s">
        <v>20</v>
      </c>
      <c r="O14" t="s">
        <v>22</v>
      </c>
      <c r="P14" t="s">
        <v>28</v>
      </c>
    </row>
    <row r="15" spans="1:16" x14ac:dyDescent="0.3">
      <c r="A15" s="4">
        <v>2005</v>
      </c>
      <c r="B15" s="6">
        <v>14</v>
      </c>
      <c r="C15" s="2">
        <v>307826.08333333331</v>
      </c>
      <c r="D15" s="7">
        <f t="shared" si="2"/>
        <v>6.5188229017979368E-2</v>
      </c>
      <c r="E15" s="10">
        <f t="shared" si="0"/>
        <v>288823.50914635573</v>
      </c>
      <c r="F15" s="7">
        <f t="shared" si="1"/>
        <v>6.1731527040222924E-2</v>
      </c>
      <c r="L15">
        <v>1</v>
      </c>
      <c r="M15" s="14">
        <f>M4</f>
        <v>800000</v>
      </c>
      <c r="N15" s="14">
        <f>O15/2</f>
        <v>1000000</v>
      </c>
      <c r="O15" s="14">
        <f>M8</f>
        <v>2000000</v>
      </c>
      <c r="P15" s="14">
        <f>O15-N15-M15</f>
        <v>200000</v>
      </c>
    </row>
    <row r="16" spans="1:16" x14ac:dyDescent="0.3">
      <c r="A16" s="4">
        <v>2006</v>
      </c>
      <c r="B16" s="6">
        <v>15</v>
      </c>
      <c r="C16" s="2">
        <v>323823.08333333331</v>
      </c>
      <c r="D16" s="7">
        <f t="shared" si="2"/>
        <v>5.1967655978903675E-2</v>
      </c>
      <c r="E16" s="10">
        <f t="shared" si="0"/>
        <v>301513.80612161325</v>
      </c>
      <c r="F16" s="7">
        <f t="shared" si="1"/>
        <v>6.8893412359845876E-2</v>
      </c>
      <c r="L16">
        <v>2</v>
      </c>
      <c r="M16" s="14">
        <f>(40-2*(L16-1))%*O16</f>
        <v>1207478.4155384193</v>
      </c>
      <c r="N16" s="14">
        <f>O16/2</f>
        <v>1588787.3888663412</v>
      </c>
      <c r="O16" s="14">
        <f>O15*(1+$M$11)</f>
        <v>3177574.7777326824</v>
      </c>
      <c r="P16" s="14">
        <f>O16-N16-M16</f>
        <v>381308.97332792194</v>
      </c>
    </row>
    <row r="17" spans="1:16" x14ac:dyDescent="0.3">
      <c r="A17" s="4">
        <v>2007</v>
      </c>
      <c r="B17" s="6">
        <v>16</v>
      </c>
      <c r="C17" s="2">
        <v>334008</v>
      </c>
      <c r="D17" s="7">
        <f t="shared" si="2"/>
        <v>3.1452102060873323E-2</v>
      </c>
      <c r="E17" s="10">
        <f t="shared" si="0"/>
        <v>314761.68803099269</v>
      </c>
      <c r="F17" s="7">
        <f t="shared" si="1"/>
        <v>5.7622308354911583E-2</v>
      </c>
      <c r="L17">
        <v>3</v>
      </c>
      <c r="M17" s="14">
        <f t="shared" ref="M17:M19" si="3">(40-2*(L17-1))%*O17</f>
        <v>1817456.6642549231</v>
      </c>
      <c r="N17" s="14">
        <f t="shared" ref="N17:N19" si="4">O17/2</f>
        <v>2524245.3670207267</v>
      </c>
      <c r="O17" s="14">
        <f t="shared" ref="O17:O19" si="5">O16*(1+$M$11)</f>
        <v>5048490.7340414533</v>
      </c>
      <c r="P17" s="14">
        <f t="shared" ref="P16:P19" si="6">O17-N17-M17</f>
        <v>706788.70276580355</v>
      </c>
    </row>
    <row r="18" spans="1:16" x14ac:dyDescent="0.3">
      <c r="A18" s="4">
        <v>2008</v>
      </c>
      <c r="B18" s="6">
        <v>17</v>
      </c>
      <c r="C18" s="2">
        <v>328780.33333333331</v>
      </c>
      <c r="D18" s="7">
        <f t="shared" si="2"/>
        <v>-1.5651321724829005E-2</v>
      </c>
      <c r="E18" s="10">
        <f t="shared" si="0"/>
        <v>328591.65398269973</v>
      </c>
      <c r="F18" s="7">
        <f t="shared" si="1"/>
        <v>5.7387663282855005E-4</v>
      </c>
      <c r="L18">
        <v>4</v>
      </c>
      <c r="M18" s="14">
        <f t="shared" si="3"/>
        <v>2727132.6597582377</v>
      </c>
      <c r="N18" s="14">
        <f t="shared" si="4"/>
        <v>4010489.2055268195</v>
      </c>
      <c r="O18" s="14">
        <f t="shared" si="5"/>
        <v>8020978.4110536389</v>
      </c>
      <c r="P18" s="14">
        <f t="shared" si="6"/>
        <v>1283356.5457685818</v>
      </c>
    </row>
    <row r="19" spans="1:16" x14ac:dyDescent="0.3">
      <c r="A19" s="4">
        <v>2009</v>
      </c>
      <c r="B19" s="6">
        <v>18</v>
      </c>
      <c r="C19" s="2">
        <v>303288.91666666669</v>
      </c>
      <c r="D19" s="7">
        <f t="shared" si="2"/>
        <v>-7.7533277030965853E-2</v>
      </c>
      <c r="E19" s="10">
        <f t="shared" si="0"/>
        <v>343029.27952418046</v>
      </c>
      <c r="F19" s="7">
        <f t="shared" si="1"/>
        <v>0.13103137198116241</v>
      </c>
      <c r="L19">
        <v>5</v>
      </c>
      <c r="M19" s="14">
        <f t="shared" si="3"/>
        <v>4077961.3906723857</v>
      </c>
      <c r="N19" s="14">
        <f t="shared" si="4"/>
        <v>6371814.6729256026</v>
      </c>
      <c r="O19" s="14">
        <f t="shared" si="5"/>
        <v>12743629.345851205</v>
      </c>
      <c r="P19" s="14">
        <f t="shared" si="6"/>
        <v>2293853.282253217</v>
      </c>
    </row>
    <row r="20" spans="1:16" x14ac:dyDescent="0.3">
      <c r="A20" s="4">
        <v>2010</v>
      </c>
      <c r="B20" s="6">
        <v>19</v>
      </c>
      <c r="C20" s="2">
        <v>323964.16666666669</v>
      </c>
      <c r="D20" s="7">
        <f t="shared" si="2"/>
        <v>6.8170146892388359E-2</v>
      </c>
      <c r="E20" s="10">
        <f t="shared" si="0"/>
        <v>358101.26393859531</v>
      </c>
      <c r="F20" s="7">
        <f t="shared" si="1"/>
        <v>0.10537306524722216</v>
      </c>
    </row>
    <row r="21" spans="1:16" x14ac:dyDescent="0.3">
      <c r="A21" s="4">
        <v>2011</v>
      </c>
      <c r="B21" s="6">
        <v>20</v>
      </c>
      <c r="C21" s="2">
        <v>349717.75</v>
      </c>
      <c r="D21" s="7">
        <f t="shared" si="2"/>
        <v>7.949516021576454E-2</v>
      </c>
      <c r="E21" s="10">
        <f t="shared" si="0"/>
        <v>373835.47961940081</v>
      </c>
      <c r="F21" s="7">
        <f t="shared" si="1"/>
        <v>6.8963412979183375E-2</v>
      </c>
    </row>
    <row r="22" spans="1:16" x14ac:dyDescent="0.3">
      <c r="D22" s="8">
        <f>AVERAGE(D3:D21)</f>
        <v>4.5984612986502658E-2</v>
      </c>
      <c r="E22" s="8"/>
      <c r="F22" s="8">
        <f>AVERAGE(F2:F21)</f>
        <v>4.8418489540186016E-2</v>
      </c>
    </row>
    <row r="23" spans="1:16" x14ac:dyDescent="0.3">
      <c r="B23" t="s">
        <v>4</v>
      </c>
      <c r="C23" t="s">
        <v>5</v>
      </c>
    </row>
    <row r="24" spans="1:16" x14ac:dyDescent="0.3">
      <c r="B24" t="s">
        <v>6</v>
      </c>
      <c r="C24">
        <v>158193</v>
      </c>
    </row>
    <row r="25" spans="1:16" x14ac:dyDescent="0.3">
      <c r="B25" t="s">
        <v>7</v>
      </c>
      <c r="C25">
        <v>4.2999999999999997E-2</v>
      </c>
    </row>
    <row r="27" spans="1:16" x14ac:dyDescent="0.3">
      <c r="B27" s="2" t="s">
        <v>9</v>
      </c>
      <c r="C27" t="s">
        <v>10</v>
      </c>
    </row>
    <row r="28" spans="1:16" x14ac:dyDescent="0.3">
      <c r="C28" s="12">
        <f>E21</f>
        <v>373835.47961940081</v>
      </c>
    </row>
    <row r="29" spans="1:16" x14ac:dyDescent="0.3">
      <c r="A29" s="4">
        <v>2011</v>
      </c>
      <c r="B29" s="9">
        <v>20</v>
      </c>
      <c r="C29" s="10">
        <f t="dataTable" ref="C29:C69" dt2D="0" dtr="0" r1="B21"/>
        <v>373835.47961940081</v>
      </c>
    </row>
    <row r="30" spans="1:16" x14ac:dyDescent="0.3">
      <c r="A30" s="4">
        <v>2012</v>
      </c>
      <c r="B30" s="9">
        <v>21</v>
      </c>
      <c r="C30" s="10">
        <v>390261.02361434634</v>
      </c>
    </row>
    <row r="31" spans="1:16" x14ac:dyDescent="0.3">
      <c r="A31" s="4">
        <v>2013</v>
      </c>
      <c r="B31" s="9">
        <v>22</v>
      </c>
      <c r="C31" s="10">
        <v>407408.27143420593</v>
      </c>
    </row>
    <row r="32" spans="1:16" x14ac:dyDescent="0.3">
      <c r="A32" s="4">
        <v>2014</v>
      </c>
      <c r="B32" s="9">
        <v>23</v>
      </c>
      <c r="C32" s="10">
        <v>425308.93322575185</v>
      </c>
    </row>
    <row r="33" spans="1:3" x14ac:dyDescent="0.3">
      <c r="A33" s="4">
        <v>2015</v>
      </c>
      <c r="B33" s="9">
        <v>24</v>
      </c>
      <c r="C33" s="10">
        <v>443996.1124128513</v>
      </c>
    </row>
    <row r="34" spans="1:3" x14ac:dyDescent="0.3">
      <c r="A34" s="4">
        <v>2016</v>
      </c>
      <c r="B34" s="9">
        <v>25</v>
      </c>
      <c r="C34" s="10">
        <v>463504.36691412784</v>
      </c>
    </row>
    <row r="35" spans="1:3" x14ac:dyDescent="0.3">
      <c r="A35" s="4">
        <v>2017</v>
      </c>
      <c r="B35" s="9">
        <v>26</v>
      </c>
      <c r="C35" s="10">
        <v>483869.77305040054</v>
      </c>
    </row>
    <row r="36" spans="1:3" x14ac:dyDescent="0.3">
      <c r="A36" s="4">
        <v>2018</v>
      </c>
      <c r="B36" s="9">
        <v>27</v>
      </c>
      <c r="C36" s="10">
        <v>505129.99226007872</v>
      </c>
    </row>
    <row r="37" spans="1:3" x14ac:dyDescent="0.3">
      <c r="A37" s="4">
        <v>2019</v>
      </c>
      <c r="B37" s="9">
        <v>28</v>
      </c>
      <c r="C37" s="10">
        <v>527324.34074589284</v>
      </c>
    </row>
    <row r="38" spans="1:3" x14ac:dyDescent="0.3">
      <c r="A38" s="4">
        <v>2020</v>
      </c>
      <c r="B38" s="9">
        <v>29</v>
      </c>
      <c r="C38" s="10">
        <v>550493.86218175455</v>
      </c>
    </row>
    <row r="39" spans="1:3" x14ac:dyDescent="0.3">
      <c r="A39" s="4">
        <v>2021</v>
      </c>
      <c r="B39" s="9">
        <v>30</v>
      </c>
      <c r="C39" s="10">
        <v>574681.40361420403</v>
      </c>
    </row>
    <row r="40" spans="1:3" x14ac:dyDescent="0.3">
      <c r="A40" s="4">
        <v>2022</v>
      </c>
      <c r="B40" s="9">
        <v>31</v>
      </c>
      <c r="C40" s="10">
        <v>599931.69469880743</v>
      </c>
    </row>
    <row r="41" spans="1:3" x14ac:dyDescent="0.3">
      <c r="A41" s="4">
        <v>2023</v>
      </c>
      <c r="B41" s="9">
        <v>32</v>
      </c>
      <c r="C41" s="10">
        <v>626291.43041803339</v>
      </c>
    </row>
    <row r="42" spans="1:3" x14ac:dyDescent="0.3">
      <c r="A42" s="4">
        <v>2024</v>
      </c>
      <c r="B42" s="9">
        <v>33</v>
      </c>
      <c r="C42" s="10">
        <v>653809.35743358068</v>
      </c>
    </row>
    <row r="43" spans="1:3" x14ac:dyDescent="0.3">
      <c r="A43" s="4">
        <v>2025</v>
      </c>
      <c r="B43" s="9">
        <v>34</v>
      </c>
      <c r="C43" s="10">
        <v>682536.36423284397</v>
      </c>
    </row>
    <row r="44" spans="1:3" x14ac:dyDescent="0.3">
      <c r="A44" s="4">
        <v>2026</v>
      </c>
      <c r="B44" s="9">
        <v>35</v>
      </c>
      <c r="C44" s="10">
        <v>712525.57523622608</v>
      </c>
    </row>
    <row r="45" spans="1:3" x14ac:dyDescent="0.3">
      <c r="A45" s="4">
        <v>2027</v>
      </c>
      <c r="B45" s="9">
        <v>36</v>
      </c>
      <c r="C45" s="10">
        <v>743832.44903932756</v>
      </c>
    </row>
    <row r="46" spans="1:3" x14ac:dyDescent="0.3">
      <c r="A46" s="4">
        <v>2028</v>
      </c>
      <c r="B46" s="9">
        <v>37</v>
      </c>
      <c r="C46" s="10">
        <v>776514.88097169134</v>
      </c>
    </row>
    <row r="47" spans="1:3" x14ac:dyDescent="0.3">
      <c r="A47" s="4">
        <v>2029</v>
      </c>
      <c r="B47" s="9">
        <v>38</v>
      </c>
      <c r="C47" s="10">
        <v>810633.31016176147</v>
      </c>
    </row>
    <row r="48" spans="1:3" x14ac:dyDescent="0.3">
      <c r="A48" s="4">
        <v>2030</v>
      </c>
      <c r="B48" s="9">
        <v>39</v>
      </c>
      <c r="C48" s="10">
        <v>846250.83130605274</v>
      </c>
    </row>
    <row r="49" spans="1:3" x14ac:dyDescent="0.3">
      <c r="A49" s="4">
        <v>2031</v>
      </c>
      <c r="B49" s="9">
        <v>40</v>
      </c>
      <c r="C49" s="10">
        <v>883433.31134922162</v>
      </c>
    </row>
    <row r="50" spans="1:3" x14ac:dyDescent="0.3">
      <c r="A50" s="4">
        <v>2032</v>
      </c>
      <c r="B50" s="9">
        <v>41</v>
      </c>
      <c r="C50" s="10">
        <v>922249.5112908124</v>
      </c>
    </row>
    <row r="51" spans="1:3" x14ac:dyDescent="0.3">
      <c r="A51" s="4">
        <v>2033</v>
      </c>
      <c r="B51" s="9">
        <v>42</v>
      </c>
      <c r="C51" s="10">
        <v>962771.21334393672</v>
      </c>
    </row>
    <row r="52" spans="1:3" x14ac:dyDescent="0.3">
      <c r="A52" s="4">
        <v>2034</v>
      </c>
      <c r="B52" s="9">
        <v>43</v>
      </c>
      <c r="C52" s="10">
        <v>1005073.3536810393</v>
      </c>
    </row>
    <row r="53" spans="1:3" x14ac:dyDescent="0.3">
      <c r="A53" s="4">
        <v>2035</v>
      </c>
      <c r="B53" s="9">
        <v>44</v>
      </c>
      <c r="C53" s="10">
        <v>1049234.1610122295</v>
      </c>
    </row>
    <row r="54" spans="1:3" x14ac:dyDescent="0.3">
      <c r="A54" s="4">
        <v>2036</v>
      </c>
      <c r="B54" s="9">
        <v>45</v>
      </c>
      <c r="C54" s="10">
        <v>1095335.3012524555</v>
      </c>
    </row>
    <row r="55" spans="1:3" x14ac:dyDescent="0.3">
      <c r="A55" s="4">
        <v>2037</v>
      </c>
      <c r="B55" s="9">
        <v>46</v>
      </c>
      <c r="C55" s="10">
        <v>1143462.02854505</v>
      </c>
    </row>
    <row r="56" spans="1:3" x14ac:dyDescent="0.3">
      <c r="A56" s="4">
        <v>2038</v>
      </c>
      <c r="B56" s="9">
        <v>47</v>
      </c>
      <c r="C56" s="10">
        <v>1193703.3429209306</v>
      </c>
    </row>
    <row r="57" spans="1:3" x14ac:dyDescent="0.3">
      <c r="A57" s="4">
        <v>2039</v>
      </c>
      <c r="B57" s="9">
        <v>48</v>
      </c>
      <c r="C57" s="10">
        <v>1246152.1548850155</v>
      </c>
    </row>
    <row r="58" spans="1:3" x14ac:dyDescent="0.3">
      <c r="A58" s="4">
        <v>2040</v>
      </c>
      <c r="B58" s="9">
        <v>49</v>
      </c>
      <c r="C58" s="10">
        <v>1300905.4572342171</v>
      </c>
    </row>
    <row r="59" spans="1:3" x14ac:dyDescent="0.3">
      <c r="A59" s="4">
        <v>2041</v>
      </c>
      <c r="B59" s="9">
        <v>50</v>
      </c>
      <c r="C59" s="10">
        <v>1358064.5044247624</v>
      </c>
    </row>
    <row r="60" spans="1:3" x14ac:dyDescent="0.3">
      <c r="A60" s="4">
        <v>2042</v>
      </c>
      <c r="B60" s="9">
        <v>51</v>
      </c>
      <c r="C60" s="10">
        <v>1417734.9998205265</v>
      </c>
    </row>
    <row r="61" spans="1:3" x14ac:dyDescent="0.3">
      <c r="A61" s="4">
        <v>2043</v>
      </c>
      <c r="B61" s="9">
        <v>52</v>
      </c>
      <c r="C61" s="10">
        <v>1480027.2911686744</v>
      </c>
    </row>
    <row r="62" spans="1:3" x14ac:dyDescent="0.3">
      <c r="A62" s="4">
        <v>2044</v>
      </c>
      <c r="B62" s="9">
        <v>53</v>
      </c>
      <c r="C62" s="10">
        <v>1545056.5746640807</v>
      </c>
    </row>
    <row r="63" spans="1:3" x14ac:dyDescent="0.3">
      <c r="A63" s="4">
        <v>2045</v>
      </c>
      <c r="B63" s="9">
        <v>54</v>
      </c>
      <c r="C63" s="10">
        <v>1612943.1079799184</v>
      </c>
    </row>
    <row r="64" spans="1:3" x14ac:dyDescent="0.3">
      <c r="A64" s="4">
        <v>2046</v>
      </c>
      <c r="B64" s="9">
        <v>55</v>
      </c>
      <c r="C64" s="10">
        <v>1683812.4326583603</v>
      </c>
    </row>
    <row r="65" spans="1:3" x14ac:dyDescent="0.3">
      <c r="A65" s="4">
        <v>2047</v>
      </c>
      <c r="B65" s="9">
        <v>56</v>
      </c>
      <c r="C65" s="10">
        <v>1757795.6062726579</v>
      </c>
    </row>
    <row r="66" spans="1:3" x14ac:dyDescent="0.3">
      <c r="A66" s="4">
        <v>2048</v>
      </c>
      <c r="B66" s="9">
        <v>57</v>
      </c>
      <c r="C66" s="10">
        <v>1835029.4447899342</v>
      </c>
    </row>
    <row r="67" spans="1:3" x14ac:dyDescent="0.3">
      <c r="A67" s="4">
        <v>2049</v>
      </c>
      <c r="B67" s="9">
        <v>58</v>
      </c>
      <c r="C67" s="10">
        <v>1915656.7755828928</v>
      </c>
    </row>
    <row r="68" spans="1:3" x14ac:dyDescent="0.3">
      <c r="A68" s="4">
        <v>2050</v>
      </c>
      <c r="B68" s="9">
        <v>59</v>
      </c>
      <c r="C68" s="10">
        <v>1999826.7015583178</v>
      </c>
    </row>
    <row r="69" spans="1:3" x14ac:dyDescent="0.3">
      <c r="A69" s="4">
        <v>2051</v>
      </c>
      <c r="B69" s="9">
        <v>60</v>
      </c>
      <c r="C69" s="10">
        <v>2087694.876890834</v>
      </c>
    </row>
  </sheetData>
  <conditionalFormatting sqref="C29:C69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Cutrone, Joseph</dc:creator>
  <cp:lastModifiedBy>ADMIN</cp:lastModifiedBy>
  <dcterms:created xsi:type="dcterms:W3CDTF">2022-03-03T21:21:57Z</dcterms:created>
  <dcterms:modified xsi:type="dcterms:W3CDTF">2023-08-04T10:26:50Z</dcterms:modified>
</cp:coreProperties>
</file>